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FG\Case Study 2\"/>
    </mc:Choice>
  </mc:AlternateContent>
  <bookViews>
    <workbookView xWindow="-105" yWindow="-105" windowWidth="19425" windowHeight="10305" activeTab="1"/>
  </bookViews>
  <sheets>
    <sheet name="Data" sheetId="1" r:id="rId1"/>
    <sheet name="Categories" sheetId="2" r:id="rId2"/>
  </sheets>
  <definedNames>
    <definedName name="_xlnm._FilterDatabase" localSheetId="0" hidden="1">Data!$A$1:$Z$4376</definedName>
  </definedNames>
  <calcPr calcId="162913"/>
  <pivotCaches>
    <pivotCache cacheId="3"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2392" i="1" l="1"/>
  <c r="X2385" i="1"/>
  <c r="X2381" i="1"/>
  <c r="X2378" i="1"/>
  <c r="X2377" i="1"/>
  <c r="X2372" i="1"/>
  <c r="X2364" i="1"/>
  <c r="X2363" i="1"/>
  <c r="X2362" i="1"/>
  <c r="X2359" i="1"/>
  <c r="X2347" i="1"/>
  <c r="X2344" i="1"/>
  <c r="X2341" i="1"/>
  <c r="X2338" i="1"/>
  <c r="X2334" i="1"/>
  <c r="X2333" i="1"/>
  <c r="X2331" i="1"/>
  <c r="X2327" i="1"/>
  <c r="X2325" i="1"/>
  <c r="X2324" i="1"/>
  <c r="X2322" i="1"/>
  <c r="X2316" i="1"/>
  <c r="X2315" i="1"/>
  <c r="X2314" i="1"/>
  <c r="X2312" i="1"/>
  <c r="X2309" i="1"/>
  <c r="X2303" i="1"/>
  <c r="X2296" i="1"/>
  <c r="X2294" i="1"/>
  <c r="X2292" i="1"/>
  <c r="X2291" i="1"/>
  <c r="X2290" i="1"/>
  <c r="X2289" i="1"/>
  <c r="X2288" i="1"/>
  <c r="X2284" i="1"/>
  <c r="X2276" i="1"/>
  <c r="X2274" i="1"/>
  <c r="X2270" i="1"/>
  <c r="X2267" i="1"/>
  <c r="X2263" i="1"/>
  <c r="X2261" i="1"/>
  <c r="X2260" i="1"/>
  <c r="X2254" i="1"/>
  <c r="X2253" i="1"/>
  <c r="X2252" i="1"/>
  <c r="X2250" i="1"/>
  <c r="X2247" i="1"/>
  <c r="X2238" i="1"/>
  <c r="X2235" i="1"/>
  <c r="X2229" i="1"/>
  <c r="X2201" i="1"/>
  <c r="X2192" i="1"/>
  <c r="X2191" i="1"/>
  <c r="X2186" i="1"/>
  <c r="X2181" i="1"/>
  <c r="X2171" i="1"/>
  <c r="X2160" i="1"/>
  <c r="X2159" i="1"/>
  <c r="X2157" i="1"/>
  <c r="X2156" i="1"/>
  <c r="X2154" i="1"/>
  <c r="X2148" i="1"/>
  <c r="X2140" i="1"/>
  <c r="X2124" i="1"/>
  <c r="X2122" i="1"/>
  <c r="X2118" i="1"/>
  <c r="X2114" i="1"/>
  <c r="X2112" i="1"/>
  <c r="X2111" i="1"/>
  <c r="X2108" i="1"/>
  <c r="X2104" i="1"/>
  <c r="X2101" i="1"/>
  <c r="X2099" i="1"/>
  <c r="X2094" i="1"/>
  <c r="X2091" i="1"/>
  <c r="X2086" i="1"/>
  <c r="X2082" i="1"/>
  <c r="X2081" i="1"/>
  <c r="X2076" i="1"/>
  <c r="X2074" i="1"/>
  <c r="X2070" i="1"/>
  <c r="X2068" i="1"/>
  <c r="X2054" i="1"/>
  <c r="X2052" i="1"/>
  <c r="X2050" i="1"/>
  <c r="X2049" i="1"/>
  <c r="X2044" i="1"/>
  <c r="X2034" i="1"/>
  <c r="X2033" i="1"/>
  <c r="X2025" i="1"/>
  <c r="X2024" i="1"/>
  <c r="X2021" i="1"/>
  <c r="X2020" i="1"/>
  <c r="X2017" i="1"/>
  <c r="X2013" i="1"/>
  <c r="X2003" i="1"/>
  <c r="X1991" i="1"/>
  <c r="X1990" i="1"/>
  <c r="X1989" i="1"/>
  <c r="X1982" i="1"/>
  <c r="X1980" i="1"/>
  <c r="X1967" i="1"/>
  <c r="X1966" i="1"/>
  <c r="X1961" i="1"/>
  <c r="X1960" i="1"/>
  <c r="X1958" i="1"/>
  <c r="X1939" i="1"/>
  <c r="X1933" i="1"/>
  <c r="X1925" i="1"/>
  <c r="X1913" i="1"/>
  <c r="X1912" i="1"/>
  <c r="X1904" i="1"/>
  <c r="X1900" i="1"/>
  <c r="X1897" i="1"/>
  <c r="X1893" i="1"/>
  <c r="X1877" i="1"/>
  <c r="X1852" i="1"/>
  <c r="X1850" i="1"/>
  <c r="X1819" i="1"/>
  <c r="X1816" i="1"/>
  <c r="X1815" i="1"/>
  <c r="X1798" i="1"/>
  <c r="X1797" i="1"/>
  <c r="X1795" i="1"/>
  <c r="X1789" i="1"/>
  <c r="X1783" i="1"/>
  <c r="X1775" i="1"/>
  <c r="X1773" i="1"/>
  <c r="X1771" i="1"/>
  <c r="X1767" i="1"/>
  <c r="X1752" i="1"/>
  <c r="X1745" i="1"/>
  <c r="X1744" i="1"/>
  <c r="X1736" i="1"/>
  <c r="X1733" i="1"/>
  <c r="X1731" i="1"/>
  <c r="X1730" i="1"/>
  <c r="X1726" i="1"/>
  <c r="X1724" i="1"/>
  <c r="X1722" i="1"/>
  <c r="X1713" i="1"/>
  <c r="X1711" i="1"/>
  <c r="X1706" i="1"/>
  <c r="X1702" i="1"/>
  <c r="X1696" i="1"/>
  <c r="X1694" i="1"/>
  <c r="X1691" i="1"/>
  <c r="X1690" i="1"/>
  <c r="X1685" i="1"/>
  <c r="X1684" i="1"/>
  <c r="X1679" i="1"/>
  <c r="X1668" i="1"/>
  <c r="X1665" i="1"/>
  <c r="X1647" i="1"/>
  <c r="X1646" i="1"/>
  <c r="X1643" i="1"/>
  <c r="X1640" i="1"/>
  <c r="X1633" i="1"/>
  <c r="X1628" i="1"/>
  <c r="X1623" i="1"/>
  <c r="X1622" i="1"/>
  <c r="X1617" i="1"/>
  <c r="X1615" i="1"/>
  <c r="X1609" i="1"/>
  <c r="X1603" i="1"/>
  <c r="X1600" i="1"/>
  <c r="X1598" i="1"/>
  <c r="U4272" i="1"/>
  <c r="U4240" i="1"/>
  <c r="U4239" i="1"/>
  <c r="U4236" i="1"/>
  <c r="U4235" i="1"/>
  <c r="U4234" i="1"/>
  <c r="U4233" i="1"/>
  <c r="U4232" i="1"/>
  <c r="U4231" i="1"/>
  <c r="U4230" i="1"/>
  <c r="U4227" i="1"/>
  <c r="U4226" i="1"/>
  <c r="U4225" i="1"/>
  <c r="U4224" i="1"/>
  <c r="U4223" i="1"/>
  <c r="U4222" i="1"/>
  <c r="U4221" i="1"/>
  <c r="U4218" i="1"/>
  <c r="U4217" i="1"/>
  <c r="U4213" i="1"/>
  <c r="U4211" i="1"/>
  <c r="U4210" i="1"/>
  <c r="U4208" i="1"/>
  <c r="U4207" i="1"/>
  <c r="U4205" i="1"/>
  <c r="U4204" i="1"/>
  <c r="U4203" i="1"/>
  <c r="U4202" i="1"/>
  <c r="U4201" i="1"/>
  <c r="U4200" i="1"/>
  <c r="U4199" i="1"/>
  <c r="U4198" i="1"/>
  <c r="U4196" i="1"/>
  <c r="U4195" i="1"/>
  <c r="U4194" i="1"/>
  <c r="U4193" i="1"/>
  <c r="U4192" i="1"/>
  <c r="U4191" i="1"/>
  <c r="U4189" i="1"/>
  <c r="U4188" i="1"/>
  <c r="U4186" i="1"/>
  <c r="U4185" i="1"/>
  <c r="U4184" i="1"/>
  <c r="U4183" i="1"/>
  <c r="U4182" i="1"/>
  <c r="U4181" i="1"/>
  <c r="U4179" i="1"/>
  <c r="U4178" i="1"/>
  <c r="U4177" i="1"/>
  <c r="U4176" i="1"/>
  <c r="U4175" i="1"/>
  <c r="U4172" i="1"/>
  <c r="U4170" i="1"/>
  <c r="U4169" i="1"/>
  <c r="U4168" i="1"/>
  <c r="U4167" i="1"/>
  <c r="U4166" i="1"/>
  <c r="U4165" i="1"/>
  <c r="U4162" i="1"/>
  <c r="U4161" i="1"/>
  <c r="U4160" i="1"/>
  <c r="U4159" i="1"/>
  <c r="U4157" i="1"/>
  <c r="U4156" i="1"/>
  <c r="U4155" i="1"/>
  <c r="U4154" i="1"/>
  <c r="U4153" i="1"/>
  <c r="U4151" i="1"/>
  <c r="U4119" i="1"/>
  <c r="U4118" i="1"/>
  <c r="U4116" i="1"/>
  <c r="U4115" i="1"/>
  <c r="U4114" i="1"/>
  <c r="U4113" i="1"/>
  <c r="U4112" i="1"/>
  <c r="U4111" i="1"/>
  <c r="U4110" i="1"/>
  <c r="U4109" i="1"/>
  <c r="U4108" i="1"/>
  <c r="U4107" i="1"/>
  <c r="U4106" i="1"/>
  <c r="U4102" i="1"/>
  <c r="U4101" i="1"/>
  <c r="U4100" i="1" l="1"/>
  <c r="U4099" i="1"/>
  <c r="U4097" i="1"/>
  <c r="U4096" i="1"/>
  <c r="U4095" i="1"/>
  <c r="U4093" i="1"/>
  <c r="U4090" i="1"/>
  <c r="U4089" i="1"/>
  <c r="U4087" i="1"/>
  <c r="U4088" i="1"/>
  <c r="U4086" i="1"/>
  <c r="U4085" i="1"/>
  <c r="U4084" i="1"/>
  <c r="U4082" i="1"/>
  <c r="U4081" i="1"/>
  <c r="U4080" i="1"/>
  <c r="U4079" i="1"/>
  <c r="U4077" i="1"/>
  <c r="U4076" i="1"/>
  <c r="U4075" i="1"/>
  <c r="U4074" i="1"/>
  <c r="U4073" i="1"/>
  <c r="U4072" i="1"/>
  <c r="U4071" i="1"/>
  <c r="U4070" i="1"/>
  <c r="U4069" i="1"/>
  <c r="U4067" i="1"/>
  <c r="U4066" i="1"/>
  <c r="U4065" i="1"/>
  <c r="U4064" i="1"/>
  <c r="U4063" i="1"/>
  <c r="U4051" i="1"/>
  <c r="U4038" i="1"/>
  <c r="U4037" i="1"/>
  <c r="U4033" i="1"/>
  <c r="U4032" i="1"/>
  <c r="U4031" i="1"/>
  <c r="U4030" i="1"/>
  <c r="U4029" i="1"/>
  <c r="U4028" i="1"/>
  <c r="U4027" i="1"/>
  <c r="U4026" i="1"/>
  <c r="U4025" i="1"/>
  <c r="U4024" i="1"/>
  <c r="U4023" i="1"/>
  <c r="U4022" i="1"/>
  <c r="U4020" i="1"/>
  <c r="U4019" i="1"/>
  <c r="U4018" i="1"/>
  <c r="U4017" i="1"/>
  <c r="U4016" i="1"/>
  <c r="U4015" i="1"/>
  <c r="U4014" i="1"/>
  <c r="U4013" i="1"/>
  <c r="U4012" i="1"/>
  <c r="U4011" i="1"/>
  <c r="U4010" i="1"/>
  <c r="U4009" i="1"/>
  <c r="U4008" i="1"/>
  <c r="U4007" i="1"/>
  <c r="U4006" i="1"/>
  <c r="U4005" i="1"/>
  <c r="U4004" i="1"/>
  <c r="U4003" i="1"/>
  <c r="U4002" i="1"/>
  <c r="U4001" i="1"/>
  <c r="U4000" i="1"/>
  <c r="U3999" i="1"/>
  <c r="U3998" i="1"/>
  <c r="U3997" i="1"/>
  <c r="U3996" i="1"/>
  <c r="U3995" i="1"/>
  <c r="U3994" i="1"/>
  <c r="U3993" i="1"/>
  <c r="U3992" i="1"/>
  <c r="U3991" i="1"/>
  <c r="U3990" i="1"/>
</calcChain>
</file>

<file path=xl/sharedStrings.xml><?xml version="1.0" encoding="utf-8"?>
<sst xmlns="http://schemas.openxmlformats.org/spreadsheetml/2006/main" count="33756" uniqueCount="4906">
  <si>
    <t>id</t>
  </si>
  <si>
    <t>player</t>
  </si>
  <si>
    <t>birthdate</t>
  </si>
  <si>
    <t>state</t>
  </si>
  <si>
    <t>pos</t>
  </si>
  <si>
    <t>place</t>
  </si>
  <si>
    <t>etni</t>
  </si>
  <si>
    <t>debut</t>
  </si>
  <si>
    <t>from</t>
  </si>
  <si>
    <t>fins</t>
  </si>
  <si>
    <t>dateevent</t>
  </si>
  <si>
    <t>cens</t>
  </si>
  <si>
    <t>death</t>
  </si>
  <si>
    <t>ageevent</t>
  </si>
  <si>
    <t>ageleft</t>
  </si>
  <si>
    <t>ageright</t>
  </si>
  <si>
    <t>kilos</t>
  </si>
  <si>
    <t>cms</t>
  </si>
  <si>
    <t>cms2</t>
  </si>
  <si>
    <t>bmi</t>
  </si>
  <si>
    <t>g</t>
  </si>
  <si>
    <t>lefthanded</t>
  </si>
  <si>
    <t>Manute Bol</t>
  </si>
  <si>
    <t>Former</t>
  </si>
  <si>
    <t>C</t>
  </si>
  <si>
    <t>No USA</t>
  </si>
  <si>
    <t>Black</t>
  </si>
  <si>
    <t>Yes</t>
  </si>
  <si>
    <t>No</t>
  </si>
  <si>
    <t>Gheorghe Muresan</t>
  </si>
  <si>
    <t>White</t>
  </si>
  <si>
    <t>Shawn Bradley</t>
  </si>
  <si>
    <t>Yao Ming</t>
  </si>
  <si>
    <t>Chuck Nevitt</t>
  </si>
  <si>
    <t>USA</t>
  </si>
  <si>
    <t>Pavel Podkolzin</t>
  </si>
  <si>
    <t>Slavko Vranes</t>
  </si>
  <si>
    <t>Mark Eaton</t>
  </si>
  <si>
    <t>Priest Lauderdale</t>
  </si>
  <si>
    <t>Ralph Sampson</t>
  </si>
  <si>
    <t>Rik Smits</t>
  </si>
  <si>
    <t>Randy Breuer</t>
  </si>
  <si>
    <t>Keith Closs</t>
  </si>
  <si>
    <t>Mezcla</t>
  </si>
  <si>
    <t>Swede Halbrook</t>
  </si>
  <si>
    <t>Zydrunas Ilgauskas</t>
  </si>
  <si>
    <t>Aleksandar Radojevic</t>
  </si>
  <si>
    <t>Peter John Ramos</t>
  </si>
  <si>
    <t>Arvydas Sabonis*</t>
  </si>
  <si>
    <t>Ha Seung-Jin</t>
  </si>
  <si>
    <t>Hasheem Thabeet</t>
  </si>
  <si>
    <t>Kareem Abdul-Jabbar*</t>
  </si>
  <si>
    <t>Martynas Andriuskevicius</t>
  </si>
  <si>
    <t>Primoz Brezec</t>
  </si>
  <si>
    <t>Tom Burleson</t>
  </si>
  <si>
    <t>James Donaldson</t>
  </si>
  <si>
    <t>Ralph Drollinger</t>
  </si>
  <si>
    <t>Artis Gilmore</t>
  </si>
  <si>
    <t>Petur Gudmundsson</t>
  </si>
  <si>
    <t>Hamed Haddadi</t>
  </si>
  <si>
    <t>Thomas Hamilton</t>
  </si>
  <si>
    <t>Roy Hibbert</t>
  </si>
  <si>
    <t>Garth Joseph</t>
  </si>
  <si>
    <t>Rich King</t>
  </si>
  <si>
    <t>Luc Longley</t>
  </si>
  <si>
    <t>Dikembe Mutombo</t>
  </si>
  <si>
    <t>Martin Nessley</t>
  </si>
  <si>
    <t>Alan Ogg</t>
  </si>
  <si>
    <t>Greg Ostertag</t>
  </si>
  <si>
    <t>Tom Payne</t>
  </si>
  <si>
    <t>Kosta Perovic</t>
  </si>
  <si>
    <t>Bruno Sundov</t>
  </si>
  <si>
    <t>Cezary Trybanski</t>
  </si>
  <si>
    <t>Jake Tsakalidis</t>
  </si>
  <si>
    <t>Stojko Vrankovic</t>
  </si>
  <si>
    <t>Luther Wright</t>
  </si>
  <si>
    <t>Solomon Alabi</t>
  </si>
  <si>
    <t>Dalibor Bagaric</t>
  </si>
  <si>
    <t>Uwe Blab</t>
  </si>
  <si>
    <t>Sam Bowie</t>
  </si>
  <si>
    <t>C-F</t>
  </si>
  <si>
    <t>Bill Cartwright</t>
  </si>
  <si>
    <t>Ron Cavenall</t>
  </si>
  <si>
    <t>Wilt Chamberlain*</t>
  </si>
  <si>
    <t>Tyson Chandler</t>
  </si>
  <si>
    <t>Active</t>
  </si>
  <si>
    <t>Rastko Cvetkovic</t>
  </si>
  <si>
    <t>Vlade Divac</t>
  </si>
  <si>
    <t>Greg Dreiling</t>
  </si>
  <si>
    <t>Rolando Ferreira</t>
  </si>
  <si>
    <t>Kyrylo Fesenko</t>
  </si>
  <si>
    <t>Greg Fillmore</t>
  </si>
  <si>
    <t>Marc Gasol</t>
  </si>
  <si>
    <t>Andreas Glyniadakis</t>
  </si>
  <si>
    <t>Rudy Gobert</t>
  </si>
  <si>
    <t>Tito Horford</t>
  </si>
  <si>
    <t>Nate Huffman</t>
  </si>
  <si>
    <t>Mile Ilic</t>
  </si>
  <si>
    <t>Mario Kasun</t>
  </si>
  <si>
    <t>Ognjen Kuzmic</t>
  </si>
  <si>
    <t>Alex Len</t>
  </si>
  <si>
    <t>Gary Leonard</t>
  </si>
  <si>
    <t>Meyers Leonard</t>
  </si>
  <si>
    <t>Jim McIlvaine</t>
  </si>
  <si>
    <t>Timofey Mozgov</t>
  </si>
  <si>
    <t>Shaquille O'Neal</t>
  </si>
  <si>
    <t>Walter Palmer</t>
  </si>
  <si>
    <t>Tom Piotrowski</t>
  </si>
  <si>
    <t>Joel Przybilla</t>
  </si>
  <si>
    <t>David Robinson*</t>
  </si>
  <si>
    <t>Tree Rollins</t>
  </si>
  <si>
    <t>Cheikh Samb</t>
  </si>
  <si>
    <t>Daniel Santiago</t>
  </si>
  <si>
    <t>Luke Schenscher</t>
  </si>
  <si>
    <t>Dwayne Schintzius</t>
  </si>
  <si>
    <t>Ralph Siewert</t>
  </si>
  <si>
    <t>Nick Vanos</t>
  </si>
  <si>
    <t>Ratko Varda</t>
  </si>
  <si>
    <t>Marvin Webster</t>
  </si>
  <si>
    <t>Matt Wenstrom</t>
  </si>
  <si>
    <t>Loren Woods</t>
  </si>
  <si>
    <t>F-C</t>
  </si>
  <si>
    <t>Jim Zoet</t>
  </si>
  <si>
    <t>Steven Adams</t>
  </si>
  <si>
    <t>Alexis Ajinca</t>
  </si>
  <si>
    <t>Chris Anstey</t>
  </si>
  <si>
    <t>Omer Asik</t>
  </si>
  <si>
    <t>Milos Babic</t>
  </si>
  <si>
    <t>Carl Bailey</t>
  </si>
  <si>
    <t>Andrea Bargnani</t>
  </si>
  <si>
    <t>Earl Barron</t>
  </si>
  <si>
    <t>Vic Bartolome</t>
  </si>
  <si>
    <t>William Bedford</t>
  </si>
  <si>
    <t>Benoit Benjamin</t>
  </si>
  <si>
    <t>Mark Blount</t>
  </si>
  <si>
    <t>Tom Boerwinkle</t>
  </si>
  <si>
    <t>Andrew Bogut</t>
  </si>
  <si>
    <t>Curtis Borchardt</t>
  </si>
  <si>
    <t>Ruben Boumtje-Boumtje</t>
  </si>
  <si>
    <t>Mike Brittain</t>
  </si>
  <si>
    <t>Ernest Brown</t>
  </si>
  <si>
    <t>Wallace Bryant</t>
  </si>
  <si>
    <t>Andrew Bynum</t>
  </si>
  <si>
    <t>Joe Barry Carroll</t>
  </si>
  <si>
    <t>Duane Causwell</t>
  </si>
  <si>
    <t>Charles Claxton</t>
  </si>
  <si>
    <t>John Coker</t>
  </si>
  <si>
    <t>Jason Collier</t>
  </si>
  <si>
    <t>Jason Collins</t>
  </si>
  <si>
    <t>Mel Counts</t>
  </si>
  <si>
    <t>Ron Crevier</t>
  </si>
  <si>
    <t>Eddy Curry</t>
  </si>
  <si>
    <t>Yinka Dare</t>
  </si>
  <si>
    <t>Brad Daugherty</t>
  </si>
  <si>
    <t>Dewayne Dedmon</t>
  </si>
  <si>
    <t>DeSagana Diop</t>
  </si>
  <si>
    <t>Kevin Duckworth</t>
  </si>
  <si>
    <t>Walter Dukes</t>
  </si>
  <si>
    <t>James Edwards</t>
  </si>
  <si>
    <t>John Edwards</t>
  </si>
  <si>
    <t>Francisco Elson</t>
  </si>
  <si>
    <t>Semih Erden</t>
  </si>
  <si>
    <t>Patrick Ewing*</t>
  </si>
  <si>
    <t>Hank Finkel</t>
  </si>
  <si>
    <t>Jeff Foote</t>
  </si>
  <si>
    <t>Pau Gasol</t>
  </si>
  <si>
    <t>Matt Geiger</t>
  </si>
  <si>
    <t>Ben Gillery</t>
  </si>
  <si>
    <t>Jim Grandholm</t>
  </si>
  <si>
    <t>F</t>
  </si>
  <si>
    <t>Paul Grant</t>
  </si>
  <si>
    <t>Aaron Gray</t>
  </si>
  <si>
    <t>Stuart Gray</t>
  </si>
  <si>
    <t>Steve Hamer</t>
  </si>
  <si>
    <t>Justin Hamilton</t>
  </si>
  <si>
    <t>Geert Hammink</t>
  </si>
  <si>
    <t>Reggie Harding</t>
  </si>
  <si>
    <t>David Harrison</t>
  </si>
  <si>
    <t>Spencer Hawes</t>
  </si>
  <si>
    <t>Steve Hayes</t>
  </si>
  <si>
    <t>Brendan Haywood</t>
  </si>
  <si>
    <t>Steven Hill</t>
  </si>
  <si>
    <t>Donald Hodge</t>
  </si>
  <si>
    <t>Ryan Hollins</t>
  </si>
  <si>
    <t>Steven Hunter</t>
  </si>
  <si>
    <t>Didier Ilunga-Mbenga</t>
  </si>
  <si>
    <t>Jerome James</t>
  </si>
  <si>
    <t>Les Jepsen</t>
  </si>
  <si>
    <t>Yi Jianlian</t>
  </si>
  <si>
    <t>Earl Jones</t>
  </si>
  <si>
    <t>Jerome Jordan</t>
  </si>
  <si>
    <t>Chris Kaman</t>
  </si>
  <si>
    <t>Rich Kelley</t>
  </si>
  <si>
    <t>Alex Kirk</t>
  </si>
  <si>
    <t>Travis Knight</t>
  </si>
  <si>
    <t>Jon Koncak</t>
  </si>
  <si>
    <t>Len Kosmalski</t>
  </si>
  <si>
    <t>Kosta Koufos</t>
  </si>
  <si>
    <t>Viacheslav Kravtsov</t>
  </si>
  <si>
    <t>Nenad Krstic</t>
  </si>
  <si>
    <t>Kevin Kunnert</t>
  </si>
  <si>
    <t>Edmund Lawrence</t>
  </si>
  <si>
    <t>Alton Lister</t>
  </si>
  <si>
    <t>Brook Lopez</t>
  </si>
  <si>
    <t>Robin Lopez</t>
  </si>
  <si>
    <t>Todd MacCulloch</t>
  </si>
  <si>
    <t>Bob Martin</t>
  </si>
  <si>
    <t>Dan McClintock</t>
  </si>
  <si>
    <t>JaVale McGee</t>
  </si>
  <si>
    <t>Fab Melo</t>
  </si>
  <si>
    <t>Chris Mihm</t>
  </si>
  <si>
    <t>Darko Milicic</t>
  </si>
  <si>
    <t>Paul Mokeski</t>
  </si>
  <si>
    <t>Eric Montross</t>
  </si>
  <si>
    <t>Ron Moore</t>
  </si>
  <si>
    <t>Donatas Motiejunas</t>
  </si>
  <si>
    <t>Byron Mullens</t>
  </si>
  <si>
    <t>Todd Mundt</t>
  </si>
  <si>
    <t>Hamady N'Diaye</t>
  </si>
  <si>
    <t>Mamadou N'Diaye</t>
  </si>
  <si>
    <t>Boniface N'Dong</t>
  </si>
  <si>
    <t>Rasho Nesterovic</t>
  </si>
  <si>
    <t>Dave Newmark</t>
  </si>
  <si>
    <t>Rich Niemann</t>
  </si>
  <si>
    <t>Lucas Nogueira</t>
  </si>
  <si>
    <t>Dirk Nowitzki</t>
  </si>
  <si>
    <t>Patrick O'Bryant</t>
  </si>
  <si>
    <t>Greg Oden</t>
  </si>
  <si>
    <t>Hakeem Olajuwon*</t>
  </si>
  <si>
    <t>Jawann Oldham</t>
  </si>
  <si>
    <t>Michael Olowokandi</t>
  </si>
  <si>
    <t>Kelly Olynyk</t>
  </si>
  <si>
    <t>Robert Parish*</t>
  </si>
  <si>
    <t>Oleksiy Pecherov</t>
  </si>
  <si>
    <t>Will Perdue</t>
  </si>
  <si>
    <t>Johan Petro</t>
  </si>
  <si>
    <t>Miroslav Raduljica</t>
  </si>
  <si>
    <t>Blair Rasmussen</t>
  </si>
  <si>
    <t>Zeljko Rebraca</t>
  </si>
  <si>
    <t>Bryant Reeves</t>
  </si>
  <si>
    <t>Eric Riley</t>
  </si>
  <si>
    <t>Stanley Roberts</t>
  </si>
  <si>
    <t>Robert Sacre</t>
  </si>
  <si>
    <t>Kevin Salvadori</t>
  </si>
  <si>
    <t>Soumaila Samake</t>
  </si>
  <si>
    <t>Brad Sellers</t>
  </si>
  <si>
    <t>Elmore Smith</t>
  </si>
  <si>
    <t>Jason Smith</t>
  </si>
  <si>
    <t>William Smith</t>
  </si>
  <si>
    <t>Mike Smrek</t>
  </si>
  <si>
    <t>Elmore Spencer</t>
  </si>
  <si>
    <t>Felton Spencer</t>
  </si>
  <si>
    <t>Craig Spitzer</t>
  </si>
  <si>
    <t>Vladimir Stepania</t>
  </si>
  <si>
    <t>Ed Stokes</t>
  </si>
  <si>
    <t>Robert Swift</t>
  </si>
  <si>
    <t>Zan Tabak</t>
  </si>
  <si>
    <t>Nikoloz Tskitishvili</t>
  </si>
  <si>
    <t>Brett Vroman</t>
  </si>
  <si>
    <t>Nikola Vucevic</t>
  </si>
  <si>
    <t>Chris Welp</t>
  </si>
  <si>
    <t>Bill Wennington</t>
  </si>
  <si>
    <t>Hassan Whiteside</t>
  </si>
  <si>
    <t>Kevin Willis</t>
  </si>
  <si>
    <t>Trevor Winter</t>
  </si>
  <si>
    <t>Jeff Withey</t>
  </si>
  <si>
    <t>Luke Witte</t>
  </si>
  <si>
    <t>Tim Young</t>
  </si>
  <si>
    <t>Cody Zeller</t>
  </si>
  <si>
    <t>Tyler Zeller</t>
  </si>
  <si>
    <t>Wang Zhizhi</t>
  </si>
  <si>
    <t>George Zidek</t>
  </si>
  <si>
    <t>Mark Acres</t>
  </si>
  <si>
    <t>Cole Aldrich</t>
  </si>
  <si>
    <t>LaMarcus Aldridge</t>
  </si>
  <si>
    <t>Chuck Aleksinas</t>
  </si>
  <si>
    <t>Lance Allred</t>
  </si>
  <si>
    <t>Derrick Alston</t>
  </si>
  <si>
    <t>David Andersen</t>
  </si>
  <si>
    <t>Giannis Antetokounmpo</t>
  </si>
  <si>
    <t>F-G</t>
  </si>
  <si>
    <t>Pero Antic</t>
  </si>
  <si>
    <t>Rafael Araujo</t>
  </si>
  <si>
    <t>Robert Archibald</t>
  </si>
  <si>
    <t>Hilton Armstrong</t>
  </si>
  <si>
    <t>Thurl Bailey</t>
  </si>
  <si>
    <t>Vin Baker</t>
  </si>
  <si>
    <t>Tom Barker</t>
  </si>
  <si>
    <t>Mengke Bateer</t>
  </si>
  <si>
    <t>Tony Battie</t>
  </si>
  <si>
    <t>Walt Bellamy*</t>
  </si>
  <si>
    <t>Jonathan Bender</t>
  </si>
  <si>
    <t>Keith Benson</t>
  </si>
  <si>
    <t>Andris Biedrins</t>
  </si>
  <si>
    <t>Tarik Black</t>
  </si>
  <si>
    <t>Andray Blatche</t>
  </si>
  <si>
    <t>Calvin Booth</t>
  </si>
  <si>
    <t>Chris Bosh</t>
  </si>
  <si>
    <t>Kwame Brown</t>
  </si>
  <si>
    <t>Lewis Brown</t>
  </si>
  <si>
    <t>P.J. Brown</t>
  </si>
  <si>
    <t>Roger Brown</t>
  </si>
  <si>
    <t>Pat Burke</t>
  </si>
  <si>
    <t>Greg Butler</t>
  </si>
  <si>
    <t>Zarko Cabarkapa</t>
  </si>
  <si>
    <t>Marcus Camby</t>
  </si>
  <si>
    <t>Elden Campbell</t>
  </si>
  <si>
    <t>Al Carlson</t>
  </si>
  <si>
    <t>Kelvin Cato</t>
  </si>
  <si>
    <t>Jim Chones</t>
  </si>
  <si>
    <t>Keon Clark</t>
  </si>
  <si>
    <t>Jarron Collins</t>
  </si>
  <si>
    <t>Dave Corzine</t>
  </si>
  <si>
    <t>Marcus Cousin</t>
  </si>
  <si>
    <t>DeMarcus Cousins</t>
  </si>
  <si>
    <t>Geoff Crompton</t>
  </si>
  <si>
    <t>William Cunningham</t>
  </si>
  <si>
    <t>Samuel Dalembert</t>
  </si>
  <si>
    <t>Erick Dampier</t>
  </si>
  <si>
    <t>Dale Davis</t>
  </si>
  <si>
    <t>Paul Davis</t>
  </si>
  <si>
    <t>Darryl Dawkins</t>
  </si>
  <si>
    <t>Austin Daye</t>
  </si>
  <si>
    <t>Gorgui Dieng</t>
  </si>
  <si>
    <t>Michael Doleac</t>
  </si>
  <si>
    <t>Predrag Drobnjak</t>
  </si>
  <si>
    <t>Chris Dudley</t>
  </si>
  <si>
    <t>Tim Duncan</t>
  </si>
  <si>
    <t>Jim Eakins</t>
  </si>
  <si>
    <t>Patrick Eddie</t>
  </si>
  <si>
    <t>Chris Engler</t>
  </si>
  <si>
    <t>Evan Eschmeyer</t>
  </si>
  <si>
    <t>Festus Ezeli</t>
  </si>
  <si>
    <t>Vitor Faverani</t>
  </si>
  <si>
    <t>Nick Fazekas</t>
  </si>
  <si>
    <t>Dave Feitl</t>
  </si>
  <si>
    <t>Ray Felix</t>
  </si>
  <si>
    <t>Matt Fish</t>
  </si>
  <si>
    <t>Greg Foster</t>
  </si>
  <si>
    <t>Jeff Foster</t>
  </si>
  <si>
    <t>Channing Frye</t>
  </si>
  <si>
    <t>Todd Fuller</t>
  </si>
  <si>
    <t>Dan Gadzuric</t>
  </si>
  <si>
    <t>Kevin Garnett</t>
  </si>
  <si>
    <t>Mickell Gladness</t>
  </si>
  <si>
    <t>Mike Gminski</t>
  </si>
  <si>
    <t>Marcin Gortat</t>
  </si>
  <si>
    <t>Donte Greene</t>
  </si>
  <si>
    <t>Zendon Hamilton</t>
  </si>
  <si>
    <t>Antonio Harvey</t>
  </si>
  <si>
    <t>Scott Haskin</t>
  </si>
  <si>
    <t>Jerome Henderson</t>
  </si>
  <si>
    <t>John Henson</t>
  </si>
  <si>
    <t>Nene Hilario</t>
  </si>
  <si>
    <t>Dave Hoppen</t>
  </si>
  <si>
    <t>Dwight Howard</t>
  </si>
  <si>
    <t>Kim Hughes</t>
  </si>
  <si>
    <t>Chris Hunter</t>
  </si>
  <si>
    <t>Randell Jackson</t>
  </si>
  <si>
    <t>Jared Jeffries</t>
  </si>
  <si>
    <t>Chris Johnson</t>
  </si>
  <si>
    <t>Ervin Johnson</t>
  </si>
  <si>
    <t>George Johnson</t>
  </si>
  <si>
    <t>Ken Johnson</t>
  </si>
  <si>
    <t>Lee Johnson</t>
  </si>
  <si>
    <t>Jim Johnstone</t>
  </si>
  <si>
    <t>Alvin Jones</t>
  </si>
  <si>
    <t>Caldwell Jones</t>
  </si>
  <si>
    <t>Dwayne Jones</t>
  </si>
  <si>
    <t>Ozell Jones</t>
  </si>
  <si>
    <t>Perry Jones</t>
  </si>
  <si>
    <t>DeAndre Jordan</t>
  </si>
  <si>
    <t>Yvon Joseph</t>
  </si>
  <si>
    <t>Enes Kanter</t>
  </si>
  <si>
    <t>Ryan Kelly</t>
  </si>
  <si>
    <t>Jonathan Kerner</t>
  </si>
  <si>
    <t>Alec Kessler</t>
  </si>
  <si>
    <t>Stacey King</t>
  </si>
  <si>
    <t>Greg Kite</t>
  </si>
  <si>
    <t>Joe Kleine</t>
  </si>
  <si>
    <t>Christian Laettner</t>
  </si>
  <si>
    <t>Raef LaFrentz</t>
  </si>
  <si>
    <t>Bill Laimbeer</t>
  </si>
  <si>
    <t>Maciej Lampe</t>
  </si>
  <si>
    <t>Andrew Lang</t>
  </si>
  <si>
    <t>Dan Langhi</t>
  </si>
  <si>
    <t>Bob Lanier*</t>
  </si>
  <si>
    <t>Joffrey Lauvergne</t>
  </si>
  <si>
    <t>Jason Lawson</t>
  </si>
  <si>
    <t>Eric Leckner</t>
  </si>
  <si>
    <t>Horacio Llamas Grey</t>
  </si>
  <si>
    <t>Brad Lohaus</t>
  </si>
  <si>
    <t>Jamaal Magloire</t>
  </si>
  <si>
    <t>Ian Mahinmi</t>
  </si>
  <si>
    <t>Rich Manning</t>
  </si>
  <si>
    <t>LaRue Martin</t>
  </si>
  <si>
    <t>Amal McCaskill</t>
  </si>
  <si>
    <t>Tim McCormick</t>
  </si>
  <si>
    <t>Jim McDaniels</t>
  </si>
  <si>
    <t>Tom McMillen</t>
  </si>
  <si>
    <t>Mark McNamara</t>
  </si>
  <si>
    <t>Cozell McQueen</t>
  </si>
  <si>
    <t>Brad Miller</t>
  </si>
  <si>
    <t>Eric Mobley</t>
  </si>
  <si>
    <t>Greg Monroe</t>
  </si>
  <si>
    <t>Mikki Moore</t>
  </si>
  <si>
    <t>Otto Moore</t>
  </si>
  <si>
    <t>Hanno Mottola</t>
  </si>
  <si>
    <t>Arnett Moultrie</t>
  </si>
  <si>
    <t>Troy Murphy</t>
  </si>
  <si>
    <t>Mike Muscala</t>
  </si>
  <si>
    <t>Swen Nater</t>
  </si>
  <si>
    <t>Jim Neal</t>
  </si>
  <si>
    <t>Joakim Noah</t>
  </si>
  <si>
    <t>Nerlens Noel</t>
  </si>
  <si>
    <t>Sylvester Norris</t>
  </si>
  <si>
    <t>Jusuf Nurkic</t>
  </si>
  <si>
    <t>Jermaine O'Neal</t>
  </si>
  <si>
    <t>Tim Ohlbrecht</t>
  </si>
  <si>
    <t>Mehmet Okur</t>
  </si>
  <si>
    <t>Zaza Pachulia</t>
  </si>
  <si>
    <t>Cherokee Parks</t>
  </si>
  <si>
    <t>Billy Paultz</t>
  </si>
  <si>
    <t>Nikola Pekovic</t>
  </si>
  <si>
    <t>Dexter Pittman</t>
  </si>
  <si>
    <t>Scot Pollard</t>
  </si>
  <si>
    <t>Olden Polynice</t>
  </si>
  <si>
    <t>Dwight Powell</t>
  </si>
  <si>
    <t>Dino Radja</t>
  </si>
  <si>
    <t>Craig Raymond</t>
  </si>
  <si>
    <t>Jared Reiner</t>
  </si>
  <si>
    <t>Efthimi Rentzias</t>
  </si>
  <si>
    <t>Rick Robey</t>
  </si>
  <si>
    <t>Carlos Rogers</t>
  </si>
  <si>
    <t>Doug Roth</t>
  </si>
  <si>
    <t>Clifford Rozier</t>
  </si>
  <si>
    <t>Guy Rucker</t>
  </si>
  <si>
    <t>John Salley</t>
  </si>
  <si>
    <t>Jamal Sampson</t>
  </si>
  <si>
    <t>Larry Sanders</t>
  </si>
  <si>
    <t>Danny Schayes</t>
  </si>
  <si>
    <t>Tom Scheffler</t>
  </si>
  <si>
    <t>Rony Seikaly</t>
  </si>
  <si>
    <t>Mouhamed Sene</t>
  </si>
  <si>
    <t>Chuck Share</t>
  </si>
  <si>
    <t>John Shasky</t>
  </si>
  <si>
    <t>Casey Shaw</t>
  </si>
  <si>
    <t>Jack Sikma</t>
  </si>
  <si>
    <t>Garret Siler</t>
  </si>
  <si>
    <t>Jim Slaughter</t>
  </si>
  <si>
    <t>Jabari Smith</t>
  </si>
  <si>
    <t>Tiago Splitter</t>
  </si>
  <si>
    <t>Ryan Stack</t>
  </si>
  <si>
    <t>Greg Stiemsma</t>
  </si>
  <si>
    <t>Steve Stipanovich</t>
  </si>
  <si>
    <t>Barry Sumpter</t>
  </si>
  <si>
    <t>Brett Szabo</t>
  </si>
  <si>
    <t>Roy Tarpley</t>
  </si>
  <si>
    <t>Jason Thompson</t>
  </si>
  <si>
    <t>Kevin Thompson</t>
  </si>
  <si>
    <t>Nate Thurmond*</t>
  </si>
  <si>
    <t>Darren Tillis</t>
  </si>
  <si>
    <t>Keith Tower</t>
  </si>
  <si>
    <t>Melvin Turpin</t>
  </si>
  <si>
    <t>Jonas Valanciunas</t>
  </si>
  <si>
    <t>Jan Vesely</t>
  </si>
  <si>
    <t>Charlie Villanueva</t>
  </si>
  <si>
    <t>Jake Voskuhl</t>
  </si>
  <si>
    <t>Granville Waiters</t>
  </si>
  <si>
    <t>Bill Walton*</t>
  </si>
  <si>
    <t>Chris Washburn</t>
  </si>
  <si>
    <t>Richard Washington</t>
  </si>
  <si>
    <t>Darryl Watkins</t>
  </si>
  <si>
    <t>Robert Werdann</t>
  </si>
  <si>
    <t>Walt Wesley</t>
  </si>
  <si>
    <t>Shayne Whittington</t>
  </si>
  <si>
    <t>Jeff Wilkins</t>
  </si>
  <si>
    <t>Hot Rod Williams</t>
  </si>
  <si>
    <t>Joe Wolf</t>
  </si>
  <si>
    <t>Brad Wright</t>
  </si>
  <si>
    <t>Lorenzen Wright</t>
  </si>
  <si>
    <t>Sharone Wright</t>
  </si>
  <si>
    <t>Luke Zeller</t>
  </si>
  <si>
    <t>Alaa Abdelnaby</t>
  </si>
  <si>
    <t>Henry Akin</t>
  </si>
  <si>
    <t>Malik Allen</t>
  </si>
  <si>
    <t>Peter Aluma</t>
  </si>
  <si>
    <t>John Amaechi</t>
  </si>
  <si>
    <t>Chris Andersen</t>
  </si>
  <si>
    <t>Greg Anderson</t>
  </si>
  <si>
    <t>Richard Anderson</t>
  </si>
  <si>
    <t>Ryan Anderson</t>
  </si>
  <si>
    <t>James Augustine</t>
  </si>
  <si>
    <t>Isaac Austin</t>
  </si>
  <si>
    <t>Dennis Awtrey</t>
  </si>
  <si>
    <t>Gustavo Ayon</t>
  </si>
  <si>
    <t>Esteban Batista</t>
  </si>
  <si>
    <t>Dave Batton</t>
  </si>
  <si>
    <t>Aron Baynes</t>
  </si>
  <si>
    <t>Jerome Beasley</t>
  </si>
  <si>
    <t>Kent Benson</t>
  </si>
  <si>
    <t>Tom Black</t>
  </si>
  <si>
    <t>Matt Bonner</t>
  </si>
  <si>
    <t>Josh Boone</t>
  </si>
  <si>
    <t>Cal Bowdler</t>
  </si>
  <si>
    <t>Nate Bowman</t>
  </si>
  <si>
    <t>Harry Boykoff</t>
  </si>
  <si>
    <t>Craig Brackins</t>
  </si>
  <si>
    <t>Michael Bradley</t>
  </si>
  <si>
    <t>Mark Bradtke</t>
  </si>
  <si>
    <t>A.J. Bramlett</t>
  </si>
  <si>
    <t>Brad Branson</t>
  </si>
  <si>
    <t>Rickey Brown</t>
  </si>
  <si>
    <t>Jim Browne</t>
  </si>
  <si>
    <t>Matt Bullard</t>
  </si>
  <si>
    <t>Jackie Butler</t>
  </si>
  <si>
    <t>Jim Caldwell</t>
  </si>
  <si>
    <t>Clint Capela</t>
  </si>
  <si>
    <t>Jimmy Carruth</t>
  </si>
  <si>
    <t>Tom Chambers</t>
  </si>
  <si>
    <t>Mike Champion</t>
  </si>
  <si>
    <t>Pete Chilcutt</t>
  </si>
  <si>
    <t>Bob Christian</t>
  </si>
  <si>
    <t>Earl Clark</t>
  </si>
  <si>
    <t>Bob Cluggish</t>
  </si>
  <si>
    <t>Derrick Coleman</t>
  </si>
  <si>
    <t>Marty Conlon</t>
  </si>
  <si>
    <t>Jeff Cook</t>
  </si>
  <si>
    <t>Joe Cooper</t>
  </si>
  <si>
    <t>Wayne Cooper</t>
  </si>
  <si>
    <t>Tom Copa</t>
  </si>
  <si>
    <t>Jeff Cross</t>
  </si>
  <si>
    <t>Russell Cross</t>
  </si>
  <si>
    <t>Dick Cunningham</t>
  </si>
  <si>
    <t>Radisav Curcic</t>
  </si>
  <si>
    <t>Jermareo Davidson</t>
  </si>
  <si>
    <t>Brandon Davies</t>
  </si>
  <si>
    <t>Anthony Davis</t>
  </si>
  <si>
    <t>Ed Davis</t>
  </si>
  <si>
    <t>Mike Davis</t>
  </si>
  <si>
    <t>Andrew DeClercq</t>
  </si>
  <si>
    <t>Randy Denton</t>
  </si>
  <si>
    <t>Coby Dietrick</t>
  </si>
  <si>
    <t>Leon Douglas</t>
  </si>
  <si>
    <t>Andre Drummond</t>
  </si>
  <si>
    <t>Acie Earl</t>
  </si>
  <si>
    <t>Leroy Ellis</t>
  </si>
  <si>
    <t>Melvin Ely</t>
  </si>
  <si>
    <t>Derrick Favors</t>
  </si>
  <si>
    <t>Eric Fernsten</t>
  </si>
  <si>
    <t>Danny Ferry</t>
  </si>
  <si>
    <t>Bayard Forrest</t>
  </si>
  <si>
    <t>Antonis Fotsis</t>
  </si>
  <si>
    <t>Jim Fox</t>
  </si>
  <si>
    <t>Adonal Foyle</t>
  </si>
  <si>
    <t>Tellis Frank</t>
  </si>
  <si>
    <t>Joel Freeland</t>
  </si>
  <si>
    <t>Matt Freije</t>
  </si>
  <si>
    <t>Chad Gallagher</t>
  </si>
  <si>
    <t>Danilo Gallinari</t>
  </si>
  <si>
    <t>Dean Garrett</t>
  </si>
  <si>
    <t>Chris Gatling</t>
  </si>
  <si>
    <t>John Gianelli</t>
  </si>
  <si>
    <t>Mike Gibson</t>
  </si>
  <si>
    <t>Dan Godfread</t>
  </si>
  <si>
    <t>Drew Gooden</t>
  </si>
  <si>
    <t>Steve Goodrich</t>
  </si>
  <si>
    <t>Horace Grant</t>
  </si>
  <si>
    <t>Mike Green</t>
  </si>
  <si>
    <t>Blake Griffin</t>
  </si>
  <si>
    <t>Eddie Griffin</t>
  </si>
  <si>
    <t>Tom Gugliotta</t>
  </si>
  <si>
    <t>Andres Guibert</t>
  </si>
  <si>
    <t>Jay Guidinger</t>
  </si>
  <si>
    <t>Robert Hahn</t>
  </si>
  <si>
    <t>Marcus Haislip</t>
  </si>
  <si>
    <t>Jack Haley</t>
  </si>
  <si>
    <t>Ben Handlogten</t>
  </si>
  <si>
    <t>Lars Hansen</t>
  </si>
  <si>
    <t>Justin Harper</t>
  </si>
  <si>
    <t>Mike Harper</t>
  </si>
  <si>
    <t>Josh Harrellson</t>
  </si>
  <si>
    <t>Bernie Harris</t>
  </si>
  <si>
    <t>Scott Hastings</t>
  </si>
  <si>
    <t>Jordan Hill</t>
  </si>
  <si>
    <t>Al Horford</t>
  </si>
  <si>
    <t>Serge Ibaka</t>
  </si>
  <si>
    <t>Darrall Imhoff</t>
  </si>
  <si>
    <t>Marc Jackson</t>
  </si>
  <si>
    <t>Bernard James</t>
  </si>
  <si>
    <t>Nathan Jawai</t>
  </si>
  <si>
    <t>Al Jefferson</t>
  </si>
  <si>
    <t>Jonas Jerebko</t>
  </si>
  <si>
    <t>Grant Jerrett</t>
  </si>
  <si>
    <t>Britton Johnsen</t>
  </si>
  <si>
    <t>Clemon Johnson</t>
  </si>
  <si>
    <t>JaJuan Johnson</t>
  </si>
  <si>
    <t>Mickey Johnson</t>
  </si>
  <si>
    <t>Steve Johnson</t>
  </si>
  <si>
    <t>Dwight Jones</t>
  </si>
  <si>
    <t>Edgar Jones</t>
  </si>
  <si>
    <t>Solomon Jones</t>
  </si>
  <si>
    <t>Thomas Jordan</t>
  </si>
  <si>
    <t>Phil Jordon</t>
  </si>
  <si>
    <t>Shawn Kemp</t>
  </si>
  <si>
    <t>Tim Kempton</t>
  </si>
  <si>
    <t>Carl Kilpatrick</t>
  </si>
  <si>
    <t>Bruce Kuczenski</t>
  </si>
  <si>
    <t>Toni Kukoc</t>
  </si>
  <si>
    <t>Sam Lacey</t>
  </si>
  <si>
    <t>Tom LaGarde</t>
  </si>
  <si>
    <t>John Lambert</t>
  </si>
  <si>
    <t>Jim Lampley</t>
  </si>
  <si>
    <t>James Lang</t>
  </si>
  <si>
    <t>Clyde Lee</t>
  </si>
  <si>
    <t>Keith Lee</t>
  </si>
  <si>
    <t>Rock Lee</t>
  </si>
  <si>
    <t>Jon Leuer</t>
  </si>
  <si>
    <t>Cedric Lewis</t>
  </si>
  <si>
    <t>Rashard Lewis</t>
  </si>
  <si>
    <t>Ron Livingstone</t>
  </si>
  <si>
    <t>Scott Lloyd</t>
  </si>
  <si>
    <t>Kevin Love</t>
  </si>
  <si>
    <t>Vernon Macklin</t>
  </si>
  <si>
    <t>Don MacLean</t>
  </si>
  <si>
    <t>Rick Mahorn</t>
  </si>
  <si>
    <t>Moses Malone*</t>
  </si>
  <si>
    <t>Steve Malovic</t>
  </si>
  <si>
    <t>Danny Manning</t>
  </si>
  <si>
    <t>Damir Markota</t>
  </si>
  <si>
    <t>Sean Marks</t>
  </si>
  <si>
    <t>Walter McCarty</t>
  </si>
  <si>
    <t>Jelani McCoy</t>
  </si>
  <si>
    <t>Michael McDonald</t>
  </si>
  <si>
    <t>Mitch McGary</t>
  </si>
  <si>
    <t>Kevin McHale*</t>
  </si>
  <si>
    <t>Josh McRoberts</t>
  </si>
  <si>
    <t>Stanislav Medvedenko</t>
  </si>
  <si>
    <t>Scott Meents</t>
  </si>
  <si>
    <t>Joe Meriweather</t>
  </si>
  <si>
    <t>Loren Meyer</t>
  </si>
  <si>
    <t>George Mikan*</t>
  </si>
  <si>
    <t>Bob Miller</t>
  </si>
  <si>
    <t>Terry Mills</t>
  </si>
  <si>
    <t>Nikola Mirotic</t>
  </si>
  <si>
    <t>Nazr Mohammed</t>
  </si>
  <si>
    <t>Jerome Moiso</t>
  </si>
  <si>
    <t>Eric Moreland</t>
  </si>
  <si>
    <t>Darren Morningstar</t>
  </si>
  <si>
    <t>Markieff Morris</t>
  </si>
  <si>
    <t>Randolph Morris</t>
  </si>
  <si>
    <t>Alonzo Mourning*</t>
  </si>
  <si>
    <t>Erik Murphy</t>
  </si>
  <si>
    <t>Jerrod Mustaf</t>
  </si>
  <si>
    <t>Larry Nance</t>
  </si>
  <si>
    <t>Barry Nelson</t>
  </si>
  <si>
    <t>Kurt Nimphius</t>
  </si>
  <si>
    <t>Paul Nolen</t>
  </si>
  <si>
    <t>Bevo Nordmann</t>
  </si>
  <si>
    <t>Steve Novak</t>
  </si>
  <si>
    <t>Julius Nwosu</t>
  </si>
  <si>
    <t>Kyle O'Quinn</t>
  </si>
  <si>
    <t>Dan O'Sullivan</t>
  </si>
  <si>
    <t>Fabricio Oberto</t>
  </si>
  <si>
    <t>Lamar Odom</t>
  </si>
  <si>
    <t>Emeka Okafor</t>
  </si>
  <si>
    <t>Jose Ortiz</t>
  </si>
  <si>
    <t>Daniel Orton</t>
  </si>
  <si>
    <t>Don Otten</t>
  </si>
  <si>
    <t>Tom Owens</t>
  </si>
  <si>
    <t>Olumide Oyedeji</t>
  </si>
  <si>
    <t>Joe Pace</t>
  </si>
  <si>
    <t>Adreian Payne</t>
  </si>
  <si>
    <t>Mike Peplowski</t>
  </si>
  <si>
    <t>Kendrick Perkins</t>
  </si>
  <si>
    <t>Jim Petersen</t>
  </si>
  <si>
    <t>Richard Petruska</t>
  </si>
  <si>
    <t>Kevinn Pinkney</t>
  </si>
  <si>
    <t>Mason Plumlee</t>
  </si>
  <si>
    <t>Miles Plumlee</t>
  </si>
  <si>
    <t>Mark Pope</t>
  </si>
  <si>
    <t>Dave Popson</t>
  </si>
  <si>
    <t>Vitaly Potapenko</t>
  </si>
  <si>
    <t>Anthony Pullard</t>
  </si>
  <si>
    <t>Luther Rackley</t>
  </si>
  <si>
    <t>Vladimir Radmanovic</t>
  </si>
  <si>
    <t>Anthony Randolph</t>
  </si>
  <si>
    <t>Shavlik Randolph</t>
  </si>
  <si>
    <t>Mike Ratliff</t>
  </si>
  <si>
    <t>Theo Ratliff</t>
  </si>
  <si>
    <t>Tom Riker</t>
  </si>
  <si>
    <t>Ramon Rivas</t>
  </si>
  <si>
    <t>Fred Roberts</t>
  </si>
  <si>
    <t>Clifford Robinson</t>
  </si>
  <si>
    <t>Dave Robisch</t>
  </si>
  <si>
    <t>Johnny Rogers</t>
  </si>
  <si>
    <t>Roy Rogers</t>
  </si>
  <si>
    <t>Sean Rooks</t>
  </si>
  <si>
    <t>Damjan Rudez</t>
  </si>
  <si>
    <t>Paul Ruffner</t>
  </si>
  <si>
    <t>Jeff Ruland</t>
  </si>
  <si>
    <t>Bill Russell*</t>
  </si>
  <si>
    <t>Dale Schlueter</t>
  </si>
  <si>
    <t>Russ Schoene</t>
  </si>
  <si>
    <t>Brent Scott</t>
  </si>
  <si>
    <t>Shawnelle Scott</t>
  </si>
  <si>
    <t>Charles Shackleford</t>
  </si>
  <si>
    <t>Paul Shirley</t>
  </si>
  <si>
    <t>Courtney Sims</t>
  </si>
  <si>
    <t>Henry Sims</t>
  </si>
  <si>
    <t>Uros Slokar</t>
  </si>
  <si>
    <t>Charles Smith</t>
  </si>
  <si>
    <t>Doug Smith</t>
  </si>
  <si>
    <t>Greg Smith</t>
  </si>
  <si>
    <t>Joe Smith</t>
  </si>
  <si>
    <t>Leon Smith</t>
  </si>
  <si>
    <t>Michael Smith</t>
  </si>
  <si>
    <t>Reggie Smith</t>
  </si>
  <si>
    <t>Pape Sow</t>
  </si>
  <si>
    <t>Marreese Speights</t>
  </si>
  <si>
    <t>Michael Stewart</t>
  </si>
  <si>
    <t>Greg Stokes</t>
  </si>
  <si>
    <t>Amar'e Stoudemire</t>
  </si>
  <si>
    <t>Joe Strawder</t>
  </si>
  <si>
    <t>John Stroeder</t>
  </si>
  <si>
    <t>Chris Taft</t>
  </si>
  <si>
    <t>Dragan Tarlac</t>
  </si>
  <si>
    <t>Tim Thomas</t>
  </si>
  <si>
    <t>Trey Thompkins</t>
  </si>
  <si>
    <t>John Thompson*</t>
  </si>
  <si>
    <t>LaSalle Thompson</t>
  </si>
  <si>
    <t>Mychal Thompson</t>
  </si>
  <si>
    <t>Bob Thornton</t>
  </si>
  <si>
    <t>Ronny Turiaf</t>
  </si>
  <si>
    <t>Hedo Turkoglu</t>
  </si>
  <si>
    <t>Jeremy Tyler</t>
  </si>
  <si>
    <t>Ekpe Udoh</t>
  </si>
  <si>
    <t>Keith Van Horn</t>
  </si>
  <si>
    <t>Anderson Varejao</t>
  </si>
  <si>
    <t>Alexander Volkov</t>
  </si>
  <si>
    <t>Noah Vonleh</t>
  </si>
  <si>
    <t>Jackson Vroman</t>
  </si>
  <si>
    <t>Neal Walk</t>
  </si>
  <si>
    <t>Rasheed Wallace</t>
  </si>
  <si>
    <t>Travis Wear</t>
  </si>
  <si>
    <t>Mark West</t>
  </si>
  <si>
    <t>Robert Whaley</t>
  </si>
  <si>
    <t>Jerome Whitehead</t>
  </si>
  <si>
    <t>Chris Wilcox</t>
  </si>
  <si>
    <t>Gene Wiley</t>
  </si>
  <si>
    <t>Eddie Lee Wilkins</t>
  </si>
  <si>
    <t>Dale Wilkinson</t>
  </si>
  <si>
    <t>Herb Williams</t>
  </si>
  <si>
    <t>Jordan Williams</t>
  </si>
  <si>
    <t>Justin Williams</t>
  </si>
  <si>
    <t>Scott Williams</t>
  </si>
  <si>
    <t>Sean Williams</t>
  </si>
  <si>
    <t>Ruben Wolkowyski</t>
  </si>
  <si>
    <t>Phil Zevenbergen</t>
  </si>
  <si>
    <t>Zaid Abdul-Aziz</t>
  </si>
  <si>
    <t>Shareef Abdur-Rahim</t>
  </si>
  <si>
    <t>Alvan Adams</t>
  </si>
  <si>
    <t>Gary Alcorn</t>
  </si>
  <si>
    <t>Furkan Aldemir</t>
  </si>
  <si>
    <t>Victor Alexander</t>
  </si>
  <si>
    <t>Bob Allen</t>
  </si>
  <si>
    <t>Lavoy Allen</t>
  </si>
  <si>
    <t>Darrell Allums</t>
  </si>
  <si>
    <t>Al-Farouq Aminu</t>
  </si>
  <si>
    <t>Louis Amundson</t>
  </si>
  <si>
    <t>Eric Anderson</t>
  </si>
  <si>
    <t>Kyle Anderson</t>
  </si>
  <si>
    <t>G-F</t>
  </si>
  <si>
    <t>Joel Anthony</t>
  </si>
  <si>
    <t>Joe Arlauckas</t>
  </si>
  <si>
    <t>Darrell Arthur</t>
  </si>
  <si>
    <t>Ken Austin</t>
  </si>
  <si>
    <t>Anthony Avent</t>
  </si>
  <si>
    <t>Jeff Ayres</t>
  </si>
  <si>
    <t>Luke Babbitt</t>
  </si>
  <si>
    <t>James Bailey</t>
  </si>
  <si>
    <t>Cameron Bairstow</t>
  </si>
  <si>
    <t>Ken Bannister</t>
  </si>
  <si>
    <t>Mike Bantom</t>
  </si>
  <si>
    <t>Maceo Baston</t>
  </si>
  <si>
    <t>Michael Beasley</t>
  </si>
  <si>
    <t>Zelmo Beaty</t>
  </si>
  <si>
    <t>Byron Beck</t>
  </si>
  <si>
    <t>Ron Behagen</t>
  </si>
  <si>
    <t>Larry Bird*</t>
  </si>
  <si>
    <t>Bismack Biyombo</t>
  </si>
  <si>
    <t>John Block</t>
  </si>
  <si>
    <t>Corie Blount</t>
  </si>
  <si>
    <t>Etdrick Bohannon</t>
  </si>
  <si>
    <t>Carlos Boozer</t>
  </si>
  <si>
    <t>Tom Boswell</t>
  </si>
  <si>
    <t>Corey Brewer</t>
  </si>
  <si>
    <t>Jim Brewer</t>
  </si>
  <si>
    <t>Frank Brickowski</t>
  </si>
  <si>
    <t>Andre Brown</t>
  </si>
  <si>
    <t>Damone Brown</t>
  </si>
  <si>
    <t>Mike Brown</t>
  </si>
  <si>
    <t>Joe Bryant</t>
  </si>
  <si>
    <t>Mark Bryant</t>
  </si>
  <si>
    <t>Torgeir Bryn</t>
  </si>
  <si>
    <t>Cleveland Buckner</t>
  </si>
  <si>
    <t>Bruno Caboclo</t>
  </si>
  <si>
    <t>Michael Cage</t>
  </si>
  <si>
    <t>Derrick Caracter</t>
  </si>
  <si>
    <t>Antoine Carr</t>
  </si>
  <si>
    <t>Omri Casspi</t>
  </si>
  <si>
    <t>Harvey Catchings</t>
  </si>
  <si>
    <t>Bobby Cattage</t>
  </si>
  <si>
    <t>Victor Claver</t>
  </si>
  <si>
    <t>Ben Coleman</t>
  </si>
  <si>
    <t>Nick Collison</t>
  </si>
  <si>
    <t>Dallas Comegys</t>
  </si>
  <si>
    <t>Anthony Cook</t>
  </si>
  <si>
    <t>Brian Cook</t>
  </si>
  <si>
    <t>Jack Cooley</t>
  </si>
  <si>
    <t>Chris Copeland</t>
  </si>
  <si>
    <t>Robert Covington</t>
  </si>
  <si>
    <t>Dave Cowens*</t>
  </si>
  <si>
    <t>Chris Crawford</t>
  </si>
  <si>
    <t>Austin Croshere</t>
  </si>
  <si>
    <t>Pete Cross</t>
  </si>
  <si>
    <t>Pat Cummings</t>
  </si>
  <si>
    <t>Terry Cummings</t>
  </si>
  <si>
    <t>Earl Cureton</t>
  </si>
  <si>
    <t>Bill Curley</t>
  </si>
  <si>
    <t>Mel Daniels*</t>
  </si>
  <si>
    <t>Kornel David</t>
  </si>
  <si>
    <t>Antonio Davis</t>
  </si>
  <si>
    <t>Ben Davis</t>
  </si>
  <si>
    <t>Glen Davis</t>
  </si>
  <si>
    <t>Jim Davis</t>
  </si>
  <si>
    <t>Terry Davis</t>
  </si>
  <si>
    <t>Eric Dawson</t>
  </si>
  <si>
    <t>Bison Dele</t>
  </si>
  <si>
    <t>Larry Demic</t>
  </si>
  <si>
    <t>Luol Deng</t>
  </si>
  <si>
    <t>Connie Dierking</t>
  </si>
  <si>
    <t>Terry Dozier</t>
  </si>
  <si>
    <t>Mike Dunleavy</t>
  </si>
  <si>
    <t>Kevin Durant</t>
  </si>
  <si>
    <t>Devin Ebanks</t>
  </si>
  <si>
    <t>Ndudi Ebi</t>
  </si>
  <si>
    <t>Corsley Edwards</t>
  </si>
  <si>
    <t>Obinna Ekezie</t>
  </si>
  <si>
    <t>Bob Elliott</t>
  </si>
  <si>
    <t>Bo Ellis</t>
  </si>
  <si>
    <t>LeRon Ellis</t>
  </si>
  <si>
    <t>Pervis Ellison</t>
  </si>
  <si>
    <t>Len Elmore</t>
  </si>
  <si>
    <t>Jeremy Evans</t>
  </si>
  <si>
    <t>Tony Farmer</t>
  </si>
  <si>
    <t>Jamie Feick</t>
  </si>
  <si>
    <t>Noel Felix</t>
  </si>
  <si>
    <t>Marcus Fizer</t>
  </si>
  <si>
    <t>Alton Ford</t>
  </si>
  <si>
    <t>Don Ford</t>
  </si>
  <si>
    <t>Sharrod Ford</t>
  </si>
  <si>
    <t>Larry Foust</t>
  </si>
  <si>
    <t>Gary Freeman</t>
  </si>
  <si>
    <t>Hiram Fuller</t>
  </si>
  <si>
    <t>Lawrence Funderburke</t>
  </si>
  <si>
    <t>Deng Gai</t>
  </si>
  <si>
    <t>Jorge Garbajosa</t>
  </si>
  <si>
    <t>Ruben Garces</t>
  </si>
  <si>
    <t>Bill Garnett</t>
  </si>
  <si>
    <t>Pat Garrity</t>
  </si>
  <si>
    <t>Paul George</t>
  </si>
  <si>
    <t>Taj Gibson</t>
  </si>
  <si>
    <t>Trey Gilder</t>
  </si>
  <si>
    <t>Armen Gilliam</t>
  </si>
  <si>
    <t>Aaron Gordon</t>
  </si>
  <si>
    <t>Drew Gordon</t>
  </si>
  <si>
    <t>Danny Granger</t>
  </si>
  <si>
    <t>Brian Grant</t>
  </si>
  <si>
    <t>Josh Grant</t>
  </si>
  <si>
    <t>A.C. Green</t>
  </si>
  <si>
    <t>Jeff Green</t>
  </si>
  <si>
    <t>Sidney Green</t>
  </si>
  <si>
    <t>Dave Greenwood</t>
  </si>
  <si>
    <t>Paul Griffin</t>
  </si>
  <si>
    <t>Derek Grimm</t>
  </si>
  <si>
    <t>Rudy Hackett</t>
  </si>
  <si>
    <t>Chick Halbert</t>
  </si>
  <si>
    <t>Tom Hammonds</t>
  </si>
  <si>
    <t>Tyler Hansbrough</t>
  </si>
  <si>
    <t>Al Harrington</t>
  </si>
  <si>
    <t>Othella Harrington</t>
  </si>
  <si>
    <t>Kirk Haston</t>
  </si>
  <si>
    <t>Steve Hawes</t>
  </si>
  <si>
    <t>Elvin Hayes*</t>
  </si>
  <si>
    <t>Alan Henderson</t>
  </si>
  <si>
    <t>Mark Hendrickson</t>
  </si>
  <si>
    <t>Al Henry</t>
  </si>
  <si>
    <t>Bill Henry</t>
  </si>
  <si>
    <t>Kleggie Hermsen</t>
  </si>
  <si>
    <t>Carl Herrera</t>
  </si>
  <si>
    <t>Walter Herrmann</t>
  </si>
  <si>
    <t>J.J. Hickson</t>
  </si>
  <si>
    <t>Mike Higgins</t>
  </si>
  <si>
    <t>Sean Higgins</t>
  </si>
  <si>
    <t>Tyrone Hill</t>
  </si>
  <si>
    <t>Darnell Hillman</t>
  </si>
  <si>
    <t>Roy Hinson</t>
  </si>
  <si>
    <t>Paul Hogue</t>
  </si>
  <si>
    <t>Randy Holcomb</t>
  </si>
  <si>
    <t>Jerald Honeycutt</t>
  </si>
  <si>
    <t>Tom Hoover</t>
  </si>
  <si>
    <t>Dennis Horner</t>
  </si>
  <si>
    <t>Robert Horry</t>
  </si>
  <si>
    <t>Greg Howard</t>
  </si>
  <si>
    <t>Juwan Howard</t>
  </si>
  <si>
    <t>Stephen Howard</t>
  </si>
  <si>
    <t>Rick Hughes</t>
  </si>
  <si>
    <t>John Hummer</t>
  </si>
  <si>
    <t>Kris Humphries</t>
  </si>
  <si>
    <t>Ersan Ilyasova</t>
  </si>
  <si>
    <t>Dan Issel*</t>
  </si>
  <si>
    <t>Darnell Jackson</t>
  </si>
  <si>
    <t>Luke Jackson</t>
  </si>
  <si>
    <t>Cory Jefferson</t>
  </si>
  <si>
    <t>Alexander Johnson</t>
  </si>
  <si>
    <t>Amir Johnson</t>
  </si>
  <si>
    <t>DeMarco Johnson</t>
  </si>
  <si>
    <t>DerMarr Johnson</t>
  </si>
  <si>
    <t>James Johnson</t>
  </si>
  <si>
    <t>Kannard Johnson</t>
  </si>
  <si>
    <t>Reggie Johnson</t>
  </si>
  <si>
    <t>Bobby Jones</t>
  </si>
  <si>
    <t>Charles Jones</t>
  </si>
  <si>
    <t>Major Jones</t>
  </si>
  <si>
    <t>Robin Jones</t>
  </si>
  <si>
    <t>Shelton Jones</t>
  </si>
  <si>
    <t>Terrence Jones</t>
  </si>
  <si>
    <t>Noble Jorgensen</t>
  </si>
  <si>
    <t>Adam Keefe</t>
  </si>
  <si>
    <t>Larry Kenon</t>
  </si>
  <si>
    <t>Red Kerr</t>
  </si>
  <si>
    <t>Lari Ketner</t>
  </si>
  <si>
    <t>Viktor Khryapa</t>
  </si>
  <si>
    <t>Warren Kidd</t>
  </si>
  <si>
    <t>Irv Kiffin</t>
  </si>
  <si>
    <t>Gerard King</t>
  </si>
  <si>
    <t>Andrei Kirilenko</t>
  </si>
  <si>
    <t>Doug Kistler</t>
  </si>
  <si>
    <t>Curtis Kitchen</t>
  </si>
  <si>
    <t>Toby Knight</t>
  </si>
  <si>
    <t>Rod Knowles</t>
  </si>
  <si>
    <t>Joe Kopicki</t>
  </si>
  <si>
    <t>Frank Kornet</t>
  </si>
  <si>
    <t>Yaroslav Korolev</t>
  </si>
  <si>
    <t>Arvid Kramer</t>
  </si>
  <si>
    <t>Larry Krystkowiak</t>
  </si>
  <si>
    <t>Mitch Kupchak</t>
  </si>
  <si>
    <t>Rob Kurz</t>
  </si>
  <si>
    <t>Carl Landry</t>
  </si>
  <si>
    <t>Gani Lawal</t>
  </si>
  <si>
    <t>David Lee</t>
  </si>
  <si>
    <t>Steve Lingenfelter</t>
  </si>
  <si>
    <t>Rob Lock</t>
  </si>
  <si>
    <t>Darrell Lockhart</t>
  </si>
  <si>
    <t>Art Long</t>
  </si>
  <si>
    <t>Stan Love</t>
  </si>
  <si>
    <t>Clyde Lovellette*</t>
  </si>
  <si>
    <t>Maurice Lucas</t>
  </si>
  <si>
    <t>Malcolm Mackey</t>
  </si>
  <si>
    <t>Mark Madsen</t>
  </si>
  <si>
    <t>Karl Malone*</t>
  </si>
  <si>
    <t>Donyell Marshall</t>
  </si>
  <si>
    <t>Rawle Marshall</t>
  </si>
  <si>
    <t>Brian Martin</t>
  </si>
  <si>
    <t>Fernando Martin</t>
  </si>
  <si>
    <t>Kenyon Martin</t>
  </si>
  <si>
    <t>Tony Massenburg</t>
  </si>
  <si>
    <t>Eddie Mast</t>
  </si>
  <si>
    <t>Sean May</t>
  </si>
  <si>
    <t>Bob McAdoo*</t>
  </si>
  <si>
    <t>James Michael McAdoo</t>
  </si>
  <si>
    <t>Scooter McCray</t>
  </si>
  <si>
    <t>Hank McDowell</t>
  </si>
  <si>
    <t>Antonio McDyess</t>
  </si>
  <si>
    <t>Bill McGill</t>
  </si>
  <si>
    <t>Dominic McGuire</t>
  </si>
  <si>
    <t>Derrick McKey</t>
  </si>
  <si>
    <t>Larry McNeill</t>
  </si>
  <si>
    <t>Pops Mensah-Bonsu</t>
  </si>
  <si>
    <t>Larry Micheaux</t>
  </si>
  <si>
    <t>Darius Miles</t>
  </si>
  <si>
    <t>Anthony Miller</t>
  </si>
  <si>
    <t>Oliver Miller</t>
  </si>
  <si>
    <t>Quincy Miller</t>
  </si>
  <si>
    <t>Andre Moore</t>
  </si>
  <si>
    <t>Elmore Morgenthaler</t>
  </si>
  <si>
    <t>Marcus Morris</t>
  </si>
  <si>
    <t>Terence Morris</t>
  </si>
  <si>
    <t>Chris Munk</t>
  </si>
  <si>
    <t>Jay Murphy</t>
  </si>
  <si>
    <t>Tod Murphy</t>
  </si>
  <si>
    <t>Martin Muursepp</t>
  </si>
  <si>
    <t>Bostjan Nachbar</t>
  </si>
  <si>
    <t>Lee Nailon</t>
  </si>
  <si>
    <t>Ivano Newbill</t>
  </si>
  <si>
    <t>Andrew Nicholson</t>
  </si>
  <si>
    <t>Audie Norris</t>
  </si>
  <si>
    <t>Mike Novak</t>
  </si>
  <si>
    <t>Johnny O'Bryant</t>
  </si>
  <si>
    <t>Arinze Onuaku</t>
  </si>
  <si>
    <t>Travis Outlaw</t>
  </si>
  <si>
    <t>Ray Owes</t>
  </si>
  <si>
    <t>Scott Padgett</t>
  </si>
  <si>
    <t>Andy Panko</t>
  </si>
  <si>
    <t>Jack Parr</t>
  </si>
  <si>
    <t>Chandler Parsons</t>
  </si>
  <si>
    <t>Zarko Paspalj</t>
  </si>
  <si>
    <t>Andrae Patterson</t>
  </si>
  <si>
    <t>Patrick Patterson</t>
  </si>
  <si>
    <t>Steve Patterson</t>
  </si>
  <si>
    <t>Sam Pellom</t>
  </si>
  <si>
    <t>Sam Perkins</t>
  </si>
  <si>
    <t>Tim Perry</t>
  </si>
  <si>
    <t>Ed Peterson</t>
  </si>
  <si>
    <t>Bob Pettit*</t>
  </si>
  <si>
    <t>Ed Pinckney</t>
  </si>
  <si>
    <t>Gary Plummer</t>
  </si>
  <si>
    <t>Cliff Pondexter</t>
  </si>
  <si>
    <t>Ben Poquette</t>
  </si>
  <si>
    <t>Otto Porter</t>
  </si>
  <si>
    <t>Josh Powell</t>
  </si>
  <si>
    <t>Tayshaun Prince</t>
  </si>
  <si>
    <t>John Pritchard</t>
  </si>
  <si>
    <t>Julius Randle</t>
  </si>
  <si>
    <t>Zach Randolph</t>
  </si>
  <si>
    <t>Clifford Ray</t>
  </si>
  <si>
    <t>Hub Reed</t>
  </si>
  <si>
    <t>Willis Reed*</t>
  </si>
  <si>
    <t>J.R. Reid</t>
  </si>
  <si>
    <t>Kevin Restani</t>
  </si>
  <si>
    <t>Chris Richard</t>
  </si>
  <si>
    <t>John Richter</t>
  </si>
  <si>
    <t>Bob Riley</t>
  </si>
  <si>
    <t>Arnie Risen*</t>
  </si>
  <si>
    <t>Rick Roberson</t>
  </si>
  <si>
    <t>Bill Roberts</t>
  </si>
  <si>
    <t>Lawrence Roberts</t>
  </si>
  <si>
    <t>Cliff Robinson</t>
  </si>
  <si>
    <t>Thomas Robinson</t>
  </si>
  <si>
    <t>Red Rocha</t>
  </si>
  <si>
    <t>Brian Rowsom</t>
  </si>
  <si>
    <t>Michael Ruffin</t>
  </si>
  <si>
    <t>Joe Ruklick</t>
  </si>
  <si>
    <t>Bob Rule</t>
  </si>
  <si>
    <t>Stefano Rusconi</t>
  </si>
  <si>
    <t>JaKarr Sampson</t>
  </si>
  <si>
    <t>Samardo Samuels</t>
  </si>
  <si>
    <t>Wayne Sappleton</t>
  </si>
  <si>
    <t>Brian Scalabrine</t>
  </si>
  <si>
    <t>Steve Scheffler</t>
  </si>
  <si>
    <t>Herb Scherer</t>
  </si>
  <si>
    <t>Detlef Schrempf</t>
  </si>
  <si>
    <t>Luis Scola</t>
  </si>
  <si>
    <t>Ray Scott</t>
  </si>
  <si>
    <t>Kenny Sears</t>
  </si>
  <si>
    <t>Kevin Seraphin</t>
  </si>
  <si>
    <t>Ansu Sesay</t>
  </si>
  <si>
    <t>Walter Sharpe</t>
  </si>
  <si>
    <t>Tornike Shengelia</t>
  </si>
  <si>
    <t>John Shumate</t>
  </si>
  <si>
    <t>Wayne Simien</t>
  </si>
  <si>
    <t>Cedric Simmons</t>
  </si>
  <si>
    <t>Dickey Simpkins</t>
  </si>
  <si>
    <t>Brian Skinner</t>
  </si>
  <si>
    <t>Garfield Smith</t>
  </si>
  <si>
    <t>Jim Smith</t>
  </si>
  <si>
    <t>Josh Smith</t>
  </si>
  <si>
    <t>Mike Sojourner</t>
  </si>
  <si>
    <t>Darius Songaila</t>
  </si>
  <si>
    <t>Art Spoelstra</t>
  </si>
  <si>
    <t>Jim Springer</t>
  </si>
  <si>
    <t>Peja Stojakovic</t>
  </si>
  <si>
    <t>Bill Stricker</t>
  </si>
  <si>
    <t>Mark Strickland</t>
  </si>
  <si>
    <t>Gary Suiter</t>
  </si>
  <si>
    <t>Jared Sullinger</t>
  </si>
  <si>
    <t>Stromile Swift</t>
  </si>
  <si>
    <t>Larry Sykes</t>
  </si>
  <si>
    <t>Johnny Taylor</t>
  </si>
  <si>
    <t>Maurice Taylor</t>
  </si>
  <si>
    <t>Etan Thomas</t>
  </si>
  <si>
    <t>John Thomas</t>
  </si>
  <si>
    <t>Kurt Thomas</t>
  </si>
  <si>
    <t>Malcolm Thomas</t>
  </si>
  <si>
    <t>Tyrus Thomas</t>
  </si>
  <si>
    <t>Otis Thorpe</t>
  </si>
  <si>
    <t>Wayman Tisdale</t>
  </si>
  <si>
    <t>Ray Tolbert</t>
  </si>
  <si>
    <t>Bernard Toone</t>
  </si>
  <si>
    <t>Mirsad Turkcan</t>
  </si>
  <si>
    <t>Jeff Turner</t>
  </si>
  <si>
    <t>Jarvis Varnado</t>
  </si>
  <si>
    <t>David Vaughn</t>
  </si>
  <si>
    <t>Loy Vaught</t>
  </si>
  <si>
    <t>Pete Verhoeven</t>
  </si>
  <si>
    <t>Joao Vianna</t>
  </si>
  <si>
    <t>Gary Voce</t>
  </si>
  <si>
    <t>Samaki Walker</t>
  </si>
  <si>
    <t>Ben Wallace</t>
  </si>
  <si>
    <t>Cornell Warner</t>
  </si>
  <si>
    <t>Hakim Warrick</t>
  </si>
  <si>
    <t>Wilson Washington</t>
  </si>
  <si>
    <t>Marcus Webb</t>
  </si>
  <si>
    <t>Chris Webber</t>
  </si>
  <si>
    <t>Brant Weidner</t>
  </si>
  <si>
    <t>David West</t>
  </si>
  <si>
    <t>D.J. White</t>
  </si>
  <si>
    <t>Jahidi White</t>
  </si>
  <si>
    <t>Rodney White</t>
  </si>
  <si>
    <t>Dwayne Whitfield</t>
  </si>
  <si>
    <t>Michael Wiley</t>
  </si>
  <si>
    <t>Aaron Williams</t>
  </si>
  <si>
    <t>Guy Williams</t>
  </si>
  <si>
    <t>Jawad Williams</t>
  </si>
  <si>
    <t>Jayson Williams</t>
  </si>
  <si>
    <t>Jerome Williams</t>
  </si>
  <si>
    <t>Kenny Williams</t>
  </si>
  <si>
    <t>Lorenzo Williams</t>
  </si>
  <si>
    <t>Marvin Williams</t>
  </si>
  <si>
    <t>Shawne Williams</t>
  </si>
  <si>
    <t>Shelden Williams</t>
  </si>
  <si>
    <t>David Wood</t>
  </si>
  <si>
    <t>Orlando Woolridge</t>
  </si>
  <si>
    <t>Mark Workman</t>
  </si>
  <si>
    <t>James Worthy*</t>
  </si>
  <si>
    <t>Brandan Wright</t>
  </si>
  <si>
    <t>Rich Yonakor</t>
  </si>
  <si>
    <t>Sun Yue</t>
  </si>
  <si>
    <t>Mark Alarie</t>
  </si>
  <si>
    <t>Joe Alexander</t>
  </si>
  <si>
    <t>Randy Allen</t>
  </si>
  <si>
    <t>Ashraf Amaya</t>
  </si>
  <si>
    <t>J.J. Anderson</t>
  </si>
  <si>
    <t>Carmelo Anthony</t>
  </si>
  <si>
    <t>Jim Ard</t>
  </si>
  <si>
    <t>Trevor Ariza</t>
  </si>
  <si>
    <t>Bob Armstrong</t>
  </si>
  <si>
    <t>Stacey Augmon</t>
  </si>
  <si>
    <t>Renaldo Balkman</t>
  </si>
  <si>
    <t>Cedric Ball</t>
  </si>
  <si>
    <t>Harrison Barnes</t>
  </si>
  <si>
    <t>Jim Barnes</t>
  </si>
  <si>
    <t>Marvin Barnes</t>
  </si>
  <si>
    <t>Brandon Bass</t>
  </si>
  <si>
    <t>Tim Bassett</t>
  </si>
  <si>
    <t>Mike Batiste</t>
  </si>
  <si>
    <t>Shane Battier</t>
  </si>
  <si>
    <t>Nicolas Batum</t>
  </si>
  <si>
    <t>Lonny Baxter</t>
  </si>
  <si>
    <t>Jerrelle Benimon</t>
  </si>
  <si>
    <t>Anthony Bennett</t>
  </si>
  <si>
    <t>David Benoit</t>
  </si>
  <si>
    <t>Gary Bergen</t>
  </si>
  <si>
    <t>Ricky Berry</t>
  </si>
  <si>
    <t>Walter Berry</t>
  </si>
  <si>
    <t>Joe Binion</t>
  </si>
  <si>
    <t>George Bon Salle</t>
  </si>
  <si>
    <t>Anthony Bonner</t>
  </si>
  <si>
    <t>Bob Boozer</t>
  </si>
  <si>
    <t>Lazaro Borrell</t>
  </si>
  <si>
    <t>Ike Borsavage</t>
  </si>
  <si>
    <t>Lawrence Boston</t>
  </si>
  <si>
    <t>Gary Bradds</t>
  </si>
  <si>
    <t>Marques Bragg</t>
  </si>
  <si>
    <t>Torraye Braggs</t>
  </si>
  <si>
    <t>Elton Brand</t>
  </si>
  <si>
    <t>Raymond Brown</t>
  </si>
  <si>
    <t>Evers Burns</t>
  </si>
  <si>
    <t>Junior Burrough</t>
  </si>
  <si>
    <t>Willie Burton</t>
  </si>
  <si>
    <t>Jason Caffey</t>
  </si>
  <si>
    <t>Adrian Caldwell</t>
  </si>
  <si>
    <t>Brian Cardinal</t>
  </si>
  <si>
    <t>DeMarre Carroll</t>
  </si>
  <si>
    <t>Jay Carty</t>
  </si>
  <si>
    <t>Cornelius Cash</t>
  </si>
  <si>
    <t>Terry Catledge</t>
  </si>
  <si>
    <t>Wilson Chandler</t>
  </si>
  <si>
    <t>Len Chappell</t>
  </si>
  <si>
    <t>Josh Childress</t>
  </si>
  <si>
    <t>E.C. Coleman</t>
  </si>
  <si>
    <t>Norris Coleman</t>
  </si>
  <si>
    <t>Leroy Combs</t>
  </si>
  <si>
    <t>Gene Conley</t>
  </si>
  <si>
    <t>Norm Cook</t>
  </si>
  <si>
    <t>David Cooke</t>
  </si>
  <si>
    <t>Joe Courtney</t>
  </si>
  <si>
    <t>Jim Creighton</t>
  </si>
  <si>
    <t>Dante Cunningham</t>
  </si>
  <si>
    <t>Erik Daniels</t>
  </si>
  <si>
    <t>Luigi Datome</t>
  </si>
  <si>
    <t>Dwight Davis</t>
  </si>
  <si>
    <t>Josh Davis</t>
  </si>
  <si>
    <t>Walt Davis</t>
  </si>
  <si>
    <t>Darren Daye</t>
  </si>
  <si>
    <t>Archie Dees</t>
  </si>
  <si>
    <t>Kenny Dennard</t>
  </si>
  <si>
    <t>Boris Diaw</t>
  </si>
  <si>
    <t>Kaniel Dickens</t>
  </si>
  <si>
    <t>Ike Diogu</t>
  </si>
  <si>
    <t>Joey Dorsey</t>
  </si>
  <si>
    <t>Steve Downing</t>
  </si>
  <si>
    <t>Danny Doyle</t>
  </si>
  <si>
    <t>Craig Dykema</t>
  </si>
  <si>
    <t>Cleanthony Early</t>
  </si>
  <si>
    <t>Kenton Edelin</t>
  </si>
  <si>
    <t>Bill Edwards</t>
  </si>
  <si>
    <t>Ray Ellefson</t>
  </si>
  <si>
    <t>Sean Elliott</t>
  </si>
  <si>
    <t>LaPhonso Ellis</t>
  </si>
  <si>
    <t>Wayne Embry*</t>
  </si>
  <si>
    <t>Wayne Englestad</t>
  </si>
  <si>
    <t>Brian Evans</t>
  </si>
  <si>
    <t>Earl Evans</t>
  </si>
  <si>
    <t>Reggie Evans</t>
  </si>
  <si>
    <t>Patrick Ewing</t>
  </si>
  <si>
    <t>John Fairchild</t>
  </si>
  <si>
    <t>Kenneth Faried</t>
  </si>
  <si>
    <t>Bob Ferry</t>
  </si>
  <si>
    <t>Bruce Flowers</t>
  </si>
  <si>
    <t>Jerry Fowler</t>
  </si>
  <si>
    <t>Tremaine Fowlkes</t>
  </si>
  <si>
    <t>Jim Fritsche</t>
  </si>
  <si>
    <t>John Garris</t>
  </si>
  <si>
    <t>Kenny Gattison</t>
  </si>
  <si>
    <t>Rudy Gay</t>
  </si>
  <si>
    <t>Devean George</t>
  </si>
  <si>
    <t>Gus Gerard</t>
  </si>
  <si>
    <t>Derrick Gervin</t>
  </si>
  <si>
    <t>Georgi Glouchkov</t>
  </si>
  <si>
    <t>Clarence Glover</t>
  </si>
  <si>
    <t>Orlando Graham</t>
  </si>
  <si>
    <t>Harvey Grant</t>
  </si>
  <si>
    <t>Jerami Grant</t>
  </si>
  <si>
    <t>Leonard Gray</t>
  </si>
  <si>
    <t>Gerald Green</t>
  </si>
  <si>
    <t>JaMychal Green</t>
  </si>
  <si>
    <t>Ken Green</t>
  </si>
  <si>
    <t>Claude Gregory</t>
  </si>
  <si>
    <t>Mike Hall</t>
  </si>
  <si>
    <t>Dennis Hamilton</t>
  </si>
  <si>
    <t>Tang Hamilton</t>
  </si>
  <si>
    <t>Phil Hankinson</t>
  </si>
  <si>
    <t>Reggie Hanson</t>
  </si>
  <si>
    <t>Luke Harangody</t>
  </si>
  <si>
    <t>Charlie Hardnett</t>
  </si>
  <si>
    <t>James Hardy</t>
  </si>
  <si>
    <t>Maurice Harkless</t>
  </si>
  <si>
    <t>Elias Harris</t>
  </si>
  <si>
    <t>Tobias Harris</t>
  </si>
  <si>
    <t>Donnell Harvey</t>
  </si>
  <si>
    <t>Udonis Haslem</t>
  </si>
  <si>
    <t>Connie Hawkins*</t>
  </si>
  <si>
    <t>Gordon Hayward</t>
  </si>
  <si>
    <t>Spencer Haywood</t>
  </si>
  <si>
    <t>Alvin Heggs</t>
  </si>
  <si>
    <t>Cedric Henderson</t>
  </si>
  <si>
    <t>J.R. Henderson</t>
  </si>
  <si>
    <t>Fred Hetzel</t>
  </si>
  <si>
    <t>Wayne Hightower</t>
  </si>
  <si>
    <t>Grant Hill</t>
  </si>
  <si>
    <t>Lew Hitch</t>
  </si>
  <si>
    <t>Tyler Honeycutt</t>
  </si>
  <si>
    <t>Derek Hood</t>
  </si>
  <si>
    <t>Rodney Hood</t>
  </si>
  <si>
    <t>Bob Hopkins</t>
  </si>
  <si>
    <t>Johnny Horan</t>
  </si>
  <si>
    <t>Cedrick Hordges</t>
  </si>
  <si>
    <t>Ed Horton</t>
  </si>
  <si>
    <t>Bill Hosket</t>
  </si>
  <si>
    <t>Tom Hovasse</t>
  </si>
  <si>
    <t>Phil Hubbard</t>
  </si>
  <si>
    <t>Robbie Hummel</t>
  </si>
  <si>
    <t>Ryan Humphrey</t>
  </si>
  <si>
    <t>Othello Hunter</t>
  </si>
  <si>
    <t>Marc Iavaroni</t>
  </si>
  <si>
    <t>Joe Ingles</t>
  </si>
  <si>
    <t>McCoy Ingram</t>
  </si>
  <si>
    <t>Phil Jackson*</t>
  </si>
  <si>
    <t>Stephen Jackson</t>
  </si>
  <si>
    <t>Aaron James</t>
  </si>
  <si>
    <t>Henry James</t>
  </si>
  <si>
    <t>LeBron James</t>
  </si>
  <si>
    <t>Antawn Jamison</t>
  </si>
  <si>
    <t>Harold Jamison</t>
  </si>
  <si>
    <t>Abdul Jeelani</t>
  </si>
  <si>
    <t>Chris Jefferies</t>
  </si>
  <si>
    <t>Ivan Johnson</t>
  </si>
  <si>
    <t>Linton Johnson</t>
  </si>
  <si>
    <t>Magic Johnson*</t>
  </si>
  <si>
    <t>Ron Johnson</t>
  </si>
  <si>
    <t>Steffond Johnson</t>
  </si>
  <si>
    <t>Nate Johnston</t>
  </si>
  <si>
    <t>Neil Johnston*</t>
  </si>
  <si>
    <t>DeQuan Jones</t>
  </si>
  <si>
    <t>Dontae' Jones</t>
  </si>
  <si>
    <t>Hutch Jones</t>
  </si>
  <si>
    <t>James Jones</t>
  </si>
  <si>
    <t>Jumaine Jones</t>
  </si>
  <si>
    <t>Kevin Jones</t>
  </si>
  <si>
    <t>Popeye Jones</t>
  </si>
  <si>
    <t>Wil Jones</t>
  </si>
  <si>
    <t>Jason Kapono</t>
  </si>
  <si>
    <t>Bob Kauffman</t>
  </si>
  <si>
    <t>Chris King</t>
  </si>
  <si>
    <t>Linas Kleiza</t>
  </si>
  <si>
    <t>Harold Kottman</t>
  </si>
  <si>
    <t>Tom Kozelko</t>
  </si>
  <si>
    <t>Jim Krebs</t>
  </si>
  <si>
    <t>Steve Kuberski</t>
  </si>
  <si>
    <t>Mark Landsberger</t>
  </si>
  <si>
    <t>Antonio Lang</t>
  </si>
  <si>
    <t>Stephane Lasme</t>
  </si>
  <si>
    <t>Manny Leaks</t>
  </si>
  <si>
    <t>Cliff Levingston</t>
  </si>
  <si>
    <t>Marcus Liberty</t>
  </si>
  <si>
    <t>Ian Lockhart</t>
  </si>
  <si>
    <t>Grant Long</t>
  </si>
  <si>
    <t>Bob Love</t>
  </si>
  <si>
    <t>Jerry Lucas*</t>
  </si>
  <si>
    <t>George Lynch</t>
  </si>
  <si>
    <t>Ed Macauley*</t>
  </si>
  <si>
    <t>Dave Magley</t>
  </si>
  <si>
    <t>John Mahnken</t>
  </si>
  <si>
    <t>Jamal Mashburn</t>
  </si>
  <si>
    <t>Marlon Maxey</t>
  </si>
  <si>
    <t>Cedric Maxwell</t>
  </si>
  <si>
    <t>Clyde Mayes</t>
  </si>
  <si>
    <t>Luc Mbah a Moute</t>
  </si>
  <si>
    <t>Mel McCants</t>
  </si>
  <si>
    <t>Doug McDermott</t>
  </si>
  <si>
    <t>Ben McDonald</t>
  </si>
  <si>
    <t>Ivan McFarlin</t>
  </si>
  <si>
    <t>George McGinnis</t>
  </si>
  <si>
    <t>Tracy McGrady</t>
  </si>
  <si>
    <t>Gil McGregor</t>
  </si>
  <si>
    <t>Roshown McLeod</t>
  </si>
  <si>
    <t>Eric McWilliams</t>
  </si>
  <si>
    <t>Cliff Meely</t>
  </si>
  <si>
    <t>Dave Meyers</t>
  </si>
  <si>
    <t>Ed Mikan</t>
  </si>
  <si>
    <t>Darius Miller</t>
  </si>
  <si>
    <t>Eddie Miller</t>
  </si>
  <si>
    <t>Mike Miller</t>
  </si>
  <si>
    <t>John Mills</t>
  </si>
  <si>
    <t>Paul Millsap</t>
  </si>
  <si>
    <t>Tony Mitchell</t>
  </si>
  <si>
    <t>Larry Moffett</t>
  </si>
  <si>
    <t>Wayne Molis</t>
  </si>
  <si>
    <t>Sergei Monia</t>
  </si>
  <si>
    <t>Jamario Moon</t>
  </si>
  <si>
    <t>Guy Morgan</t>
  </si>
  <si>
    <t>G</t>
  </si>
  <si>
    <t>Chris Morris</t>
  </si>
  <si>
    <t>Isaiah Morris</t>
  </si>
  <si>
    <t>Adam Morrison</t>
  </si>
  <si>
    <t>Red Morrison</t>
  </si>
  <si>
    <t>Glenn Mosley</t>
  </si>
  <si>
    <t>Erwin Mueller</t>
  </si>
  <si>
    <t>Dorie Murrey</t>
  </si>
  <si>
    <t>Makhtar N'Diaye</t>
  </si>
  <si>
    <t>Eduardo Najera</t>
  </si>
  <si>
    <t>Bob Nash</t>
  </si>
  <si>
    <t>Demetris Nichols</t>
  </si>
  <si>
    <t>Jim Nolan</t>
  </si>
  <si>
    <t>Ken Norman</t>
  </si>
  <si>
    <t>George Nostrand</t>
  </si>
  <si>
    <t>Ed O'Bannon</t>
  </si>
  <si>
    <t>Charles Oakley</t>
  </si>
  <si>
    <t>Mark Olberding</t>
  </si>
  <si>
    <t>Bud Olsen</t>
  </si>
  <si>
    <t>Louis Orr</t>
  </si>
  <si>
    <t>Bo Outlaw</t>
  </si>
  <si>
    <t>Billy Owens</t>
  </si>
  <si>
    <t>Jim Palmer</t>
  </si>
  <si>
    <t>Kostas Papanikolaou</t>
  </si>
  <si>
    <t>Jabari Parker</t>
  </si>
  <si>
    <t>Myles Patrick</t>
  </si>
  <si>
    <t>George Patterson</t>
  </si>
  <si>
    <t>Charlie Paulk</t>
  </si>
  <si>
    <t>Sasha Pavlovic</t>
  </si>
  <si>
    <t>Kenny Payne</t>
  </si>
  <si>
    <t>Chuck Person</t>
  </si>
  <si>
    <t>John Pinone</t>
  </si>
  <si>
    <t>Scottie Pippen*</t>
  </si>
  <si>
    <t>Charles Pittman</t>
  </si>
  <si>
    <t>Howard Porter</t>
  </si>
  <si>
    <t>James Posey</t>
  </si>
  <si>
    <t>Leon Powe</t>
  </si>
  <si>
    <t>Brian Quinnett</t>
  </si>
  <si>
    <t>Frank Radovich</t>
  </si>
  <si>
    <t>Kurt Rambis</t>
  </si>
  <si>
    <t>Mark Randall</t>
  </si>
  <si>
    <t>Leo Rautins</t>
  </si>
  <si>
    <t>James Ray</t>
  </si>
  <si>
    <t>Justin Reed</t>
  </si>
  <si>
    <t>Don Reid</t>
  </si>
  <si>
    <t>Robert Reid</t>
  </si>
  <si>
    <t>Ryan Reid</t>
  </si>
  <si>
    <t>Jerry Reynolds</t>
  </si>
  <si>
    <t>Ron Riley</t>
  </si>
  <si>
    <t>Marv Roberts</t>
  </si>
  <si>
    <t>Eddie Robinson</t>
  </si>
  <si>
    <t>Wayne Robinson</t>
  </si>
  <si>
    <t>Jalen Rose</t>
  </si>
  <si>
    <t>Scott Roth</t>
  </si>
  <si>
    <t>Dan Roundfield</t>
  </si>
  <si>
    <t>Jim Rowinski</t>
  </si>
  <si>
    <t>Donald Royal</t>
  </si>
  <si>
    <t>Campy Russell</t>
  </si>
  <si>
    <t>Jeff Sanders</t>
  </si>
  <si>
    <t>DeWayne Scales</t>
  </si>
  <si>
    <t>Dave Scholz</t>
  </si>
  <si>
    <t>Dennis Scott</t>
  </si>
  <si>
    <t>Mike Scott</t>
  </si>
  <si>
    <t>Bruce Seals</t>
  </si>
  <si>
    <t>Malik Sealy</t>
  </si>
  <si>
    <t>Ron Shavlik</t>
  </si>
  <si>
    <t>Lonnie Shelton</t>
  </si>
  <si>
    <t>Connie Simmons</t>
  </si>
  <si>
    <t>Kyle Singler</t>
  </si>
  <si>
    <t>Chris Singleton</t>
  </si>
  <si>
    <t>James Singleton</t>
  </si>
  <si>
    <t>Charlie Sitton</t>
  </si>
  <si>
    <t>Tamar Slay</t>
  </si>
  <si>
    <t>Larry Smith</t>
  </si>
  <si>
    <t>Mike Smith</t>
  </si>
  <si>
    <t>Steven Smith</t>
  </si>
  <si>
    <t>Theron Smith</t>
  </si>
  <si>
    <t>Dave Sorenson</t>
  </si>
  <si>
    <t>James Southerland</t>
  </si>
  <si>
    <t>Kebu Stewart</t>
  </si>
  <si>
    <t>Larry Stewart</t>
  </si>
  <si>
    <t>Alex Stivrins</t>
  </si>
  <si>
    <t>Jarnell Stokes</t>
  </si>
  <si>
    <t>Derek Strong</t>
  </si>
  <si>
    <t>DaJuan Summers</t>
  </si>
  <si>
    <t>Bennie Swain</t>
  </si>
  <si>
    <t>Mike Sweetney</t>
  </si>
  <si>
    <t>Leonard Taylor</t>
  </si>
  <si>
    <t>Mirza Teletovic</t>
  </si>
  <si>
    <t>Ira Terrell</t>
  </si>
  <si>
    <t>Irving Thomas</t>
  </si>
  <si>
    <t>James Thomas</t>
  </si>
  <si>
    <t>Lance Thomas</t>
  </si>
  <si>
    <t>Terry Thomas</t>
  </si>
  <si>
    <t>Corny Thompson</t>
  </si>
  <si>
    <t>Hollis Thompson</t>
  </si>
  <si>
    <t>Tristan Thompson</t>
  </si>
  <si>
    <t>Al Thornton</t>
  </si>
  <si>
    <t>Anthony Tolliver</t>
  </si>
  <si>
    <t>Dean Tolson</t>
  </si>
  <si>
    <t>Rudy Tomjanovich</t>
  </si>
  <si>
    <t>Gene Tormohlen</t>
  </si>
  <si>
    <t>George Trapp</t>
  </si>
  <si>
    <t>Robert Traylor</t>
  </si>
  <si>
    <t>Gary Trent</t>
  </si>
  <si>
    <t>Al Tucker</t>
  </si>
  <si>
    <t>Anthony Tucker</t>
  </si>
  <si>
    <t>John Turner</t>
  </si>
  <si>
    <t>Charlie Tyra</t>
  </si>
  <si>
    <t>Logan Vander Velden</t>
  </si>
  <si>
    <t>Kiki Vandeweghe</t>
  </si>
  <si>
    <t>Marcus Vinicius</t>
  </si>
  <si>
    <t>Antoine Walker</t>
  </si>
  <si>
    <t>Kenny Walker</t>
  </si>
  <si>
    <t>John Wallace</t>
  </si>
  <si>
    <t>Luke Walton</t>
  </si>
  <si>
    <t>T.J. Warren</t>
  </si>
  <si>
    <t>Kermit Washington</t>
  </si>
  <si>
    <t>Jeff Webster</t>
  </si>
  <si>
    <t>Eric White</t>
  </si>
  <si>
    <t>Randy White</t>
  </si>
  <si>
    <t>Rory White</t>
  </si>
  <si>
    <t>Royce White</t>
  </si>
  <si>
    <t>Sidney Wicks</t>
  </si>
  <si>
    <t>Andrew Wiggins</t>
  </si>
  <si>
    <t>Buck Williams</t>
  </si>
  <si>
    <t>Derrick Williams</t>
  </si>
  <si>
    <t>Eric Williams</t>
  </si>
  <si>
    <t>John Williams</t>
  </si>
  <si>
    <t>Mike Williams</t>
  </si>
  <si>
    <t>Monty Williams</t>
  </si>
  <si>
    <t>Sam Williams</t>
  </si>
  <si>
    <t>Walt Williams</t>
  </si>
  <si>
    <t>Bill Willoughby</t>
  </si>
  <si>
    <t>George Wilson</t>
  </si>
  <si>
    <t>Nikita Wilson</t>
  </si>
  <si>
    <t>John Windsor</t>
  </si>
  <si>
    <t>Dontonio Wingfield</t>
  </si>
  <si>
    <t>Rickie Winslow</t>
  </si>
  <si>
    <t>Voise Winters</t>
  </si>
  <si>
    <t>Qyntel Woods</t>
  </si>
  <si>
    <t>Chris Wright</t>
  </si>
  <si>
    <t>Howard Wright</t>
  </si>
  <si>
    <t>Joby Wright</t>
  </si>
  <si>
    <t>Julian Wright</t>
  </si>
  <si>
    <t>Wayne Yates</t>
  </si>
  <si>
    <t>Thaddeus Young</t>
  </si>
  <si>
    <t>Tony Zeno</t>
  </si>
  <si>
    <t>Tom Abernethy</t>
  </si>
  <si>
    <t>Quincy Acy</t>
  </si>
  <si>
    <t>Rafael Addison</t>
  </si>
  <si>
    <t>Jeff Adrien</t>
  </si>
  <si>
    <t>Gary Alexander</t>
  </si>
  <si>
    <t>Kim Anderson</t>
  </si>
  <si>
    <t>Ron Anderson</t>
  </si>
  <si>
    <t>Willie Anderson</t>
  </si>
  <si>
    <t>Wally Anderzunas</t>
  </si>
  <si>
    <t>Don Anielak</t>
  </si>
  <si>
    <t>Michael Ansley</t>
  </si>
  <si>
    <t>Keith Askins</t>
  </si>
  <si>
    <t>Greg Ballard</t>
  </si>
  <si>
    <t>Gene Banks</t>
  </si>
  <si>
    <t>Matt Barnes</t>
  </si>
  <si>
    <t>Rick Barry*</t>
  </si>
  <si>
    <t>Jerry Baskerville</t>
  </si>
  <si>
    <t>Elmer Behnke</t>
  </si>
  <si>
    <t>Mel Bennett</t>
  </si>
  <si>
    <t>Winston Bennett</t>
  </si>
  <si>
    <t>Don Bielke</t>
  </si>
  <si>
    <t>Bob Bigelow</t>
  </si>
  <si>
    <t>DeJuan Blair</t>
  </si>
  <si>
    <t>Ricky Blanton</t>
  </si>
  <si>
    <t>Bojan Bogdanovic</t>
  </si>
  <si>
    <t>Trevor Booker</t>
  </si>
  <si>
    <t>Jim Bostic</t>
  </si>
  <si>
    <t>Bruce Bowen</t>
  </si>
  <si>
    <t>Ryan Bowen</t>
  </si>
  <si>
    <t>Adrian Branch</t>
  </si>
  <si>
    <t>Jesse Branson</t>
  </si>
  <si>
    <t>Tim Breaux</t>
  </si>
  <si>
    <t>Ronnie Brewer</t>
  </si>
  <si>
    <t>Allan Bristow</t>
  </si>
  <si>
    <t>Jon Brockman</t>
  </si>
  <si>
    <t>Michael Brooks</t>
  </si>
  <si>
    <t>Chucky Brown</t>
  </si>
  <si>
    <t>Derrick Brown</t>
  </si>
  <si>
    <t>John Brown</t>
  </si>
  <si>
    <t>Kedrick Brown</t>
  </si>
  <si>
    <t>Joe Buckhalter</t>
  </si>
  <si>
    <t>Chase Budinger</t>
  </si>
  <si>
    <t>Reggie Bullock</t>
  </si>
  <si>
    <t>Bill Buntin</t>
  </si>
  <si>
    <t>Scott Burrell</t>
  </si>
  <si>
    <t>Bob Burrow</t>
  </si>
  <si>
    <t>Caron Butler</t>
  </si>
  <si>
    <t>Jimmy Butler</t>
  </si>
  <si>
    <t>Rasual Butler</t>
  </si>
  <si>
    <t>Derrick Byars</t>
  </si>
  <si>
    <t>Marty Byrnes</t>
  </si>
  <si>
    <t>Barney Cable</t>
  </si>
  <si>
    <t>Corky Calhoun</t>
  </si>
  <si>
    <t>Dexter Cambridge</t>
  </si>
  <si>
    <t>Tony Campbell</t>
  </si>
  <si>
    <t>Rodney Carney</t>
  </si>
  <si>
    <t>Kenny Carr</t>
  </si>
  <si>
    <t>Lorenzo Charles</t>
  </si>
  <si>
    <t>Calbert Cheaney</t>
  </si>
  <si>
    <t>Derrick Chievous</t>
  </si>
  <si>
    <t>Ben Clyde</t>
  </si>
  <si>
    <t>Jack Coleman</t>
  </si>
  <si>
    <t>Jack Cotton</t>
  </si>
  <si>
    <t>John Coughran</t>
  </si>
  <si>
    <t>Winston Crite</t>
  </si>
  <si>
    <t>Mark Crow</t>
  </si>
  <si>
    <t>Jae Crowder</t>
  </si>
  <si>
    <t>Lloyd Daniels</t>
  </si>
  <si>
    <t>Pete Darcey</t>
  </si>
  <si>
    <t>Bob Davis</t>
  </si>
  <si>
    <t>Brian Davis</t>
  </si>
  <si>
    <t>Charles Davis</t>
  </si>
  <si>
    <t>Harry Davis</t>
  </si>
  <si>
    <t>Mark Davis</t>
  </si>
  <si>
    <t>Mickey Davis</t>
  </si>
  <si>
    <t>Monti Davis</t>
  </si>
  <si>
    <t>Red Davis</t>
  </si>
  <si>
    <t>Tony Dawson</t>
  </si>
  <si>
    <t>DeMar DeRozan</t>
  </si>
  <si>
    <t>Yakhouba Diawara</t>
  </si>
  <si>
    <t>Derrek Dickey</t>
  </si>
  <si>
    <t>Bill Dinwiddie</t>
  </si>
  <si>
    <t>Terry Dischinger</t>
  </si>
  <si>
    <t>Jacky Dorsey</t>
  </si>
  <si>
    <t>Chris Douglas-Roberts</t>
  </si>
  <si>
    <t>Sonny Dove</t>
  </si>
  <si>
    <t>Clyde Drexler*</t>
  </si>
  <si>
    <t>Terry Driscoll</t>
  </si>
  <si>
    <t>Jared Dudley</t>
  </si>
  <si>
    <t>Richard Dumas</t>
  </si>
  <si>
    <t>Ronald Dupree</t>
  </si>
  <si>
    <t>Pat Durham</t>
  </si>
  <si>
    <t>Devin Durrant</t>
  </si>
  <si>
    <t>Ken Durrett</t>
  </si>
  <si>
    <t>Doug Edwards</t>
  </si>
  <si>
    <t>Shane Edwards</t>
  </si>
  <si>
    <t>Dale Ellis</t>
  </si>
  <si>
    <t>Alex English*</t>
  </si>
  <si>
    <t>James Ennis</t>
  </si>
  <si>
    <t>Mike Farmer</t>
  </si>
  <si>
    <t>Desmond Ferguson</t>
  </si>
  <si>
    <t>Duane Ferrell</t>
  </si>
  <si>
    <t>Landry Fields</t>
  </si>
  <si>
    <t>Michael Finley</t>
  </si>
  <si>
    <t>Al Fleming</t>
  </si>
  <si>
    <t>Gary Forbes</t>
  </si>
  <si>
    <t>Sherell Ford</t>
  </si>
  <si>
    <t>Danny Fortson</t>
  </si>
  <si>
    <t>Evan Fournier</t>
  </si>
  <si>
    <t>Rick Fox</t>
  </si>
  <si>
    <t>Will Frazier</t>
  </si>
  <si>
    <t>Anthony Frederick</t>
  </si>
  <si>
    <t>Rod Freeman</t>
  </si>
  <si>
    <t>Francisco Garcia</t>
  </si>
  <si>
    <t>Calvin Garrett</t>
  </si>
  <si>
    <t>Jim Garvin</t>
  </si>
  <si>
    <t>Andrew Gaze</t>
  </si>
  <si>
    <t>Mickael Gelabale</t>
  </si>
  <si>
    <t>George Gervin*</t>
  </si>
  <si>
    <t>Normie Glick</t>
  </si>
  <si>
    <t>Ryan Gomes</t>
  </si>
  <si>
    <t>Joe Graboski</t>
  </si>
  <si>
    <t>Joey Graham</t>
  </si>
  <si>
    <t>Travis Grant</t>
  </si>
  <si>
    <t>Devin Gray</t>
  </si>
  <si>
    <t>Evric Gray</t>
  </si>
  <si>
    <t>Bob Greacen</t>
  </si>
  <si>
    <t>Devin Green</t>
  </si>
  <si>
    <t>Draymond Green</t>
  </si>
  <si>
    <t>Lamar Green</t>
  </si>
  <si>
    <t>Luther Green</t>
  </si>
  <si>
    <t>Steve Green</t>
  </si>
  <si>
    <t>Gary Gregor</t>
  </si>
  <si>
    <t>John Greig</t>
  </si>
  <si>
    <t>Greg Griffin</t>
  </si>
  <si>
    <t>Taylor Griffin</t>
  </si>
  <si>
    <t>Alex Groza</t>
  </si>
  <si>
    <t>Dave Gunther</t>
  </si>
  <si>
    <t>Happy Hairston</t>
  </si>
  <si>
    <t>Lindsay Hairston</t>
  </si>
  <si>
    <t>Darvin Ham</t>
  </si>
  <si>
    <t>Jordan Hamilton</t>
  </si>
  <si>
    <t>Darrin Hancock</t>
  </si>
  <si>
    <t>Alex Hannum*</t>
  </si>
  <si>
    <t>Don Hanrahan</t>
  </si>
  <si>
    <t>Bill Hanzlik</t>
  </si>
  <si>
    <t>Anfernee Hardaway</t>
  </si>
  <si>
    <t>Alan Hardy</t>
  </si>
  <si>
    <t>Matt Harpring</t>
  </si>
  <si>
    <t>Bob Harris</t>
  </si>
  <si>
    <t>Juaquin Hawkins</t>
  </si>
  <si>
    <t>Jarvis Hayes</t>
  </si>
  <si>
    <t>Tom Heinsohn*</t>
  </si>
  <si>
    <t>Don Henriksen</t>
  </si>
  <si>
    <t>Conner Henry</t>
  </si>
  <si>
    <t>Skeeter Henry</t>
  </si>
  <si>
    <t>Bill Hewitt</t>
  </si>
  <si>
    <t>Phil Hicks</t>
  </si>
  <si>
    <t>Rod Higgins</t>
  </si>
  <si>
    <t>Solomon Hill</t>
  </si>
  <si>
    <t>Art Hillhouse</t>
  </si>
  <si>
    <t>Darington Hobson</t>
  </si>
  <si>
    <t>Julius Hodge</t>
  </si>
  <si>
    <t>Bob Hogsett</t>
  </si>
  <si>
    <t>A.W. Holt</t>
  </si>
  <si>
    <t>Scotty Hopson</t>
  </si>
  <si>
    <t>Ron Horn</t>
  </si>
  <si>
    <t>Bob Houbregs*</t>
  </si>
  <si>
    <t>Josh Howard</t>
  </si>
  <si>
    <t>Otis Howard</t>
  </si>
  <si>
    <t>Bailey Howell*</t>
  </si>
  <si>
    <t>Brandon Hunter</t>
  </si>
  <si>
    <t>Les Hunter</t>
  </si>
  <si>
    <t>Wardell Jackson</t>
  </si>
  <si>
    <t>Damion James</t>
  </si>
  <si>
    <t>Tim James</t>
  </si>
  <si>
    <t>Marko Jaric</t>
  </si>
  <si>
    <t>Richard Jefferson</t>
  </si>
  <si>
    <t>Chris Jent</t>
  </si>
  <si>
    <t>Buck Johnson</t>
  </si>
  <si>
    <t>Dave Johnson</t>
  </si>
  <si>
    <t>Eddie Johnson</t>
  </si>
  <si>
    <t>Joe Johnson</t>
  </si>
  <si>
    <t>John Johnson</t>
  </si>
  <si>
    <t>Marques Johnson</t>
  </si>
  <si>
    <t>Neil Johnson</t>
  </si>
  <si>
    <t>Rich Johnson</t>
  </si>
  <si>
    <t>Wesley Johnson</t>
  </si>
  <si>
    <t>Howie Jolliff</t>
  </si>
  <si>
    <t>Bill Jones</t>
  </si>
  <si>
    <t>Johnny Jones</t>
  </si>
  <si>
    <t>Walter Jordan</t>
  </si>
  <si>
    <t>Kris Joseph</t>
  </si>
  <si>
    <t>Sergey Karasev</t>
  </si>
  <si>
    <t>Clark Kellogg</t>
  </si>
  <si>
    <t>Greg Kelser</t>
  </si>
  <si>
    <t>Jerome Kersey</t>
  </si>
  <si>
    <t>Randolph Keys</t>
  </si>
  <si>
    <t>Michael Kidd-Gilchrist</t>
  </si>
  <si>
    <t>Bernard King*</t>
  </si>
  <si>
    <t>Ron Knight</t>
  </si>
  <si>
    <t>Lee Knorek</t>
  </si>
  <si>
    <t>Milo Komenich</t>
  </si>
  <si>
    <t>Kyle Korver</t>
  </si>
  <si>
    <t>Joel Kramer</t>
  </si>
  <si>
    <t>Sean Lampley</t>
  </si>
  <si>
    <t>Marcus Landry</t>
  </si>
  <si>
    <t>Rudy LaRusso</t>
  </si>
  <si>
    <t>Bob Lavoy</t>
  </si>
  <si>
    <t>Ricky Ledo</t>
  </si>
  <si>
    <t>Kawhi Leonard</t>
  </si>
  <si>
    <t>Grady Lewis</t>
  </si>
  <si>
    <t>Quincy Lewis</t>
  </si>
  <si>
    <t>Reggie Lewis</t>
  </si>
  <si>
    <t>Shaun Livingston</t>
  </si>
  <si>
    <t>Mike Lynn</t>
  </si>
  <si>
    <t>Sam Mack</t>
  </si>
  <si>
    <t>Rudy Macklin</t>
  </si>
  <si>
    <t>Renaldo Major</t>
  </si>
  <si>
    <t>Ed Manning</t>
  </si>
  <si>
    <t>Pace Mannion</t>
  </si>
  <si>
    <t>Jack Marin</t>
  </si>
  <si>
    <t>Shawn Marion</t>
  </si>
  <si>
    <t>Jim Marsh</t>
  </si>
  <si>
    <t>Donny Marshall</t>
  </si>
  <si>
    <t>Vester Marshall</t>
  </si>
  <si>
    <t>Bill Martin</t>
  </si>
  <si>
    <t>Cartier Martin</t>
  </si>
  <si>
    <t>Don Martin</t>
  </si>
  <si>
    <t>Kevin Martin</t>
  </si>
  <si>
    <t>Anthony Mason</t>
  </si>
  <si>
    <t>Desmond Mason</t>
  </si>
  <si>
    <t>Jason Maxiell</t>
  </si>
  <si>
    <t>Scott May</t>
  </si>
  <si>
    <t>Bill Mayfield</t>
  </si>
  <si>
    <t>Kelly McCarty</t>
  </si>
  <si>
    <t>Keith McCord</t>
  </si>
  <si>
    <t>Rodney McCray</t>
  </si>
  <si>
    <t>Xavier McDaniel</t>
  </si>
  <si>
    <t>Kenny McIntosh</t>
  </si>
  <si>
    <t>Forrest McKenzie</t>
  </si>
  <si>
    <t>McCoy McLemore</t>
  </si>
  <si>
    <t>Chris McNealy</t>
  </si>
  <si>
    <t>Monk Meineke</t>
  </si>
  <si>
    <t>Ron Mercer</t>
  </si>
  <si>
    <t>Khris Middleton</t>
  </si>
  <si>
    <t>Larry Mikan</t>
  </si>
  <si>
    <t>Vern Mikkelsen*</t>
  </si>
  <si>
    <t>Al Miksis</t>
  </si>
  <si>
    <t>Reggie Miller*</t>
  </si>
  <si>
    <t>Mike Mitchell</t>
  </si>
  <si>
    <t>Todd Mitchell</t>
  </si>
  <si>
    <t>Steve Mix</t>
  </si>
  <si>
    <t>Jackie Moreland</t>
  </si>
  <si>
    <t>Dwayne Morton</t>
  </si>
  <si>
    <t>Lamond Murray</t>
  </si>
  <si>
    <t>Tracy Murray</t>
  </si>
  <si>
    <t>Lloyd Neal</t>
  </si>
  <si>
    <t>Ed Nealy</t>
  </si>
  <si>
    <t>Ira Newble</t>
  </si>
  <si>
    <t>Johnny Newman</t>
  </si>
  <si>
    <t>Jack Nichols</t>
  </si>
  <si>
    <t>Dyron Nix</t>
  </si>
  <si>
    <t>Andres Nocioni</t>
  </si>
  <si>
    <t>Jeff Nordgaard</t>
  </si>
  <si>
    <t>Willie Norwood</t>
  </si>
  <si>
    <t>James Nunnally</t>
  </si>
  <si>
    <t>Mike O'Koren</t>
  </si>
  <si>
    <t>John Olive</t>
  </si>
  <si>
    <t>Mac Otten</t>
  </si>
  <si>
    <t>Chris Owens</t>
  </si>
  <si>
    <t>Eddie Owens</t>
  </si>
  <si>
    <t>Keith Owens</t>
  </si>
  <si>
    <t>Larry Owens</t>
  </si>
  <si>
    <t>Gerald Paddio</t>
  </si>
  <si>
    <t>Wiley Peck</t>
  </si>
  <si>
    <t>Desmond Penigar</t>
  </si>
  <si>
    <t>Curtis Perry</t>
  </si>
  <si>
    <t>Morris Peterson</t>
  </si>
  <si>
    <t>Eddie Phillips</t>
  </si>
  <si>
    <t>Eric Piatkowski</t>
  </si>
  <si>
    <t>Paul Pierce</t>
  </si>
  <si>
    <t>Zoran Planinic</t>
  </si>
  <si>
    <t>Ralph Polson</t>
  </si>
  <si>
    <t>David Pope</t>
  </si>
  <si>
    <t>Chris Porter</t>
  </si>
  <si>
    <t>Kasib Powell</t>
  </si>
  <si>
    <t>Harold Pressley</t>
  </si>
  <si>
    <t>Les Pugh</t>
  </si>
  <si>
    <t>Ed Rains</t>
  </si>
  <si>
    <t>Don Rehfeldt</t>
  </si>
  <si>
    <t>Glen Rice</t>
  </si>
  <si>
    <t>Dick Ricketts</t>
  </si>
  <si>
    <t>Antoine Rigaudeau</t>
  </si>
  <si>
    <t>Andre Roberson</t>
  </si>
  <si>
    <t>Terrance Roberson</t>
  </si>
  <si>
    <t>Glenn Robinson</t>
  </si>
  <si>
    <t>Jamal Robinson</t>
  </si>
  <si>
    <t>Truck Robinson</t>
  </si>
  <si>
    <t>Bill Robinzine</t>
  </si>
  <si>
    <t>Dennis Rodman*</t>
  </si>
  <si>
    <t>Lou Roe</t>
  </si>
  <si>
    <t>Rodney Rogers</t>
  </si>
  <si>
    <t>Malik Rose</t>
  </si>
  <si>
    <t>Terrence Ross</t>
  </si>
  <si>
    <t>Irv Rothenberg</t>
  </si>
  <si>
    <t>Curtis Rowe</t>
  </si>
  <si>
    <t>John Rudd</t>
  </si>
  <si>
    <t>Bryon Russell</t>
  </si>
  <si>
    <t>John Salmons</t>
  </si>
  <si>
    <t>Jason Sasser</t>
  </si>
  <si>
    <t>Woody Sauldsberry</t>
  </si>
  <si>
    <t>Fred Saunders</t>
  </si>
  <si>
    <t>Dolph Schayes*</t>
  </si>
  <si>
    <t>Milt Schoon</t>
  </si>
  <si>
    <t>Alvin Scott</t>
  </si>
  <si>
    <t>Carey Scurry</t>
  </si>
  <si>
    <t>Lee Shaffer</t>
  </si>
  <si>
    <t>Craig Shelton</t>
  </si>
  <si>
    <t>Purvis Short</t>
  </si>
  <si>
    <t>Sam Sibert</t>
  </si>
  <si>
    <t>Paul Silas</t>
  </si>
  <si>
    <t>Bobby Simmons</t>
  </si>
  <si>
    <t>Lionel Simmons</t>
  </si>
  <si>
    <t>Doug Sims</t>
  </si>
  <si>
    <t>Reggie Slater</t>
  </si>
  <si>
    <t>Craig Smith</t>
  </si>
  <si>
    <t>Donta Smith</t>
  </si>
  <si>
    <t>Steve Smith</t>
  </si>
  <si>
    <t>Tony Snell</t>
  </si>
  <si>
    <t>Larry Spriggs</t>
  </si>
  <si>
    <t>Dave Stallworth</t>
  </si>
  <si>
    <t>Larry Staverman</t>
  </si>
  <si>
    <t>Matt Steigenga</t>
  </si>
  <si>
    <t>Joe Stephens</t>
  </si>
  <si>
    <t>Maurice Stokes*</t>
  </si>
  <si>
    <t>John Stroud</t>
  </si>
  <si>
    <t>Pape Sy</t>
  </si>
  <si>
    <t>Wally Szczerbiak</t>
  </si>
  <si>
    <t>Jeffery Taylor</t>
  </si>
  <si>
    <t>Reggie Theus</t>
  </si>
  <si>
    <t>Peter Thibeaux</t>
  </si>
  <si>
    <t>Bill Thieben</t>
  </si>
  <si>
    <t>David Thirdkill</t>
  </si>
  <si>
    <t>Adonis Thomas</t>
  </si>
  <si>
    <t>Kenny Thomas</t>
  </si>
  <si>
    <t>Billy Thompson</t>
  </si>
  <si>
    <t>Dijon Thompson</t>
  </si>
  <si>
    <t>Klay Thompson</t>
  </si>
  <si>
    <t>Tom Tolbert</t>
  </si>
  <si>
    <t>Linton Townes</t>
  </si>
  <si>
    <t>John Trapp</t>
  </si>
  <si>
    <t>John Tresvant</t>
  </si>
  <si>
    <t>Jim Tucker</t>
  </si>
  <si>
    <t>Bill Turner</t>
  </si>
  <si>
    <t>Evan Turner</t>
  </si>
  <si>
    <t>Henry Turner</t>
  </si>
  <si>
    <t>Terry Tyler</t>
  </si>
  <si>
    <t>Wes Unseld*</t>
  </si>
  <si>
    <t>Ronnie Valentine</t>
  </si>
  <si>
    <t>Jan Van Breda Kolff</t>
  </si>
  <si>
    <t>Jay Vincent</t>
  </si>
  <si>
    <t>Danny Vranes</t>
  </si>
  <si>
    <t>Sasha Vujacic</t>
  </si>
  <si>
    <t>Wally Walker</t>
  </si>
  <si>
    <t>Gerald Wallace</t>
  </si>
  <si>
    <t>Jim Ware</t>
  </si>
  <si>
    <t>Jamie Watson</t>
  </si>
  <si>
    <t>Nick Weatherspoon</t>
  </si>
  <si>
    <t>Martell Webster</t>
  </si>
  <si>
    <t>Scott Wedman</t>
  </si>
  <si>
    <t>Owen Wells</t>
  </si>
  <si>
    <t>Jiri Welsch</t>
  </si>
  <si>
    <t>James White</t>
  </si>
  <si>
    <t>James Wilkes</t>
  </si>
  <si>
    <t>Dominique Wilkins*</t>
  </si>
  <si>
    <t>Earl Williams</t>
  </si>
  <si>
    <t>Marcus Williams</t>
  </si>
  <si>
    <t>Pete Williams</t>
  </si>
  <si>
    <t>Reggie Williams</t>
  </si>
  <si>
    <t>Sly Williams</t>
  </si>
  <si>
    <t>Willie Williams</t>
  </si>
  <si>
    <t>Corliss Williamson</t>
  </si>
  <si>
    <t>Trevor Wilson</t>
  </si>
  <si>
    <t>Garry Witts</t>
  </si>
  <si>
    <t>Howard Wood</t>
  </si>
  <si>
    <t>Tom Workman</t>
  </si>
  <si>
    <t>Antoine Wright</t>
  </si>
  <si>
    <t>Dorell Wright</t>
  </si>
  <si>
    <t>Vincent Yarbrough</t>
  </si>
  <si>
    <t>Barry Yates</t>
  </si>
  <si>
    <t>Korleone Young</t>
  </si>
  <si>
    <t>Michael Young</t>
  </si>
  <si>
    <t>Zeke Zawoluk</t>
  </si>
  <si>
    <t>Tariq Abdul-Wahad</t>
  </si>
  <si>
    <t>Bud Acton</t>
  </si>
  <si>
    <t>Don Adams</t>
  </si>
  <si>
    <t>Mark Aguirre</t>
  </si>
  <si>
    <t>Odis Allison</t>
  </si>
  <si>
    <t>Morris Almond</t>
  </si>
  <si>
    <t>Alan Anderson</t>
  </si>
  <si>
    <t>Antonio Anderson</t>
  </si>
  <si>
    <t>James Anderson</t>
  </si>
  <si>
    <t>Nick Anderson</t>
  </si>
  <si>
    <t>Shandon Anderson</t>
  </si>
  <si>
    <t>Vincent Askew</t>
  </si>
  <si>
    <t>Toby Bailey</t>
  </si>
  <si>
    <t>John Barber</t>
  </si>
  <si>
    <t>Charles Barkley*</t>
  </si>
  <si>
    <t>Don Barksdale*</t>
  </si>
  <si>
    <t>Brent Barry</t>
  </si>
  <si>
    <t>Will Barton</t>
  </si>
  <si>
    <t>Kenny Battle</t>
  </si>
  <si>
    <t>Hank Beenders</t>
  </si>
  <si>
    <t>Corey Benjamin</t>
  </si>
  <si>
    <t>Mario Bennett</t>
  </si>
  <si>
    <t>Jerry Bird</t>
  </si>
  <si>
    <t>Rolando Blackman</t>
  </si>
  <si>
    <t>Alex Blackwell</t>
  </si>
  <si>
    <t>Cory Blackwell</t>
  </si>
  <si>
    <t>Mike Bloom</t>
  </si>
  <si>
    <t>Keith Booth</t>
  </si>
  <si>
    <t>Anthony Bowie</t>
  </si>
  <si>
    <t>Winford Boynes</t>
  </si>
  <si>
    <t>Cedric Bozeman</t>
  </si>
  <si>
    <t>Alex Bradley</t>
  </si>
  <si>
    <t>Alonzo Bradley</t>
  </si>
  <si>
    <t>Dudley Bradley</t>
  </si>
  <si>
    <t>Pete Brennan</t>
  </si>
  <si>
    <t>Bill Bridges</t>
  </si>
  <si>
    <t>Kevin Brooks</t>
  </si>
  <si>
    <t>George Brown</t>
  </si>
  <si>
    <t>Jabari Brown</t>
  </si>
  <si>
    <t>Tony Brown</t>
  </si>
  <si>
    <t>Stanley Brundy</t>
  </si>
  <si>
    <t>Kobe Bryant</t>
  </si>
  <si>
    <t>Steve Bucknall</t>
  </si>
  <si>
    <t>Dave Budd</t>
  </si>
  <si>
    <t>Jud Buechler</t>
  </si>
  <si>
    <t>Greg Bunch</t>
  </si>
  <si>
    <t>Alec Burks</t>
  </si>
  <si>
    <t>Ed Burton</t>
  </si>
  <si>
    <t>Nick Calathes</t>
  </si>
  <si>
    <t>Rick Calloway</t>
  </si>
  <si>
    <t>M.L. Carr</t>
  </si>
  <si>
    <t>Bob Carrington</t>
  </si>
  <si>
    <t>Matt Carroll</t>
  </si>
  <si>
    <t>Vince Carter</t>
  </si>
  <si>
    <t>Michael Carter-Williams</t>
  </si>
  <si>
    <t>Sid Catlett</t>
  </si>
  <si>
    <t>Cedric Ceballos</t>
  </si>
  <si>
    <t>Bill Chamberlain</t>
  </si>
  <si>
    <t>Doug Christie</t>
  </si>
  <si>
    <t>Robert Churchwell</t>
  </si>
  <si>
    <t>Barry Clemens</t>
  </si>
  <si>
    <t>Nathaniel Clifton*</t>
  </si>
  <si>
    <t>Richard Coffey</t>
  </si>
  <si>
    <t>Don Collins</t>
  </si>
  <si>
    <t>Doug Collins</t>
  </si>
  <si>
    <t>Mardy Collins</t>
  </si>
  <si>
    <t>Hollis Copeland</t>
  </si>
  <si>
    <t>Lanard Copeland</t>
  </si>
  <si>
    <t>Tyrone Corbin</t>
  </si>
  <si>
    <t>Wesley Cox</t>
  </si>
  <si>
    <t>Allen Crabbe</t>
  </si>
  <si>
    <t>Billy Cunningham*</t>
  </si>
  <si>
    <t>Bob Dandridge</t>
  </si>
  <si>
    <t>Marquis Daniels</t>
  </si>
  <si>
    <t>Mel Davis</t>
  </si>
  <si>
    <t>Ricky Davis</t>
  </si>
  <si>
    <t>Ron Davis</t>
  </si>
  <si>
    <t>Walter Davis</t>
  </si>
  <si>
    <t>Todd Day</t>
  </si>
  <si>
    <t>Dave DeBusschere*</t>
  </si>
  <si>
    <t>Carlos Delfino</t>
  </si>
  <si>
    <t>Nate DeLong</t>
  </si>
  <si>
    <t>Hank DeZonie</t>
  </si>
  <si>
    <t>Spencer Dinwiddie</t>
  </si>
  <si>
    <t>Bill Downey</t>
  </si>
  <si>
    <t>John Drew</t>
  </si>
  <si>
    <t>Tony Dumas</t>
  </si>
  <si>
    <t>Andy Duncan</t>
  </si>
  <si>
    <t>Gene Dyker</t>
  </si>
  <si>
    <t>Al Eberhard</t>
  </si>
  <si>
    <t>Craig Ehlo</t>
  </si>
  <si>
    <t>Joe Ellis</t>
  </si>
  <si>
    <t>Kim English</t>
  </si>
  <si>
    <t>Scott English</t>
  </si>
  <si>
    <t>Ray Epps</t>
  </si>
  <si>
    <t>Julius Erving*</t>
  </si>
  <si>
    <t>Tyreke Evans</t>
  </si>
  <si>
    <t>Dante Exum</t>
  </si>
  <si>
    <t>Dave Fedor</t>
  </si>
  <si>
    <t>Carrick Felix</t>
  </si>
  <si>
    <t>Rudy Fernandez</t>
  </si>
  <si>
    <t>Elmer Gainer</t>
  </si>
  <si>
    <t>Reece Gaines</t>
  </si>
  <si>
    <t>Harry Gallatin*</t>
  </si>
  <si>
    <t>Dave Gambee</t>
  </si>
  <si>
    <t>Rowland Garrett</t>
  </si>
  <si>
    <t>Alonzo Gee</t>
  </si>
  <si>
    <t>Walt Gilmore</t>
  </si>
  <si>
    <t>Manu Ginobili</t>
  </si>
  <si>
    <t>Gordan Giricek</t>
  </si>
  <si>
    <t>George Glamack</t>
  </si>
  <si>
    <t>Tom Gola*</t>
  </si>
  <si>
    <t>Glen Gondrezick</t>
  </si>
  <si>
    <t>Paul Graham</t>
  </si>
  <si>
    <t>Stephen Graham</t>
  </si>
  <si>
    <t>Ron Grandison</t>
  </si>
  <si>
    <t>Sylvester Gray</t>
  </si>
  <si>
    <t>Danny Green</t>
  </si>
  <si>
    <t>Kenny Green</t>
  </si>
  <si>
    <t>Bob Gross</t>
  </si>
  <si>
    <t>Ernie Grunfeld</t>
  </si>
  <si>
    <t>Malik Hairston</t>
  </si>
  <si>
    <t>P.J. Hairston</t>
  </si>
  <si>
    <t>Richard Hamilton</t>
  </si>
  <si>
    <t>Steve Hamilton</t>
  </si>
  <si>
    <t>Bob Hansen</t>
  </si>
  <si>
    <t>Travis Hansen</t>
  </si>
  <si>
    <t>Tim Hardaway</t>
  </si>
  <si>
    <t>Ron Harper</t>
  </si>
  <si>
    <t>Joe Harris</t>
  </si>
  <si>
    <t>Mike Harris</t>
  </si>
  <si>
    <t>Chuck Hayes</t>
  </si>
  <si>
    <t>Lazar Hayward</t>
  </si>
  <si>
    <t>Gar Heard</t>
  </si>
  <si>
    <t>Dick Hemric</t>
  </si>
  <si>
    <t>Carl Henry</t>
  </si>
  <si>
    <t>Xavier Henry</t>
  </si>
  <si>
    <t>Keith Herron</t>
  </si>
  <si>
    <t>Jack Hewson</t>
  </si>
  <si>
    <t>Justin Holiday</t>
  </si>
  <si>
    <t>Essie Hollis</t>
  </si>
  <si>
    <t>Dick Holub</t>
  </si>
  <si>
    <t>Joe Holup</t>
  </si>
  <si>
    <t>Allan Houston</t>
  </si>
  <si>
    <t>Brian Howard</t>
  </si>
  <si>
    <t>Bob Hubbard</t>
  </si>
  <si>
    <t>Mel Hutchins</t>
  </si>
  <si>
    <t>Greg Hyder</t>
  </si>
  <si>
    <t>Andre Iguodala</t>
  </si>
  <si>
    <t>Jim Jackson</t>
  </si>
  <si>
    <t>Tracy Jackson</t>
  </si>
  <si>
    <t>Casey Jacobsen</t>
  </si>
  <si>
    <t>Cheese Johnson</t>
  </si>
  <si>
    <t>Gus Johnson*</t>
  </si>
  <si>
    <t>Harold Johnson</t>
  </si>
  <si>
    <t>Larry Johnson</t>
  </si>
  <si>
    <t>Ollie Johnson</t>
  </si>
  <si>
    <t>Anthony Jones</t>
  </si>
  <si>
    <t>Dahntay Jones</t>
  </si>
  <si>
    <t>Eddie Jones</t>
  </si>
  <si>
    <t>Mark Jones</t>
  </si>
  <si>
    <t>Rich Jones</t>
  </si>
  <si>
    <t>Michael Jordan*</t>
  </si>
  <si>
    <t>Jeff Judkins</t>
  </si>
  <si>
    <t>Ed Kalafat</t>
  </si>
  <si>
    <t>Clarence Kea</t>
  </si>
  <si>
    <t>Frank Kendrick</t>
  </si>
  <si>
    <t>D.J. Kennedy</t>
  </si>
  <si>
    <t>Joe Kennedy</t>
  </si>
  <si>
    <t>Jack Kerris</t>
  </si>
  <si>
    <t>Toby Kimball</t>
  </si>
  <si>
    <t>Albert King</t>
  </si>
  <si>
    <t>Dan King</t>
  </si>
  <si>
    <t>Reggie King</t>
  </si>
  <si>
    <t>Bob Kinney</t>
  </si>
  <si>
    <t>Tarence Kinsey</t>
  </si>
  <si>
    <t>Billy Knight</t>
  </si>
  <si>
    <t>Dick Knostman</t>
  </si>
  <si>
    <t>Bud Koper</t>
  </si>
  <si>
    <t>C.J. Kupec</t>
  </si>
  <si>
    <t>Ibo Kutluay</t>
  </si>
  <si>
    <t>Jeff Lamp</t>
  </si>
  <si>
    <t>Jerome Lane</t>
  </si>
  <si>
    <t>John Laskowski</t>
  </si>
  <si>
    <t>Dave Lattin</t>
  </si>
  <si>
    <t>Rich Laurel</t>
  </si>
  <si>
    <t>Ralph Lewis</t>
  </si>
  <si>
    <t>DeAndre Liggins</t>
  </si>
  <si>
    <t>Lewis Lloyd</t>
  </si>
  <si>
    <t>Kevin Loder</t>
  </si>
  <si>
    <t>Ted Luckenbill</t>
  </si>
  <si>
    <t>Corey Maggette</t>
  </si>
  <si>
    <t>Dan Majerle</t>
  </si>
  <si>
    <t>Devyn Marble</t>
  </si>
  <si>
    <t>Roy Marble</t>
  </si>
  <si>
    <t>Maurice Martin</t>
  </si>
  <si>
    <t>Bob McCann</t>
  </si>
  <si>
    <t>Dwayne McClain</t>
  </si>
  <si>
    <t>George McCloud</t>
  </si>
  <si>
    <t>K.J. McDaniels</t>
  </si>
  <si>
    <t>Glenn McDonald</t>
  </si>
  <si>
    <t>Bones McKinney</t>
  </si>
  <si>
    <t>Joe McNamee</t>
  </si>
  <si>
    <t>Tom Meschery</t>
  </si>
  <si>
    <t>C.J. Miles</t>
  </si>
  <si>
    <t>Marko Milic</t>
  </si>
  <si>
    <t>Dick Miller</t>
  </si>
  <si>
    <t>Chris Mills</t>
  </si>
  <si>
    <t>Elijah Millsap</t>
  </si>
  <si>
    <t>Greg Minor</t>
  </si>
  <si>
    <t>Mark Minor</t>
  </si>
  <si>
    <t>Murray Mitchell</t>
  </si>
  <si>
    <t>Sam Mitchell</t>
  </si>
  <si>
    <t>Jack Molinas</t>
  </si>
  <si>
    <t>Shabazz Muhammad</t>
  </si>
  <si>
    <t>Chris Mullin*</t>
  </si>
  <si>
    <t>Kevin Murphy</t>
  </si>
  <si>
    <t>Pete Myers</t>
  </si>
  <si>
    <t>Boris Nachamkin</t>
  </si>
  <si>
    <t>Calvin Natt</t>
  </si>
  <si>
    <t>Willie Naulls</t>
  </si>
  <si>
    <t>Don Nelson*</t>
  </si>
  <si>
    <t>Tyrone Nesby</t>
  </si>
  <si>
    <t>Johnny Neumann</t>
  </si>
  <si>
    <t>Mike Niles</t>
  </si>
  <si>
    <t>David Noel</t>
  </si>
  <si>
    <t>Bud Ogden</t>
  </si>
  <si>
    <t>Chuck Osborne</t>
  </si>
  <si>
    <t>Anthony Parker</t>
  </si>
  <si>
    <t>Sonny Parker</t>
  </si>
  <si>
    <t>Tom Patterson</t>
  </si>
  <si>
    <t>Jim Paxson</t>
  </si>
  <si>
    <t>Jake Pelkington</t>
  </si>
  <si>
    <t>Wesley Person</t>
  </si>
  <si>
    <t>Roger Phegley</t>
  </si>
  <si>
    <t>Mickael Pietrus</t>
  </si>
  <si>
    <t>Dave Piontek</t>
  </si>
  <si>
    <t>Quincy Pondexter</t>
  </si>
  <si>
    <t>Roger Powell</t>
  </si>
  <si>
    <t>Tony Price</t>
  </si>
  <si>
    <t>Roy Pugh</t>
  </si>
  <si>
    <t>Wally Rank</t>
  </si>
  <si>
    <t>George Ratkovicz</t>
  </si>
  <si>
    <t>Ed Ratleff</t>
  </si>
  <si>
    <t>Michael Redd</t>
  </si>
  <si>
    <t>Marlon Redmond</t>
  </si>
  <si>
    <t>Jim Reid</t>
  </si>
  <si>
    <t>Richard Rellford</t>
  </si>
  <si>
    <t>Rodrick Rhodes</t>
  </si>
  <si>
    <t>Jason Richardson</t>
  </si>
  <si>
    <t>Jeremy Richardson</t>
  </si>
  <si>
    <t>Quentin Richardson</t>
  </si>
  <si>
    <t>Joe Roberts</t>
  </si>
  <si>
    <t>Bernard Robinson</t>
  </si>
  <si>
    <t>Jackie Robinson</t>
  </si>
  <si>
    <t>Quinton Ross</t>
  </si>
  <si>
    <t>Brandon Roy</t>
  </si>
  <si>
    <t>John Rudometkin</t>
  </si>
  <si>
    <t>Brandon Rush</t>
  </si>
  <si>
    <t>Kareem Rush</t>
  </si>
  <si>
    <t>Frankie Sanders</t>
  </si>
  <si>
    <t>Mike Sanders</t>
  </si>
  <si>
    <t>Tom Sanders*</t>
  </si>
  <si>
    <t>Jeryl Sasser</t>
  </si>
  <si>
    <t>Predrag Savovic</t>
  </si>
  <si>
    <t>Howie Schultz</t>
  </si>
  <si>
    <t>John Schweitz</t>
  </si>
  <si>
    <t>James Scott</t>
  </si>
  <si>
    <t>Ed Searcy</t>
  </si>
  <si>
    <t>Brian Shaw</t>
  </si>
  <si>
    <t>Steve Sheppard</t>
  </si>
  <si>
    <t>Gene Short</t>
  </si>
  <si>
    <t>Alexey Shved</t>
  </si>
  <si>
    <t>Mike Silliman</t>
  </si>
  <si>
    <t>Jeff Slade</t>
  </si>
  <si>
    <t>Clinton Smith</t>
  </si>
  <si>
    <t>Derek Smith</t>
  </si>
  <si>
    <t>Ed Smith</t>
  </si>
  <si>
    <t>J.R. Smith</t>
  </si>
  <si>
    <t>Kirk Snyder</t>
  </si>
  <si>
    <t>Guy Sparrow</t>
  </si>
  <si>
    <t>Andre Spencer</t>
  </si>
  <si>
    <t>Jerry Stackhouse</t>
  </si>
  <si>
    <t>Keith Starr</t>
  </si>
  <si>
    <t>Nik Stauskas</t>
  </si>
  <si>
    <t>Dennis Stewart</t>
  </si>
  <si>
    <t>Julyan Stone</t>
  </si>
  <si>
    <t>Awvee Storey</t>
  </si>
  <si>
    <t>Norm Swanson</t>
  </si>
  <si>
    <t>Donell Taylor</t>
  </si>
  <si>
    <t>Garrett Temple</t>
  </si>
  <si>
    <t>Chuck Terry</t>
  </si>
  <si>
    <t>Jamel Thomas</t>
  </si>
  <si>
    <t>Joe Thomas</t>
  </si>
  <si>
    <t>Bernard Thompson</t>
  </si>
  <si>
    <t>Mychel Thompson</t>
  </si>
  <si>
    <t>Paul Thompson</t>
  </si>
  <si>
    <t>Andy Toolson</t>
  </si>
  <si>
    <t>Jack Toomay</t>
  </si>
  <si>
    <t>Oscar Torres</t>
  </si>
  <si>
    <t>Kelly Tripucka</t>
  </si>
  <si>
    <t>John Tschogl</t>
  </si>
  <si>
    <t>Alando Tucker</t>
  </si>
  <si>
    <t>Jack Twyman*</t>
  </si>
  <si>
    <t>Edwin Ubiles</t>
  </si>
  <si>
    <t>Ime Udoka</t>
  </si>
  <si>
    <t>Greivis Vasquez</t>
  </si>
  <si>
    <t>Gundars Vetra</t>
  </si>
  <si>
    <t>Clint Wager</t>
  </si>
  <si>
    <t>Brady Walker</t>
  </si>
  <si>
    <t>Chet Walker*</t>
  </si>
  <si>
    <t>Henry Walker</t>
  </si>
  <si>
    <t>Dwight Waller</t>
  </si>
  <si>
    <t>Matt Walsh</t>
  </si>
  <si>
    <t>Jim Washington</t>
  </si>
  <si>
    <t>Ron Watts</t>
  </si>
  <si>
    <t>Clarence Weatherspoon</t>
  </si>
  <si>
    <t>Kyle Weaver</t>
  </si>
  <si>
    <t>Jake Weber</t>
  </si>
  <si>
    <t>Sonny Weems</t>
  </si>
  <si>
    <t>Doug West</t>
  </si>
  <si>
    <t>Ken Wilburn</t>
  </si>
  <si>
    <t>Bob Wilkerson</t>
  </si>
  <si>
    <t>Jamaal Wilkes*</t>
  </si>
  <si>
    <t>Damien Wilkins</t>
  </si>
  <si>
    <t>Gerald Wilkins</t>
  </si>
  <si>
    <t>Bob Williams</t>
  </si>
  <si>
    <t>Brandon Williams</t>
  </si>
  <si>
    <t>Terrence Williams</t>
  </si>
  <si>
    <t>Travis Williams</t>
  </si>
  <si>
    <t>Harthorne Wingo</t>
  </si>
  <si>
    <t>Randy Wittman</t>
  </si>
  <si>
    <t>Al Wood</t>
  </si>
  <si>
    <t>Metta World Peace</t>
  </si>
  <si>
    <t>Tony Wroten</t>
  </si>
  <si>
    <t>James Young</t>
  </si>
  <si>
    <t>Nick Young</t>
  </si>
  <si>
    <t>Sam Young</t>
  </si>
  <si>
    <t>Alex Acker</t>
  </si>
  <si>
    <t>Jordan Adams</t>
  </si>
  <si>
    <t>Arron Afflalo</t>
  </si>
  <si>
    <t>Maurice Ager</t>
  </si>
  <si>
    <t>Courtney Alexander</t>
  </si>
  <si>
    <t>Ray Allen</t>
  </si>
  <si>
    <t>Derek Anderson</t>
  </si>
  <si>
    <t>Jerome Anderson</t>
  </si>
  <si>
    <t>Brandon Armstrong</t>
  </si>
  <si>
    <t>Jesse Arnelle</t>
  </si>
  <si>
    <t>Bob Arnzen</t>
  </si>
  <si>
    <t>Kelenna Azubuike</t>
  </si>
  <si>
    <t>Chris Babb</t>
  </si>
  <si>
    <t>Gus Bailey</t>
  </si>
  <si>
    <t>Steve Bardo</t>
  </si>
  <si>
    <t>Drew Barry</t>
  </si>
  <si>
    <t>Ed Bartels</t>
  </si>
  <si>
    <t>Eddie Basden</t>
  </si>
  <si>
    <t>Johnny Baum</t>
  </si>
  <si>
    <t>Elgin Baylor*</t>
  </si>
  <si>
    <t>Kent Bazemore</t>
  </si>
  <si>
    <t>Bradley Beal</t>
  </si>
  <si>
    <t>Marco Belinelli</t>
  </si>
  <si>
    <t>Dennis Bell</t>
  </si>
  <si>
    <t>Raja Bell</t>
  </si>
  <si>
    <t>Charlie Black</t>
  </si>
  <si>
    <t>Norman Black</t>
  </si>
  <si>
    <t>Keith Bogans</t>
  </si>
  <si>
    <t>Bill Bolger</t>
  </si>
  <si>
    <t>Walter Bond</t>
  </si>
  <si>
    <t>Ron Bonham</t>
  </si>
  <si>
    <t>Jake Bornheimer</t>
  </si>
  <si>
    <t>Vince Boryla</t>
  </si>
  <si>
    <t>Ira Bowman</t>
  </si>
  <si>
    <t>Donnie Boyce</t>
  </si>
  <si>
    <t>Ken Boyd</t>
  </si>
  <si>
    <t>Bill Bradley*</t>
  </si>
  <si>
    <t>Charles Bradley</t>
  </si>
  <si>
    <t>Bob Brannum</t>
  </si>
  <si>
    <t>Carl Braun</t>
  </si>
  <si>
    <t>Junior Bridgeman</t>
  </si>
  <si>
    <t>John Brisker</t>
  </si>
  <si>
    <t>MarShon Brooks</t>
  </si>
  <si>
    <t>Devin Brown</t>
  </si>
  <si>
    <t>Lorenzo Brown</t>
  </si>
  <si>
    <t>Walt Budko</t>
  </si>
  <si>
    <t>Rodney Buford</t>
  </si>
  <si>
    <t>Roger Burkman</t>
  </si>
  <si>
    <t>Art Burris</t>
  </si>
  <si>
    <t>Mitchell Butler</t>
  </si>
  <si>
    <t>Joe Caldwell</t>
  </si>
  <si>
    <t>Kentavious Caldwell-Pope</t>
  </si>
  <si>
    <t>Chet Carlisle</t>
  </si>
  <si>
    <t>Rick Carlisle</t>
  </si>
  <si>
    <t>Bob Carpenter</t>
  </si>
  <si>
    <t>Chris Carr</t>
  </si>
  <si>
    <t>Butch Carter</t>
  </si>
  <si>
    <t>Howard Carter</t>
  </si>
  <si>
    <t>Maurice Carter</t>
  </si>
  <si>
    <t>Ron Carter</t>
  </si>
  <si>
    <t>Jerry Chambers</t>
  </si>
  <si>
    <t>Don Chaney</t>
  </si>
  <si>
    <t>Cal Christensen</t>
  </si>
  <si>
    <t>Dionte Christmas</t>
  </si>
  <si>
    <t>Patrick Christopher</t>
  </si>
  <si>
    <t>Jordan Clarkson</t>
  </si>
  <si>
    <t>Bill Closs</t>
  </si>
  <si>
    <t>Joe Colone</t>
  </si>
  <si>
    <t>Larry Comley</t>
  </si>
  <si>
    <t>Ed Conlin</t>
  </si>
  <si>
    <t>Chuck Connors</t>
  </si>
  <si>
    <t>Daequan Cook</t>
  </si>
  <si>
    <t>Chuck Cooper*</t>
  </si>
  <si>
    <t>Michael Cooper</t>
  </si>
  <si>
    <t>Ken Corley</t>
  </si>
  <si>
    <t>James Cotton</t>
  </si>
  <si>
    <t>Jamal Crawford</t>
  </si>
  <si>
    <t>Joe Crawford</t>
  </si>
  <si>
    <t>Javaris Crittenton</t>
  </si>
  <si>
    <t>Corey Crowder</t>
  </si>
  <si>
    <t>Michael Curry</t>
  </si>
  <si>
    <t>Ed Dahler</t>
  </si>
  <si>
    <t>Sasha Danilovic</t>
  </si>
  <si>
    <t>Adrian Dantley*</t>
  </si>
  <si>
    <t>Jesse Dark</t>
  </si>
  <si>
    <t>Hubert Davis</t>
  </si>
  <si>
    <t>Andre Dawkins</t>
  </si>
  <si>
    <t>Paul Dawkins</t>
  </si>
  <si>
    <t>Nando De Colo</t>
  </si>
  <si>
    <t>Fennis Dembo</t>
  </si>
  <si>
    <t>Corky Devlin</t>
  </si>
  <si>
    <t>Michael Dickerson</t>
  </si>
  <si>
    <t>Jackie Dinkins</t>
  </si>
  <si>
    <t>Earl Dodd</t>
  </si>
  <si>
    <t>Bob Doll</t>
  </si>
  <si>
    <t>Zoran Dragic</t>
  </si>
  <si>
    <t>Nate Driggers</t>
  </si>
  <si>
    <t>Ledell Eackles</t>
  </si>
  <si>
    <t>Keith Edmonson</t>
  </si>
  <si>
    <t>Mario Elie</t>
  </si>
  <si>
    <t>Boo Ellis</t>
  </si>
  <si>
    <t>Harold Ellis</t>
  </si>
  <si>
    <t>Andre Emmett</t>
  </si>
  <si>
    <t>Gene Englund</t>
  </si>
  <si>
    <t>Keith Erickson</t>
  </si>
  <si>
    <t>Jack Eskridge</t>
  </si>
  <si>
    <t>Maurice Evans</t>
  </si>
  <si>
    <t>Christian Eyenga</t>
  </si>
  <si>
    <t>Desmon Farmer</t>
  </si>
  <si>
    <t>Bob Faught</t>
  </si>
  <si>
    <t>Kenny Fields</t>
  </si>
  <si>
    <t>Ron Filipek</t>
  </si>
  <si>
    <t>Bob Fitzgerald</t>
  </si>
  <si>
    <t>Vern Fleming</t>
  </si>
  <si>
    <t>Larry Fogle</t>
  </si>
  <si>
    <t>Chris Ford</t>
  </si>
  <si>
    <t>Fred Foster</t>
  </si>
  <si>
    <t>Richie Frahm</t>
  </si>
  <si>
    <t>Jamaal Franklin</t>
  </si>
  <si>
    <t>Joe Fulks*</t>
  </si>
  <si>
    <t>Kevin Gamble</t>
  </si>
  <si>
    <t>Thomas Gardner</t>
  </si>
  <si>
    <t>Vern Gardner</t>
  </si>
  <si>
    <t>Tate George</t>
  </si>
  <si>
    <t>Dick Gibbs</t>
  </si>
  <si>
    <t>Hoot Gibson</t>
  </si>
  <si>
    <t>J.R. Giddens</t>
  </si>
  <si>
    <t>Kendall Gill</t>
  </si>
  <si>
    <t>Jack Givens</t>
  </si>
  <si>
    <t>Gerald Glass</t>
  </si>
  <si>
    <t>Dion Glover</t>
  </si>
  <si>
    <t>Grant Gondrezick</t>
  </si>
  <si>
    <t>Archie Goodwin</t>
  </si>
  <si>
    <t>Jeff Grayer</t>
  </si>
  <si>
    <t>Johnny Green</t>
  </si>
  <si>
    <t>Sean Green</t>
  </si>
  <si>
    <t>Jerry Greenspan</t>
  </si>
  <si>
    <t>Norm Grekin</t>
  </si>
  <si>
    <t>Kevin Grevey</t>
  </si>
  <si>
    <t>Adrian Griffin</t>
  </si>
  <si>
    <t>Chuck Grigsby</t>
  </si>
  <si>
    <t>Gene Guarilia</t>
  </si>
  <si>
    <t>Al Guokas</t>
  </si>
  <si>
    <t>Matt Guokas</t>
  </si>
  <si>
    <t>Shaler Halimon</t>
  </si>
  <si>
    <t>Jeff Halliburton</t>
  </si>
  <si>
    <t>James Harden</t>
  </si>
  <si>
    <t>Adam Harrington</t>
  </si>
  <si>
    <t>Lucious Harris</t>
  </si>
  <si>
    <t>Manny Harris</t>
  </si>
  <si>
    <t>Steve Harris</t>
  </si>
  <si>
    <t>Terrel Harris</t>
  </si>
  <si>
    <t>Trenton Hassell</t>
  </si>
  <si>
    <t>Joe Hassett</t>
  </si>
  <si>
    <t>John Havlicek*</t>
  </si>
  <si>
    <t>Tom Hawkins</t>
  </si>
  <si>
    <t>Herm Hedderick</t>
  </si>
  <si>
    <t>Dave Henderson</t>
  </si>
  <si>
    <t>Gerald Henderson</t>
  </si>
  <si>
    <t>Art Heyman</t>
  </si>
  <si>
    <t>Cory Higgins</t>
  </si>
  <si>
    <t>Dennis Hopson</t>
  </si>
  <si>
    <t>Byron Houston</t>
  </si>
  <si>
    <t>Lou Hudson</t>
  </si>
  <si>
    <t>Alfredrick Hughes</t>
  </si>
  <si>
    <t>Larry Hughes</t>
  </si>
  <si>
    <t>Byron Irvin</t>
  </si>
  <si>
    <t>Dave Jamerson</t>
  </si>
  <si>
    <t>Othyus Jeffers</t>
  </si>
  <si>
    <t>Dontell Jefferson</t>
  </si>
  <si>
    <t>Andy Johnson</t>
  </si>
  <si>
    <t>Arnie Johnson</t>
  </si>
  <si>
    <t>Orlando Johnson</t>
  </si>
  <si>
    <t>Trey Johnson</t>
  </si>
  <si>
    <t>Askia Jones</t>
  </si>
  <si>
    <t>Steve Jones</t>
  </si>
  <si>
    <t>Roger Jorgensen</t>
  </si>
  <si>
    <t>Coby Karl</t>
  </si>
  <si>
    <t>Goo Kennedy</t>
  </si>
  <si>
    <t>Jimmy King</t>
  </si>
  <si>
    <t>Kerry Kittles</t>
  </si>
  <si>
    <t>Don Kojis</t>
  </si>
  <si>
    <t>Tommy Kron</t>
  </si>
  <si>
    <t>Fred LaCour</t>
  </si>
  <si>
    <t>Jeremy Lamb</t>
  </si>
  <si>
    <t>Zach LaVine</t>
  </si>
  <si>
    <t>Courtney Lee</t>
  </si>
  <si>
    <t>Doug Lee</t>
  </si>
  <si>
    <t>Malcolm Lee</t>
  </si>
  <si>
    <t>Russ Lee</t>
  </si>
  <si>
    <t>Martin Lewis</t>
  </si>
  <si>
    <t>Earl Lloyd*</t>
  </si>
  <si>
    <t>Bob Lochmueller</t>
  </si>
  <si>
    <t>Don Lofgran</t>
  </si>
  <si>
    <t>John Long</t>
  </si>
  <si>
    <t>Felipe Lopez</t>
  </si>
  <si>
    <t>Jim Loscutoff</t>
  </si>
  <si>
    <t>Plummer Lott</t>
  </si>
  <si>
    <t>Kevin Lynch</t>
  </si>
  <si>
    <t>Mike Macaluso</t>
  </si>
  <si>
    <t>Norm Mager</t>
  </si>
  <si>
    <t>Pete Maravich*</t>
  </si>
  <si>
    <t>Sarunas Marciulionis*</t>
  </si>
  <si>
    <t>Cuonzo Martin</t>
  </si>
  <si>
    <t>Jeff Martin</t>
  </si>
  <si>
    <t>Roger Mason</t>
  </si>
  <si>
    <t>Wesley Matthews</t>
  </si>
  <si>
    <t>O.J. Mayo</t>
  </si>
  <si>
    <t>John McConathy</t>
  </si>
  <si>
    <t>Chris McCray</t>
  </si>
  <si>
    <t>Mike McGee</t>
  </si>
  <si>
    <t>Jon McGlocklin</t>
  </si>
  <si>
    <t>Kevin McKenna</t>
  </si>
  <si>
    <t>Stan McKenzie</t>
  </si>
  <si>
    <t>Aaron McKie</t>
  </si>
  <si>
    <t>Ben McLemore</t>
  </si>
  <si>
    <t>George McLeod</t>
  </si>
  <si>
    <t>Nate McMillan</t>
  </si>
  <si>
    <t>Jim McMillian</t>
  </si>
  <si>
    <t>Shellie McMillon</t>
  </si>
  <si>
    <t>Mal McMullen</t>
  </si>
  <si>
    <t>Darnell Mee</t>
  </si>
  <si>
    <t>Dick Mehen</t>
  </si>
  <si>
    <t>Stan Miasek</t>
  </si>
  <si>
    <t>Jay Miller</t>
  </si>
  <si>
    <t>Harold Miner</t>
  </si>
  <si>
    <t>Howie Montgomery</t>
  </si>
  <si>
    <t>Jim Mooney</t>
  </si>
  <si>
    <t>Jackie Moore</t>
  </si>
  <si>
    <t>Rex Morgan</t>
  </si>
  <si>
    <t>Anthony Morrow</t>
  </si>
  <si>
    <t>Lawrence Moten</t>
  </si>
  <si>
    <t>Chuck Mrazovich</t>
  </si>
  <si>
    <t>Allen Murphy</t>
  </si>
  <si>
    <t>Ronnie Murphy</t>
  </si>
  <si>
    <t>Toure' Murry</t>
  </si>
  <si>
    <t>Cotton Nash</t>
  </si>
  <si>
    <t>Craig Neal</t>
  </si>
  <si>
    <t>Charles O'Bannon</t>
  </si>
  <si>
    <t>Grady O'Malley</t>
  </si>
  <si>
    <t>Ralph Ogden</t>
  </si>
  <si>
    <t>Jimmy Oliver</t>
  </si>
  <si>
    <t>Wally Osterkorn</t>
  </si>
  <si>
    <t>Jim Owens</t>
  </si>
  <si>
    <t>Fred Paine</t>
  </si>
  <si>
    <t>Ruben Patterson</t>
  </si>
  <si>
    <t>Kirk Penney</t>
  </si>
  <si>
    <t>Loy Petersen</t>
  </si>
  <si>
    <t>Bob Peterson</t>
  </si>
  <si>
    <t>Drazen Petrovic*</t>
  </si>
  <si>
    <t>Jack Phelan</t>
  </si>
  <si>
    <t>Bobby Phills</t>
  </si>
  <si>
    <t>Stan Pietkiewicz</t>
  </si>
  <si>
    <t>Dwayne Polee</t>
  </si>
  <si>
    <t>Bob Portman</t>
  </si>
  <si>
    <t>Lavor Postell</t>
  </si>
  <si>
    <t>Paul Pressey</t>
  </si>
  <si>
    <t>Laron Profit</t>
  </si>
  <si>
    <t>Bob Quick</t>
  </si>
  <si>
    <t>Ray Radziszewski</t>
  </si>
  <si>
    <t>Don Ray</t>
  </si>
  <si>
    <t>Joe Reaves</t>
  </si>
  <si>
    <t>Frank Reddout</t>
  </si>
  <si>
    <t>Ron Reed</t>
  </si>
  <si>
    <t>Billy Reid</t>
  </si>
  <si>
    <t>Micheal Ray Richardson</t>
  </si>
  <si>
    <t>Norm Richardson</t>
  </si>
  <si>
    <t>Mitch Richmond*</t>
  </si>
  <si>
    <t>Isaiah Rider</t>
  </si>
  <si>
    <t>Anthony Roberts</t>
  </si>
  <si>
    <t>Oscar Robertson*</t>
  </si>
  <si>
    <t>Ryan Robertson</t>
  </si>
  <si>
    <t>Chris Robinson</t>
  </si>
  <si>
    <t>Jack Rocker</t>
  </si>
  <si>
    <t>Rob Rose</t>
  </si>
  <si>
    <t>Dick Rosenthal</t>
  </si>
  <si>
    <t>Giff Roux</t>
  </si>
  <si>
    <t>Ron Rowan</t>
  </si>
  <si>
    <t>Derrick Rowland</t>
  </si>
  <si>
    <t>Cazzie Russell</t>
  </si>
  <si>
    <t>Walker Russell</t>
  </si>
  <si>
    <t>Ed Sadowski</t>
  </si>
  <si>
    <t>Melvin Sanders</t>
  </si>
  <si>
    <t>Bob Santini</t>
  </si>
  <si>
    <t>Alan Sawyer</t>
  </si>
  <si>
    <t>Marv Schatzman</t>
  </si>
  <si>
    <t>Fred Schaus</t>
  </si>
  <si>
    <t>Dick Schnittker</t>
  </si>
  <si>
    <t>Charlie Scott</t>
  </si>
  <si>
    <t>Shea Seals</t>
  </si>
  <si>
    <t>Thabo Sefolosha</t>
  </si>
  <si>
    <t>Tom Sewell</t>
  </si>
  <si>
    <t>Iman Shumpert</t>
  </si>
  <si>
    <t>Xavier Silas</t>
  </si>
  <si>
    <t>Ralph Simpson</t>
  </si>
  <si>
    <t>Bob Sims</t>
  </si>
  <si>
    <t>McKinley Singleton</t>
  </si>
  <si>
    <t>Tal Skinner</t>
  </si>
  <si>
    <t>Jose Slaughter</t>
  </si>
  <si>
    <t>Jerry Sloan*</t>
  </si>
  <si>
    <t>Bill Smith</t>
  </si>
  <si>
    <t>Bingo Smith</t>
  </si>
  <si>
    <t>Otis Smith</t>
  </si>
  <si>
    <t>Dick Snyder</t>
  </si>
  <si>
    <t>Jim Spanarkel</t>
  </si>
  <si>
    <t>Odie Spears</t>
  </si>
  <si>
    <t>Latrell Sprewell</t>
  </si>
  <si>
    <t>Bud Stallworth</t>
  </si>
  <si>
    <t>Terence Stansbury</t>
  </si>
  <si>
    <t>Larry Steele</t>
  </si>
  <si>
    <t>D.J. Stephens</t>
  </si>
  <si>
    <t>Lance Stephenson</t>
  </si>
  <si>
    <t>Brook Steppe</t>
  </si>
  <si>
    <t>Barry Stevens</t>
  </si>
  <si>
    <t>DeShawn Stevenson</t>
  </si>
  <si>
    <t>Norm Stewart</t>
  </si>
  <si>
    <t>Bryant Stith</t>
  </si>
  <si>
    <t>Tom Stith</t>
  </si>
  <si>
    <t>D.J. Strawberry</t>
  </si>
  <si>
    <t>Roger Strickland</t>
  </si>
  <si>
    <t>Rodney Stuckey</t>
  </si>
  <si>
    <t>Bob Sura</t>
  </si>
  <si>
    <t>Aaron Swinson</t>
  </si>
  <si>
    <t>Earl Tatum</t>
  </si>
  <si>
    <t>Fred Taylor</t>
  </si>
  <si>
    <t>Vince Taylor</t>
  </si>
  <si>
    <t>Terry Teagle</t>
  </si>
  <si>
    <t>Carlos Terry</t>
  </si>
  <si>
    <t>Mike Todorovich</t>
  </si>
  <si>
    <t>Lou Tsioropoulos</t>
  </si>
  <si>
    <t>P.J. Tucker</t>
  </si>
  <si>
    <t>Trent Tucker</t>
  </si>
  <si>
    <t>Elston Turner</t>
  </si>
  <si>
    <t>Jack Turner</t>
  </si>
  <si>
    <t>Roko Ukic</t>
  </si>
  <si>
    <t>Dick Van Arsdale</t>
  </si>
  <si>
    <t>Tom Van Arsdale</t>
  </si>
  <si>
    <t>David Vanterpool</t>
  </si>
  <si>
    <t>Von Wafer</t>
  </si>
  <si>
    <t>Milt Wagner</t>
  </si>
  <si>
    <t>Ben Warley</t>
  </si>
  <si>
    <t>Bob Warlick</t>
  </si>
  <si>
    <t>Bryan Warrick</t>
  </si>
  <si>
    <t>Bonzi Wells</t>
  </si>
  <si>
    <t>Bubba Wells</t>
  </si>
  <si>
    <t>Mario West</t>
  </si>
  <si>
    <t>John Wetzel</t>
  </si>
  <si>
    <t>Hawkeye Whitney</t>
  </si>
  <si>
    <t>C.J. Wilcox</t>
  </si>
  <si>
    <t>Alvin Williams</t>
  </si>
  <si>
    <t>Elliot Williams</t>
  </si>
  <si>
    <t>Nate Williams</t>
  </si>
  <si>
    <t>Rick Wilson</t>
  </si>
  <si>
    <t>Kennard Winchester</t>
  </si>
  <si>
    <t>David Wingate</t>
  </si>
  <si>
    <t>Willie Wise</t>
  </si>
  <si>
    <t>Mike Woodson</t>
  </si>
  <si>
    <t>Sam Worthen</t>
  </si>
  <si>
    <t>George Yardley*</t>
  </si>
  <si>
    <t>Perry Young</t>
  </si>
  <si>
    <t>Hassan Adams</t>
  </si>
  <si>
    <t>Danny Ainge</t>
  </si>
  <si>
    <t>Jerome Allen</t>
  </si>
  <si>
    <t>Tony Allen</t>
  </si>
  <si>
    <t>Stacey Arceneaux</t>
  </si>
  <si>
    <t>Paul Arizin*</t>
  </si>
  <si>
    <t>John Arthurs</t>
  </si>
  <si>
    <t>Jim Baechtold</t>
  </si>
  <si>
    <t>Herschel Baltimore</t>
  </si>
  <si>
    <t>Dick Barnett</t>
  </si>
  <si>
    <t>Jim Barnett</t>
  </si>
  <si>
    <t>Norton Barnhill</t>
  </si>
  <si>
    <t>Leo Barnhorst</t>
  </si>
  <si>
    <t>Moe Barr</t>
  </si>
  <si>
    <t>Jon Barry</t>
  </si>
  <si>
    <t>Billy Ray Bates</t>
  </si>
  <si>
    <t>Ernie Beck</t>
  </si>
  <si>
    <t>Leon Benbow</t>
  </si>
  <si>
    <t>Nate Blackwell</t>
  </si>
  <si>
    <t>Lance Blanks</t>
  </si>
  <si>
    <t>Vander Blue</t>
  </si>
  <si>
    <t>Ray Blume</t>
  </si>
  <si>
    <t>Tony Bobbitt</t>
  </si>
  <si>
    <t>Bucky Bockhorn</t>
  </si>
  <si>
    <t>Doug Bolstorff</t>
  </si>
  <si>
    <t>Dexter Boney</t>
  </si>
  <si>
    <t>Don Boven</t>
  </si>
  <si>
    <t>Jamison Brewer</t>
  </si>
  <si>
    <t>Ron Brewer</t>
  </si>
  <si>
    <t>Aud Brindley</t>
  </si>
  <si>
    <t>Tyrone Britt</t>
  </si>
  <si>
    <t>Dave Britton</t>
  </si>
  <si>
    <t>Jim Brogan</t>
  </si>
  <si>
    <t>Gary Brokaw</t>
  </si>
  <si>
    <t>Price Brookfield</t>
  </si>
  <si>
    <t>Bob Brown</t>
  </si>
  <si>
    <t>Gerald Brown</t>
  </si>
  <si>
    <t>Shannon Brown</t>
  </si>
  <si>
    <t>Rick Brunson</t>
  </si>
  <si>
    <t>Greg Buckner</t>
  </si>
  <si>
    <t>Don Buse</t>
  </si>
  <si>
    <t>Larry Cannon</t>
  </si>
  <si>
    <t>Austin Carr</t>
  </si>
  <si>
    <t>George Carter</t>
  </si>
  <si>
    <t>Jake Carter</t>
  </si>
  <si>
    <t>John Celestand</t>
  </si>
  <si>
    <t>Rex Chapman</t>
  </si>
  <si>
    <t>Fred Christ</t>
  </si>
  <si>
    <t>Carlos Clark</t>
  </si>
  <si>
    <t>Art Collins</t>
  </si>
  <si>
    <t>James Collins</t>
  </si>
  <si>
    <t>Lester Conner</t>
  </si>
  <si>
    <t>Johnny Cox</t>
  </si>
  <si>
    <t>Freddie Crawford</t>
  </si>
  <si>
    <t>Jordan Crawford</t>
  </si>
  <si>
    <t>Dillard Crocker</t>
  </si>
  <si>
    <t>Terry Crosby</t>
  </si>
  <si>
    <t>Jared Cunningham</t>
  </si>
  <si>
    <t>Dell Curry</t>
  </si>
  <si>
    <t>Howie Dallmar</t>
  </si>
  <si>
    <t>Antonio Daniels</t>
  </si>
  <si>
    <t>Troy Daniels</t>
  </si>
  <si>
    <t>Emanual Davis</t>
  </si>
  <si>
    <t>Ralph Davis</t>
  </si>
  <si>
    <t>Greg Deane</t>
  </si>
  <si>
    <t>Vinny Del Negro</t>
  </si>
  <si>
    <t>Matthew Dellavedova</t>
  </si>
  <si>
    <t>Derrick Dial</t>
  </si>
  <si>
    <t>Henry Dickerson</t>
  </si>
  <si>
    <t>Bob Duffy</t>
  </si>
  <si>
    <t>T.R. Dunn</t>
  </si>
  <si>
    <t>Jack Dwan</t>
  </si>
  <si>
    <t>Jerry Eaves</t>
  </si>
  <si>
    <t>Bill Ebben</t>
  </si>
  <si>
    <t>Blue Edwards</t>
  </si>
  <si>
    <t>Jay Edwards</t>
  </si>
  <si>
    <t>Wayne Ellington</t>
  </si>
  <si>
    <t>Darrell Elston</t>
  </si>
  <si>
    <t>Claude English</t>
  </si>
  <si>
    <t>Jo Jo English</t>
  </si>
  <si>
    <t>Dick Farley</t>
  </si>
  <si>
    <t>Jim Farmer</t>
  </si>
  <si>
    <t>Butch Feher</t>
  </si>
  <si>
    <t>Al Ferrari</t>
  </si>
  <si>
    <t>Isaac Fontaine</t>
  </si>
  <si>
    <t>Levi Fontaine</t>
  </si>
  <si>
    <t>Joseph Forte</t>
  </si>
  <si>
    <t>Randy Foye</t>
  </si>
  <si>
    <t>Walt Frazier*</t>
  </si>
  <si>
    <t>Larry Friend</t>
  </si>
  <si>
    <t>Pat Frink</t>
  </si>
  <si>
    <t>Tony Fuller</t>
  </si>
  <si>
    <t>Terry Furlow</t>
  </si>
  <si>
    <t>Mike Gale</t>
  </si>
  <si>
    <t>Bob Gantt</t>
  </si>
  <si>
    <t>Gary Garland</t>
  </si>
  <si>
    <t>Diante Garrett</t>
  </si>
  <si>
    <t>Ed Gayda</t>
  </si>
  <si>
    <t>Gorham Getchell</t>
  </si>
  <si>
    <t>Chuck Gilmur</t>
  </si>
  <si>
    <t>Eric Gordon</t>
  </si>
  <si>
    <t>Greg Graham</t>
  </si>
  <si>
    <t>Willie Green</t>
  </si>
  <si>
    <t>Orien Greene</t>
  </si>
  <si>
    <t>Darrell Griffith</t>
  </si>
  <si>
    <t>Jerry Grote</t>
  </si>
  <si>
    <t>Richie Guerin*</t>
  </si>
  <si>
    <t>Coulby Gunther</t>
  </si>
  <si>
    <t>Cliff Hagan*</t>
  </si>
  <si>
    <t>Glenn Hansen</t>
  </si>
  <si>
    <t>Jerome Harmon</t>
  </si>
  <si>
    <t>Derek Harper</t>
  </si>
  <si>
    <t>Junior Harrington</t>
  </si>
  <si>
    <t>Art Harris</t>
  </si>
  <si>
    <t>Gary Harris</t>
  </si>
  <si>
    <t>Robert Hawkins</t>
  </si>
  <si>
    <t>Nate Hawthorne</t>
  </si>
  <si>
    <t>Kevin Henderson</t>
  </si>
  <si>
    <t>Armond Hill</t>
  </si>
  <si>
    <t>Gary Hill</t>
  </si>
  <si>
    <t>Fred Hoiberg</t>
  </si>
  <si>
    <t>Doug Holcomb</t>
  </si>
  <si>
    <t>Jrue Holiday</t>
  </si>
  <si>
    <t>Joe Holland</t>
  </si>
  <si>
    <t>Mike Holton</t>
  </si>
  <si>
    <t>Hot Rod Hundley</t>
  </si>
  <si>
    <t>Jaren Jackson</t>
  </si>
  <si>
    <t>Jermaine Jackson</t>
  </si>
  <si>
    <t>Sam Jacobson</t>
  </si>
  <si>
    <t>Gene James</t>
  </si>
  <si>
    <t>Sarunas Jasikevicius</t>
  </si>
  <si>
    <t>John Jenkins</t>
  </si>
  <si>
    <t>Clay Johnson</t>
  </si>
  <si>
    <t>Dennis Johnson*</t>
  </si>
  <si>
    <t>Tyler Johnson</t>
  </si>
  <si>
    <t>Dominique Jones</t>
  </si>
  <si>
    <t>Fred Jones</t>
  </si>
  <si>
    <t>Jimmy Jones</t>
  </si>
  <si>
    <t>Sam Jones*</t>
  </si>
  <si>
    <t>Wah Wah Jones</t>
  </si>
  <si>
    <t>Reggie Jordan</t>
  </si>
  <si>
    <t>Harold Keeling</t>
  </si>
  <si>
    <t>Jason Kidd</t>
  </si>
  <si>
    <t>Sean Kilpatrick</t>
  </si>
  <si>
    <t>Bo Kimble</t>
  </si>
  <si>
    <t>Chad Kinch</t>
  </si>
  <si>
    <t>Bart Kofoed</t>
  </si>
  <si>
    <t>Barry Kramer</t>
  </si>
  <si>
    <t>Wayne Kreklow</t>
  </si>
  <si>
    <t>Doron Lamb</t>
  </si>
  <si>
    <t>Keith Langford</t>
  </si>
  <si>
    <t>York Larese</t>
  </si>
  <si>
    <t>George Lee</t>
  </si>
  <si>
    <t>Ron Lee</t>
  </si>
  <si>
    <t>Tim Legler</t>
  </si>
  <si>
    <t>Voshon Lenard</t>
  </si>
  <si>
    <t>Travis Leslie</t>
  </si>
  <si>
    <t>Todd Lichti</t>
  </si>
  <si>
    <t>Bill Ligon</t>
  </si>
  <si>
    <t>Randy Livingston</t>
  </si>
  <si>
    <t>Ryan Lorthridge</t>
  </si>
  <si>
    <t>Arvydas Macijauskas</t>
  </si>
  <si>
    <t>Mark Macon</t>
  </si>
  <si>
    <t>Tito Maddox</t>
  </si>
  <si>
    <t>Gerald Madkins</t>
  </si>
  <si>
    <t>Jeff Malone</t>
  </si>
  <si>
    <t>John Mandic</t>
  </si>
  <si>
    <t>Kendall Marshall</t>
  </si>
  <si>
    <t>Tom Marshall</t>
  </si>
  <si>
    <t>Ariel Maughan</t>
  </si>
  <si>
    <t>Vernon Maxwell</t>
  </si>
  <si>
    <t>Don May</t>
  </si>
  <si>
    <t>Rashad McCants</t>
  </si>
  <si>
    <t>C.J. McCollum</t>
  </si>
  <si>
    <t>Paul McCracken</t>
  </si>
  <si>
    <t>John McCullough</t>
  </si>
  <si>
    <t>Clint McDaniel</t>
  </si>
  <si>
    <t>Jeff McInnis</t>
  </si>
  <si>
    <t>Carlton McKinney</t>
  </si>
  <si>
    <t>Paul McPherson</t>
  </si>
  <si>
    <t>Jodie Meeks</t>
  </si>
  <si>
    <t>Eddie Miles</t>
  </si>
  <si>
    <t>Harry Miller</t>
  </si>
  <si>
    <t>Bill Mlkvy</t>
  </si>
  <si>
    <t>Cuttino Mobley</t>
  </si>
  <si>
    <t>Leo Mogus</t>
  </si>
  <si>
    <t>E'Twaun Moore</t>
  </si>
  <si>
    <t>Tracy Moore</t>
  </si>
  <si>
    <t>Darius Morris</t>
  </si>
  <si>
    <t>Mike Morrison</t>
  </si>
  <si>
    <t>Jeff Mullins</t>
  </si>
  <si>
    <t>Ronald Murray</t>
  </si>
  <si>
    <t>Gary Neal</t>
  </si>
  <si>
    <t>DeMarcus Nelson</t>
  </si>
  <si>
    <t>Melvin Newbern</t>
  </si>
  <si>
    <t>Mike Newlin</t>
  </si>
  <si>
    <t>Chuck Noble</t>
  </si>
  <si>
    <t>Paul Noel</t>
  </si>
  <si>
    <t>Bob O'Brien</t>
  </si>
  <si>
    <t>Victor Oladipo</t>
  </si>
  <si>
    <t>Brian Oliver</t>
  </si>
  <si>
    <t>Kevin Ollie</t>
  </si>
  <si>
    <t>Andre Owens</t>
  </si>
  <si>
    <t>Togo Palazzi</t>
  </si>
  <si>
    <t>Bud Palmer</t>
  </si>
  <si>
    <t>Smush Parker</t>
  </si>
  <si>
    <t>Johnny Payak</t>
  </si>
  <si>
    <t>Elfrid Payton</t>
  </si>
  <si>
    <t>Gary Payton*</t>
  </si>
  <si>
    <t>Mel Payton</t>
  </si>
  <si>
    <t>Anthony Peeler</t>
  </si>
  <si>
    <t>Mel Peterson</t>
  </si>
  <si>
    <t>Geoff Petrie</t>
  </si>
  <si>
    <t>Derrick Phelps</t>
  </si>
  <si>
    <t>Michael Phelps</t>
  </si>
  <si>
    <t>Ricky Pierce</t>
  </si>
  <si>
    <t>Jim Pollard*</t>
  </si>
  <si>
    <t>Gabe Pruitt</t>
  </si>
  <si>
    <t>Mark Radford</t>
  </si>
  <si>
    <t>Ray Ragelis</t>
  </si>
  <si>
    <t>Cal Ramsey</t>
  </si>
  <si>
    <t>Andy Rautins</t>
  </si>
  <si>
    <t>J.J. Redick</t>
  </si>
  <si>
    <t>George Reynolds</t>
  </si>
  <si>
    <t>Jackie Ridgle</t>
  </si>
  <si>
    <t>Jim Riffey</t>
  </si>
  <si>
    <t>Pat Riley*</t>
  </si>
  <si>
    <t>Mike Riordan</t>
  </si>
  <si>
    <t>Austin Rivers</t>
  </si>
  <si>
    <t>Doc Rivers</t>
  </si>
  <si>
    <t>Tony Robertson</t>
  </si>
  <si>
    <t>Oliver Robinson</t>
  </si>
  <si>
    <t>Al Roges</t>
  </si>
  <si>
    <t>Lennie Rosenbluth</t>
  </si>
  <si>
    <t>Hank Rosenstein</t>
  </si>
  <si>
    <t>Ricky Rubio</t>
  </si>
  <si>
    <t>Pepe Sanchez</t>
  </si>
  <si>
    <t>Alex Scales</t>
  </si>
  <si>
    <t>Otto Schnellbacher</t>
  </si>
  <si>
    <t>Phil Sellers</t>
  </si>
  <si>
    <t>Alvin Sims</t>
  </si>
  <si>
    <t>Tom Sluby</t>
  </si>
  <si>
    <t>Marcus Smart</t>
  </si>
  <si>
    <t>Bobby Smith</t>
  </si>
  <si>
    <t>Phil Smith</t>
  </si>
  <si>
    <t>Sam Smith</t>
  </si>
  <si>
    <t>Vassilis Spanoulis</t>
  </si>
  <si>
    <t>Art Spector</t>
  </si>
  <si>
    <t>Paul Stovall</t>
  </si>
  <si>
    <t>Lamont Strothers</t>
  </si>
  <si>
    <t>Dick Surhoff</t>
  </si>
  <si>
    <t>Dan Swartz</t>
  </si>
  <si>
    <t>Anthony Taylor</t>
  </si>
  <si>
    <t>Jeff Taylor</t>
  </si>
  <si>
    <t>Jermaine Taylor</t>
  </si>
  <si>
    <t>Claude Terry</t>
  </si>
  <si>
    <t>Billy Thomas</t>
  </si>
  <si>
    <t>Carl Thomas</t>
  </si>
  <si>
    <t>Brooks Thompson</t>
  </si>
  <si>
    <t>David Thompson*</t>
  </si>
  <si>
    <t>Stephen Thompson</t>
  </si>
  <si>
    <t>Rod Thorn</t>
  </si>
  <si>
    <t>Marcus Thornton</t>
  </si>
  <si>
    <t>Jack Tingle</t>
  </si>
  <si>
    <t>Blackie Towery</t>
  </si>
  <si>
    <t>Jeff Trepagnier</t>
  </si>
  <si>
    <t>Hal Uplinger</t>
  </si>
  <si>
    <t>Virgil Vaughn</t>
  </si>
  <si>
    <t>Fred Vinson</t>
  </si>
  <si>
    <t>Floyd Volker</t>
  </si>
  <si>
    <t>Dwyane Wade</t>
  </si>
  <si>
    <t>Dion Waiters</t>
  </si>
  <si>
    <t>Andy Walker</t>
  </si>
  <si>
    <t>Darrell Walker</t>
  </si>
  <si>
    <t>John Wall</t>
  </si>
  <si>
    <t>Jamie Waller</t>
  </si>
  <si>
    <t>Jim Walsh</t>
  </si>
  <si>
    <t>Rex Walters</t>
  </si>
  <si>
    <t>Gerry Ward</t>
  </si>
  <si>
    <t>Henry Ward</t>
  </si>
  <si>
    <t>Willie Warren</t>
  </si>
  <si>
    <t>Duane Washington</t>
  </si>
  <si>
    <t>Eric Washington</t>
  </si>
  <si>
    <t>Stan Washington</t>
  </si>
  <si>
    <t>Jeff Webb</t>
  </si>
  <si>
    <t>Dick Wehr</t>
  </si>
  <si>
    <t>Delonte West</t>
  </si>
  <si>
    <t>Roland West</t>
  </si>
  <si>
    <t>Paul Westphal</t>
  </si>
  <si>
    <t>Hubie White</t>
  </si>
  <si>
    <t>Bob Wiesenhahn</t>
  </si>
  <si>
    <t>Mitchell Wiggins</t>
  </si>
  <si>
    <t>Morlon Wiley</t>
  </si>
  <si>
    <t>Freeman Williams</t>
  </si>
  <si>
    <t>Ward Williams</t>
  </si>
  <si>
    <t>Bob Wilson</t>
  </si>
  <si>
    <t>Michael Wilson</t>
  </si>
  <si>
    <t>Brian Winters</t>
  </si>
  <si>
    <t>Nate Wolters</t>
  </si>
  <si>
    <t>Harry Zeller</t>
  </si>
  <si>
    <t>Forest Able</t>
  </si>
  <si>
    <t>John Abramovic</t>
  </si>
  <si>
    <t>Bob Anderegg</t>
  </si>
  <si>
    <t>Dwight Anderson</t>
  </si>
  <si>
    <t>Gilbert Arenas</t>
  </si>
  <si>
    <t>Tate Armstrong</t>
  </si>
  <si>
    <t>Leandro Barbosa</t>
  </si>
  <si>
    <t>Harry Barnes</t>
  </si>
  <si>
    <t>John Barr</t>
  </si>
  <si>
    <t>Mike Barr</t>
  </si>
  <si>
    <t>Ernie Barrett</t>
  </si>
  <si>
    <t>Jerryd Bayless</t>
  </si>
  <si>
    <t>Ed Beach</t>
  </si>
  <si>
    <t>Butch Beard</t>
  </si>
  <si>
    <t>Charlie Bell</t>
  </si>
  <si>
    <t>Irv Bemoras</t>
  </si>
  <si>
    <t>Al Bianchi</t>
  </si>
  <si>
    <t>Chauncey Billups</t>
  </si>
  <si>
    <t>Dave Bing*</t>
  </si>
  <si>
    <t>Otis Birdsong</t>
  </si>
  <si>
    <t>Gale Bishop</t>
  </si>
  <si>
    <t>Steve Blake</t>
  </si>
  <si>
    <t>Joe Bradley</t>
  </si>
  <si>
    <t>Tom Brennan</t>
  </si>
  <si>
    <t>Fred Brown</t>
  </si>
  <si>
    <t>Leon Brown</t>
  </si>
  <si>
    <t>Marcus Brown</t>
  </si>
  <si>
    <t>Markel Brown</t>
  </si>
  <si>
    <t>Myron Brown</t>
  </si>
  <si>
    <t>Stan Brown</t>
  </si>
  <si>
    <t>Quinn Buckner</t>
  </si>
  <si>
    <t>Kevin Burleson</t>
  </si>
  <si>
    <t>Jack Burmaster</t>
  </si>
  <si>
    <t>Jim Burns</t>
  </si>
  <si>
    <t>Dwight Buycks</t>
  </si>
  <si>
    <t>Tommy Byrnes</t>
  </si>
  <si>
    <t>Jose Calderon</t>
  </si>
  <si>
    <t>Bill Calhoun</t>
  </si>
  <si>
    <t>Geno Carlisle</t>
  </si>
  <si>
    <t>Bob Carney</t>
  </si>
  <si>
    <t>Cory Carr</t>
  </si>
  <si>
    <t>Fred Carter</t>
  </si>
  <si>
    <t>Reggie Carter</t>
  </si>
  <si>
    <t>Sam Cassell</t>
  </si>
  <si>
    <t>John Chaney</t>
  </si>
  <si>
    <t>Ken Charles</t>
  </si>
  <si>
    <t>Phil Chenier</t>
  </si>
  <si>
    <t>Chris Childs</t>
  </si>
  <si>
    <t>Ian Clark</t>
  </si>
  <si>
    <t>Jim Cleamons</t>
  </si>
  <si>
    <t>Fred Cofield</t>
  </si>
  <si>
    <t>Steve Colter</t>
  </si>
  <si>
    <t>Bert Cook</t>
  </si>
  <si>
    <t>Darwin Cook</t>
  </si>
  <si>
    <t>Joe Cooke</t>
  </si>
  <si>
    <t>Hal Crisler</t>
  </si>
  <si>
    <t>Vonteego Cummings</t>
  </si>
  <si>
    <t>JamesOn Curry</t>
  </si>
  <si>
    <t>Stephen Curry</t>
  </si>
  <si>
    <t>Mike D'Antoni</t>
  </si>
  <si>
    <t>Quintin Dailey</t>
  </si>
  <si>
    <t>Baron Davis</t>
  </si>
  <si>
    <t>Bill Davis</t>
  </si>
  <si>
    <t>Brad Davis</t>
  </si>
  <si>
    <t>Red Dehnert</t>
  </si>
  <si>
    <t>Dell Demps</t>
  </si>
  <si>
    <t>Mickey Dillard</t>
  </si>
  <si>
    <t>Bob Dille</t>
  </si>
  <si>
    <t>Hook Dillon</t>
  </si>
  <si>
    <t>Fred Diute</t>
  </si>
  <si>
    <t>Juan Dixon</t>
  </si>
  <si>
    <t>Keyon Dooling</t>
  </si>
  <si>
    <t>Quincy Douby</t>
  </si>
  <si>
    <t>Bruce Douglas</t>
  </si>
  <si>
    <t>Zabian Dowdell</t>
  </si>
  <si>
    <t>Goran Dragic</t>
  </si>
  <si>
    <t>Joe Dumars*</t>
  </si>
  <si>
    <t>John Duren</t>
  </si>
  <si>
    <t>Dennis DuVal</t>
  </si>
  <si>
    <t>Jerome Dyson</t>
  </si>
  <si>
    <t>Ed Earle</t>
  </si>
  <si>
    <t>Dike Eddleman</t>
  </si>
  <si>
    <t>Kevin Edwards</t>
  </si>
  <si>
    <t>Bulbs Ehlers</t>
  </si>
  <si>
    <t>Rich Eichhorst</t>
  </si>
  <si>
    <t>Monta Ellis</t>
  </si>
  <si>
    <t>A.J. English</t>
  </si>
  <si>
    <t>Bo Erias</t>
  </si>
  <si>
    <t>Vincenzo Esposito</t>
  </si>
  <si>
    <t>Daniel Ewing</t>
  </si>
  <si>
    <t>Johnny Ezersky</t>
  </si>
  <si>
    <t>Bob Feerick</t>
  </si>
  <si>
    <t>Ron Feiereisel</t>
  </si>
  <si>
    <t>Warren Fenley</t>
  </si>
  <si>
    <t>Gerald Fitch</t>
  </si>
  <si>
    <t>Ed Fleming</t>
  </si>
  <si>
    <t>Sleepy Floyd</t>
  </si>
  <si>
    <t>Jack Foley</t>
  </si>
  <si>
    <t>Jake Ford</t>
  </si>
  <si>
    <t>Steve Francis</t>
  </si>
  <si>
    <t>Donnie Freeman</t>
  </si>
  <si>
    <t>Bernie Fryer</t>
  </si>
  <si>
    <t>Corey Gaines</t>
  </si>
  <si>
    <t>Alex Garcia</t>
  </si>
  <si>
    <t>Earl Gardner</t>
  </si>
  <si>
    <t>Dick Garmaker</t>
  </si>
  <si>
    <t>Dick Garrett</t>
  </si>
  <si>
    <t>Mel Gibson</t>
  </si>
  <si>
    <t>Herm Gilliam</t>
  </si>
  <si>
    <t>Ben Gordon</t>
  </si>
  <si>
    <t>Lancaster Gordon</t>
  </si>
  <si>
    <t>Paul Gordon</t>
  </si>
  <si>
    <t>Andrew Goudelock</t>
  </si>
  <si>
    <t>Stewart Granger</t>
  </si>
  <si>
    <t>Bud Grant</t>
  </si>
  <si>
    <t>Gary Grant</t>
  </si>
  <si>
    <t>Butch Graves</t>
  </si>
  <si>
    <t>Ed Gray</t>
  </si>
  <si>
    <t>Erick Green</t>
  </si>
  <si>
    <t>Anthony Grundy</t>
  </si>
  <si>
    <t>Jorge Gutierrez</t>
  </si>
  <si>
    <t>Scott Haffner</t>
  </si>
  <si>
    <t>Ben Hansbrough</t>
  </si>
  <si>
    <t>Chris Harris</t>
  </si>
  <si>
    <t>Devin Harris</t>
  </si>
  <si>
    <t>Tony Harris</t>
  </si>
  <si>
    <t>Jason Hart</t>
  </si>
  <si>
    <t>Clem Haskins</t>
  </si>
  <si>
    <t>Vern Hatton</t>
  </si>
  <si>
    <t>Hersey Hawkins</t>
  </si>
  <si>
    <t>Marshall Hawkins</t>
  </si>
  <si>
    <t>Luther Head</t>
  </si>
  <si>
    <t>Tom Henderson</t>
  </si>
  <si>
    <t>Larry Hennessy</t>
  </si>
  <si>
    <t>Bill Herman</t>
  </si>
  <si>
    <t>Johnny High</t>
  </si>
  <si>
    <t>Fred Hilton</t>
  </si>
  <si>
    <t>Kirk Hinrich</t>
  </si>
  <si>
    <t>Brad Holland</t>
  </si>
  <si>
    <t>Lionel Hollins</t>
  </si>
  <si>
    <t>Jim Holstein</t>
  </si>
  <si>
    <t>Jeff Hornacek</t>
  </si>
  <si>
    <t>Lester Hudson</t>
  </si>
  <si>
    <t>Jay Humphries</t>
  </si>
  <si>
    <t>Paul Huston</t>
  </si>
  <si>
    <t>Tom Ingelsby</t>
  </si>
  <si>
    <t>Kyrie Irving</t>
  </si>
  <si>
    <t>Royal Ivey</t>
  </si>
  <si>
    <t>Jarrett Jack</t>
  </si>
  <si>
    <t>Cedric Jackson</t>
  </si>
  <si>
    <t>Myron Jackson</t>
  </si>
  <si>
    <t>Reggie Jackson</t>
  </si>
  <si>
    <t>Stanley Jackson</t>
  </si>
  <si>
    <t>Fred Jacobs</t>
  </si>
  <si>
    <t>John Janisch</t>
  </si>
  <si>
    <t>Howie Janotta</t>
  </si>
  <si>
    <t>Tony Jaros</t>
  </si>
  <si>
    <t>Charles Jenkins</t>
  </si>
  <si>
    <t>Anthony Johnson</t>
  </si>
  <si>
    <t>Armon Johnson</t>
  </si>
  <si>
    <t>Nick Johnson</t>
  </si>
  <si>
    <t>Damon Jones</t>
  </si>
  <si>
    <t>Jake Jones</t>
  </si>
  <si>
    <t>Willie Jones</t>
  </si>
  <si>
    <t>Cory Joseph</t>
  </si>
  <si>
    <t>George Kaftan</t>
  </si>
  <si>
    <t>Ben Kelso</t>
  </si>
  <si>
    <t>Steve Kerr</t>
  </si>
  <si>
    <t>Earnie Killum</t>
  </si>
  <si>
    <t>Walt Kirk</t>
  </si>
  <si>
    <t>Duane Klueh</t>
  </si>
  <si>
    <t>Brandon Knight</t>
  </si>
  <si>
    <t>Andy Kostecka</t>
  </si>
  <si>
    <t>Tom Kropp</t>
  </si>
  <si>
    <t>Ray Kuka</t>
  </si>
  <si>
    <t>Trajan Langdon</t>
  </si>
  <si>
    <t>Stu Lantz</t>
  </si>
  <si>
    <t>Tony Lavelli</t>
  </si>
  <si>
    <t>Acie Law</t>
  </si>
  <si>
    <t>Greg Lee</t>
  </si>
  <si>
    <t>Kurk Lee</t>
  </si>
  <si>
    <t>Ed Leede</t>
  </si>
  <si>
    <t>Slick Leonard*</t>
  </si>
  <si>
    <t>Clifford Lett</t>
  </si>
  <si>
    <t>Fat Lever</t>
  </si>
  <si>
    <t>Bobby Lewis</t>
  </si>
  <si>
    <t>Damian Lillard</t>
  </si>
  <si>
    <t>Jeremy Lin</t>
  </si>
  <si>
    <t>Kevin Loughery</t>
  </si>
  <si>
    <t>Charlie Lowery</t>
  </si>
  <si>
    <t>Al Lucas</t>
  </si>
  <si>
    <t>John Lucas</t>
  </si>
  <si>
    <t>Al Lujack</t>
  </si>
  <si>
    <t>Ollie Mack</t>
  </si>
  <si>
    <t>Shelvin Mack</t>
  </si>
  <si>
    <t>Kyle Macy</t>
  </si>
  <si>
    <t>Jack Maddox</t>
  </si>
  <si>
    <t>Matt Maloney</t>
  </si>
  <si>
    <t>Nick Mantis</t>
  </si>
  <si>
    <t>Harvey Marlatt</t>
  </si>
  <si>
    <t>Ricky Marsh</t>
  </si>
  <si>
    <t>Phil Martin</t>
  </si>
  <si>
    <t>Tharon Mayes</t>
  </si>
  <si>
    <t>Eric Maynor</t>
  </si>
  <si>
    <t>Matt Mazza</t>
  </si>
  <si>
    <t>Ken McBride</t>
  </si>
  <si>
    <t>Ray McCallum</t>
  </si>
  <si>
    <t>Andre McCarter</t>
  </si>
  <si>
    <t>Willie McCarter</t>
  </si>
  <si>
    <t>Jim McElroy</t>
  </si>
  <si>
    <t>Allie McGuire</t>
  </si>
  <si>
    <t>Carl McNulty</t>
  </si>
  <si>
    <t>Thales McReynolds</t>
  </si>
  <si>
    <t>George Mearns</t>
  </si>
  <si>
    <t>Gal Mekel</t>
  </si>
  <si>
    <t>Nat Militzok</t>
  </si>
  <si>
    <t>Bill Miller</t>
  </si>
  <si>
    <t>Dirk Minniefield</t>
  </si>
  <si>
    <t>Sidney Moncrief</t>
  </si>
  <si>
    <t>Earl Monroe*</t>
  </si>
  <si>
    <t>Rodney Monroe</t>
  </si>
  <si>
    <t>John Morton</t>
  </si>
  <si>
    <t>Richard Morton</t>
  </si>
  <si>
    <t>Bob Naber</t>
  </si>
  <si>
    <t>Steve Nash</t>
  </si>
  <si>
    <t>Kenny Natt</t>
  </si>
  <si>
    <t>Juan Carlos Navarro</t>
  </si>
  <si>
    <t>Nemanja Nedovic</t>
  </si>
  <si>
    <t>Al Negratti</t>
  </si>
  <si>
    <t>Louie Nelson</t>
  </si>
  <si>
    <t>Ruben Nembhard</t>
  </si>
  <si>
    <t>Gaylon Nickerson</t>
  </si>
  <si>
    <t>Johnny Norlander</t>
  </si>
  <si>
    <t>Connie Norman</t>
  </si>
  <si>
    <t>Mike O'Neill</t>
  </si>
  <si>
    <t>Don Ohl</t>
  </si>
  <si>
    <t>John Oldham</t>
  </si>
  <si>
    <t>Barry Orms</t>
  </si>
  <si>
    <t>Johnny Orr</t>
  </si>
  <si>
    <t>Doug Overton</t>
  </si>
  <si>
    <t>Red Owens</t>
  </si>
  <si>
    <t>Milt Palacio</t>
  </si>
  <si>
    <t>Easy Parham</t>
  </si>
  <si>
    <t>Mike Penberthy</t>
  </si>
  <si>
    <t>Warren Perkins</t>
  </si>
  <si>
    <t>Gary Phillips</t>
  </si>
  <si>
    <t>John Pilch</t>
  </si>
  <si>
    <t>Terry Porter</t>
  </si>
  <si>
    <t>Jim Price</t>
  </si>
  <si>
    <t>Mike Price</t>
  </si>
  <si>
    <t>Bob Priddy</t>
  </si>
  <si>
    <t>Pablo Prigioni</t>
  </si>
  <si>
    <t>Kevin Pritchard</t>
  </si>
  <si>
    <t>Wayne Radford</t>
  </si>
  <si>
    <t>Igor Rakocevic</t>
  </si>
  <si>
    <t>Frank Ramsey*</t>
  </si>
  <si>
    <t>Connie Rea</t>
  </si>
  <si>
    <t>Eldridge Recasner</t>
  </si>
  <si>
    <t>Khalid Reeves</t>
  </si>
  <si>
    <t>Terrence Rencher</t>
  </si>
  <si>
    <t>Clint Richardson</t>
  </si>
  <si>
    <t>Rich Rinaldi</t>
  </si>
  <si>
    <t>Lee Robbins</t>
  </si>
  <si>
    <t>Alvin Robertson</t>
  </si>
  <si>
    <t>Larry Robinson</t>
  </si>
  <si>
    <t>John Roche</t>
  </si>
  <si>
    <t>Sergio Rodriguez</t>
  </si>
  <si>
    <t>Derrick Rose</t>
  </si>
  <si>
    <t>Frank Russell</t>
  </si>
  <si>
    <t>Don Savage</t>
  </si>
  <si>
    <t>Bob Schafer</t>
  </si>
  <si>
    <t>Dave Schellhase</t>
  </si>
  <si>
    <t>Byron Scott</t>
  </si>
  <si>
    <t>Wayne See</t>
  </si>
  <si>
    <t>Glen Selbo</t>
  </si>
  <si>
    <t>Frank Selvy</t>
  </si>
  <si>
    <t>Ramon Sessions</t>
  </si>
  <si>
    <t>Carl Shaeffer</t>
  </si>
  <si>
    <t>Mustafa Shakur</t>
  </si>
  <si>
    <t>Jeffrey Sheppard</t>
  </si>
  <si>
    <t>Larry Siegfried</t>
  </si>
  <si>
    <t>Miles Simon</t>
  </si>
  <si>
    <t>Al Skinner</t>
  </si>
  <si>
    <t>Donald Sloan</t>
  </si>
  <si>
    <t>Jack Smiley</t>
  </si>
  <si>
    <t>Chris Smith</t>
  </si>
  <si>
    <t>Deb Smith</t>
  </si>
  <si>
    <t>Keith Smith</t>
  </si>
  <si>
    <t>Kenny Smith</t>
  </si>
  <si>
    <t>LaBradford Smith</t>
  </si>
  <si>
    <t>Randy Smith</t>
  </si>
  <si>
    <t>Tony Smith</t>
  </si>
  <si>
    <t>Joe Smyth</t>
  </si>
  <si>
    <t>Eric Snow</t>
  </si>
  <si>
    <t>Ricky Sobers</t>
  </si>
  <si>
    <t>Ron Sobie</t>
  </si>
  <si>
    <t>Kevin Stacom</t>
  </si>
  <si>
    <t>John Starks</t>
  </si>
  <si>
    <t>Jack Stephens</t>
  </si>
  <si>
    <t>Wayne Stevens</t>
  </si>
  <si>
    <t>Erick Strickland</t>
  </si>
  <si>
    <t>Rod Strickland</t>
  </si>
  <si>
    <t>Dane Suttle</t>
  </si>
  <si>
    <t>Jay Taylor</t>
  </si>
  <si>
    <t>Tyshawn Taylor</t>
  </si>
  <si>
    <t>Charles Thomas</t>
  </si>
  <si>
    <t>Jim Thomas</t>
  </si>
  <si>
    <t>Jamaal Tinsley</t>
  </si>
  <si>
    <t>Andrew Toney</t>
  </si>
  <si>
    <t>Raymond Townsend</t>
  </si>
  <si>
    <t>Beno Udrih</t>
  </si>
  <si>
    <t>Ben Uzoh</t>
  </si>
  <si>
    <t>John Vallely</t>
  </si>
  <si>
    <t>Butch Van Breda Kolff</t>
  </si>
  <si>
    <t>Gene Vance</t>
  </si>
  <si>
    <t>Ernie Vandeweghe</t>
  </si>
  <si>
    <t>Andre Wakefield</t>
  </si>
  <si>
    <t>Horace Walker</t>
  </si>
  <si>
    <t>Jimmy Walker</t>
  </si>
  <si>
    <t>Phil Walker</t>
  </si>
  <si>
    <t>John Warren</t>
  </si>
  <si>
    <t>Russell Westbrook</t>
  </si>
  <si>
    <t>Ennis Whatley</t>
  </si>
  <si>
    <t>Jo Jo White</t>
  </si>
  <si>
    <t>Willie White</t>
  </si>
  <si>
    <t>Bernie Williams</t>
  </si>
  <si>
    <t>Chuckie Williams</t>
  </si>
  <si>
    <t>Cliff Williams</t>
  </si>
  <si>
    <t>Deron Williams</t>
  </si>
  <si>
    <t>Frank Williams</t>
  </si>
  <si>
    <t>Ray Williams</t>
  </si>
  <si>
    <t>Ron Williams</t>
  </si>
  <si>
    <t>Dedric Willoughby</t>
  </si>
  <si>
    <t>Bobby Wilson</t>
  </si>
  <si>
    <t>Bubba Wilson</t>
  </si>
  <si>
    <t>Ricky Wilson</t>
  </si>
  <si>
    <t>Leon Wood</t>
  </si>
  <si>
    <t>Bracey Wright</t>
  </si>
  <si>
    <t>Danny Young</t>
  </si>
  <si>
    <t>Gary Zeller</t>
  </si>
  <si>
    <t>Derrick Zimmerman</t>
  </si>
  <si>
    <t>Matt Zunic</t>
  </si>
  <si>
    <t>Mahdi Abdul-Rahman</t>
  </si>
  <si>
    <t>Blake Ahearn</t>
  </si>
  <si>
    <t>Steve Alford</t>
  </si>
  <si>
    <t>Lucius Allen</t>
  </si>
  <si>
    <t>Rafer Alston</t>
  </si>
  <si>
    <t>Cliff Anderson</t>
  </si>
  <si>
    <t>Dan Anderson</t>
  </si>
  <si>
    <t>B.J. Armstrong</t>
  </si>
  <si>
    <t>Jay Arnette</t>
  </si>
  <si>
    <t>Carlos Arroyo</t>
  </si>
  <si>
    <t>Don Asmonga</t>
  </si>
  <si>
    <t>Dick Atha</t>
  </si>
  <si>
    <t>William Avery</t>
  </si>
  <si>
    <t>Johnny Bach</t>
  </si>
  <si>
    <t>Marcus Banks</t>
  </si>
  <si>
    <t>Cliff Barker</t>
  </si>
  <si>
    <t>John Battle</t>
  </si>
  <si>
    <t>Sergei Bazarevich</t>
  </si>
  <si>
    <t>Leon Blevins</t>
  </si>
  <si>
    <t>Phil Bond</t>
  </si>
  <si>
    <t>Ron Boone</t>
  </si>
  <si>
    <t>Freddie Boyd</t>
  </si>
  <si>
    <t>Avery Bradley</t>
  </si>
  <si>
    <t>Mike Bratz</t>
  </si>
  <si>
    <t>J.R. Bremer</t>
  </si>
  <si>
    <t>Al Brightman</t>
  </si>
  <si>
    <t>Wayman Britt</t>
  </si>
  <si>
    <t>Bobby Brown</t>
  </si>
  <si>
    <t>Darrell Brown</t>
  </si>
  <si>
    <t>Randy Brown</t>
  </si>
  <si>
    <t>Tierre Brown</t>
  </si>
  <si>
    <t>Ticky Burden</t>
  </si>
  <si>
    <t>David Burns</t>
  </si>
  <si>
    <t>Steve Burtt</t>
  </si>
  <si>
    <t>Donnie Butcher</t>
  </si>
  <si>
    <t>Al Butler</t>
  </si>
  <si>
    <t>Randolph Childress</t>
  </si>
  <si>
    <t>Leroy Chollet</t>
  </si>
  <si>
    <t>Archie Clark</t>
  </si>
  <si>
    <t>Mateen Cleaves</t>
  </si>
  <si>
    <t>Paul Cloyd</t>
  </si>
  <si>
    <t>Norris Cole</t>
  </si>
  <si>
    <t>Jimmy Collins</t>
  </si>
  <si>
    <t>Will Conroy</t>
  </si>
  <si>
    <t>Chubby Cox</t>
  </si>
  <si>
    <t>Seth Curry</t>
  </si>
  <si>
    <t>Aubrey Davis</t>
  </si>
  <si>
    <t>Charlie Davis</t>
  </si>
  <si>
    <t>Johnny Davis</t>
  </si>
  <si>
    <t>Johnny Dawkins</t>
  </si>
  <si>
    <t>Terry Dehere</t>
  </si>
  <si>
    <t>George Dempsey</t>
  </si>
  <si>
    <t>Blaine Denning</t>
  </si>
  <si>
    <t>Guillermo Diaz</t>
  </si>
  <si>
    <t>Aleksandar Djordjevic</t>
  </si>
  <si>
    <t>Bob Donham</t>
  </si>
  <si>
    <t>Harry Donovan</t>
  </si>
  <si>
    <t>John Douglas</t>
  </si>
  <si>
    <t>Toney Douglas</t>
  </si>
  <si>
    <t>Bryce Drew</t>
  </si>
  <si>
    <t>Larry Drew</t>
  </si>
  <si>
    <t>Charles Dudley</t>
  </si>
  <si>
    <t>Terry Duerod</t>
  </si>
  <si>
    <t>Pat Dunn</t>
  </si>
  <si>
    <t>Howard Eisley</t>
  </si>
  <si>
    <t>Don Eliason</t>
  </si>
  <si>
    <t>Ned Endress</t>
  </si>
  <si>
    <t>Tyler Ennis</t>
  </si>
  <si>
    <t>Bob Evans</t>
  </si>
  <si>
    <t>Jordan Farmar</t>
  </si>
  <si>
    <t>Arnie Ferrin</t>
  </si>
  <si>
    <t>Dick Fitzgerald</t>
  </si>
  <si>
    <t>Jerry Fleishman</t>
  </si>
  <si>
    <t>Luis Flores</t>
  </si>
  <si>
    <t>Mike Flynn</t>
  </si>
  <si>
    <t>Phil Ford</t>
  </si>
  <si>
    <t>Harold Fox</t>
  </si>
  <si>
    <t>Jimmer Fredette</t>
  </si>
  <si>
    <t>World B. Free</t>
  </si>
  <si>
    <t>Frido Frey</t>
  </si>
  <si>
    <t>Frank Fucarino</t>
  </si>
  <si>
    <t>Langston Galloway</t>
  </si>
  <si>
    <t>Winston Garland</t>
  </si>
  <si>
    <t>Marlon Garnett</t>
  </si>
  <si>
    <t>Tom Garrick</t>
  </si>
  <si>
    <t>Kiwane Garris</t>
  </si>
  <si>
    <t>Reggie Geary</t>
  </si>
  <si>
    <t>Jack George</t>
  </si>
  <si>
    <t>Daniel Gibson</t>
  </si>
  <si>
    <t>Gene Gillette</t>
  </si>
  <si>
    <t>Mike Glenn</t>
  </si>
  <si>
    <t>Pop Goodwin</t>
  </si>
  <si>
    <t>Don Grate</t>
  </si>
  <si>
    <t>Si Green</t>
  </si>
  <si>
    <t>Tommie Green</t>
  </si>
  <si>
    <t>Hal Greer*</t>
  </si>
  <si>
    <t>Lynn Greer</t>
  </si>
  <si>
    <t>Roy Hamilton</t>
  </si>
  <si>
    <t>Rollen Hans</t>
  </si>
  <si>
    <t>John Hargis</t>
  </si>
  <si>
    <t>Jerry Harkness</t>
  </si>
  <si>
    <t>John Hazen</t>
  </si>
  <si>
    <t>Brian Heaney</t>
  </si>
  <si>
    <t>Chris Herren</t>
  </si>
  <si>
    <t>George Hill</t>
  </si>
  <si>
    <t>Robert Hite</t>
  </si>
  <si>
    <t>Craig Hodges</t>
  </si>
  <si>
    <t>Paul Hoffman</t>
  </si>
  <si>
    <t>Mo Howard</t>
  </si>
  <si>
    <t>Lindsey Hunter</t>
  </si>
  <si>
    <t>Roy Hurley</t>
  </si>
  <si>
    <t>Geoff Huston</t>
  </si>
  <si>
    <t>Michael Jackson</t>
  </si>
  <si>
    <t>Ralph Jackson</t>
  </si>
  <si>
    <t>Mike James</t>
  </si>
  <si>
    <t>Eric Johnson</t>
  </si>
  <si>
    <t>Vinnie Johnson</t>
  </si>
  <si>
    <t>Darius Johnson-Odom</t>
  </si>
  <si>
    <t>Larry Jones</t>
  </si>
  <si>
    <t>Nick Jones</t>
  </si>
  <si>
    <t>Wali Jones</t>
  </si>
  <si>
    <t>Johnny Jorgensen</t>
  </si>
  <si>
    <t>Whitey Kachan</t>
  </si>
  <si>
    <t>Ralph Kaplowitz</t>
  </si>
  <si>
    <t>Mike Kearns</t>
  </si>
  <si>
    <t>Jerry Kelly</t>
  </si>
  <si>
    <t>Billy Kenville</t>
  </si>
  <si>
    <t>Jim King</t>
  </si>
  <si>
    <t>Maury King</t>
  </si>
  <si>
    <t>Leo Klier</t>
  </si>
  <si>
    <t>Bob Knight</t>
  </si>
  <si>
    <t>Frank Kudelka</t>
  </si>
  <si>
    <t>John Kuester</t>
  </si>
  <si>
    <t>Oliver Lafayette</t>
  </si>
  <si>
    <t>Pete Lalich</t>
  </si>
  <si>
    <t>Rusty LaRue</t>
  </si>
  <si>
    <t>Walt Lautenbach</t>
  </si>
  <si>
    <t>Jeff Lebo</t>
  </si>
  <si>
    <t>Hank Lefkowitz</t>
  </si>
  <si>
    <t>Ronnie Lester</t>
  </si>
  <si>
    <t>Andrew Levane</t>
  </si>
  <si>
    <t>Freddie Lewis</t>
  </si>
  <si>
    <t>John Logan</t>
  </si>
  <si>
    <t>Paul Long</t>
  </si>
  <si>
    <t>Jim Luisi</t>
  </si>
  <si>
    <t>Ronnie MacGilvray</t>
  </si>
  <si>
    <t>Mo Mahoney</t>
  </si>
  <si>
    <t>Ted Manakas</t>
  </si>
  <si>
    <t>Stephon Marbury</t>
  </si>
  <si>
    <t>Whitey Martin</t>
  </si>
  <si>
    <t>Ken Mayfield</t>
  </si>
  <si>
    <t>Travis Mays</t>
  </si>
  <si>
    <t>Brendan McCann</t>
  </si>
  <si>
    <t>Howie McCarty</t>
  </si>
  <si>
    <t>Jack McCloskey</t>
  </si>
  <si>
    <t>Alfred McGuire*</t>
  </si>
  <si>
    <t>Keith McLeod</t>
  </si>
  <si>
    <t>Chet McNabb</t>
  </si>
  <si>
    <t>Carl Meinhold</t>
  </si>
  <si>
    <t>Gary Melchionni</t>
  </si>
  <si>
    <t>John Mengelt</t>
  </si>
  <si>
    <t>Porter Meriwether</t>
  </si>
  <si>
    <t>Andre Miller</t>
  </si>
  <si>
    <t>Walt Miller</t>
  </si>
  <si>
    <t>Dave Minor</t>
  </si>
  <si>
    <t>Jason Miskiri</t>
  </si>
  <si>
    <t>Max Morris</t>
  </si>
  <si>
    <t>Perry Moss</t>
  </si>
  <si>
    <t>John Murphy</t>
  </si>
  <si>
    <t>Ken Murray</t>
  </si>
  <si>
    <t>Fritz Nagy</t>
  </si>
  <si>
    <t>Paul Napolitano</t>
  </si>
  <si>
    <t>Norm Nixon</t>
  </si>
  <si>
    <t>Mel Nowell</t>
  </si>
  <si>
    <t>Dennis Nutt</t>
  </si>
  <si>
    <t>John O'Boyle</t>
  </si>
  <si>
    <t>Dick O'Keefe</t>
  </si>
  <si>
    <t>Tommy O'Keefe</t>
  </si>
  <si>
    <t>Kevin O'Shea</t>
  </si>
  <si>
    <t>Frank Oleynick</t>
  </si>
  <si>
    <t>Matt Othick</t>
  </si>
  <si>
    <t>Claude Overton</t>
  </si>
  <si>
    <t>Robert Pack</t>
  </si>
  <si>
    <t>Jeremy Pargo</t>
  </si>
  <si>
    <t>Med Park</t>
  </si>
  <si>
    <t>Tony Parker</t>
  </si>
  <si>
    <t>Charlie Parsley</t>
  </si>
  <si>
    <t>Stan Patrick</t>
  </si>
  <si>
    <t>Worthy Patterson</t>
  </si>
  <si>
    <t>Jerry Paulson</t>
  </si>
  <si>
    <t>John Paxson</t>
  </si>
  <si>
    <t>Andy Phillip*</t>
  </si>
  <si>
    <t>Dominic Pressley</t>
  </si>
  <si>
    <t>A.J. Price</t>
  </si>
  <si>
    <t>Ronnie Price</t>
  </si>
  <si>
    <t>Chris Quinn</t>
  </si>
  <si>
    <t>Sherwin Raiken</t>
  </si>
  <si>
    <t>Ray Ramsey</t>
  </si>
  <si>
    <t>Allan Ray</t>
  </si>
  <si>
    <t>Richie Regan</t>
  </si>
  <si>
    <t>John Rennicke</t>
  </si>
  <si>
    <t>Bob Rensberger</t>
  </si>
  <si>
    <t>Luke Ridnour</t>
  </si>
  <si>
    <t>Tex Ritter</t>
  </si>
  <si>
    <t>Anthony Roberson</t>
  </si>
  <si>
    <t>James Robinson</t>
  </si>
  <si>
    <t>Rumeal Robinson</t>
  </si>
  <si>
    <t>Phil Rollins</t>
  </si>
  <si>
    <t>Delaney Rudd</t>
  </si>
  <si>
    <t>Kenny Satterfield</t>
  </si>
  <si>
    <t>Pep Saul</t>
  </si>
  <si>
    <t>Ben Scharnus</t>
  </si>
  <si>
    <t>Dick Schulz</t>
  </si>
  <si>
    <t>Josh Selby</t>
  </si>
  <si>
    <t>Jim Seminoff</t>
  </si>
  <si>
    <t>George Senesky</t>
  </si>
  <si>
    <t>Howie Shannon</t>
  </si>
  <si>
    <t>Bob Shea</t>
  </si>
  <si>
    <t>Fred Sheffield</t>
  </si>
  <si>
    <t>Ed Sherod</t>
  </si>
  <si>
    <t>Dexter Shouse</t>
  </si>
  <si>
    <t>Dick Shrider</t>
  </si>
  <si>
    <t>Gene Shue</t>
  </si>
  <si>
    <t>Mark Sibley</t>
  </si>
  <si>
    <t>Don Smith</t>
  </si>
  <si>
    <t>Jerry Smith</t>
  </si>
  <si>
    <t>Nolan Smith</t>
  </si>
  <si>
    <t>Stevin Smith</t>
  </si>
  <si>
    <t>Willie Smith</t>
  </si>
  <si>
    <t>Gino Sovran</t>
  </si>
  <si>
    <t>Rory Sparrow</t>
  </si>
  <si>
    <t>Lou Spicer</t>
  </si>
  <si>
    <t>Jim Spruill</t>
  </si>
  <si>
    <t>Everette Stephens</t>
  </si>
  <si>
    <t>Sam Stith</t>
  </si>
  <si>
    <t>Gene Stump</t>
  </si>
  <si>
    <t>Jon Sundvold</t>
  </si>
  <si>
    <t>Greg Sutton</t>
  </si>
  <si>
    <t>Brian Taylor</t>
  </si>
  <si>
    <t>Mike Taylor</t>
  </si>
  <si>
    <t>Jeff Teague</t>
  </si>
  <si>
    <t>Marquis Teague</t>
  </si>
  <si>
    <t>Jason Terry</t>
  </si>
  <si>
    <t>Tom Thacker</t>
  </si>
  <si>
    <t>George Thompson</t>
  </si>
  <si>
    <t>Sedale Threatt</t>
  </si>
  <si>
    <t>Sedric Toney</t>
  </si>
  <si>
    <t>Irv Torgoff</t>
  </si>
  <si>
    <t>Wayne Turner</t>
  </si>
  <si>
    <t>Kelvin Upshaw</t>
  </si>
  <si>
    <t>Chico Vaughn</t>
  </si>
  <si>
    <t>Sam Vincent</t>
  </si>
  <si>
    <t>Dajuan Wagner</t>
  </si>
  <si>
    <t>Paul Walther</t>
  </si>
  <si>
    <t>Perry Warbington</t>
  </si>
  <si>
    <t>Charlie Ward</t>
  </si>
  <si>
    <t>Darius Washington</t>
  </si>
  <si>
    <t>Pearl Washington</t>
  </si>
  <si>
    <t>C.J. Watson</t>
  </si>
  <si>
    <t>Maalik Wayns</t>
  </si>
  <si>
    <t>Bob Weiss</t>
  </si>
  <si>
    <t>Rick Weitzman</t>
  </si>
  <si>
    <t>Jerry West*</t>
  </si>
  <si>
    <t>Herb White</t>
  </si>
  <si>
    <t>Rudy White</t>
  </si>
  <si>
    <t>Tony White</t>
  </si>
  <si>
    <t>D.C. Wilcutt</t>
  </si>
  <si>
    <t>Win Wilfong</t>
  </si>
  <si>
    <t>Chuck Williams</t>
  </si>
  <si>
    <t>Corey Williams</t>
  </si>
  <si>
    <t>Duck Williams</t>
  </si>
  <si>
    <t>Gus Williams</t>
  </si>
  <si>
    <t>Jay Williams</t>
  </si>
  <si>
    <t>Kevin Williams</t>
  </si>
  <si>
    <t>Louis Williams</t>
  </si>
  <si>
    <t>Micheal Williams</t>
  </si>
  <si>
    <t>Milt Williams</t>
  </si>
  <si>
    <t>Rob Williams</t>
  </si>
  <si>
    <t>John Williamson</t>
  </si>
  <si>
    <t>Isaiah Wilson</t>
  </si>
  <si>
    <t>Lee Winfield</t>
  </si>
  <si>
    <t>Dave Wohl</t>
  </si>
  <si>
    <t>Haywoode Workman</t>
  </si>
  <si>
    <t>A.J. Wynder</t>
  </si>
  <si>
    <t>Charlie Yelverton</t>
  </si>
  <si>
    <t>Max Zaslofsky</t>
  </si>
  <si>
    <t>Mahmoud Abdul-Rauf</t>
  </si>
  <si>
    <t>Rick Adelman</t>
  </si>
  <si>
    <t>Cory Alexander</t>
  </si>
  <si>
    <t>Tiny Archibald*</t>
  </si>
  <si>
    <t>Bird Averitt</t>
  </si>
  <si>
    <t>LaMark Baker</t>
  </si>
  <si>
    <t>Maurice Baker</t>
  </si>
  <si>
    <t>Erick Barkley</t>
  </si>
  <si>
    <t>John Barnhill</t>
  </si>
  <si>
    <t>Corey Beck</t>
  </si>
  <si>
    <t>Moe Becker</t>
  </si>
  <si>
    <t>Troy Bell</t>
  </si>
  <si>
    <t>Patrick Beverley</t>
  </si>
  <si>
    <t>Henry Bibby</t>
  </si>
  <si>
    <t>Mike Bibby</t>
  </si>
  <si>
    <t>Ed Biedenbach</t>
  </si>
  <si>
    <t>George Blaney</t>
  </si>
  <si>
    <t>Eric Bledsoe</t>
  </si>
  <si>
    <t>Melvin Booker</t>
  </si>
  <si>
    <t>Dennis Boyd</t>
  </si>
  <si>
    <t>Steve Bracey</t>
  </si>
  <si>
    <t>Jim Brasco</t>
  </si>
  <si>
    <t>Frankie Brian</t>
  </si>
  <si>
    <t>Dee Brown</t>
  </si>
  <si>
    <t>Em Bryant</t>
  </si>
  <si>
    <t>Trey Burke</t>
  </si>
  <si>
    <t>Antonio Burks</t>
  </si>
  <si>
    <t>Michael Bytzura</t>
  </si>
  <si>
    <t>Gerry Calabrese</t>
  </si>
  <si>
    <t>Demetrius Calip</t>
  </si>
  <si>
    <t>Tom Callahan</t>
  </si>
  <si>
    <t>Anthony Carter</t>
  </si>
  <si>
    <t>Mario Chalmers</t>
  </si>
  <si>
    <t>Maurice Cheeks</t>
  </si>
  <si>
    <t>Bimbo Coles</t>
  </si>
  <si>
    <t>Mike Conley</t>
  </si>
  <si>
    <t>Omar Cook</t>
  </si>
  <si>
    <t>Duane Cooper</t>
  </si>
  <si>
    <t>Larry Costello</t>
  </si>
  <si>
    <t>Bryce Cotton</t>
  </si>
  <si>
    <t>Steve Courtin</t>
  </si>
  <si>
    <t>Bob Cousy*</t>
  </si>
  <si>
    <t>Chink Crossin</t>
  </si>
  <si>
    <t>John Crotty</t>
  </si>
  <si>
    <t>Jimmy Darden</t>
  </si>
  <si>
    <t>Bob Davies*</t>
  </si>
  <si>
    <t>Tony Delk</t>
  </si>
  <si>
    <t>Dave Deutsch</t>
  </si>
  <si>
    <t>Dick Dickey</t>
  </si>
  <si>
    <t>Travis Diener</t>
  </si>
  <si>
    <t>Byron Dinkins</t>
  </si>
  <si>
    <t>Dick Duckett</t>
  </si>
  <si>
    <t>Chris Duhon</t>
  </si>
  <si>
    <t>Franklin Edwards</t>
  </si>
  <si>
    <t>Mike Evans</t>
  </si>
  <si>
    <t>Joe Fabel</t>
  </si>
  <si>
    <t>Phil Farbman</t>
  </si>
  <si>
    <t>George Feigenbaum</t>
  </si>
  <si>
    <t>Raymond Felton</t>
  </si>
  <si>
    <t>Danny Finn</t>
  </si>
  <si>
    <t>Derek Fisher</t>
  </si>
  <si>
    <t>Alphonso Ford</t>
  </si>
  <si>
    <t>Rod Foster</t>
  </si>
  <si>
    <t>Tim Frazier</t>
  </si>
  <si>
    <t>Sundiata Gaines</t>
  </si>
  <si>
    <t>Ben Goldfaden</t>
  </si>
  <si>
    <t>Anthony Goldwire</t>
  </si>
  <si>
    <t>Gail Goodrich*</t>
  </si>
  <si>
    <t>Ricky Grace</t>
  </si>
  <si>
    <t>Mal Graham</t>
  </si>
  <si>
    <t>Gary Gray</t>
  </si>
  <si>
    <t>Wyndol Gray</t>
  </si>
  <si>
    <t>Litterial Green</t>
  </si>
  <si>
    <t>Woody Grimshaw</t>
  </si>
  <si>
    <t>A.J. Guyton</t>
  </si>
  <si>
    <t>Al Hairston</t>
  </si>
  <si>
    <t>Bruce Hale</t>
  </si>
  <si>
    <t>Ralph Hamilton</t>
  </si>
  <si>
    <t>Cecil Hankins</t>
  </si>
  <si>
    <t>Skip Harlicka</t>
  </si>
  <si>
    <t>Bob Harrison</t>
  </si>
  <si>
    <t>Cleo Hill</t>
  </si>
  <si>
    <t>Eddie House</t>
  </si>
  <si>
    <t>Troy Hudson</t>
  </si>
  <si>
    <t>Joe Hutton</t>
  </si>
  <si>
    <t>Al Jackson</t>
  </si>
  <si>
    <t>Bobby Jackson</t>
  </si>
  <si>
    <t>Mark Jackson</t>
  </si>
  <si>
    <t>Horace Jenkins</t>
  </si>
  <si>
    <t>Brandon Jennings</t>
  </si>
  <si>
    <t>Darryl Johnson</t>
  </si>
  <si>
    <t>Frank Johnson</t>
  </si>
  <si>
    <t>Kevin Johnson</t>
  </si>
  <si>
    <t>K.C. Jones*</t>
  </si>
  <si>
    <t>Eddie Jordan</t>
  </si>
  <si>
    <t>Ken Keller</t>
  </si>
  <si>
    <t>Jack Kiley</t>
  </si>
  <si>
    <t>Frankie King</t>
  </si>
  <si>
    <t>Negele Knight</t>
  </si>
  <si>
    <t>Howard Komives</t>
  </si>
  <si>
    <t>Herb Krautblatt</t>
  </si>
  <si>
    <t>Bo Lamar</t>
  </si>
  <si>
    <t>Mo Layton</t>
  </si>
  <si>
    <t>Allen Leavell</t>
  </si>
  <si>
    <t>Raul Lopez</t>
  </si>
  <si>
    <t>Kalin Lucas</t>
  </si>
  <si>
    <t>Ray Lumpp</t>
  </si>
  <si>
    <t>Scott Machado</t>
  </si>
  <si>
    <t>Wes Matthews</t>
  </si>
  <si>
    <t>Lee Mayberry</t>
  </si>
  <si>
    <t>Johnny McCarthy</t>
  </si>
  <si>
    <t>Ted McClain</t>
  </si>
  <si>
    <t>Mel McGaha</t>
  </si>
  <si>
    <t>Jack McMahon</t>
  </si>
  <si>
    <t>Bob McNeill</t>
  </si>
  <si>
    <t>Bill Melchionni</t>
  </si>
  <si>
    <t>Aaron Miles</t>
  </si>
  <si>
    <t>Johnny Moore</t>
  </si>
  <si>
    <t>Lowes Moore</t>
  </si>
  <si>
    <t>Bob Mullens</t>
  </si>
  <si>
    <t>Eric Murdock</t>
  </si>
  <si>
    <t>Dick Murphy</t>
  </si>
  <si>
    <t>Shabazz Napier</t>
  </si>
  <si>
    <t>Paul Neumann</t>
  </si>
  <si>
    <t>Carl Nicks</t>
  </si>
  <si>
    <t>Richie Niemiera</t>
  </si>
  <si>
    <t>Moochie Norris</t>
  </si>
  <si>
    <t>Stan Noszka</t>
  </si>
  <si>
    <t>Andy O'Donnell</t>
  </si>
  <si>
    <t>Garland O'Shields</t>
  </si>
  <si>
    <t>Jannero Pargo</t>
  </si>
  <si>
    <t>Marty Passaglia</t>
  </si>
  <si>
    <t>George Pastushok</t>
  </si>
  <si>
    <t>George Pearcy</t>
  </si>
  <si>
    <t>Henry Pearcy</t>
  </si>
  <si>
    <t>James Phelan</t>
  </si>
  <si>
    <t>Brent Price</t>
  </si>
  <si>
    <t>Don Putman</t>
  </si>
  <si>
    <t>Howie Rader</t>
  </si>
  <si>
    <t>Kelvin Ransey</t>
  </si>
  <si>
    <t>Sam Ranzino</t>
  </si>
  <si>
    <t>Jim Ray</t>
  </si>
  <si>
    <t>Shawn Respert</t>
  </si>
  <si>
    <t>Gene Rhodes</t>
  </si>
  <si>
    <t>Pooh Richardson</t>
  </si>
  <si>
    <t>Brian Roberts</t>
  </si>
  <si>
    <t>Flynn Robinson</t>
  </si>
  <si>
    <t>Marshall Rogers</t>
  </si>
  <si>
    <t>Lorenzo Romar</t>
  </si>
  <si>
    <t>Rajon Rondo</t>
  </si>
  <si>
    <t>Trevor Ruffin</t>
  </si>
  <si>
    <t>Frank Schade</t>
  </si>
  <si>
    <t>Dennis Schroder</t>
  </si>
  <si>
    <t>Paul Seymour</t>
  </si>
  <si>
    <t>Bill Sharman*</t>
  </si>
  <si>
    <t>Charley Shipp</t>
  </si>
  <si>
    <t>Jerry Sichting</t>
  </si>
  <si>
    <t>James Silas</t>
  </si>
  <si>
    <t>Johnny Simmons</t>
  </si>
  <si>
    <t>Scott Sims</t>
  </si>
  <si>
    <t>Scott Skiles</t>
  </si>
  <si>
    <t>Keith Smart</t>
  </si>
  <si>
    <t>Belus Smawley</t>
  </si>
  <si>
    <t>Adrian Smith</t>
  </si>
  <si>
    <t>Will Solomon</t>
  </si>
  <si>
    <t>Ed Stanczak</t>
  </si>
  <si>
    <t>John Stockton*</t>
  </si>
  <si>
    <t>Art Stolkey</t>
  </si>
  <si>
    <t>Salim Stoudamire</t>
  </si>
  <si>
    <t>Don Sunderlage</t>
  </si>
  <si>
    <t>Justus Thigpen</t>
  </si>
  <si>
    <t>Isiah Thomas*</t>
  </si>
  <si>
    <t>Hal Tidrick</t>
  </si>
  <si>
    <t>Andy Tonkovich</t>
  </si>
  <si>
    <t>Bill Tosheff</t>
  </si>
  <si>
    <t>Dave Twardzik</t>
  </si>
  <si>
    <t>B.J. Tyler</t>
  </si>
  <si>
    <t>Darnell Valentine</t>
  </si>
  <si>
    <t>Nick Van Exel</t>
  </si>
  <si>
    <t>Norm Van Lier</t>
  </si>
  <si>
    <t>Jacque Vaughn</t>
  </si>
  <si>
    <t>Bob Verga</t>
  </si>
  <si>
    <t>Whitey Von Nieda</t>
  </si>
  <si>
    <t>Kemba Walker</t>
  </si>
  <si>
    <t>Red Wallace</t>
  </si>
  <si>
    <t>Earl Watson</t>
  </si>
  <si>
    <t>Slick Watts</t>
  </si>
  <si>
    <t>Ralph Wells</t>
  </si>
  <si>
    <t>Clinton Wheeler</t>
  </si>
  <si>
    <t>Skippy Whitaker</t>
  </si>
  <si>
    <t>Lenny Wilkens*</t>
  </si>
  <si>
    <t>Art Williams</t>
  </si>
  <si>
    <t>Jason Williams</t>
  </si>
  <si>
    <t>Mo Williams</t>
  </si>
  <si>
    <t>Rickey Williams</t>
  </si>
  <si>
    <t>Shammond Williams</t>
  </si>
  <si>
    <t>Tony Windis</t>
  </si>
  <si>
    <t>Marv Winkler</t>
  </si>
  <si>
    <t>Larry Wright</t>
  </si>
  <si>
    <t>Dave Zeller</t>
  </si>
  <si>
    <t>Bill Zopf</t>
  </si>
  <si>
    <t>Don Ackerman</t>
  </si>
  <si>
    <t>Kenny Anderson</t>
  </si>
  <si>
    <t>Greg Anthony</t>
  </si>
  <si>
    <t>Darrell Armstrong</t>
  </si>
  <si>
    <t>Al Attles</t>
  </si>
  <si>
    <t>D.J. Augustin</t>
  </si>
  <si>
    <t>Johnny Austin</t>
  </si>
  <si>
    <t>John Bagley</t>
  </si>
  <si>
    <t>Norm Baker</t>
  </si>
  <si>
    <t>Jose Barea</t>
  </si>
  <si>
    <t>Rodrigue Beaubois</t>
  </si>
  <si>
    <t>Whitey Bell</t>
  </si>
  <si>
    <t>Elmer Bennett</t>
  </si>
  <si>
    <t>Tony Bennett</t>
  </si>
  <si>
    <t>James Blackwell</t>
  </si>
  <si>
    <t>Will Blalock</t>
  </si>
  <si>
    <t>Mookie Blaylock</t>
  </si>
  <si>
    <t>Nelson Bobb</t>
  </si>
  <si>
    <t>Aaron Brooks</t>
  </si>
  <si>
    <t>Harold Brown</t>
  </si>
  <si>
    <t>Dick Bunt</t>
  </si>
  <si>
    <t>Will Bynum</t>
  </si>
  <si>
    <t>Mack Calvin</t>
  </si>
  <si>
    <t>Isaiah Canaan</t>
  </si>
  <si>
    <t>Don Carlson</t>
  </si>
  <si>
    <t>Lionel Chalmers</t>
  </si>
  <si>
    <t>Will Cherry</t>
  </si>
  <si>
    <t>Darren Collison</t>
  </si>
  <si>
    <t>Sean Colson</t>
  </si>
  <si>
    <t>Chris Corchiani</t>
  </si>
  <si>
    <t>Ray Corley</t>
  </si>
  <si>
    <t>Joe Crispin</t>
  </si>
  <si>
    <t>Armand Cure</t>
  </si>
  <si>
    <t>Fran Curran</t>
  </si>
  <si>
    <t>Louie Dampier</t>
  </si>
  <si>
    <t>Rod Derline</t>
  </si>
  <si>
    <t>Dan Dickau</t>
  </si>
  <si>
    <t>Ernie DiGregorio</t>
  </si>
  <si>
    <t>Joe Dolhon</t>
  </si>
  <si>
    <t>Sherman Douglas</t>
  </si>
  <si>
    <t>Lonnie Eggleston</t>
  </si>
  <si>
    <t>Jake Fendley</t>
  </si>
  <si>
    <t>Jonny Flynn</t>
  </si>
  <si>
    <t>T.J. Ford</t>
  </si>
  <si>
    <t>Nat Frankel</t>
  </si>
  <si>
    <t>Herm Fuetsch</t>
  </si>
  <si>
    <t>Jack Garfinkel</t>
  </si>
  <si>
    <t>Frank Gates</t>
  </si>
  <si>
    <t>Eddie Gill</t>
  </si>
  <si>
    <t>Rickey Green</t>
  </si>
  <si>
    <t>Taurean Green</t>
  </si>
  <si>
    <t>Glenn Hagan</t>
  </si>
  <si>
    <t>Dale Hamilton</t>
  </si>
  <si>
    <t>Michael Hawkins</t>
  </si>
  <si>
    <t>Shane Heal</t>
  </si>
  <si>
    <t>Kenny Higgs</t>
  </si>
  <si>
    <t>Wilbur Holland</t>
  </si>
  <si>
    <t>Cedric Hunter</t>
  </si>
  <si>
    <t>Bobby Hurley</t>
  </si>
  <si>
    <t>Allen Iverson</t>
  </si>
  <si>
    <t>Greg Jackson</t>
  </si>
  <si>
    <t>Tony Jackson</t>
  </si>
  <si>
    <t>Charles Johnson</t>
  </si>
  <si>
    <t>Leo Katkaveck</t>
  </si>
  <si>
    <t>Wilbert Kautz</t>
  </si>
  <si>
    <t>Tom Kelly</t>
  </si>
  <si>
    <t>George King</t>
  </si>
  <si>
    <t>Tom King</t>
  </si>
  <si>
    <t>Brandin Knight</t>
  </si>
  <si>
    <t>Dan Kraus</t>
  </si>
  <si>
    <t>Hal Lear</t>
  </si>
  <si>
    <t>Butch Lee</t>
  </si>
  <si>
    <t>George Lehmann</t>
  </si>
  <si>
    <t>Sidney Lowe</t>
  </si>
  <si>
    <t>Kyle Lowry</t>
  </si>
  <si>
    <t>Tyronn Lue</t>
  </si>
  <si>
    <t>Phil Lumpkin</t>
  </si>
  <si>
    <t>Johnny Macknowski</t>
  </si>
  <si>
    <t>Press Maravich</t>
  </si>
  <si>
    <t>Dick McGuire*</t>
  </si>
  <si>
    <t>Billy McKinney</t>
  </si>
  <si>
    <t>Dean Meminger</t>
  </si>
  <si>
    <t>Chuck Mencel</t>
  </si>
  <si>
    <t>Ken Menke</t>
  </si>
  <si>
    <t>Red Mihalik</t>
  </si>
  <si>
    <t>Patrick Mills</t>
  </si>
  <si>
    <t>Eric Money</t>
  </si>
  <si>
    <t>Joe Mullaney</t>
  </si>
  <si>
    <t>Jerry Nagel</t>
  </si>
  <si>
    <t>Jameer Nelson</t>
  </si>
  <si>
    <t>Dermie O'Connell</t>
  </si>
  <si>
    <t>Jack Parkinson</t>
  </si>
  <si>
    <t>Doyle Parrack</t>
  </si>
  <si>
    <t>Chris Paul</t>
  </si>
  <si>
    <t>Elliot Perry</t>
  </si>
  <si>
    <t>Kevin Porter</t>
  </si>
  <si>
    <t>Mark Price</t>
  </si>
  <si>
    <t>Moe Radovich</t>
  </si>
  <si>
    <t>David Rivers</t>
  </si>
  <si>
    <t>Guy Rodgers*</t>
  </si>
  <si>
    <t>Ken Rohloff</t>
  </si>
  <si>
    <t>Kenny Rollins</t>
  </si>
  <si>
    <t>Ben Schadler</t>
  </si>
  <si>
    <t>Herm Schaefer</t>
  </si>
  <si>
    <t>Ossie Schectman</t>
  </si>
  <si>
    <t>God Shammgod</t>
  </si>
  <si>
    <t>Sean Singletary</t>
  </si>
  <si>
    <t>Peyton Siva</t>
  </si>
  <si>
    <t>Ish Smith</t>
  </si>
  <si>
    <t>Russ Smith</t>
  </si>
  <si>
    <t>Chips Sobek</t>
  </si>
  <si>
    <t>Sid Tanenbaum</t>
  </si>
  <si>
    <t>Fatty Taylor</t>
  </si>
  <si>
    <t>Sebastian Telfair</t>
  </si>
  <si>
    <t>Mel Thurston</t>
  </si>
  <si>
    <t>Dan Tieman</t>
  </si>
  <si>
    <t>Bob Tough</t>
  </si>
  <si>
    <t>Dick Triptow</t>
  </si>
  <si>
    <t>Danny Wagner</t>
  </si>
  <si>
    <t>Foots Walker</t>
  </si>
  <si>
    <t>Lloyd Walton</t>
  </si>
  <si>
    <t>Bobby Wanzer*</t>
  </si>
  <si>
    <t>Bobby Watson</t>
  </si>
  <si>
    <t>David Wesley</t>
  </si>
  <si>
    <t>DeJuan Wheat</t>
  </si>
  <si>
    <t>Chris Whitney</t>
  </si>
  <si>
    <t>Othell Wilson</t>
  </si>
  <si>
    <t>Josh Akognon</t>
  </si>
  <si>
    <t>Michael Anderson</t>
  </si>
  <si>
    <t>Curly Armstrong</t>
  </si>
  <si>
    <t>Chucky Atkins</t>
  </si>
  <si>
    <t>Dana Barros</t>
  </si>
  <si>
    <t>Gene Berce</t>
  </si>
  <si>
    <t>Del Beshore</t>
  </si>
  <si>
    <t>Travis Best</t>
  </si>
  <si>
    <t>Hank Biasatti</t>
  </si>
  <si>
    <t>Terrell Brandon</t>
  </si>
  <si>
    <t>Scott Brooks</t>
  </si>
  <si>
    <t>Al Cervi*</t>
  </si>
  <si>
    <t>Speedy Claxton</t>
  </si>
  <si>
    <t>Sherron Collins</t>
  </si>
  <si>
    <t>Justin Dentmon</t>
  </si>
  <si>
    <t>Billy Donovan</t>
  </si>
  <si>
    <t>Johnny Egan</t>
  </si>
  <si>
    <t>Courtney Fortson</t>
  </si>
  <si>
    <t>Bill Gabor</t>
  </si>
  <si>
    <t>Dee Gibson</t>
  </si>
  <si>
    <t>Leo Gottlieb</t>
  </si>
  <si>
    <t>Bato Govedarica</t>
  </si>
  <si>
    <t>Dick Groat</t>
  </si>
  <si>
    <t>Billy Hassett</t>
  </si>
  <si>
    <t>Steve Henson</t>
  </si>
  <si>
    <t>Nat Hickey</t>
  </si>
  <si>
    <t>Buddy Jeannette*</t>
  </si>
  <si>
    <t>Eugene Jeter</t>
  </si>
  <si>
    <t>Ralph Johnson</t>
  </si>
  <si>
    <t>Adonis Jordan</t>
  </si>
  <si>
    <t>Ed Kasid</t>
  </si>
  <si>
    <t>Tommy Kearns</t>
  </si>
  <si>
    <t>Pickles Kennedy</t>
  </si>
  <si>
    <t>Stan Kimbrough</t>
  </si>
  <si>
    <t>Leo Kubiak</t>
  </si>
  <si>
    <t>Shane Larkin</t>
  </si>
  <si>
    <t>Ty Lawson</t>
  </si>
  <si>
    <t>Jim Les</t>
  </si>
  <si>
    <t>Saul Mariaschin</t>
  </si>
  <si>
    <t>Darrick Martin</t>
  </si>
  <si>
    <t>Mike McCarron</t>
  </si>
  <si>
    <t>George Munroe</t>
  </si>
  <si>
    <t>Howard Nathan</t>
  </si>
  <si>
    <t>Buddy O'Grady</t>
  </si>
  <si>
    <t>Dean Oliver</t>
  </si>
  <si>
    <t>Gene Ollrich</t>
  </si>
  <si>
    <t>Phil Pressey</t>
  </si>
  <si>
    <t>Chick Reiser</t>
  </si>
  <si>
    <t>Mel Riebe</t>
  </si>
  <si>
    <t>Nick Shaback</t>
  </si>
  <si>
    <t>Earl Shannon</t>
  </si>
  <si>
    <t>Whitey Skoog</t>
  </si>
  <si>
    <t>Robert Smith</t>
  </si>
  <si>
    <t>David Stockton</t>
  </si>
  <si>
    <t>Andre Turner</t>
  </si>
  <si>
    <t>Mark Wade</t>
  </si>
  <si>
    <t>Isaac Walthour</t>
  </si>
  <si>
    <t>Bobby Washington</t>
  </si>
  <si>
    <t>Ray Wertis</t>
  </si>
  <si>
    <t>Michael Adams</t>
  </si>
  <si>
    <t>Chet Aubuchon</t>
  </si>
  <si>
    <t>Andre Barrett</t>
  </si>
  <si>
    <t>Frankie Baumholtz</t>
  </si>
  <si>
    <t>Ralph Beard</t>
  </si>
  <si>
    <t>Ernie Calverley</t>
  </si>
  <si>
    <t>Bobby Cook</t>
  </si>
  <si>
    <t>Jimmy Darrow</t>
  </si>
  <si>
    <t>Tyus Edney</t>
  </si>
  <si>
    <t>Khalid El-Amin</t>
  </si>
  <si>
    <t>Donnie Forman</t>
  </si>
  <si>
    <t>Chris Garner</t>
  </si>
  <si>
    <t>Sonny Hertzberg</t>
  </si>
  <si>
    <t>Red Holzman*</t>
  </si>
  <si>
    <t>Eddie Hughes</t>
  </si>
  <si>
    <t>Mike Iuzzolino</t>
  </si>
  <si>
    <t>Avery Johnson</t>
  </si>
  <si>
    <t>Carldell Johnson</t>
  </si>
  <si>
    <t>Tony Kappen</t>
  </si>
  <si>
    <t>Brevin Knight</t>
  </si>
  <si>
    <t>Frank Mangiapane</t>
  </si>
  <si>
    <t>Slater Martin*</t>
  </si>
  <si>
    <t>Al Masino</t>
  </si>
  <si>
    <t>Bucky McConnell</t>
  </si>
  <si>
    <t>Petey Rosenberg</t>
  </si>
  <si>
    <t>Mickey Rottner</t>
  </si>
  <si>
    <t>Bob Royer</t>
  </si>
  <si>
    <t>Jerry Rullo</t>
  </si>
  <si>
    <t>Kenny Sailors</t>
  </si>
  <si>
    <t>Fred Scolari</t>
  </si>
  <si>
    <t>Rollie Seltz</t>
  </si>
  <si>
    <t>Zeke Sinicola</t>
  </si>
  <si>
    <t>Damon Stoudamire</t>
  </si>
  <si>
    <t>Stan Stutz</t>
  </si>
  <si>
    <t>Buck Sydnor</t>
  </si>
  <si>
    <t>Casper Ware</t>
  </si>
  <si>
    <t>Tyson Wheeler</t>
  </si>
  <si>
    <t>Donald Whiteside</t>
  </si>
  <si>
    <t>Mike Wilks</t>
  </si>
  <si>
    <t>Bob Wood</t>
  </si>
  <si>
    <t>Randy Woods</t>
  </si>
  <si>
    <t>Howie Carl</t>
  </si>
  <si>
    <t>Charlie Hoefer</t>
  </si>
  <si>
    <t>Lionel Malamed</t>
  </si>
  <si>
    <t>Ed Melvin</t>
  </si>
  <si>
    <t>Calvin Murphy*</t>
  </si>
  <si>
    <t>Angelo Musi</t>
  </si>
  <si>
    <t>Ralph O'Brien</t>
  </si>
  <si>
    <t>Nate Robinson</t>
  </si>
  <si>
    <t>Gene Rock</t>
  </si>
  <si>
    <t>Yuta Tabuse</t>
  </si>
  <si>
    <t>Isaiah Thomas</t>
  </si>
  <si>
    <t>Murray Wier</t>
  </si>
  <si>
    <t>Charlie Criss</t>
  </si>
  <si>
    <t>Dino Martin</t>
  </si>
  <si>
    <t>Willie Somerset</t>
  </si>
  <si>
    <t>Greg Grant</t>
  </si>
  <si>
    <t>Keith Jennings</t>
  </si>
  <si>
    <t>Herm Klotz</t>
  </si>
  <si>
    <t>Wat Misaka</t>
  </si>
  <si>
    <t>Monte Towe</t>
  </si>
  <si>
    <t>Mel Hirsch</t>
  </si>
  <si>
    <t>Spud Webb</t>
  </si>
  <si>
    <t>Earl Boykins</t>
  </si>
  <si>
    <t>Muggsy Bogues</t>
  </si>
  <si>
    <t>George Karl</t>
  </si>
  <si>
    <t>David Wear</t>
  </si>
  <si>
    <t>Jerel McNeal</t>
  </si>
  <si>
    <t>Sim Bhullar</t>
  </si>
  <si>
    <t>Boban Marjanović</t>
  </si>
  <si>
    <t>Kristaps Porziņģis</t>
  </si>
  <si>
    <t>Salah Mejri</t>
  </si>
  <si>
    <t>Willie Cauley-Stein</t>
  </si>
  <si>
    <t>Nikola Jokić</t>
  </si>
  <si>
    <t>Frank Kaminsky</t>
  </si>
  <si>
    <t>Karl-Anthony Towns</t>
  </si>
  <si>
    <t>Myles Turner</t>
  </si>
  <si>
    <t>Nemanja Bjelica</t>
  </si>
  <si>
    <t>Cristiano Felício</t>
  </si>
  <si>
    <t>Richaun Holmes</t>
  </si>
  <si>
    <t>Jarell Martin</t>
  </si>
  <si>
    <t>Jahlil Okafor</t>
  </si>
  <si>
    <t>Bobby Portis</t>
  </si>
  <si>
    <t>Christian Wood</t>
  </si>
  <si>
    <t>Sam Dekker</t>
  </si>
  <si>
    <t>Kevon Looney</t>
  </si>
  <si>
    <t>Trey Lyles</t>
  </si>
  <si>
    <t>Mario Hezonja</t>
  </si>
  <si>
    <t>Alan Williams</t>
  </si>
  <si>
    <t>Montrezl Harrell</t>
  </si>
  <si>
    <t>Kelly Oubre</t>
  </si>
  <si>
    <t>Justin Anderson</t>
  </si>
  <si>
    <t>Thanasis Antetokounmpo</t>
  </si>
  <si>
    <t>Rondae Hollis-Jefferson</t>
  </si>
  <si>
    <t>Stanley Johnson</t>
  </si>
  <si>
    <t>Jonathon Simmons</t>
  </si>
  <si>
    <t>Justise Winslow</t>
  </si>
  <si>
    <t>Devin Booker</t>
  </si>
  <si>
    <t>Pat Connaughton</t>
  </si>
  <si>
    <t>R.J. Hunter</t>
  </si>
  <si>
    <t>Jordan McRae</t>
  </si>
  <si>
    <t>Josh Richardson</t>
  </si>
  <si>
    <t>Delon Wright</t>
  </si>
  <si>
    <t>Jerian Grant</t>
  </si>
  <si>
    <t>D'Angelo Russell</t>
  </si>
  <si>
    <t>Emmanuel Mudiay</t>
  </si>
  <si>
    <t>Cameron Payne</t>
  </si>
  <si>
    <t>Norman Powell</t>
  </si>
  <si>
    <t>T.J. McConnell</t>
  </si>
  <si>
    <t>Raul Neto</t>
  </si>
  <si>
    <t>Terry Rozier</t>
  </si>
  <si>
    <t>Tyus Jones</t>
  </si>
  <si>
    <t>Tibor Pleiß</t>
  </si>
  <si>
    <t>Edy Tavares</t>
  </si>
  <si>
    <t>Sasha Kaun</t>
  </si>
  <si>
    <t>Chris McCullough</t>
  </si>
  <si>
    <t>Willie Reed</t>
  </si>
  <si>
    <t>Alex Stepheson</t>
  </si>
  <si>
    <t>Rakeem Christmas</t>
  </si>
  <si>
    <t>Duje Dukan</t>
  </si>
  <si>
    <t>Cliff Alexander</t>
  </si>
  <si>
    <t>Damien Inglis</t>
  </si>
  <si>
    <t>Jordan Mickey</t>
  </si>
  <si>
    <t>Anthony Brown</t>
  </si>
  <si>
    <t>Coty Clarke</t>
  </si>
  <si>
    <t>Jarell Eddie</t>
  </si>
  <si>
    <t>Josh Huestis</t>
  </si>
  <si>
    <t>Luis Montero</t>
  </si>
  <si>
    <t>J.J. O'Brien</t>
  </si>
  <si>
    <t>Axel Toupane</t>
  </si>
  <si>
    <t>Branden Dawson</t>
  </si>
  <si>
    <t>Bryce Dejean-Jones</t>
  </si>
  <si>
    <t>Aaron Harrison</t>
  </si>
  <si>
    <t>Darrun Hilliard</t>
  </si>
  <si>
    <t>Rashad Vaughn</t>
  </si>
  <si>
    <t>Lamar Patterson</t>
  </si>
  <si>
    <t>Marcelo Huertas</t>
  </si>
  <si>
    <t>Xavier Munford</t>
  </si>
  <si>
    <t>Briante Weber</t>
  </si>
  <si>
    <t>Joe Young</t>
  </si>
  <si>
    <t>Keith Appling</t>
  </si>
  <si>
    <t>Jakob Poeltl</t>
  </si>
  <si>
    <t>Dragan Bender</t>
  </si>
  <si>
    <t>Joel Embiid</t>
  </si>
  <si>
    <t>Thon Maker</t>
  </si>
  <si>
    <t>Ivica Zubac</t>
  </si>
  <si>
    <t>Deyonta Davis</t>
  </si>
  <si>
    <t>Willy Hernangómez</t>
  </si>
  <si>
    <t>Damian Jones</t>
  </si>
  <si>
    <t>Domantas Sabonis</t>
  </si>
  <si>
    <t>Dāvis Bertāns</t>
  </si>
  <si>
    <t>Henry Ellenson</t>
  </si>
  <si>
    <t>Skal Labissière</t>
  </si>
  <si>
    <t>Dario Šarić</t>
  </si>
  <si>
    <t>Marquese Chriss</t>
  </si>
  <si>
    <t>Juan Hernangómez</t>
  </si>
  <si>
    <t>Alex Poythress</t>
  </si>
  <si>
    <t>Pascal Siakam</t>
  </si>
  <si>
    <t>Jarrod Uthoff</t>
  </si>
  <si>
    <t>Cheick Diallo</t>
  </si>
  <si>
    <t>Jake Layman</t>
  </si>
  <si>
    <t>Okaro White</t>
  </si>
  <si>
    <t>Dorian Finney-Smith</t>
  </si>
  <si>
    <t>Brandon Ingram</t>
  </si>
  <si>
    <t>Timothé Luwawu-Cabarrot</t>
  </si>
  <si>
    <t>Patrick McCaw</t>
  </si>
  <si>
    <t>Georges Niang</t>
  </si>
  <si>
    <t>Tomáš Satoranský</t>
  </si>
  <si>
    <t>Taurean Waller-Prince</t>
  </si>
  <si>
    <t>Troy Williams</t>
  </si>
  <si>
    <t>Álex Abrines</t>
  </si>
  <si>
    <t>Jaylen Brown</t>
  </si>
  <si>
    <t>Andrew Harrison</t>
  </si>
  <si>
    <t>Danuel House</t>
  </si>
  <si>
    <t>Derrick Jones</t>
  </si>
  <si>
    <t>Caris LeVert</t>
  </si>
  <si>
    <t>Malachi Richardson</t>
  </si>
  <si>
    <t>DeAndre' Bembry</t>
  </si>
  <si>
    <t>Malcolm Brogdon</t>
  </si>
  <si>
    <t>Treveon Graham</t>
  </si>
  <si>
    <t>David Nwaba</t>
  </si>
  <si>
    <t>Wayne Selden</t>
  </si>
  <si>
    <t>Ron Baker</t>
  </si>
  <si>
    <t>Wade Baldwin</t>
  </si>
  <si>
    <t>Malik Beasley</t>
  </si>
  <si>
    <t>Buddy Hield</t>
  </si>
  <si>
    <t>Rodney McGruder</t>
  </si>
  <si>
    <t>Dejounte Murray</t>
  </si>
  <si>
    <t>Jamal Murray</t>
  </si>
  <si>
    <t>Denzel Valentine</t>
  </si>
  <si>
    <t>Kris Dunn</t>
  </si>
  <si>
    <t>Gary Payton</t>
  </si>
  <si>
    <t>Bryn Forbes</t>
  </si>
  <si>
    <t>Chasson Randle</t>
  </si>
  <si>
    <t>Quinn Cook</t>
  </si>
  <si>
    <t>Demetrius Jackson</t>
  </si>
  <si>
    <t>Fred VanVleet</t>
  </si>
  <si>
    <t>Yogi Ferrell</t>
  </si>
  <si>
    <t>Tyler Ulis</t>
  </si>
  <si>
    <t>Georgios Papagiannis</t>
  </si>
  <si>
    <t>A.J. Hammons</t>
  </si>
  <si>
    <t>Marshall Plumlee</t>
  </si>
  <si>
    <t>Mike Tobey</t>
  </si>
  <si>
    <t>Stephen Zimmerman</t>
  </si>
  <si>
    <t>Daniel Ochefu</t>
  </si>
  <si>
    <t>Diamond Stone</t>
  </si>
  <si>
    <t>Brice Johnson</t>
  </si>
  <si>
    <t>Chinanu Onuaku</t>
  </si>
  <si>
    <t>Kyle Wiltjer</t>
  </si>
  <si>
    <t>Ben Bentil</t>
  </si>
  <si>
    <t>Joel Bolomboy</t>
  </si>
  <si>
    <t>Mindaugas Kuzminskas</t>
  </si>
  <si>
    <t>Shawn Long</t>
  </si>
  <si>
    <t>Maurice Ndour</t>
  </si>
  <si>
    <t>Paul Zipser</t>
  </si>
  <si>
    <t>Nicolás Brussino</t>
  </si>
  <si>
    <t>Michael Gbinije</t>
  </si>
  <si>
    <t>Patricio Garino</t>
  </si>
  <si>
    <t>Tim Quarterman</t>
  </si>
  <si>
    <t>Marcus Georges-Hunt</t>
  </si>
  <si>
    <t>Sheldon Mac</t>
  </si>
  <si>
    <t>Nicolás Laprovíttola</t>
  </si>
  <si>
    <t>Isaiah Whitehead</t>
  </si>
  <si>
    <t>Semaj Christon</t>
  </si>
  <si>
    <t>Malcolm Delaney</t>
  </si>
  <si>
    <t>Isaiah Taylor</t>
  </si>
  <si>
    <t>Jonathan Gibson</t>
  </si>
  <si>
    <t>Pierre Jackson</t>
  </si>
  <si>
    <t>Kay Felder</t>
  </si>
  <si>
    <t>Luke Kornet</t>
  </si>
  <si>
    <t>Zhou Qi</t>
  </si>
  <si>
    <t>Lauri Markkanen</t>
  </si>
  <si>
    <t>Jarrett Allen</t>
  </si>
  <si>
    <t>Zach Collins</t>
  </si>
  <si>
    <t>Jonathan Isaac</t>
  </si>
  <si>
    <t>Justin Patton</t>
  </si>
  <si>
    <t>Ike Anigbogu</t>
  </si>
  <si>
    <t>Tony Bradley</t>
  </si>
  <si>
    <t>Thomas Bryant</t>
  </si>
  <si>
    <t>Maxi Kleber</t>
  </si>
  <si>
    <t>T.J. Leaf</t>
  </si>
  <si>
    <t>Tyler Lydon</t>
  </si>
  <si>
    <t>Ivan Rabb</t>
  </si>
  <si>
    <t>Ben Simmons</t>
  </si>
  <si>
    <t>D.J. Wilson</t>
  </si>
  <si>
    <t>Ante Žižić</t>
  </si>
  <si>
    <t>Bam Adebayo</t>
  </si>
  <si>
    <t>Khem Birch</t>
  </si>
  <si>
    <t>Chris Boucher</t>
  </si>
  <si>
    <t>Tyler Cavanaugh</t>
  </si>
  <si>
    <t>John Collins</t>
  </si>
  <si>
    <t>Isaiah Hicks</t>
  </si>
  <si>
    <t>Alec Peters</t>
  </si>
  <si>
    <t>Caleb Swanigan</t>
  </si>
  <si>
    <t>Jordan Bell</t>
  </si>
  <si>
    <t>Josh Jackson</t>
  </si>
  <si>
    <t>Kyle Kuzma</t>
  </si>
  <si>
    <t>Johnathan Motley</t>
  </si>
  <si>
    <t>Devin Robinson</t>
  </si>
  <si>
    <t>Jayson Tatum</t>
  </si>
  <si>
    <t>Daniel Theis</t>
  </si>
  <si>
    <t>Guerschon Yabusele</t>
  </si>
  <si>
    <t>OG Anunoby</t>
  </si>
  <si>
    <t>Dillon Brooks</t>
  </si>
  <si>
    <t>Torrey Craig</t>
  </si>
  <si>
    <t>Daniel Hamilton</t>
  </si>
  <si>
    <t>Shaquille Harrison</t>
  </si>
  <si>
    <t>Justin Jackson</t>
  </si>
  <si>
    <t>Jalen Jones</t>
  </si>
  <si>
    <t>Furkan Korkmaz</t>
  </si>
  <si>
    <t>Alfonzo McKinnie</t>
  </si>
  <si>
    <t>Malcolm Miller</t>
  </si>
  <si>
    <t>Cedi Osman</t>
  </si>
  <si>
    <t>Dwayne Bacon</t>
  </si>
  <si>
    <t>Lonzo Ball</t>
  </si>
  <si>
    <t>Jabari Bird</t>
  </si>
  <si>
    <t>Bogdan Bogdanović</t>
  </si>
  <si>
    <t>PJ Dozier</t>
  </si>
  <si>
    <t>Terrance Ferguson</t>
  </si>
  <si>
    <t>Wesley Iwundu</t>
  </si>
  <si>
    <t>Semi Ojeleye</t>
  </si>
  <si>
    <t>Sterling Brown</t>
  </si>
  <si>
    <t>Alex Caruso</t>
  </si>
  <si>
    <t>Antonius Cleveland</t>
  </si>
  <si>
    <t>Tyler Dorsey</t>
  </si>
  <si>
    <t>Damyean Dotson</t>
  </si>
  <si>
    <t>Josh Hart</t>
  </si>
  <si>
    <t>John Holland</t>
  </si>
  <si>
    <t>Luke Kennard</t>
  </si>
  <si>
    <t>Damion Lee</t>
  </si>
  <si>
    <t>Duda</t>
  </si>
  <si>
    <t>Jaylen Morris</t>
  </si>
  <si>
    <t>Abdel Nader</t>
  </si>
  <si>
    <t>Davon Reed</t>
  </si>
  <si>
    <t>Kobi Simmons</t>
  </si>
  <si>
    <t>Miloš Teodosić</t>
  </si>
  <si>
    <t>Sindarius Thornwelln</t>
  </si>
  <si>
    <t>Tyrone Wallace</t>
  </si>
  <si>
    <t>C.J. Williams</t>
  </si>
  <si>
    <t>Antonio Blakeney</t>
  </si>
  <si>
    <t>Frank Ntilikina</t>
  </si>
  <si>
    <t>Royce O'Neale</t>
  </si>
  <si>
    <t>Edmond Sumner</t>
  </si>
  <si>
    <t>Derrick White</t>
  </si>
  <si>
    <t>Ryan Arcidiacono</t>
  </si>
  <si>
    <t>De'Aaron Fox</t>
  </si>
  <si>
    <t>Markelle Fultz</t>
  </si>
  <si>
    <t>Andre Ingram</t>
  </si>
  <si>
    <t>Walt Lemon</t>
  </si>
  <si>
    <t>Naz Mitrou-Long</t>
  </si>
  <si>
    <t>Malik Monk</t>
  </si>
  <si>
    <t>Monte Morris</t>
  </si>
  <si>
    <t>Dennis Smith</t>
  </si>
  <si>
    <t>Kadeem Allen</t>
  </si>
  <si>
    <t>Josh Magette</t>
  </si>
  <si>
    <t>Donovan Mitchell</t>
  </si>
  <si>
    <t>Jawun Evans</t>
  </si>
  <si>
    <t>Josh Gray</t>
  </si>
  <si>
    <t>Derrick Walton</t>
  </si>
  <si>
    <t>Frank Mason</t>
  </si>
  <si>
    <t>Dakari Johnson</t>
  </si>
  <si>
    <t>Mangok Mathiang</t>
  </si>
  <si>
    <t>Matt Costello</t>
  </si>
  <si>
    <t>Omari Johnson</t>
  </si>
  <si>
    <t>James Webb</t>
  </si>
  <si>
    <t>Nigel Hayes</t>
  </si>
  <si>
    <t>Vince Hunter</t>
  </si>
  <si>
    <t>Ben Moore</t>
  </si>
  <si>
    <t>Jameel Warney</t>
  </si>
  <si>
    <t>Jamel Artis</t>
  </si>
  <si>
    <t>Erik McCree</t>
  </si>
  <si>
    <t>Andrew White</t>
  </si>
  <si>
    <t>Jacob Wiley</t>
  </si>
  <si>
    <t>Jamil Wilson</t>
  </si>
  <si>
    <t>Kyle Collinsworth</t>
  </si>
  <si>
    <t>Myke Henry</t>
  </si>
  <si>
    <t>Charles Cooke</t>
  </si>
  <si>
    <t>Reggie Hearn</t>
  </si>
  <si>
    <t>Trey McKinney-Jones</t>
  </si>
  <si>
    <t>Matt Williams</t>
  </si>
  <si>
    <t>Gian Clavell</t>
  </si>
  <si>
    <t>Milton Doyle</t>
  </si>
  <si>
    <t>Aaron Jackson</t>
  </si>
  <si>
    <t>Brandon Paul</t>
  </si>
  <si>
    <t>Rodney Purvis</t>
  </si>
  <si>
    <t>Xavier Rathan-Mayes</t>
  </si>
  <si>
    <t>London Perrantes</t>
  </si>
  <si>
    <t>Marcus Paige</t>
  </si>
  <si>
    <t>Jacob Pullen</t>
  </si>
  <si>
    <t>Mohamed Bamba</t>
  </si>
  <si>
    <t>Isaiah Hartenstein</t>
  </si>
  <si>
    <t>Isaac Humphries</t>
  </si>
  <si>
    <t>Mitchell Robinson</t>
  </si>
  <si>
    <t>Thomas Welsh</t>
  </si>
  <si>
    <t>Deandre Ayton</t>
  </si>
  <si>
    <t>Marvin Bagley</t>
  </si>
  <si>
    <t>Harry Giles</t>
  </si>
  <si>
    <t>Moritz Wagner</t>
  </si>
  <si>
    <t>Kostas Antetokounmpo</t>
  </si>
  <si>
    <t>Tyler Davis</t>
  </si>
  <si>
    <t>Ángel Delgado</t>
  </si>
  <si>
    <t>Ray Spalding</t>
  </si>
  <si>
    <t>Wendell Carter</t>
  </si>
  <si>
    <t>Drew Eubanks</t>
  </si>
  <si>
    <t>Amile Jefferson</t>
  </si>
  <si>
    <t>Rodions Kurucs</t>
  </si>
  <si>
    <t>Chimezie Metu</t>
  </si>
  <si>
    <t>Džanan Musa</t>
  </si>
  <si>
    <t>Emanuel Terry</t>
  </si>
  <si>
    <t>Jarred Vanderbilt</t>
  </si>
  <si>
    <t>Johnathan Williams</t>
  </si>
  <si>
    <t>Keita Bates-Diop</t>
  </si>
  <si>
    <t>Jaron Blossomgame</t>
  </si>
  <si>
    <t>Jonah Bolden</t>
  </si>
  <si>
    <t>Isaac Bonga</t>
  </si>
  <si>
    <t>Vince Edwards</t>
  </si>
  <si>
    <t>Donte Grantham</t>
  </si>
  <si>
    <t>Yante Maten</t>
  </si>
  <si>
    <t>Omari Spellman</t>
  </si>
  <si>
    <t>Julian Washburn</t>
  </si>
  <si>
    <t>Yuta Watanabe</t>
  </si>
  <si>
    <t>Robert Williams</t>
  </si>
  <si>
    <t>Deng Adel</t>
  </si>
  <si>
    <t>Marcus Derrickson</t>
  </si>
  <si>
    <t>Luka Dončić</t>
  </si>
  <si>
    <t>Haywood Highsmith</t>
  </si>
  <si>
    <t>Kevin Huerter</t>
  </si>
  <si>
    <t>Chandler Hutchison</t>
  </si>
  <si>
    <t>Alize Johnson</t>
  </si>
  <si>
    <t>B.J. Johnson</t>
  </si>
  <si>
    <t>Kevin Knox</t>
  </si>
  <si>
    <t>Sviatoslav Mykhailiuk</t>
  </si>
  <si>
    <t>Cameron Reynolds</t>
  </si>
  <si>
    <t>Duncan Robinson</t>
  </si>
  <si>
    <t>DeVaughn Akoon-Purcell</t>
  </si>
  <si>
    <t>Mikal Bridges</t>
  </si>
  <si>
    <t>Miles Bridges</t>
  </si>
  <si>
    <t>Ryan Broekhoff</t>
  </si>
  <si>
    <t>Troy Brown</t>
  </si>
  <si>
    <t>Gary Clark</t>
  </si>
  <si>
    <t>Bonzie Colson</t>
  </si>
  <si>
    <t>Billy Garrett</t>
  </si>
  <si>
    <t>Kenrich Williams</t>
  </si>
  <si>
    <t>Rawle Alkins</t>
  </si>
  <si>
    <t>Mitch Creek</t>
  </si>
  <si>
    <t>Hamidou Diallo</t>
  </si>
  <si>
    <t>Melvin Frazier</t>
  </si>
  <si>
    <t>Shai Gilgeous-Alexander</t>
  </si>
  <si>
    <t>Jemerrio Jones</t>
  </si>
  <si>
    <t>J.P. Macura</t>
  </si>
  <si>
    <t>Tahjere McCall</t>
  </si>
  <si>
    <t>Shake Milton</t>
  </si>
  <si>
    <t>Theo Pinson</t>
  </si>
  <si>
    <t>Brandon Sampson</t>
  </si>
  <si>
    <t>Lonnie Walker</t>
  </si>
  <si>
    <t>Grayson Allen</t>
  </si>
  <si>
    <t>Dairis Bertāns</t>
  </si>
  <si>
    <t>Bruce Brown</t>
  </si>
  <si>
    <t>Deonte Burton</t>
  </si>
  <si>
    <t>Troy Caupain</t>
  </si>
  <si>
    <t>Donte DiVincenzo</t>
  </si>
  <si>
    <t>Jacob Evans</t>
  </si>
  <si>
    <t>Zach Lofton</t>
  </si>
  <si>
    <t>Jordan Loyd</t>
  </si>
  <si>
    <t>Josh Okogie</t>
  </si>
  <si>
    <t>Jerome Robinson</t>
  </si>
  <si>
    <t>Landry Shamet</t>
  </si>
  <si>
    <t>Jordan Sibert</t>
  </si>
  <si>
    <t>Allonzo Trier</t>
  </si>
  <si>
    <t>Isaiah Briscoe</t>
  </si>
  <si>
    <t>Joe Chealey</t>
  </si>
  <si>
    <t>Dusty Hannahs</t>
  </si>
  <si>
    <t>Frank Jackson</t>
  </si>
  <si>
    <t>Elie Okobo</t>
  </si>
  <si>
    <t>Anfernee Simons</t>
  </si>
  <si>
    <t>Zhaire Smith</t>
  </si>
  <si>
    <t>Jared Terrell</t>
  </si>
  <si>
    <t>Khyri Thomas</t>
  </si>
  <si>
    <t>Brad Wanamaker</t>
  </si>
  <si>
    <t>Jaylen Adams</t>
  </si>
  <si>
    <t>Trevon Duval</t>
  </si>
  <si>
    <t>Daryl Macon</t>
  </si>
  <si>
    <t>De'Anthony Melton</t>
  </si>
  <si>
    <t>Jalen Brunson</t>
  </si>
  <si>
    <t>Jevon Carter</t>
  </si>
  <si>
    <t>Devonte' Graham</t>
  </si>
  <si>
    <t>Collin Sexton</t>
  </si>
  <si>
    <t>Trae Young</t>
  </si>
  <si>
    <t>Brandon Goodwin</t>
  </si>
  <si>
    <t>Aaron Holiday</t>
  </si>
  <si>
    <t>Chris Chiozza</t>
  </si>
  <si>
    <t>Usa</t>
  </si>
  <si>
    <t>c-f</t>
  </si>
  <si>
    <t>c</t>
  </si>
  <si>
    <t>f-c</t>
  </si>
  <si>
    <t>f</t>
  </si>
  <si>
    <t>f-g</t>
  </si>
  <si>
    <t>g-f</t>
  </si>
  <si>
    <t xml:space="preserve">c </t>
  </si>
  <si>
    <t xml:space="preserve">c  </t>
  </si>
  <si>
    <t>ICD-10</t>
  </si>
  <si>
    <t>Validación Death cause</t>
  </si>
  <si>
    <t>Codificación final</t>
  </si>
  <si>
    <t>Diseases of the digestive system</t>
  </si>
  <si>
    <t>Problemas hepáticos y Sínidrome de Stevens-Johnsons. Problemas de riñón</t>
  </si>
  <si>
    <t>DB95.Z Drug-induced or toxic liver disease</t>
  </si>
  <si>
    <t>Diseases of the circulatory system</t>
  </si>
  <si>
    <t>Heart attack</t>
  </si>
  <si>
    <t>BA41.Z Acute myocardial infarction, unspecified</t>
  </si>
  <si>
    <t>BA41.Z</t>
  </si>
  <si>
    <t>Heart valwe infection</t>
  </si>
  <si>
    <t>BB40&amp;XA0QB6</t>
  </si>
  <si>
    <t>heart attack (maybe)</t>
  </si>
  <si>
    <t>BD1Z Heart failure, unspecified</t>
  </si>
  <si>
    <t>BD10</t>
  </si>
  <si>
    <t>bladder cancer</t>
  </si>
  <si>
    <t>2C94.Z Malignant neoplasms of bladder, unspecified</t>
  </si>
  <si>
    <t>Cáncer</t>
  </si>
  <si>
    <t>leukemia</t>
  </si>
  <si>
    <t>2B33.4 Leukaemia, unspecified</t>
  </si>
  <si>
    <t>2B33.4</t>
  </si>
  <si>
    <t>No encontrado</t>
  </si>
  <si>
    <t>IMPOSIBLE</t>
  </si>
  <si>
    <t>XB5F</t>
  </si>
  <si>
    <t>Accidente/Asesinato/Suicidio</t>
  </si>
  <si>
    <t>Accidente de avión</t>
  </si>
  <si>
    <t>PA50.1</t>
  </si>
  <si>
    <t>coronary artery disease</t>
  </si>
  <si>
    <t>Después de una larga enfermedad: síndromes mielodisplásicos , una forma de leucemia.</t>
  </si>
  <si>
    <t>2A3Z Myelodysplastic syndromes</t>
  </si>
  <si>
    <t>Posible alcoholismo/ he cambiado data muerte update</t>
  </si>
  <si>
    <t>Muerte súbita. Alteración del ritmo cardíaco causado por un anormal agrandamiento del corazón.</t>
  </si>
  <si>
    <t xml:space="preserve">BC64 </t>
  </si>
  <si>
    <t>Ataque al corazón</t>
  </si>
  <si>
    <r>
      <t>heart</t>
    </r>
    <r>
      <rPr>
        <sz val="10"/>
        <color rgb="FF545454"/>
        <rFont val="Cambria"/>
        <family val="1"/>
      </rPr>
      <t> failed</t>
    </r>
  </si>
  <si>
    <t>BD1Z</t>
  </si>
  <si>
    <t>Causas naturales/mientras dormía</t>
  </si>
  <si>
    <t>natural causes</t>
  </si>
  <si>
    <t>MG2A Old age</t>
  </si>
  <si>
    <t>MH13</t>
  </si>
  <si>
    <t>Un disparo</t>
  </si>
  <si>
    <t>PA80.2 Unintentional exposure to other and unspecified firearm</t>
  </si>
  <si>
    <t>PE20.Z&amp;XE04A</t>
  </si>
  <si>
    <t>2D4Z Unspecified malignant neoplasms of ill-defined or unspecified sites</t>
  </si>
  <si>
    <t>2D4Z</t>
  </si>
  <si>
    <t>Posible heart attack</t>
  </si>
  <si>
    <t>Insuficiencia cardiaca.</t>
  </si>
  <si>
    <t>No revelada</t>
  </si>
  <si>
    <t>Leucemia</t>
  </si>
  <si>
    <t>heart attack</t>
  </si>
  <si>
    <t>gunshot wound</t>
  </si>
  <si>
    <t>diabetes</t>
  </si>
  <si>
    <t>5A14 Diabetes mellitus, type unspecified</t>
  </si>
  <si>
    <t>Tampoco encontrado</t>
  </si>
  <si>
    <t>Imposible</t>
  </si>
  <si>
    <t>Breve enfermedad</t>
  </si>
  <si>
    <t>MG48</t>
  </si>
  <si>
    <t>Cancer</t>
  </si>
  <si>
    <t>Insuficiencia hepática</t>
  </si>
  <si>
    <t>6C4G.1Z</t>
  </si>
  <si>
    <t>leucemia</t>
  </si>
  <si>
    <t>suicidio</t>
  </si>
  <si>
    <t>PD3Z&amp;PC50</t>
  </si>
  <si>
    <t>Prostate cancer</t>
  </si>
  <si>
    <t>gunshot</t>
  </si>
  <si>
    <t>PE20.Z</t>
  </si>
  <si>
    <t>heart and kidney failure</t>
  </si>
  <si>
    <t>sudden illness</t>
  </si>
  <si>
    <t>muerte desconocida</t>
  </si>
  <si>
    <t>cardiac arrest</t>
  </si>
  <si>
    <t>MC82.Z Cardiac arrest, unspecified</t>
  </si>
  <si>
    <t>MC82.Z</t>
  </si>
  <si>
    <t>lung cancer</t>
  </si>
  <si>
    <t>2C25.Z Malignant neoplasms of bronchus or lung, unspecified</t>
  </si>
  <si>
    <t>2C25.Z </t>
  </si>
  <si>
    <t>unknown</t>
  </si>
  <si>
    <t>Problema cardíaco</t>
  </si>
  <si>
    <t>2C82.Z Malignant neoplasms of prostate, unspecified</t>
  </si>
  <si>
    <t>2C82.Z</t>
  </si>
  <si>
    <t>alcohol accident. Comenta noticia que se puso otra causa engañando...</t>
  </si>
  <si>
    <t>PA24 Unintentional land transport event unknown whether traffic or nontraffic injuring a car occupant</t>
  </si>
  <si>
    <t>PA04</t>
  </si>
  <si>
    <t>heart disease</t>
  </si>
  <si>
    <t>BC4Z</t>
  </si>
  <si>
    <t>aortic aneorysm</t>
  </si>
  <si>
    <t>BD50.Z Aortic aneurysm or dissection, unspecified</t>
  </si>
  <si>
    <t>BD50.Z</t>
  </si>
  <si>
    <t>Ahogado mientras practicaba rafting</t>
  </si>
  <si>
    <t>PA90 Unintentional drowning or submersion, while in body of water</t>
  </si>
  <si>
    <t>PA91</t>
  </si>
  <si>
    <t>cardiovascular disease</t>
  </si>
  <si>
    <t>Unknown</t>
  </si>
  <si>
    <t>Endocrine, nutritional and metabolic diseases</t>
  </si>
  <si>
    <t>diabetes. Kidneys failed</t>
  </si>
  <si>
    <t>5A14 Diabetes mellitus, type unspecified</t>
  </si>
  <si>
    <t>5A2Y</t>
  </si>
  <si>
    <t>imposible</t>
  </si>
  <si>
    <t>cancer</t>
  </si>
  <si>
    <t>accident</t>
  </si>
  <si>
    <t>NA0Z Injuries to the head, unspecified</t>
  </si>
  <si>
    <t>complicaciones surgery tumor</t>
  </si>
  <si>
    <t>gastrintestinal hemorrage chronic alcohol  abuse</t>
  </si>
  <si>
    <t>ME24.90 Acute gastrointestinal bleeding, not elsewhere classified</t>
  </si>
  <si>
    <t>Estilo de vida poco saludable. Ataque al corazón.</t>
  </si>
  <si>
    <t>QE2Z</t>
  </si>
  <si>
    <t>Ataque epiléptico.</t>
  </si>
  <si>
    <t>8A6Z Epilepsy or seizures, unspecified</t>
  </si>
  <si>
    <t>Complicaciones después de cirugía cardíaca.</t>
  </si>
  <si>
    <t>PK80.1Z Unspecified type of cardiac procedure associated with injury or harm in therapeutic use, unspecified approach</t>
  </si>
  <si>
    <t>PK80.1Z</t>
  </si>
  <si>
    <t>Complicaciones de un cáncer</t>
  </si>
  <si>
    <t>Asesinado en el mar</t>
  </si>
  <si>
    <t>Se habái caído un mes antes</t>
  </si>
  <si>
    <t>PA6Z</t>
  </si>
  <si>
    <t>Larga batalla contra el cáncer</t>
  </si>
  <si>
    <t xml:space="preserve">Cáncer </t>
  </si>
  <si>
    <t>Se cree que fue un ataque al corazón mientras hacía deporte pero se debía confirmar por autopsia</t>
  </si>
  <si>
    <t>No dice la causa pero era muy mayor</t>
  </si>
  <si>
    <t>No he encontrado nada</t>
  </si>
  <si>
    <t>Heart and kidney failure</t>
  </si>
  <si>
    <t>Desconocido</t>
  </si>
  <si>
    <t>No dice que esté muerto</t>
  </si>
  <si>
    <t>No dice la causa</t>
  </si>
  <si>
    <t>Aneurisma aorta</t>
  </si>
  <si>
    <t>cáncer de próstata</t>
  </si>
  <si>
    <t>cáncer de colon</t>
  </si>
  <si>
    <t>2B90.Z Malignant neoplasms of colon, unspecified</t>
  </si>
  <si>
    <t>Accidente de coche</t>
  </si>
  <si>
    <t>Cáncer de estómago</t>
  </si>
  <si>
    <t>2B72.Z Malignant neoplasms of stomach, unspecified</t>
  </si>
  <si>
    <t>Bladder cancer</t>
  </si>
  <si>
    <t>Heart attack mientras jugba al basket</t>
  </si>
  <si>
    <t>No se ha encontrado nada</t>
  </si>
  <si>
    <t>Murió en casa pero no dice nada más</t>
  </si>
  <si>
    <t>Cáncer de pulmón</t>
  </si>
  <si>
    <t>No dice causa pero sí que se hizo una operación de cadera</t>
  </si>
  <si>
    <t>Risen was suffering from lung cancer, which was in remission, and chronic obstructive pulmonary disease.</t>
  </si>
  <si>
    <t>Murió en casa en paz</t>
  </si>
  <si>
    <t>No dice la causa pero tenía 90 años</t>
  </si>
  <si>
    <t>MG2A</t>
  </si>
  <si>
    <t>Tras 3 años de batalla contra el cáncer</t>
  </si>
  <si>
    <t>Mientras dormía</t>
  </si>
  <si>
    <t>Murió en paz</t>
  </si>
  <si>
    <t>Dos años de batalla contra la fibrosis pulmonar</t>
  </si>
  <si>
    <t>CB03.4 Idiopathic pulmonary fibrosis</t>
  </si>
  <si>
    <t>No he encontrado nada más</t>
  </si>
  <si>
    <t>XC5F</t>
  </si>
  <si>
    <t xml:space="preserve">No he encontrado nada  </t>
  </si>
  <si>
    <t>Le dispararon</t>
  </si>
  <si>
    <t>cáncer</t>
  </si>
  <si>
    <t>chronic heart condition</t>
  </si>
  <si>
    <t>Tras una larga enfermedad</t>
  </si>
  <si>
    <t>Problemas de corazón</t>
  </si>
  <si>
    <t>He encontrado lo mismo, problemas con las drogas</t>
  </si>
  <si>
    <t>He encontrado lo mismo</t>
  </si>
  <si>
    <t>2B51.2</t>
  </si>
  <si>
    <t>Se suicidó, aunque se sospecha que había alguna causa subyacente que no dijo</t>
  </si>
  <si>
    <t>PC50.0</t>
  </si>
  <si>
    <t>Sólo dice que murió en casa</t>
  </si>
  <si>
    <t>Brain aneurysm</t>
  </si>
  <si>
    <t>8B0Z Intracranial haemorrhage, unspecified</t>
  </si>
  <si>
    <t>8B22.5</t>
  </si>
  <si>
    <t>Sólo dice que murió en un centro médico</t>
  </si>
  <si>
    <t>Después de una larga batalla contra el cáncer</t>
  </si>
  <si>
    <t>2A83.1 Plasma cell myeloma</t>
  </si>
  <si>
    <t>XH4XA9</t>
  </si>
  <si>
    <t>Su mujer dijo que fue a causa de una surgery for a brain hemorrhage incurred in a fall en la casa familiar</t>
  </si>
  <si>
    <t>NA07.1 Traumatic intracerebral haemorrhage</t>
  </si>
  <si>
    <t>8B0Z</t>
  </si>
  <si>
    <t>congestive heart failure</t>
  </si>
  <si>
    <t>BD10.Z Congestive heart failure, unspecified</t>
  </si>
  <si>
    <t>Tenía esquizofrenia paranoide</t>
  </si>
  <si>
    <t>5A22.3 Diabetic ketoacidosis with coma</t>
  </si>
  <si>
    <t>Aparente ataque al corazón</t>
  </si>
  <si>
    <t>No lo he podido confirmar</t>
  </si>
  <si>
    <t>No dice la causa pero tenía 87 años</t>
  </si>
  <si>
    <t>Aparente sucidio en su coche</t>
  </si>
  <si>
    <t>Fue diagnosticado de cáncer de colon 10 años antes y estaba delicado de salud</t>
  </si>
  <si>
    <t>Suicidio, pero quizá no estaba muy bien de la cabeza: In July of 2018, Honeycutt’s mother called 911 after noticing that her son was not acting normal. When she called 911, she told him that he was using nitrous oxide for six months when he was overseas and thought it messed with his brain. Nitrous oxide is also known as laughing gas and can be taken in pills, and you can inhale it</t>
  </si>
  <si>
    <t>Diseases of the respiratory system</t>
  </si>
  <si>
    <t>after a two-month battle with congestive heart and kidney failure.</t>
  </si>
  <si>
    <t xml:space="preserve">Cirugía abierta de corazón, necesitaba 200 bolsas de sangre y murió </t>
  </si>
  <si>
    <t>Ataque al corazón, aunque tenía addicción a las drogas y sufrió un cáncer de próstata</t>
  </si>
  <si>
    <t>Aneurisma</t>
  </si>
  <si>
    <t>BD51.Z</t>
  </si>
  <si>
    <t>Ataque al corazón mientras jugaba al baloncesto</t>
  </si>
  <si>
    <t>Tenía una "heart condition"</t>
  </si>
  <si>
    <t xml:space="preserve">No dice la causa  </t>
  </si>
  <si>
    <t>Accidente doméstico con un árbol</t>
  </si>
  <si>
    <t>NA08.Z Crushing injury of head, unspecified</t>
  </si>
  <si>
    <t>sin causas determinadas</t>
  </si>
  <si>
    <t>Complicaciones de una infección en la sangre</t>
  </si>
  <si>
    <t>1G41 Sepsis with septic shock</t>
  </si>
  <si>
    <t>Tras complicaciones de un cirugía</t>
  </si>
  <si>
    <t>PK8Z</t>
  </si>
  <si>
    <t>Hemorragia cerebral</t>
  </si>
  <si>
    <t>Sólo dice que murió en paz</t>
  </si>
  <si>
    <t>Murió en una residencia, pero no dicen las causas</t>
  </si>
  <si>
    <t>Daños cerebrales sufridos tras ser asaltado</t>
  </si>
  <si>
    <t>PL2Y Other specified external causes of morbidity or mortality (sequelae of assault)</t>
  </si>
  <si>
    <t>Angiosarcoma</t>
  </si>
  <si>
    <t>angiosarcoma</t>
  </si>
  <si>
    <t>2B56.Z Angiosarcoma, unspecified primary site</t>
  </si>
  <si>
    <t>Ahogado</t>
  </si>
  <si>
    <t>No he encontrado más información</t>
  </si>
  <si>
    <t>PA04&amp;XE5NE</t>
  </si>
  <si>
    <t>Compliaciones tras sufrir un ataque al corazón</t>
  </si>
  <si>
    <t>Bone cancer</t>
  </si>
  <si>
    <t>2B5Z Malignant mesenchymal neoplasm of unspecified type (Bone cancer)</t>
  </si>
  <si>
    <t>No la he podido confirmar en ningún sitio</t>
  </si>
  <si>
    <t>No dice la causa pero tenía 81 años</t>
  </si>
  <si>
    <t>Apuñalado</t>
  </si>
  <si>
    <t> PE30&amp;XE174</t>
  </si>
  <si>
    <t>Aparentemente de un ataque al corazón</t>
  </si>
  <si>
    <t>Causas desconocidas</t>
  </si>
  <si>
    <t>was diagnosed with congestive heart failure more than two years ago</t>
  </si>
  <si>
    <t>Estaba enfermo, entrando y saliendo del hospital en los últimos 7 meses, y como consecuencia tuvo un fallo hepático</t>
  </si>
  <si>
    <t>Sufrió un ataque al corazón mientras cazaba</t>
  </si>
  <si>
    <t>Cáncer de próstata</t>
  </si>
  <si>
    <t>Igual</t>
  </si>
  <si>
    <t>No lo dice</t>
  </si>
  <si>
    <t>No comprobado, ni siquiera que esté muerto, parece que sigue vivo</t>
  </si>
  <si>
    <t>Tenía aplasctic anemia desde 2011</t>
  </si>
  <si>
    <t>8B20</t>
  </si>
  <si>
    <t>3A70.Z Aplastic anaemia, unspecified + 8B0Z</t>
  </si>
  <si>
    <t>Nada</t>
  </si>
  <si>
    <t>Sin causa de muerte aparente dada a los periódicos.</t>
  </si>
  <si>
    <t>Accidentede de coche pero se había drogao antes de conducir</t>
  </si>
  <si>
    <t>PA0Z&amp;XE5VY</t>
  </si>
  <si>
    <t>Accidente de bus</t>
  </si>
  <si>
    <t>PA05&amp;XE0RY</t>
  </si>
  <si>
    <t>Habría sufrido un stroke en 1997</t>
  </si>
  <si>
    <t>PA0Z</t>
  </si>
  <si>
    <t>Cáncer de riñón, tras 5 años d lucha</t>
  </si>
  <si>
    <t>2C90.Z&amp;XA6KU8</t>
  </si>
  <si>
    <t>PA80.2 nintentional exposure to other and unspecified firearm</t>
  </si>
  <si>
    <t>8E7Z and MB47.C</t>
  </si>
  <si>
    <t>BB00.Z Pulmonary thromboembolism, unspecified</t>
  </si>
  <si>
    <t>Sistema nervioso</t>
  </si>
  <si>
    <t>8A00.0Z Parkinson disease, unspecified</t>
  </si>
  <si>
    <t>CB41.0Z Acute respiratory failure, unspecified</t>
  </si>
  <si>
    <t>PD02</t>
  </si>
  <si>
    <t>5A14 Diabetes Mellitus, unspecified</t>
  </si>
  <si>
    <t>2B6E.Z Malignant neoplasms of other or ill-defined sites in the lip, oral cavity or pharynx, unspecified (Throat Cancer)</t>
  </si>
  <si>
    <t>CA21.Z</t>
  </si>
  <si>
    <t>NE8Y Other specified injury or harm arising from surgical or medical care, not elsewhere classified</t>
  </si>
  <si>
    <t>2B90.Z&amp;XA03U9</t>
  </si>
  <si>
    <t>2A00.5 Primary neoplasm of brain of unknown or unspecified type</t>
  </si>
  <si>
    <t>2A00.5</t>
  </si>
  <si>
    <t>CA7Z Pneumonitis, unspecified</t>
  </si>
  <si>
    <t>PF2Z Assault, unspecified</t>
  </si>
  <si>
    <t>CB05.40 Respiratory disorders in Churg-Strauss syndrome</t>
  </si>
  <si>
    <t>CB41.1Z Chronic respiratory failure, unspecified</t>
  </si>
  <si>
    <t>MD33</t>
  </si>
  <si>
    <t>DC50.Z Peritonitis, unspecified</t>
  </si>
  <si>
    <t>2B33</t>
  </si>
  <si>
    <t>PE30 Assault by being cut or pierced by knife, sword, or dagger</t>
  </si>
  <si>
    <t>PE30&amp;XE4BU&amp;XA5D93&amp;XE17Z</t>
  </si>
  <si>
    <t>CA40.Z Pneumonia, organism unspecified</t>
  </si>
  <si>
    <t>CA40.Z&amp;XT6S</t>
  </si>
  <si>
    <t>2C10.Z&amp;XA3QC5</t>
  </si>
  <si>
    <t>Mental and behavioral disorders</t>
  </si>
  <si>
    <t>8A20 Alzheimer disease</t>
  </si>
  <si>
    <t>8A20</t>
  </si>
  <si>
    <t>2C12.0&amp;XA5DY0</t>
  </si>
  <si>
    <t>PC50</t>
  </si>
  <si>
    <t>8B20 Stroke not known if ischaemic or haemorrhagic</t>
  </si>
  <si>
    <t>Sin información</t>
  </si>
  <si>
    <t>Después de una larga enfermedad.</t>
  </si>
  <si>
    <t>Cáncer de vejiga</t>
  </si>
  <si>
    <t>Alcoholismo crónico</t>
  </si>
  <si>
    <t>DB99.7 and 6C40.11</t>
  </si>
  <si>
    <t>Diseases of the nervous system</t>
  </si>
  <si>
    <t>Complications of pneumonia and Parkinson</t>
  </si>
  <si>
    <t>Cardiopatía congénita</t>
  </si>
  <si>
    <t>LA8C.Y</t>
  </si>
  <si>
    <t>Murió mientras dormía</t>
  </si>
  <si>
    <t>Complicaciones de insuficiencia cardíaca.</t>
  </si>
  <si>
    <t>Cause of death was not revealed</t>
  </si>
  <si>
    <t>Infarto</t>
  </si>
  <si>
    <t>¿Infarto?</t>
  </si>
  <si>
    <t>Cáncer de cabeza y cuello</t>
  </si>
  <si>
    <t>2D42&amp;XA1RS6</t>
  </si>
  <si>
    <t>Alzheimer</t>
  </si>
  <si>
    <t>Herida de bala</t>
  </si>
  <si>
    <t>Sin información; en asilo de ancianos</t>
  </si>
  <si>
    <t xml:space="preserve">Causas naturales </t>
  </si>
  <si>
    <t>Parkinson y Lewy body dementia</t>
  </si>
  <si>
    <t>"Lengthy illness" (¿Cáncer?)</t>
  </si>
  <si>
    <t>Cáncer y problemas de riñón</t>
  </si>
  <si>
    <t>2D4Z &amp; GB6Z</t>
  </si>
  <si>
    <t>PA04&amp;XE5NE&amp;XE1G3</t>
  </si>
  <si>
    <t>Causas naturales</t>
  </si>
  <si>
    <t>Silla de ruedas/ vivía en un sanatorio</t>
  </si>
  <si>
    <t>Cáncer de hígado</t>
  </si>
  <si>
    <t>2C12.Z</t>
  </si>
  <si>
    <t>Enfermedad de Lou Gehrig</t>
  </si>
  <si>
    <t>8B60.Z Motor neuron disease, unspecified</t>
  </si>
  <si>
    <t>8B60.5</t>
  </si>
  <si>
    <t>Muró mientras dormía</t>
  </si>
  <si>
    <t>Mieloma múltiple</t>
  </si>
  <si>
    <t>Fallo cardíaco</t>
  </si>
  <si>
    <t>Linfoma</t>
  </si>
  <si>
    <t>2B33.5 Malignant lymphoma, not elsewhere classified</t>
  </si>
  <si>
    <t>Amiloidosis en el corazon</t>
  </si>
  <si>
    <t>5D00.Z Amyloidosis, unspecified</t>
  </si>
  <si>
    <t>Lesiones después de una caída</t>
  </si>
  <si>
    <t>PA6Z Unintentional fall from unspecified height</t>
  </si>
  <si>
    <t>Después de una breve enfermedad</t>
  </si>
  <si>
    <t>Insuficiencia cardíaca</t>
  </si>
  <si>
    <t>PA04&amp;XE5NE </t>
  </si>
  <si>
    <t>Sin información ("died peacefully")</t>
  </si>
  <si>
    <t>Asesinado de un tiro</t>
  </si>
  <si>
    <t>PE20.Y&amp;XE5VY</t>
  </si>
  <si>
    <t>Causa desconocida</t>
  </si>
  <si>
    <t>Mental and behavioural disorders</t>
  </si>
  <si>
    <t>Sufría Alzheimer</t>
  </si>
  <si>
    <t>Certain infectious and parasitic diseases</t>
  </si>
  <si>
    <t>SIDA</t>
  </si>
  <si>
    <t>1C62.Z Human immunodeficiency virus disease without mention of associated disease or condition, clinical stage unspecified</t>
  </si>
  <si>
    <t>Diseases of the genitourinary system</t>
  </si>
  <si>
    <t>Insuficiencia renal</t>
  </si>
  <si>
    <t>GB6Z Kidney failure, unspecified</t>
  </si>
  <si>
    <t>GB6Z</t>
  </si>
  <si>
    <t>Sin Información</t>
  </si>
  <si>
    <t>Cáncer (de próstata)</t>
  </si>
  <si>
    <t>¿Parkinson?</t>
  </si>
  <si>
    <t>Sin información (murio en un hospital)</t>
  </si>
  <si>
    <t>Paro cardiorrespiratorio</t>
  </si>
  <si>
    <t>MC82.4</t>
  </si>
  <si>
    <t>¿Leucemia?</t>
  </si>
  <si>
    <t>Accidente de moto</t>
  </si>
  <si>
    <t>PA03&amp;XE5NE</t>
  </si>
  <si>
    <t>Hospitalizado por doble fallo orgánico. Posteriormente sufrió una sepsis que le hizo morir.</t>
  </si>
  <si>
    <t>Murio en el hospital</t>
  </si>
  <si>
    <t>Cáncer de huesos</t>
  </si>
  <si>
    <t>2B5Z Malignant mesenchymal neoplasm of unspecified type (BONE CANCER)</t>
  </si>
  <si>
    <t>¿Cáncer?</t>
  </si>
  <si>
    <t>Tras operación de estómago</t>
  </si>
  <si>
    <t>PK80.3Z</t>
  </si>
  <si>
    <t>¿Diabetes?</t>
  </si>
  <si>
    <t>Muerte repentina</t>
  </si>
  <si>
    <t>MH12</t>
  </si>
  <si>
    <t>Hipertensión portal</t>
  </si>
  <si>
    <t>DB98.7Z Portal hypertension, unspecified</t>
  </si>
  <si>
    <t>¿Alzheimer?</t>
  </si>
  <si>
    <t>Enfermedad cardíaca hipertensiva</t>
  </si>
  <si>
    <t>BA01 Hypertensive heart disease</t>
  </si>
  <si>
    <t>Muerte repentina en el hospital</t>
  </si>
  <si>
    <t>Enfermedad cardiovascular</t>
  </si>
  <si>
    <t>Sin información [no puedo acceder a la página indicada en H595]</t>
  </si>
  <si>
    <t>Murio en paz</t>
  </si>
  <si>
    <t>Fue apuñalado</t>
  </si>
  <si>
    <t>PE30&amp;XE174</t>
  </si>
  <si>
    <t>Enfermedad después de una fractura de la cadera</t>
  </si>
  <si>
    <t>NC72.2Z Fracture of neck of femur, unspecified</t>
  </si>
  <si>
    <t>Murio en su casa</t>
  </si>
  <si>
    <t>Parkinson</t>
  </si>
  <si>
    <t>¿Causas naturales? ¿Después de larga enfermedad?</t>
  </si>
  <si>
    <t>Murio acompañado por su familia</t>
  </si>
  <si>
    <t>Enfermedad del riñon</t>
  </si>
  <si>
    <t>Asesinado de tiros</t>
  </si>
  <si>
    <t>PE20.1&amp;XE72J&amp;XA20Q1</t>
  </si>
  <si>
    <t>Suicidio</t>
  </si>
  <si>
    <t>PC50.0&amp;XE72J</t>
  </si>
  <si>
    <t xml:space="preserve">2D4Z Unspecified malignant neoplasms of ill-defined or unspecified sites </t>
  </si>
  <si>
    <t>Enfermedad degenerativa del cerebro.</t>
  </si>
  <si>
    <t>6D85.Y</t>
  </si>
  <si>
    <t>En un incendio</t>
  </si>
  <si>
    <t>XE87S</t>
  </si>
  <si>
    <t>Múltiples enfermedades incluyendo Parkinson y neumonía</t>
  </si>
  <si>
    <t>CA40.Z&amp;XY85</t>
  </si>
  <si>
    <t>nada</t>
  </si>
  <si>
    <t>1G40 Sepsis without septic shock</t>
  </si>
  <si>
    <t>Diabetes seizure and heart attack</t>
  </si>
  <si>
    <t>My dad died from complications (pneumonia) from dementia that was brought on by the removal of a benign brain tumor in May 2010</t>
  </si>
  <si>
    <t>Infarto cuando estaba en tratamiento por cáncer de colon</t>
  </si>
  <si>
    <t>No he podido confirmarlo</t>
  </si>
  <si>
    <t>Complicaciones después de una cirugía de corazón</t>
  </si>
  <si>
    <t>Complicaciones de enfermedades, incluyendo neumonía</t>
  </si>
  <si>
    <t>CA40.Z</t>
  </si>
  <si>
    <t>Complicaciones después de un infarto</t>
  </si>
  <si>
    <t>Murió mientras dormía aunque´tenía diabetes en sus últimos años</t>
  </si>
  <si>
    <t>Larga enfermedad</t>
  </si>
  <si>
    <t>Dos años con cáncer de hígado</t>
  </si>
  <si>
    <t>Murió en su sueño pero tenía ATTR amuloidosis, una enfermedad que compromete el sistema inmune</t>
  </si>
  <si>
    <t>5D00.20 Hereditary ATTR amyloidosis</t>
  </si>
  <si>
    <t>Kidney cancer</t>
  </si>
  <si>
    <t>Enfermedad de Loy Gehrig</t>
  </si>
  <si>
    <t>2D4Z 2D4Z Unspecified malignant neoplasms of ill-defined or unspecified sites</t>
  </si>
  <si>
    <t>breve enfermedad pero no dice más</t>
  </si>
  <si>
    <t>Después de una larga historia de problemas de corazón</t>
  </si>
  <si>
    <t>Tumor cerebral</t>
  </si>
  <si>
    <t>Kidney failiure</t>
  </si>
  <si>
    <t>cámcer</t>
  </si>
  <si>
    <t>Después de una larga enfermedad</t>
  </si>
  <si>
    <t>Heart failure</t>
  </si>
  <si>
    <t>Complicaciones del Alzheimer</t>
  </si>
  <si>
    <t>Larga enfermedad, blood disorder</t>
  </si>
  <si>
    <t>Complicacioones de un stroke</t>
  </si>
  <si>
    <t xml:space="preserve">Después de una larga enfermedad  </t>
  </si>
  <si>
    <t>XF5F</t>
  </si>
  <si>
    <t>Incendio en casa</t>
  </si>
  <si>
    <t>Lo mismo</t>
  </si>
  <si>
    <t>Después de una cirugía de triple by-pass</t>
  </si>
  <si>
    <t xml:space="preserve">PK80.1Z </t>
  </si>
  <si>
    <t xml:space="preserve">cáncer </t>
  </si>
  <si>
    <t>2B70.Z</t>
  </si>
  <si>
    <t>Después de una larga enfermedad (no dice cáncer pero se supone)</t>
  </si>
  <si>
    <t>he cause was congestive heart failure</t>
  </si>
  <si>
    <t>Cirugía de emergencia en el corazón</t>
  </si>
  <si>
    <t xml:space="preserve">No dice la causa   </t>
  </si>
  <si>
    <t>Murió a los 87 años pero no dice la causa</t>
  </si>
  <si>
    <t xml:space="preserve">Diagnosticado de un tumor cerebral en 1995, tuvo una recaída y murió en una operación </t>
  </si>
  <si>
    <t>Enfermo durante 7 u 8 años con diálisis por un problema severo de kidney</t>
  </si>
  <si>
    <t>GB61.5</t>
  </si>
  <si>
    <t>Cáncer de colon</t>
  </si>
  <si>
    <t>Tras 5 años con leucemia</t>
  </si>
  <si>
    <t>Comñplicaciones con el Alzhemer</t>
  </si>
  <si>
    <t>Complicaciones de la diabetes</t>
  </si>
  <si>
    <t>Murió en casa a los 94 años</t>
  </si>
  <si>
    <t>Neumonía viral con complicaciones en sangre</t>
  </si>
  <si>
    <t>CA40.1Z Viral pneumonia, unspecified</t>
  </si>
  <si>
    <t>Después de sufrir su segundo ataque al corazón en 2 semanas</t>
  </si>
  <si>
    <t>Complicaciones tras reciente cirugía de pulmón</t>
  </si>
  <si>
    <t>PK80.20</t>
  </si>
  <si>
    <t>Murió inesperadamente</t>
  </si>
  <si>
    <t xml:space="preserve">congestive heart failure </t>
  </si>
  <si>
    <t>Murió repentinamente (no dice que sea ataque al corazón)</t>
  </si>
  <si>
    <t>Murió repentinamente</t>
  </si>
  <si>
    <t>Komives died Sunday after battling health problems for the last decade.</t>
  </si>
  <si>
    <t>PK80.0Z</t>
  </si>
  <si>
    <t>Pneumonía</t>
  </si>
  <si>
    <t>Nada, murió en casa</t>
  </si>
  <si>
    <t>La misma refererencia al cáncer de cerebro</t>
  </si>
  <si>
    <t>Corta enfermedad, pero no dice cuál. Tenía 90 años</t>
  </si>
  <si>
    <t>Dos años de lucha contra el cáncer</t>
  </si>
  <si>
    <t>Complicaciones diabetes</t>
  </si>
  <si>
    <t>Tenía una enfermedad del corazón desde hacía años</t>
  </si>
  <si>
    <t>After suffering a stroke last week</t>
  </si>
  <si>
    <t>Tenía 93 años</t>
  </si>
  <si>
    <t>Cáncer de recto</t>
  </si>
  <si>
    <t>2B92.Z Malignant neoplasms of rectum, unspecified</t>
  </si>
  <si>
    <t>apparently dying suddenly from a heart-related cause</t>
  </si>
  <si>
    <t>Ahogado, cayó de un bote</t>
  </si>
  <si>
    <t>PA91 Unintentional drowning or submersion, following fall into body of water</t>
  </si>
  <si>
    <t>Stroke</t>
  </si>
  <si>
    <t>Congestive heart failure</t>
  </si>
  <si>
    <t>Accidente de tráfico</t>
  </si>
  <si>
    <t>He encotnrado su muerte pero no la causa</t>
  </si>
  <si>
    <t>No he podido encontrar otra cosa</t>
  </si>
  <si>
    <t>No dice nada pero tenía 94 años</t>
  </si>
  <si>
    <t>Hemorragia</t>
  </si>
  <si>
    <t>MG27 Haemorrhage, not elsewhere classified</t>
  </si>
  <si>
    <t>No dice la muerte</t>
  </si>
  <si>
    <t>Ataque al corazón, aparentemente</t>
  </si>
  <si>
    <t>Cáncer de páncreas</t>
  </si>
  <si>
    <t>Murió a los 91 años pero no dice de que</t>
  </si>
  <si>
    <t>Murió de cáncer</t>
  </si>
  <si>
    <t>recurrence of prostate cancer and the effects of spinal stenosis</t>
  </si>
  <si>
    <t>2C82.Z and FA82</t>
  </si>
  <si>
    <t>Le habían diagnosticado una neumonía una semana antes</t>
  </si>
  <si>
    <t>Larga enfermedad (cáncer)</t>
  </si>
  <si>
    <t>Aneurisma aórtico</t>
  </si>
  <si>
    <t>Sobredosis de cocaína</t>
  </si>
  <si>
    <t>6C45.3 Cocaine intoxication</t>
  </si>
  <si>
    <t>Noticias pero sin nada</t>
  </si>
  <si>
    <t>He encontrado noticias de su muerte pero sin decir nada</t>
  </si>
  <si>
    <t>Complcaciones de un tumor cerebral</t>
  </si>
  <si>
    <t>Parkinson en los últimos 2 años y neumonía en las últimas 2 semanas</t>
  </si>
  <si>
    <t>Ataque al corazón en el cine</t>
  </si>
  <si>
    <t>No dice la causa pero tenía 89 años</t>
  </si>
  <si>
    <t>No se dice la causa</t>
  </si>
  <si>
    <t>Encontrado muerto en casa</t>
  </si>
  <si>
    <t>Complicaciones respiratorias, pero tenía 94 años</t>
  </si>
  <si>
    <t>CB41.2Z </t>
  </si>
  <si>
    <t>Causa no revelada</t>
  </si>
  <si>
    <t>Cámcer</t>
  </si>
  <si>
    <t>2D4Z  Unspecified malignant neoplasms of ill-defined or unspecified sites</t>
  </si>
  <si>
    <t>No hay más de lo ya encontrado</t>
  </si>
  <si>
    <t>No especifica la causa</t>
  </si>
  <si>
    <t>Muere a los 64 años pero las noticias de prensa no dicen nada sobre la causa</t>
  </si>
  <si>
    <t>Muere a los 91 años</t>
  </si>
  <si>
    <t>MG2A Old Age</t>
  </si>
  <si>
    <t xml:space="preserve">stroke </t>
  </si>
  <si>
    <t>Neumonía  pero tenía 97 años</t>
  </si>
  <si>
    <t>stroke recently</t>
  </si>
  <si>
    <t>Massive coronary suffered whie on a skiing</t>
  </si>
  <si>
    <t>Falleció plácidamente mientras dormía. Era muy viejo</t>
  </si>
  <si>
    <t>No dice nada de la causa</t>
  </si>
  <si>
    <t>8A20 Alzheimer disease</t>
  </si>
  <si>
    <t>Muere mientras conducía, pero no dice nada de si fue un ataque al corazón</t>
  </si>
  <si>
    <t>after being stricken while playing golf</t>
  </si>
  <si>
    <t>Tenía 92 años</t>
  </si>
  <si>
    <t>No encuentro</t>
  </si>
  <si>
    <t>2F90.0&amp;XA03U9</t>
  </si>
  <si>
    <t>Infección después de colocar un marcapasos</t>
  </si>
  <si>
    <t>NE82.0Y</t>
  </si>
  <si>
    <t xml:space="preserve">Nada  </t>
  </si>
  <si>
    <t>Infección viral. 4 semanas hospitalizado</t>
  </si>
  <si>
    <t>1D9Z Unspecified viral infection of unspecified site</t>
  </si>
  <si>
    <t>No se dice pero tenía 92 años</t>
  </si>
  <si>
    <t>of a
ruptured abdominal aorta</t>
  </si>
  <si>
    <t>BD50.41 </t>
  </si>
  <si>
    <t>Muere a los 90 años sin decir de qué</t>
  </si>
  <si>
    <t>fallo cardíaco y renal</t>
  </si>
  <si>
    <t>No se dice nada, pero murió muy viejo</t>
  </si>
  <si>
    <t>PD3Z</t>
  </si>
  <si>
    <t>Tuvo un ataque al corazón el mes anterior</t>
  </si>
  <si>
    <t>Caída en casa</t>
  </si>
  <si>
    <t>Cácner de colon</t>
  </si>
  <si>
    <t>Ataquue al corazón</t>
  </si>
  <si>
    <t>Congenital heart failure</t>
  </si>
  <si>
    <t>Ataque al corazón mientras jugaba al tenis.</t>
  </si>
  <si>
    <t>Murió en casa</t>
  </si>
  <si>
    <t>News_Press_Tue__Jul_27__1999_</t>
  </si>
  <si>
    <t>nada en newspapers</t>
  </si>
  <si>
    <t>Cause_death</t>
  </si>
  <si>
    <t>Cardiac disease</t>
  </si>
  <si>
    <t xml:space="preserve">Natural/old age </t>
  </si>
  <si>
    <t>Etiquetas de fila</t>
  </si>
  <si>
    <t>Total general</t>
  </si>
  <si>
    <t>Cuenta de id</t>
  </si>
  <si>
    <t>Other</t>
  </si>
  <si>
    <t>Accident/Homicide/Suicide</t>
  </si>
  <si>
    <t>Cuenta de id2</t>
  </si>
  <si>
    <t xml:space="preserve">El codi XB5F està definit com "Idiopathic", i pel que he trobat a internet vol dir causa de mort desconeguda </t>
  </si>
  <si>
    <t>Other engloba moltes causes: alzeimer, hemorràgies, drogues, diabetis, parkinson, complicacions de cirugies,…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</si>
</sst>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amily val="2"/>
      <scheme val="minor"/>
    </font>
    <font>
      <sz val="11"/>
      <color theme="1"/>
      <name val="Calibri"/>
      <family val="2"/>
      <scheme val="minor"/>
    </font>
    <font>
      <sz val="11"/>
      <color rgb="FF000000"/>
      <name val="Calibri"/>
      <family val="2"/>
    </font>
    <font>
      <u/>
      <sz val="7.7"/>
      <color theme="10"/>
      <name val="Calibri"/>
      <family val="2"/>
    </font>
    <font>
      <sz val="10"/>
      <color rgb="FF545454"/>
      <name val="Cambria"/>
      <family val="1"/>
    </font>
    <font>
      <i/>
      <sz val="11"/>
      <color rgb="FF000000"/>
      <name val="Calibri"/>
      <family val="2"/>
      <scheme val="minor"/>
    </font>
    <font>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theme="6"/>
        <bgColor indexed="64"/>
      </patternFill>
    </fill>
    <fill>
      <patternFill patternType="solid">
        <fgColor theme="7" tint="0.39997558519241921"/>
        <bgColor indexed="64"/>
      </patternFill>
    </fill>
    <fill>
      <patternFill patternType="solid">
        <fgColor rgb="FFFFC000"/>
        <bgColor indexed="64"/>
      </patternFill>
    </fill>
    <fill>
      <patternFill patternType="solid">
        <fgColor theme="9" tint="0.39997558519241921"/>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alignment vertical="top"/>
      <protection locked="0"/>
    </xf>
    <xf numFmtId="0" fontId="1" fillId="0" borderId="0"/>
  </cellStyleXfs>
  <cellXfs count="25">
    <xf numFmtId="0" fontId="0" fillId="0" borderId="0" xfId="0"/>
    <xf numFmtId="14" fontId="2" fillId="0" borderId="0" xfId="0" applyNumberFormat="1" applyFont="1"/>
    <xf numFmtId="0" fontId="0" fillId="2" borderId="0" xfId="0" applyFill="1"/>
    <xf numFmtId="14" fontId="2" fillId="2" borderId="0" xfId="0" applyNumberFormat="1" applyFont="1" applyFill="1"/>
    <xf numFmtId="0" fontId="0" fillId="0" borderId="0" xfId="0" applyFill="1"/>
    <xf numFmtId="0" fontId="0" fillId="0" borderId="0" xfId="0" pivotButton="1"/>
    <xf numFmtId="0" fontId="0" fillId="0" borderId="0" xfId="0" applyAlignment="1">
      <alignment horizontal="left"/>
    </xf>
    <xf numFmtId="0" fontId="0" fillId="0" borderId="0" xfId="0" applyNumberFormat="1"/>
    <xf numFmtId="0" fontId="0" fillId="3" borderId="0" xfId="0" applyFill="1" applyAlignment="1">
      <alignment horizontal="left"/>
    </xf>
    <xf numFmtId="0" fontId="0" fillId="3" borderId="0" xfId="0" applyNumberFormat="1" applyFill="1"/>
    <xf numFmtId="0" fontId="5" fillId="0" borderId="0" xfId="0" applyFont="1"/>
    <xf numFmtId="0" fontId="0" fillId="5" borderId="0" xfId="0" applyFill="1" applyAlignment="1">
      <alignment horizontal="left"/>
    </xf>
    <xf numFmtId="0" fontId="0" fillId="5" borderId="0" xfId="0" applyNumberFormat="1" applyFill="1"/>
    <xf numFmtId="0" fontId="0" fillId="6" borderId="0" xfId="0" applyFill="1" applyAlignment="1">
      <alignment horizontal="left"/>
    </xf>
    <xf numFmtId="0" fontId="0" fillId="6" borderId="0" xfId="0" applyNumberFormat="1" applyFill="1"/>
    <xf numFmtId="0" fontId="6" fillId="4" borderId="0" xfId="0" applyFont="1" applyFill="1" applyAlignment="1">
      <alignment horizontal="left"/>
    </xf>
    <xf numFmtId="0" fontId="6" fillId="4" borderId="0" xfId="0" applyNumberFormat="1" applyFont="1" applyFill="1"/>
    <xf numFmtId="0" fontId="0" fillId="7" borderId="0" xfId="0" applyFill="1" applyAlignment="1">
      <alignment horizontal="left"/>
    </xf>
    <xf numFmtId="0" fontId="0" fillId="7" borderId="0" xfId="0" applyNumberFormat="1" applyFill="1"/>
    <xf numFmtId="10" fontId="0" fillId="0" borderId="0" xfId="0" applyNumberFormat="1"/>
    <xf numFmtId="10" fontId="0" fillId="5" borderId="0" xfId="0" applyNumberFormat="1" applyFill="1"/>
    <xf numFmtId="10" fontId="0" fillId="6" borderId="0" xfId="0" applyNumberFormat="1" applyFill="1"/>
    <xf numFmtId="10" fontId="6" fillId="4" borderId="0" xfId="0" applyNumberFormat="1" applyFont="1" applyFill="1"/>
    <xf numFmtId="10" fontId="0" fillId="3" borderId="0" xfId="0" applyNumberFormat="1" applyFill="1"/>
    <xf numFmtId="10" fontId="0" fillId="7" borderId="0" xfId="0" applyNumberFormat="1" applyFill="1"/>
  </cellXfs>
  <cellStyles count="3">
    <cellStyle name="Hipervínculo 2" xfId="1"/>
    <cellStyle name="Normal" xfId="0" builtinId="0"/>
    <cellStyle name="Normal 2" xfId="2"/>
  </cellStyles>
  <dxfs count="30">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theme="9"/>
        </patternFill>
      </fill>
    </dxf>
    <dxf>
      <fill>
        <patternFill patternType="solid">
          <bgColor theme="9"/>
        </patternFill>
      </fill>
    </dxf>
    <dxf>
      <fill>
        <patternFill patternType="solid">
          <bgColor theme="8"/>
        </patternFill>
      </fill>
    </dxf>
    <dxf>
      <fill>
        <patternFill patternType="solid">
          <bgColor theme="8"/>
        </patternFill>
      </fill>
    </dxf>
    <dxf>
      <fill>
        <patternFill patternType="solid">
          <bgColor theme="6"/>
        </patternFill>
      </fill>
    </dxf>
    <dxf>
      <fill>
        <patternFill patternType="solid">
          <bgColor rgb="FFFFFF00"/>
        </patternFill>
      </fill>
    </dxf>
    <dxf>
      <fill>
        <patternFill patternType="solid">
          <bgColor rgb="FFFFFF00"/>
        </patternFill>
      </fill>
    </dxf>
    <dxf>
      <fill>
        <patternFill patternType="solid">
          <bgColor theme="7"/>
        </patternFill>
      </fill>
    </dxf>
    <dxf>
      <fill>
        <patternFill patternType="solid">
          <bgColor theme="7"/>
        </patternFill>
      </fill>
    </dxf>
    <dxf>
      <fill>
        <patternFill patternType="solid">
          <bgColor theme="6"/>
        </patternFill>
      </fill>
    </dxf>
    <dxf>
      <fill>
        <patternFill patternType="solid">
          <bgColor theme="6"/>
        </patternFill>
      </fill>
    </dxf>
    <dxf>
      <fill>
        <patternFill patternType="solid">
          <bgColor theme="5" tint="0.39997558519241921"/>
        </patternFill>
      </fill>
    </dxf>
    <dxf>
      <fill>
        <patternFill>
          <bgColor theme="7" tint="0.39997558519241921"/>
        </patternFill>
      </fill>
    </dxf>
    <dxf>
      <fill>
        <patternFill>
          <bgColor theme="7" tint="0.39997558519241921"/>
        </patternFill>
      </fill>
    </dxf>
    <dxf>
      <fill>
        <patternFill>
          <bgColor rgb="FFFFC000"/>
        </patternFill>
      </fill>
    </dxf>
    <dxf>
      <fill>
        <patternFill>
          <bgColor rgb="FFFFC000"/>
        </patternFill>
      </fill>
    </dxf>
    <dxf>
      <font>
        <color rgb="FFFF0000"/>
      </font>
    </dxf>
    <dxf>
      <font>
        <color rgb="FFFF0000"/>
      </font>
    </dxf>
    <dxf>
      <font>
        <color auto="1"/>
      </font>
    </dxf>
    <dxf>
      <font>
        <color auto="1"/>
      </font>
    </dxf>
    <dxf>
      <fill>
        <patternFill>
          <bgColor theme="8" tint="0.39997558519241921"/>
        </patternFill>
      </fill>
    </dxf>
    <dxf>
      <fill>
        <patternFill>
          <bgColor theme="8" tint="0.39997558519241921"/>
        </patternFill>
      </fill>
    </dxf>
    <dxf>
      <fill>
        <patternFill>
          <bgColor theme="9" tint="0.39997558519241921"/>
        </patternFill>
      </fill>
    </dxf>
    <dxf>
      <fill>
        <patternFill>
          <bgColor theme="9" tint="0.39997558519241921"/>
        </patternFill>
      </fill>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bar"/>
        <c:grouping val="clustered"/>
        <c:varyColors val="0"/>
        <c:ser>
          <c:idx val="0"/>
          <c:order val="0"/>
          <c:spPr>
            <a:solidFill>
              <a:schemeClr val="accent1"/>
            </a:solidFill>
            <a:ln>
              <a:noFill/>
            </a:ln>
            <a:effectLst/>
          </c:spPr>
          <c:invertIfNegative val="0"/>
          <c:cat>
            <c:strRef>
              <c:f>Categories!$A$15:$A$20</c:f>
              <c:strCache>
                <c:ptCount val="6"/>
                <c:pt idx="0">
                  <c:v>Cancer</c:v>
                </c:pt>
                <c:pt idx="1">
                  <c:v>Cardiac disease</c:v>
                </c:pt>
                <c:pt idx="2">
                  <c:v>Other</c:v>
                </c:pt>
                <c:pt idx="3">
                  <c:v>Accident/Homicide/Suicide</c:v>
                </c:pt>
                <c:pt idx="4">
                  <c:v>Natural/old age </c:v>
                </c:pt>
                <c:pt idx="5">
                  <c:v>Unknown</c:v>
                </c:pt>
              </c:strCache>
            </c:strRef>
          </c:cat>
          <c:val>
            <c:numRef>
              <c:f>Categories!$B$15:$B$20</c:f>
              <c:numCache>
                <c:formatCode>General</c:formatCode>
                <c:ptCount val="6"/>
                <c:pt idx="0">
                  <c:v>151</c:v>
                </c:pt>
                <c:pt idx="1">
                  <c:v>145</c:v>
                </c:pt>
                <c:pt idx="2">
                  <c:v>85</c:v>
                </c:pt>
                <c:pt idx="3">
                  <c:v>58</c:v>
                </c:pt>
                <c:pt idx="4">
                  <c:v>38</c:v>
                </c:pt>
                <c:pt idx="5">
                  <c:v>384</c:v>
                </c:pt>
              </c:numCache>
            </c:numRef>
          </c:val>
          <c:extLst>
            <c:ext xmlns:c16="http://schemas.microsoft.com/office/drawing/2014/chart" uri="{C3380CC4-5D6E-409C-BE32-E72D297353CC}">
              <c16:uniqueId val="{00000000-9141-4CD2-BB0B-0F48063A7C48}"/>
            </c:ext>
          </c:extLst>
        </c:ser>
        <c:dLbls>
          <c:showLegendKey val="0"/>
          <c:showVal val="0"/>
          <c:showCatName val="0"/>
          <c:showSerName val="0"/>
          <c:showPercent val="0"/>
          <c:showBubbleSize val="0"/>
        </c:dLbls>
        <c:gapWidth val="269"/>
        <c:axId val="188380944"/>
        <c:axId val="188384688"/>
      </c:barChart>
      <c:catAx>
        <c:axId val="1883809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cap="none" spc="0" normalizeH="0" baseline="0">
                <a:solidFill>
                  <a:schemeClr val="tx1">
                    <a:lumMod val="65000"/>
                    <a:lumOff val="35000"/>
                  </a:schemeClr>
                </a:solidFill>
                <a:latin typeface="+mn-lt"/>
                <a:ea typeface="+mn-ea"/>
                <a:cs typeface="+mn-cs"/>
              </a:defRPr>
            </a:pPr>
            <a:endParaRPr lang="es-ES"/>
          </a:p>
        </c:txPr>
        <c:crossAx val="188384688"/>
        <c:crosses val="autoZero"/>
        <c:auto val="1"/>
        <c:lblAlgn val="ctr"/>
        <c:lblOffset val="100"/>
        <c:noMultiLvlLbl val="0"/>
      </c:catAx>
      <c:valAx>
        <c:axId val="18838468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8380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14</xdr:row>
      <xdr:rowOff>0</xdr:rowOff>
    </xdr:from>
    <xdr:to>
      <xdr:col>11</xdr:col>
      <xdr:colOff>66000</xdr:colOff>
      <xdr:row>28</xdr:row>
      <xdr:rowOff>76200</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ra Montañés" refreshedDate="44721.52353460648" createdVersion="6" refreshedVersion="6" minRefreshableVersion="3" recordCount="4375">
  <cacheSource type="worksheet">
    <worksheetSource ref="A1:Z4376" sheet="Data"/>
  </cacheSource>
  <cacheFields count="26">
    <cacheField name="id" numFmtId="0">
      <sharedItems containsString="0" containsBlank="1" containsNumber="1" containsInteger="1" minValue="1" maxValue="4375"/>
    </cacheField>
    <cacheField name="player" numFmtId="0">
      <sharedItems containsBlank="1"/>
    </cacheField>
    <cacheField name="birthdate" numFmtId="0">
      <sharedItems containsNonDate="0" containsDate="1" containsString="0" containsBlank="1" minDate="1902-01-30T00:00:00" maxDate="1999-11-09T00:00:00"/>
    </cacheField>
    <cacheField name="state" numFmtId="0">
      <sharedItems containsBlank="1"/>
    </cacheField>
    <cacheField name="pos" numFmtId="0">
      <sharedItems containsBlank="1"/>
    </cacheField>
    <cacheField name="place" numFmtId="0">
      <sharedItems containsBlank="1"/>
    </cacheField>
    <cacheField name="etni" numFmtId="0">
      <sharedItems containsBlank="1"/>
    </cacheField>
    <cacheField name="debut" numFmtId="0">
      <sharedItems containsNonDate="0" containsDate="1" containsString="0" containsBlank="1" minDate="1946-10-30T00:00:00" maxDate="2019-04-10T00:00:00"/>
    </cacheField>
    <cacheField name="from" numFmtId="0">
      <sharedItems containsString="0" containsBlank="1" containsNumber="1" containsInteger="1" minValue="1946" maxValue="2018"/>
    </cacheField>
    <cacheField name="fins" numFmtId="0">
      <sharedItems containsString="0" containsBlank="1" containsNumber="1" containsInteger="1" minValue="1947" maxValue="2020"/>
    </cacheField>
    <cacheField name="dateevent" numFmtId="0">
      <sharedItems containsNonDate="0" containsDate="1" containsString="0" containsBlank="1" minDate="1957-11-19T00:00:00" maxDate="2019-08-01T00:00:00"/>
    </cacheField>
    <cacheField name="cens" numFmtId="0">
      <sharedItems containsString="0" containsBlank="1" containsNumber="1" containsInteger="1" minValue="0" maxValue="1"/>
    </cacheField>
    <cacheField name="death" numFmtId="0">
      <sharedItems containsBlank="1"/>
    </cacheField>
    <cacheField name="ageevent" numFmtId="0">
      <sharedItems containsString="0" containsBlank="1" containsNumber="1" containsInteger="1" minValue="19" maxValue="99"/>
    </cacheField>
    <cacheField name="ageleft" numFmtId="0">
      <sharedItems containsString="0" containsBlank="1" containsNumber="1" minValue="17.45" maxValue="45.75"/>
    </cacheField>
    <cacheField name="ageright" numFmtId="0">
      <sharedItems containsString="0" containsBlank="1" containsNumber="1" minValue="19.73" maxValue="99.55"/>
    </cacheField>
    <cacheField name="kilos" numFmtId="0">
      <sharedItems containsString="0" containsBlank="1" containsNumber="1" minValue="60.33" maxValue="163"/>
    </cacheField>
    <cacheField name="cms" numFmtId="0">
      <sharedItems containsString="0" containsBlank="1" containsNumber="1" minValue="160.02000000000001" maxValue="231.14"/>
    </cacheField>
    <cacheField name="cms2" numFmtId="0">
      <sharedItems containsString="0" containsBlank="1" containsNumber="1" minValue="160.02000000000001" maxValue="231.14"/>
    </cacheField>
    <cacheField name="bmi" numFmtId="0">
      <sharedItems containsString="0" containsBlank="1" containsNumber="1" minValue="16.98" maxValue="31.913227347482174"/>
    </cacheField>
    <cacheField name="g" numFmtId="0">
      <sharedItems containsString="0" containsBlank="1" containsNumber="1" containsInteger="1" minValue="1" maxValue="1611"/>
    </cacheField>
    <cacheField name="lefthanded" numFmtId="0">
      <sharedItems containsBlank="1"/>
    </cacheField>
    <cacheField name="ICD-10" numFmtId="0">
      <sharedItems containsBlank="1"/>
    </cacheField>
    <cacheField name="Validación Death cause" numFmtId="0">
      <sharedItems containsBlank="1" longText="1"/>
    </cacheField>
    <cacheField name="Codificación final" numFmtId="0">
      <sharedItems containsBlank="1"/>
    </cacheField>
    <cacheField name="Cause_death" numFmtId="0">
      <sharedItems containsBlank="1" count="16">
        <s v="Other"/>
        <m/>
        <s v="Cardiac disease"/>
        <s v="Cancer"/>
        <s v="Unknown"/>
        <s v="Accident/Homicide/Suicide"/>
        <s v="Natural/old age "/>
        <s v="Natural/old age" u="1"/>
        <s v="Suicide" u="1"/>
        <s v="Accident" u="1"/>
        <s v="Endocrine" u="1"/>
        <s v="Digestive" u="1"/>
        <s v="Homicide" u="1"/>
        <s v="Mental diseases" u="1"/>
        <s v="Genitourinary" u="1"/>
        <s v="Respiratory"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375">
  <r>
    <n v="1"/>
    <s v="Manute Bol"/>
    <d v="1962-10-16T00:00:00"/>
    <s v="Former"/>
    <s v="C"/>
    <s v="No USA"/>
    <s v="Black"/>
    <d v="1985-10-25T00:00:00"/>
    <n v="1985"/>
    <n v="1995"/>
    <d v="2010-06-19T00:00:00"/>
    <n v="1"/>
    <s v="Yes"/>
    <n v="47"/>
    <n v="23.03"/>
    <n v="47.67"/>
    <n v="90.72"/>
    <n v="231.14"/>
    <n v="231.14"/>
    <n v="16.98"/>
    <n v="624"/>
    <s v="No"/>
    <s v="Diseases of the digestive system"/>
    <s v="Problemas hepáticos y Sínidrome de Stevens-Johnsons. Problemas de riñón"/>
    <s v="DB95.Z Drug-induced or toxic liver disease"/>
    <x v="0"/>
  </r>
  <r>
    <n v="2"/>
    <s v="Gheorghe Muresan"/>
    <d v="1971-02-14T00:00:00"/>
    <s v="Former"/>
    <s v="C"/>
    <s v="No USA"/>
    <s v="White"/>
    <d v="1993-11-17T00:00:00"/>
    <n v="1993"/>
    <n v="2000"/>
    <d v="2019-07-31T00:00:00"/>
    <n v="0"/>
    <s v="No"/>
    <n v="48"/>
    <n v="22.76"/>
    <n v="48.46"/>
    <n v="137.44"/>
    <n v="231.14"/>
    <n v="231.14"/>
    <n v="25.73"/>
    <n v="307"/>
    <s v="No"/>
    <m/>
    <m/>
    <m/>
    <x v="1"/>
  </r>
  <r>
    <n v="3"/>
    <s v="Shawn Bradley"/>
    <d v="1972-03-22T00:00:00"/>
    <s v="Former"/>
    <s v="C"/>
    <s v="No USA"/>
    <s v="White"/>
    <d v="1993-11-05T00:00:00"/>
    <n v="1993"/>
    <n v="2005"/>
    <d v="2019-07-31T00:00:00"/>
    <n v="0"/>
    <s v="No"/>
    <n v="47"/>
    <n v="21.62"/>
    <n v="47.36"/>
    <n v="106.59"/>
    <n v="228.6"/>
    <n v="228.6"/>
    <n v="20.399999999999999"/>
    <n v="832"/>
    <s v="No"/>
    <m/>
    <m/>
    <m/>
    <x v="1"/>
  </r>
  <r>
    <n v="4"/>
    <s v="Yao Ming"/>
    <d v="1980-09-12T00:00:00"/>
    <s v="Former"/>
    <s v="C"/>
    <s v="No USA"/>
    <m/>
    <d v="2002-10-30T00:00:00"/>
    <n v="2002"/>
    <n v="2011"/>
    <d v="2019-07-31T00:00:00"/>
    <n v="0"/>
    <s v="No"/>
    <n v="38"/>
    <n v="22.13"/>
    <n v="38.880000000000003"/>
    <n v="140.61000000000001"/>
    <n v="228.6"/>
    <n v="228.6"/>
    <n v="26.91"/>
    <n v="486"/>
    <s v="No"/>
    <m/>
    <m/>
    <m/>
    <x v="1"/>
  </r>
  <r>
    <n v="5"/>
    <s v="Chuck Nevitt"/>
    <d v="1959-06-13T00:00:00"/>
    <s v="Former"/>
    <s v="C"/>
    <s v="USA"/>
    <s v="White"/>
    <d v="1983-04-02T00:00:00"/>
    <n v="1982"/>
    <n v="1994"/>
    <d v="2019-07-31T00:00:00"/>
    <n v="0"/>
    <s v="No"/>
    <n v="60"/>
    <n v="23.8"/>
    <n v="60.13"/>
    <n v="98.43"/>
    <n v="226.06"/>
    <n v="226.06"/>
    <n v="19.260000000000002"/>
    <n v="155"/>
    <s v="No"/>
    <m/>
    <m/>
    <m/>
    <x v="1"/>
  </r>
  <r>
    <n v="6"/>
    <s v="Pavel Podkolzin"/>
    <d v="1985-01-15T00:00:00"/>
    <s v="Former"/>
    <s v="C"/>
    <s v="No USA"/>
    <s v="White"/>
    <d v="2005-03-19T00:00:00"/>
    <n v="2004"/>
    <n v="2006"/>
    <d v="2019-07-31T00:00:00"/>
    <n v="0"/>
    <s v="No"/>
    <n v="34"/>
    <n v="20.170000000000002"/>
    <n v="34.54"/>
    <n v="117.93"/>
    <n v="226.06"/>
    <n v="226.06"/>
    <n v="23.08"/>
    <n v="6"/>
    <s v="No"/>
    <m/>
    <m/>
    <m/>
    <x v="1"/>
  </r>
  <r>
    <n v="7"/>
    <s v="Slavko Vranes"/>
    <d v="1983-01-30T00:00:00"/>
    <s v="Former"/>
    <s v="C"/>
    <s v="No USA"/>
    <s v="White"/>
    <d v="2004-01-08T00:00:00"/>
    <n v="2003"/>
    <n v="2004"/>
    <d v="2019-07-31T00:00:00"/>
    <n v="0"/>
    <s v="No"/>
    <n v="36"/>
    <n v="20.94"/>
    <n v="36.5"/>
    <n v="124.74"/>
    <n v="226.06"/>
    <n v="226.06"/>
    <n v="24.41"/>
    <n v="1"/>
    <s v="No"/>
    <m/>
    <m/>
    <m/>
    <x v="1"/>
  </r>
  <r>
    <n v="8"/>
    <s v="Mark Eaton"/>
    <d v="1957-01-24T00:00:00"/>
    <s v="Former"/>
    <s v="C"/>
    <s v="USA"/>
    <s v="White"/>
    <d v="1982-10-29T00:00:00"/>
    <n v="1982"/>
    <n v="1993"/>
    <d v="2019-07-31T00:00:00"/>
    <n v="0"/>
    <s v="No"/>
    <n v="62"/>
    <n v="25.76"/>
    <n v="62.51"/>
    <n v="124.74"/>
    <n v="223.52"/>
    <n v="223.52"/>
    <n v="24.97"/>
    <n v="875"/>
    <s v="Yes"/>
    <m/>
    <m/>
    <m/>
    <x v="1"/>
  </r>
  <r>
    <n v="9"/>
    <s v="Priest Lauderdale"/>
    <d v="1973-08-31T00:00:00"/>
    <s v="Former"/>
    <s v="C"/>
    <s v="USA"/>
    <s v="Black"/>
    <d v="1996-11-02T00:00:00"/>
    <n v="1996"/>
    <n v="1998"/>
    <d v="2019-07-31T00:00:00"/>
    <n v="0"/>
    <s v="No"/>
    <n v="45"/>
    <n v="23.17"/>
    <n v="45.91"/>
    <n v="147.41999999999999"/>
    <n v="223.52"/>
    <n v="223.52"/>
    <n v="29.51"/>
    <n v="74"/>
    <s v="Yes"/>
    <m/>
    <m/>
    <m/>
    <x v="1"/>
  </r>
  <r>
    <n v="10"/>
    <s v="Ralph Sampson"/>
    <d v="1960-07-07T00:00:00"/>
    <s v="Former"/>
    <s v="C"/>
    <s v="USA"/>
    <s v="Black"/>
    <d v="1983-10-29T00:00:00"/>
    <n v="1983"/>
    <n v="1992"/>
    <d v="2019-07-31T00:00:00"/>
    <n v="0"/>
    <s v="No"/>
    <n v="59"/>
    <n v="23.31"/>
    <n v="59.06"/>
    <n v="103.42"/>
    <n v="223.52"/>
    <n v="223.52"/>
    <n v="20.7"/>
    <n v="456"/>
    <s v="No"/>
    <m/>
    <m/>
    <m/>
    <x v="1"/>
  </r>
  <r>
    <n v="11"/>
    <s v="Rik Smits"/>
    <d v="1966-08-23T00:00:00"/>
    <s v="Former"/>
    <s v="C"/>
    <s v="No USA"/>
    <s v="White"/>
    <d v="1988-01-04T00:00:00"/>
    <n v="1988"/>
    <n v="2000"/>
    <d v="2019-07-31T00:00:00"/>
    <n v="0"/>
    <s v="No"/>
    <n v="52"/>
    <n v="21.37"/>
    <n v="52.94"/>
    <n v="113.4"/>
    <n v="223.52"/>
    <n v="223.52"/>
    <n v="22.7"/>
    <n v="867"/>
    <s v="No"/>
    <m/>
    <m/>
    <m/>
    <x v="1"/>
  </r>
  <r>
    <n v="12"/>
    <s v="Randy Breuer"/>
    <d v="1960-10-11T00:00:00"/>
    <s v="Former"/>
    <s v="C"/>
    <s v="USA"/>
    <s v="White"/>
    <d v="1983-10-28T00:00:00"/>
    <n v="1983"/>
    <n v="1994"/>
    <d v="2019-07-31T00:00:00"/>
    <n v="0"/>
    <s v="No"/>
    <n v="58"/>
    <n v="23.04"/>
    <n v="58.8"/>
    <n v="104.33"/>
    <n v="220.98"/>
    <n v="220.98"/>
    <n v="21.36"/>
    <n v="681"/>
    <s v="No"/>
    <m/>
    <m/>
    <m/>
    <x v="1"/>
  </r>
  <r>
    <n v="13"/>
    <s v="Keith Closs"/>
    <d v="1976-04-03T00:00:00"/>
    <s v="Former"/>
    <s v="C"/>
    <s v="USA"/>
    <s v="Mezcla"/>
    <d v="1997-11-01T00:00:00"/>
    <n v="1997"/>
    <n v="2000"/>
    <d v="2019-07-31T00:00:00"/>
    <n v="0"/>
    <s v="No"/>
    <n v="43"/>
    <n v="21.58"/>
    <n v="43.32"/>
    <n v="96.16"/>
    <n v="220.98"/>
    <n v="220.98"/>
    <n v="19.690000000000001"/>
    <n v="130"/>
    <s v="Yes"/>
    <m/>
    <m/>
    <m/>
    <x v="1"/>
  </r>
  <r>
    <n v="14"/>
    <s v="Swede Halbrook"/>
    <d v="1933-01-30T00:00:00"/>
    <s v="Former"/>
    <s v="C"/>
    <s v="USA"/>
    <s v="White"/>
    <d v="1960-10-22T00:00:00"/>
    <n v="1960"/>
    <n v="1962"/>
    <d v="1988-04-05T00:00:00"/>
    <n v="1"/>
    <s v="Yes"/>
    <n v="55"/>
    <n v="27.73"/>
    <n v="55.18"/>
    <n v="106.59"/>
    <n v="220.98"/>
    <n v="220.98"/>
    <n v="21.83"/>
    <n v="143"/>
    <s v="No"/>
    <s v="Diseases of the circulatory system"/>
    <s v="Heart attack"/>
    <s v="BA41.Z Acute myocardial infarction, unspecified"/>
    <x v="2"/>
  </r>
  <r>
    <n v="15"/>
    <s v="Zydrunas Ilgauskas"/>
    <d v="1975-06-05T00:00:00"/>
    <s v="Former"/>
    <s v="C"/>
    <s v="No USA"/>
    <s v="White"/>
    <d v="1997-10-31T00:00:00"/>
    <n v="1997"/>
    <n v="2011"/>
    <d v="2019-07-31T00:00:00"/>
    <n v="0"/>
    <s v="No"/>
    <n v="44"/>
    <n v="22.41"/>
    <n v="44.15"/>
    <n v="107.95"/>
    <n v="220.98"/>
    <n v="220.98"/>
    <n v="22.11"/>
    <n v="843"/>
    <s v="No"/>
    <m/>
    <m/>
    <m/>
    <x v="1"/>
  </r>
  <r>
    <n v="16"/>
    <s v="Aleksandar Radojevic"/>
    <d v="1976-08-08T00:00:00"/>
    <s v="Former"/>
    <s v="C"/>
    <s v="No USA"/>
    <s v="White"/>
    <d v="1999-11-02T00:00:00"/>
    <n v="1999"/>
    <n v="2005"/>
    <d v="2019-07-31T00:00:00"/>
    <n v="0"/>
    <s v="No"/>
    <n v="42"/>
    <n v="23.23"/>
    <n v="42.98"/>
    <n v="113.4"/>
    <n v="220.98"/>
    <n v="220.98"/>
    <n v="23.22"/>
    <n v="15"/>
    <s v="No"/>
    <m/>
    <m/>
    <m/>
    <x v="1"/>
  </r>
  <r>
    <n v="17"/>
    <s v="Peter John Ramos"/>
    <d v="1985-05-13T00:00:00"/>
    <s v="Former"/>
    <s v="C"/>
    <s v="No USA"/>
    <s v="Mezcla"/>
    <d v="2004-11-03T00:00:00"/>
    <n v="2004"/>
    <n v="2005"/>
    <d v="2019-07-31T00:00:00"/>
    <n v="0"/>
    <s v="No"/>
    <n v="34"/>
    <n v="19.48"/>
    <n v="34.21"/>
    <n v="124.74"/>
    <n v="220.98"/>
    <n v="220.98"/>
    <n v="25.54"/>
    <n v="6"/>
    <s v="No"/>
    <m/>
    <m/>
    <m/>
    <x v="1"/>
  </r>
  <r>
    <n v="18"/>
    <s v="Arvydas Sabonis*"/>
    <d v="1964-12-19T00:00:00"/>
    <s v="Former"/>
    <s v="C"/>
    <s v="No USA"/>
    <s v="White"/>
    <d v="1995-11-03T00:00:00"/>
    <n v="1995"/>
    <n v="2003"/>
    <d v="2019-07-31T00:00:00"/>
    <n v="0"/>
    <s v="No"/>
    <n v="54"/>
    <n v="30.87"/>
    <n v="54.61"/>
    <n v="126.55"/>
    <n v="220.98"/>
    <n v="220.98"/>
    <n v="25.92"/>
    <n v="470"/>
    <s v="No"/>
    <m/>
    <m/>
    <m/>
    <x v="1"/>
  </r>
  <r>
    <n v="19"/>
    <s v="Ha Seung-Jin"/>
    <d v="1985-08-04T00:00:00"/>
    <s v="Former"/>
    <s v="C"/>
    <s v="No USA"/>
    <s v="White"/>
    <d v="2005-01-07T00:00:00"/>
    <n v="2004"/>
    <n v="2006"/>
    <d v="2019-07-31T00:00:00"/>
    <n v="0"/>
    <s v="No"/>
    <n v="33"/>
    <n v="19.43"/>
    <n v="33.99"/>
    <n v="138.34"/>
    <n v="220.98"/>
    <n v="220.98"/>
    <n v="28.33"/>
    <n v="46"/>
    <s v="No"/>
    <m/>
    <m/>
    <m/>
    <x v="1"/>
  </r>
  <r>
    <n v="20"/>
    <s v="Hasheem Thabeet"/>
    <d v="1987-02-16T00:00:00"/>
    <s v="Former"/>
    <s v="C"/>
    <s v="No USA"/>
    <s v="Black"/>
    <d v="2009-10-28T00:00:00"/>
    <n v="2009"/>
    <n v="2014"/>
    <d v="2019-07-31T00:00:00"/>
    <n v="0"/>
    <s v="No"/>
    <n v="32"/>
    <n v="22.7"/>
    <n v="32.450000000000003"/>
    <n v="119.29"/>
    <n v="220.98"/>
    <n v="220.98"/>
    <n v="24.43"/>
    <n v="224"/>
    <s v="No"/>
    <m/>
    <m/>
    <m/>
    <x v="1"/>
  </r>
  <r>
    <n v="21"/>
    <s v="Kareem Abdul-Jabbar*"/>
    <d v="1947-04-16T00:00:00"/>
    <s v="Former"/>
    <s v="C"/>
    <s v="USA"/>
    <s v="Black"/>
    <d v="1969-10-18T00:00:00"/>
    <n v="1969"/>
    <n v="1989"/>
    <d v="2019-07-31T00:00:00"/>
    <n v="0"/>
    <s v="No"/>
    <n v="72"/>
    <n v="22.51"/>
    <n v="72.290000000000006"/>
    <n v="102.06"/>
    <n v="218.44"/>
    <n v="218.44"/>
    <n v="21.39"/>
    <n v="1560"/>
    <s v="No"/>
    <m/>
    <m/>
    <m/>
    <x v="1"/>
  </r>
  <r>
    <n v="22"/>
    <s v="Martynas Andriuskevicius"/>
    <d v="1986-03-12T00:00:00"/>
    <s v="Former"/>
    <s v="C"/>
    <s v="No USA"/>
    <s v="White"/>
    <d v="2006-01-05T00:00:00"/>
    <n v="2005"/>
    <n v="2006"/>
    <d v="2019-07-31T00:00:00"/>
    <n v="0"/>
    <s v="No"/>
    <n v="33"/>
    <n v="19.82"/>
    <n v="33.39"/>
    <n v="108.86"/>
    <n v="218.44"/>
    <n v="218.44"/>
    <n v="22.81"/>
    <n v="6"/>
    <s v="No"/>
    <m/>
    <m/>
    <m/>
    <x v="1"/>
  </r>
  <r>
    <n v="23"/>
    <s v="Primoz Brezec"/>
    <d v="1979-10-02T00:00:00"/>
    <s v="Former"/>
    <s v="C"/>
    <s v="No USA"/>
    <s v="White"/>
    <d v="2001-11-04T00:00:00"/>
    <n v="2001"/>
    <n v="2010"/>
    <d v="2019-07-31T00:00:00"/>
    <n v="0"/>
    <s v="No"/>
    <n v="39"/>
    <n v="22.09"/>
    <n v="39.83"/>
    <n v="114.3"/>
    <n v="218.44"/>
    <n v="218.44"/>
    <n v="23.96"/>
    <n v="342"/>
    <s v="No"/>
    <m/>
    <m/>
    <m/>
    <x v="1"/>
  </r>
  <r>
    <n v="24"/>
    <s v="Tom Burleson"/>
    <d v="1952-02-24T00:00:00"/>
    <s v="Former"/>
    <s v="C"/>
    <s v="USA"/>
    <s v="White"/>
    <d v="1974-10-17T00:00:00"/>
    <n v="1974"/>
    <n v="1981"/>
    <d v="2019-07-31T00:00:00"/>
    <n v="0"/>
    <s v="No"/>
    <n v="67"/>
    <n v="22.64"/>
    <n v="67.430000000000007"/>
    <n v="102.06"/>
    <n v="218.44"/>
    <n v="218.44"/>
    <n v="21.39"/>
    <n v="446"/>
    <s v="No"/>
    <m/>
    <m/>
    <m/>
    <x v="1"/>
  </r>
  <r>
    <n v="25"/>
    <s v="James Donaldson"/>
    <d v="1957-08-16T00:00:00"/>
    <s v="Former"/>
    <s v="C"/>
    <s v="No USA"/>
    <s v="Black"/>
    <d v="1980-10-10T00:00:00"/>
    <n v="1980"/>
    <n v="1995"/>
    <d v="2019-07-31T00:00:00"/>
    <n v="0"/>
    <s v="No"/>
    <n v="61"/>
    <n v="23.15"/>
    <n v="61.95"/>
    <n v="124.74"/>
    <n v="218.44"/>
    <n v="218.44"/>
    <n v="26.14"/>
    <n v="957"/>
    <s v="Yes"/>
    <m/>
    <m/>
    <m/>
    <x v="1"/>
  </r>
  <r>
    <n v="26"/>
    <s v="Ralph Drollinger"/>
    <d v="1954-04-20T00:00:00"/>
    <s v="Former"/>
    <s v="C"/>
    <s v="USA"/>
    <s v="White"/>
    <d v="1980-10-11T00:00:00"/>
    <n v="1980"/>
    <n v="1981"/>
    <d v="2019-07-31T00:00:00"/>
    <n v="0"/>
    <s v="No"/>
    <n v="65"/>
    <n v="26.48"/>
    <n v="65.28"/>
    <n v="113.4"/>
    <n v="218.44"/>
    <n v="218.44"/>
    <n v="23.77"/>
    <n v="6"/>
    <s v="Yes"/>
    <m/>
    <m/>
    <m/>
    <x v="1"/>
  </r>
  <r>
    <n v="27"/>
    <s v="Artis Gilmore"/>
    <d v="1949-09-21T00:00:00"/>
    <s v="Former"/>
    <s v="C"/>
    <s v="USA"/>
    <s v="Black"/>
    <d v="1976-10-22T00:00:00"/>
    <n v="1976"/>
    <n v="1988"/>
    <d v="2019-07-31T00:00:00"/>
    <n v="0"/>
    <s v="No"/>
    <n v="69"/>
    <n v="27.09"/>
    <n v="69.86"/>
    <n v="108.86"/>
    <n v="218.44"/>
    <n v="218.44"/>
    <n v="22.81"/>
    <n v="909"/>
    <s v="No"/>
    <m/>
    <m/>
    <m/>
    <x v="1"/>
  </r>
  <r>
    <n v="28"/>
    <s v="Petur Gudmundsson"/>
    <d v="1958-10-30T00:00:00"/>
    <s v="Former"/>
    <s v="C"/>
    <s v="No USA"/>
    <s v="White"/>
    <d v="1981-11-08T00:00:00"/>
    <n v="1981"/>
    <n v="1989"/>
    <d v="2019-07-31T00:00:00"/>
    <n v="0"/>
    <s v="No"/>
    <n v="60"/>
    <n v="23.03"/>
    <n v="60.75"/>
    <n v="117.93"/>
    <n v="218.44"/>
    <n v="218.44"/>
    <n v="24.72"/>
    <n v="150"/>
    <s v="No"/>
    <m/>
    <m/>
    <m/>
    <x v="1"/>
  </r>
  <r>
    <n v="29"/>
    <s v="Hamed Haddadi"/>
    <d v="1985-05-19T00:00:00"/>
    <s v="Former"/>
    <s v="C"/>
    <s v="No USA"/>
    <m/>
    <d v="2008-12-30T00:00:00"/>
    <n v="2008"/>
    <n v="2013"/>
    <d v="2019-07-31T00:00:00"/>
    <n v="0"/>
    <s v="No"/>
    <n v="34"/>
    <n v="23.62"/>
    <n v="34.200000000000003"/>
    <n v="115.21"/>
    <n v="218.44"/>
    <n v="218.44"/>
    <n v="24.15"/>
    <n v="151"/>
    <s v="No"/>
    <m/>
    <m/>
    <m/>
    <x v="1"/>
  </r>
  <r>
    <n v="30"/>
    <s v="Thomas Hamilton"/>
    <d v="1975-04-03T00:00:00"/>
    <s v="Former"/>
    <s v="C"/>
    <s v="USA"/>
    <s v="Black"/>
    <d v="1996-03-17T00:00:00"/>
    <n v="1995"/>
    <n v="2000"/>
    <d v="2019-07-31T00:00:00"/>
    <n v="0"/>
    <s v="No"/>
    <n v="44"/>
    <n v="20.96"/>
    <n v="44.33"/>
    <n v="149.68"/>
    <n v="218.44"/>
    <n v="218.44"/>
    <n v="31.37"/>
    <n v="33"/>
    <s v="No"/>
    <m/>
    <m/>
    <m/>
    <x v="1"/>
  </r>
  <r>
    <n v="31"/>
    <s v="Roy Hibbert"/>
    <d v="1986-12-11T00:00:00"/>
    <s v="Former"/>
    <s v="C"/>
    <s v="USA"/>
    <s v="Black"/>
    <d v="2008-10-29T00:00:00"/>
    <n v="2008"/>
    <n v="2017"/>
    <d v="2019-07-31T00:00:00"/>
    <n v="0"/>
    <s v="No"/>
    <n v="32"/>
    <n v="21.88"/>
    <n v="32.64"/>
    <n v="122.47"/>
    <n v="218.44"/>
    <n v="218.44"/>
    <n v="25.67"/>
    <n v="518"/>
    <s v="No"/>
    <m/>
    <m/>
    <m/>
    <x v="1"/>
  </r>
  <r>
    <n v="32"/>
    <s v="Garth Joseph"/>
    <d v="1973-08-08T00:00:00"/>
    <s v="Former"/>
    <s v="C"/>
    <s v="No USA"/>
    <s v="Black"/>
    <d v="2000-11-10T00:00:00"/>
    <n v="2000"/>
    <n v="2001"/>
    <d v="2019-07-31T00:00:00"/>
    <n v="0"/>
    <s v="No"/>
    <n v="45"/>
    <n v="27.26"/>
    <n v="45.98"/>
    <n v="142.88"/>
    <n v="218.44"/>
    <n v="218.44"/>
    <n v="29.94"/>
    <n v="4"/>
    <s v="No"/>
    <m/>
    <m/>
    <m/>
    <x v="1"/>
  </r>
  <r>
    <n v="33"/>
    <s v="Rich King"/>
    <d v="1969-04-04T00:00:00"/>
    <s v="Former"/>
    <s v="C"/>
    <s v="USA"/>
    <s v="White"/>
    <d v="1991-11-05T00:00:00"/>
    <n v="1991"/>
    <n v="1995"/>
    <d v="2019-07-31T00:00:00"/>
    <n v="0"/>
    <s v="No"/>
    <n v="50"/>
    <n v="22.59"/>
    <n v="50.32"/>
    <n v="117.93"/>
    <n v="218.44"/>
    <n v="218.44"/>
    <n v="24.72"/>
    <n v="72"/>
    <s v="No"/>
    <m/>
    <m/>
    <m/>
    <x v="1"/>
  </r>
  <r>
    <n v="34"/>
    <s v="Luc Longley"/>
    <d v="1969-01-19T00:00:00"/>
    <s v="Former"/>
    <s v="C"/>
    <s v="No USA"/>
    <s v="White"/>
    <d v="1991-11-30T00:00:00"/>
    <n v="1991"/>
    <n v="2001"/>
    <d v="2019-07-31T00:00:00"/>
    <n v="0"/>
    <s v="No"/>
    <n v="50"/>
    <n v="22.86"/>
    <n v="50.53"/>
    <n v="120.2"/>
    <n v="218.44"/>
    <n v="218.44"/>
    <n v="25.19"/>
    <n v="567"/>
    <s v="No"/>
    <m/>
    <m/>
    <m/>
    <x v="1"/>
  </r>
  <r>
    <n v="35"/>
    <s v="Dikembe Mutombo"/>
    <d v="1966-06-25T00:00:00"/>
    <s v="Former"/>
    <s v="C"/>
    <s v="No USA"/>
    <s v="Black"/>
    <d v="1991-11-01T00:00:00"/>
    <n v="1991"/>
    <n v="2009"/>
    <d v="2019-07-31T00:00:00"/>
    <n v="0"/>
    <s v="No"/>
    <n v="53"/>
    <n v="25.35"/>
    <n v="53.1"/>
    <n v="111.13"/>
    <n v="218.44"/>
    <n v="218.44"/>
    <n v="23.29"/>
    <n v="1196"/>
    <s v="No"/>
    <m/>
    <m/>
    <m/>
    <x v="1"/>
  </r>
  <r>
    <n v="36"/>
    <s v="Martin Nessley"/>
    <d v="1965-02-16T00:00:00"/>
    <s v="Former"/>
    <s v="C"/>
    <s v="USA"/>
    <s v="White"/>
    <d v="1987-11-06T00:00:00"/>
    <n v="1987"/>
    <n v="1988"/>
    <d v="2019-07-31T00:00:00"/>
    <n v="0"/>
    <s v="No"/>
    <n v="54"/>
    <n v="22.72"/>
    <n v="54.45"/>
    <n v="117.93"/>
    <n v="218.44"/>
    <n v="218.44"/>
    <n v="24.72"/>
    <n v="44"/>
    <s v="No"/>
    <m/>
    <m/>
    <m/>
    <x v="1"/>
  </r>
  <r>
    <n v="37"/>
    <s v="Alan Ogg"/>
    <d v="1967-07-05T00:00:00"/>
    <s v="Former"/>
    <s v="C"/>
    <s v="USA"/>
    <s v="White"/>
    <d v="1991-01-12T00:00:00"/>
    <n v="1990"/>
    <n v="1993"/>
    <d v="2009-11-01T00:00:00"/>
    <n v="1"/>
    <s v="Yes"/>
    <n v="42"/>
    <n v="23.52"/>
    <n v="42.33"/>
    <n v="108.86"/>
    <n v="218.44"/>
    <n v="218.44"/>
    <n v="22.81"/>
    <n v="80"/>
    <s v="No"/>
    <s v="Diseases of the circulatory system"/>
    <s v="Heart valwe infection"/>
    <s v="BB40&amp;XA0QB6"/>
    <x v="2"/>
  </r>
  <r>
    <n v="38"/>
    <s v="Greg Ostertag"/>
    <d v="1973-03-06T00:00:00"/>
    <s v="Former"/>
    <s v="C"/>
    <s v="USA"/>
    <s v="White"/>
    <d v="1995-11-03T00:00:00"/>
    <n v="1995"/>
    <n v="2006"/>
    <d v="2019-07-31T00:00:00"/>
    <n v="0"/>
    <s v="No"/>
    <n v="46"/>
    <n v="22.66"/>
    <n v="46.4"/>
    <n v="127.01"/>
    <n v="218.44"/>
    <n v="218.44"/>
    <n v="26.62"/>
    <n v="756"/>
    <s v="No"/>
    <m/>
    <m/>
    <m/>
    <x v="1"/>
  </r>
  <r>
    <n v="39"/>
    <s v="Tom Payne"/>
    <d v="1950-11-19T00:00:00"/>
    <s v="Former"/>
    <s v="C"/>
    <s v="USA"/>
    <s v="Black"/>
    <d v="1971-10-12T00:00:00"/>
    <n v="1971"/>
    <n v="1972"/>
    <d v="2019-07-31T00:00:00"/>
    <n v="0"/>
    <s v="No"/>
    <n v="68"/>
    <n v="20.9"/>
    <n v="68.7"/>
    <n v="108.86"/>
    <n v="218.44"/>
    <n v="218.44"/>
    <n v="22.81"/>
    <n v="29"/>
    <s v="No"/>
    <m/>
    <m/>
    <m/>
    <x v="1"/>
  </r>
  <r>
    <n v="40"/>
    <s v="Kosta Perovic"/>
    <d v="1985-02-19T00:00:00"/>
    <s v="Former"/>
    <s v="C"/>
    <s v="No USA"/>
    <s v="White"/>
    <d v="2008-01-19T00:00:00"/>
    <n v="2007"/>
    <n v="2008"/>
    <d v="2019-07-31T00:00:00"/>
    <n v="0"/>
    <s v="No"/>
    <n v="34"/>
    <n v="22.91"/>
    <n v="34.44"/>
    <n v="108.86"/>
    <n v="218.44"/>
    <n v="218.44"/>
    <n v="22.81"/>
    <n v="7"/>
    <s v="No"/>
    <m/>
    <m/>
    <m/>
    <x v="1"/>
  </r>
  <r>
    <n v="41"/>
    <s v="Bruno Sundov"/>
    <d v="1980-02-10T00:00:00"/>
    <s v="Former"/>
    <s v="C"/>
    <s v="No USA"/>
    <s v="White"/>
    <d v="1999-04-21T00:00:00"/>
    <n v="1998"/>
    <n v="2005"/>
    <d v="2019-07-31T00:00:00"/>
    <n v="0"/>
    <s v="No"/>
    <n v="39"/>
    <n v="19.190000000000001"/>
    <n v="39.47"/>
    <n v="99.79"/>
    <n v="218.44"/>
    <n v="218.44"/>
    <n v="20.91"/>
    <n v="102"/>
    <s v="No"/>
    <m/>
    <m/>
    <m/>
    <x v="1"/>
  </r>
  <r>
    <n v="42"/>
    <s v="Cezary Trybanski"/>
    <d v="1979-09-22T00:00:00"/>
    <s v="Former"/>
    <s v="C"/>
    <s v="No USA"/>
    <s v="White"/>
    <d v="2002-11-15T00:00:00"/>
    <n v="2002"/>
    <n v="2004"/>
    <d v="2019-07-31T00:00:00"/>
    <n v="0"/>
    <s v="No"/>
    <n v="39"/>
    <n v="23.15"/>
    <n v="39.85"/>
    <n v="108.86"/>
    <n v="218.44"/>
    <n v="218.44"/>
    <n v="22.81"/>
    <n v="22"/>
    <s v="No"/>
    <m/>
    <m/>
    <m/>
    <x v="1"/>
  </r>
  <r>
    <n v="43"/>
    <s v="Jake Tsakalidis"/>
    <d v="1979-06-10T00:00:00"/>
    <s v="Former"/>
    <s v="C"/>
    <s v="No USA"/>
    <s v="White"/>
    <d v="2000-11-02T00:00:00"/>
    <n v="2000"/>
    <n v="2007"/>
    <d v="2019-07-31T00:00:00"/>
    <n v="0"/>
    <s v="No"/>
    <n v="40"/>
    <n v="21.4"/>
    <n v="40.14"/>
    <n v="129.27000000000001"/>
    <n v="218.44"/>
    <n v="218.44"/>
    <n v="27.09"/>
    <n v="315"/>
    <s v="No"/>
    <m/>
    <m/>
    <m/>
    <x v="1"/>
  </r>
  <r>
    <n v="44"/>
    <s v="Stojko Vrankovic"/>
    <d v="1964-01-22T00:00:00"/>
    <s v="Former"/>
    <s v="C"/>
    <s v="No USA"/>
    <s v="White"/>
    <d v="1990-11-13T00:00:00"/>
    <n v="1990"/>
    <n v="1999"/>
    <d v="2019-07-31T00:00:00"/>
    <n v="0"/>
    <s v="No"/>
    <n v="55"/>
    <n v="26.81"/>
    <n v="55.52"/>
    <n v="117.93"/>
    <n v="218.44"/>
    <n v="218.44"/>
    <n v="24.72"/>
    <n v="170"/>
    <s v="No"/>
    <m/>
    <m/>
    <m/>
    <x v="1"/>
  </r>
  <r>
    <n v="45"/>
    <s v="Luther Wright"/>
    <d v="1971-09-22T00:00:00"/>
    <s v="Former"/>
    <s v="C"/>
    <s v="USA"/>
    <s v="Black"/>
    <d v="1993-11-05T00:00:00"/>
    <n v="1993"/>
    <n v="1994"/>
    <d v="2019-07-31T00:00:00"/>
    <n v="0"/>
    <s v="No"/>
    <n v="47"/>
    <n v="22.12"/>
    <n v="47.85"/>
    <n v="122.47"/>
    <n v="218.44"/>
    <n v="218.44"/>
    <n v="25.67"/>
    <n v="15"/>
    <s v="No"/>
    <m/>
    <m/>
    <m/>
    <x v="1"/>
  </r>
  <r>
    <n v="46"/>
    <s v="Solomon Alabi"/>
    <d v="1988-03-21T00:00:00"/>
    <s v="Former"/>
    <s v="C"/>
    <s v="No USA"/>
    <s v="Black"/>
    <d v="2010-11-13T00:00:00"/>
    <n v="2010"/>
    <n v="2012"/>
    <d v="2019-07-31T00:00:00"/>
    <n v="0"/>
    <s v="No"/>
    <n v="31"/>
    <n v="22.65"/>
    <n v="31.36"/>
    <n v="113.85"/>
    <n v="215.9"/>
    <n v="215.9"/>
    <n v="24.42"/>
    <n v="26"/>
    <s v="No"/>
    <m/>
    <m/>
    <m/>
    <x v="1"/>
  </r>
  <r>
    <n v="47"/>
    <s v="Dalibor Bagaric"/>
    <d v="1980-02-07T00:00:00"/>
    <s v="Former"/>
    <s v="C"/>
    <s v="No USA"/>
    <s v="White"/>
    <d v="2000-11-22T00:00:00"/>
    <n v="2000"/>
    <n v="2003"/>
    <d v="2019-07-31T00:00:00"/>
    <n v="0"/>
    <s v="No"/>
    <n v="39"/>
    <n v="20.79"/>
    <n v="39.479999999999997"/>
    <n v="115.67"/>
    <n v="215.9"/>
    <n v="215.9"/>
    <n v="24.81"/>
    <n v="95"/>
    <s v="No"/>
    <m/>
    <m/>
    <m/>
    <x v="1"/>
  </r>
  <r>
    <n v="48"/>
    <s v="Uwe Blab"/>
    <d v="1962-03-26T00:00:00"/>
    <s v="Former"/>
    <s v="C"/>
    <s v="No USA"/>
    <s v="White"/>
    <d v="1985-10-26T00:00:00"/>
    <n v="1985"/>
    <n v="1990"/>
    <d v="2019-07-31T00:00:00"/>
    <n v="0"/>
    <s v="No"/>
    <n v="57"/>
    <n v="23.59"/>
    <n v="57.35"/>
    <n v="114.3"/>
    <n v="215.9"/>
    <n v="215.9"/>
    <n v="24.52"/>
    <n v="235"/>
    <s v="No"/>
    <m/>
    <m/>
    <m/>
    <x v="1"/>
  </r>
  <r>
    <n v="49"/>
    <s v="Sam Bowie"/>
    <d v="1961-03-17T00:00:00"/>
    <s v="Former"/>
    <s v="C-F"/>
    <s v="USA"/>
    <s v="White"/>
    <d v="1984-10-27T00:00:00"/>
    <n v="1984"/>
    <n v="1995"/>
    <d v="2019-07-31T00:00:00"/>
    <n v="0"/>
    <s v="No"/>
    <n v="58"/>
    <n v="23.61"/>
    <n v="58.37"/>
    <n v="106.59"/>
    <n v="215.9"/>
    <n v="215.9"/>
    <n v="22.87"/>
    <n v="511"/>
    <s v="No"/>
    <m/>
    <m/>
    <m/>
    <x v="1"/>
  </r>
  <r>
    <n v="50"/>
    <s v="Bill Cartwright"/>
    <d v="1957-07-30T00:00:00"/>
    <s v="Former"/>
    <s v="C"/>
    <s v="USA"/>
    <s v="Black"/>
    <d v="1979-10-12T00:00:00"/>
    <n v="1979"/>
    <n v="1995"/>
    <d v="2019-07-31T00:00:00"/>
    <n v="0"/>
    <s v="No"/>
    <n v="62"/>
    <n v="22.2"/>
    <n v="62"/>
    <n v="111.13"/>
    <n v="215.9"/>
    <n v="215.9"/>
    <n v="23.84"/>
    <n v="963"/>
    <s v="No"/>
    <m/>
    <m/>
    <m/>
    <x v="1"/>
  </r>
  <r>
    <n v="51"/>
    <s v="Ron Cavenall"/>
    <d v="1959-04-30T00:00:00"/>
    <s v="Former"/>
    <s v="C"/>
    <s v="USA"/>
    <s v="Black"/>
    <d v="1984-11-10T00:00:00"/>
    <n v="1984"/>
    <n v="1989"/>
    <d v="2019-07-31T00:00:00"/>
    <n v="0"/>
    <s v="No"/>
    <n v="60"/>
    <n v="25.53"/>
    <n v="60.25"/>
    <n v="104.33"/>
    <n v="215.9"/>
    <n v="215.9"/>
    <n v="22.38"/>
    <n v="58"/>
    <s v="No"/>
    <m/>
    <m/>
    <m/>
    <x v="1"/>
  </r>
  <r>
    <n v="52"/>
    <s v="Wilt Chamberlain*"/>
    <d v="1936-08-21T00:00:00"/>
    <s v="Former"/>
    <s v="C"/>
    <s v="USA"/>
    <s v="Black"/>
    <d v="1959-10-24T00:00:00"/>
    <n v="1959"/>
    <n v="1973"/>
    <d v="1999-10-12T00:00:00"/>
    <n v="1"/>
    <s v="Yes"/>
    <n v="63"/>
    <n v="23.17"/>
    <n v="63.14"/>
    <n v="124.74"/>
    <n v="215.9"/>
    <n v="215.9"/>
    <n v="26.76"/>
    <n v="1045"/>
    <s v="No"/>
    <s v="Diseases of the circulatory system"/>
    <s v="heart attack (maybe)"/>
    <s v="BD1Z Heart failure, unspecified"/>
    <x v="2"/>
  </r>
  <r>
    <n v="53"/>
    <s v="Tyson Chandler"/>
    <d v="1982-10-02T00:00:00"/>
    <s v="Active"/>
    <s v="C"/>
    <s v="USA"/>
    <s v="Black"/>
    <d v="2001-10-31T00:00:00"/>
    <n v="2001"/>
    <n v="2020"/>
    <d v="2019-07-31T00:00:00"/>
    <n v="0"/>
    <s v="No"/>
    <n v="36"/>
    <n v="19.079999999999998"/>
    <n v="36.83"/>
    <n v="108.86"/>
    <n v="215.9"/>
    <n v="215.9"/>
    <n v="23.35"/>
    <n v="908"/>
    <s v="No"/>
    <m/>
    <m/>
    <m/>
    <x v="1"/>
  </r>
  <r>
    <n v="54"/>
    <s v="Rastko Cvetkovic"/>
    <d v="1970-06-22T00:00:00"/>
    <s v="Former"/>
    <s v="C"/>
    <s v="No USA"/>
    <s v="White"/>
    <d v="1995-12-21T00:00:00"/>
    <n v="1995"/>
    <n v="1996"/>
    <d v="2019-07-31T00:00:00"/>
    <n v="0"/>
    <s v="No"/>
    <n v="49"/>
    <n v="25.5"/>
    <n v="49.11"/>
    <n v="117.93"/>
    <n v="215.9"/>
    <n v="215.9"/>
    <n v="25.3"/>
    <n v="14"/>
    <s v="No"/>
    <m/>
    <m/>
    <m/>
    <x v="1"/>
  </r>
  <r>
    <n v="55"/>
    <s v="Vlade Divac"/>
    <d v="1968-02-03T00:00:00"/>
    <s v="Former"/>
    <s v="C"/>
    <s v="No USA"/>
    <s v="White"/>
    <d v="1989-11-03T00:00:00"/>
    <n v="1989"/>
    <n v="2005"/>
    <d v="2019-07-31T00:00:00"/>
    <n v="0"/>
    <s v="No"/>
    <n v="51"/>
    <n v="21.75"/>
    <n v="51.49"/>
    <n v="110.22"/>
    <n v="215.9"/>
    <n v="215.9"/>
    <n v="23.65"/>
    <n v="1134"/>
    <s v="No"/>
    <m/>
    <m/>
    <m/>
    <x v="1"/>
  </r>
  <r>
    <n v="56"/>
    <s v="Greg Dreiling"/>
    <d v="1962-11-07T00:00:00"/>
    <s v="Former"/>
    <s v="C"/>
    <s v="USA"/>
    <s v="White"/>
    <d v="1986-11-05T00:00:00"/>
    <n v="1986"/>
    <n v="1997"/>
    <d v="2019-07-31T00:00:00"/>
    <n v="0"/>
    <s v="No"/>
    <n v="56"/>
    <n v="23.99"/>
    <n v="56.73"/>
    <n v="113.4"/>
    <n v="215.9"/>
    <n v="215.9"/>
    <n v="24.33"/>
    <n v="474"/>
    <s v="No"/>
    <m/>
    <m/>
    <m/>
    <x v="1"/>
  </r>
  <r>
    <n v="57"/>
    <s v="Rolando Ferreira"/>
    <d v="1964-05-24T00:00:00"/>
    <s v="Former"/>
    <s v="C"/>
    <s v="No USA"/>
    <s v="White"/>
    <d v="1988-11-04T00:00:00"/>
    <n v="1988"/>
    <n v="1989"/>
    <d v="2019-07-31T00:00:00"/>
    <n v="0"/>
    <s v="No"/>
    <n v="55"/>
    <n v="24.45"/>
    <n v="55.18"/>
    <n v="108.86"/>
    <n v="215.9"/>
    <n v="215.9"/>
    <n v="23.35"/>
    <n v="12"/>
    <s v="No"/>
    <m/>
    <m/>
    <m/>
    <x v="1"/>
  </r>
  <r>
    <n v="58"/>
    <s v="Kyrylo Fesenko"/>
    <d v="1986-12-24T00:00:00"/>
    <s v="Former"/>
    <s v="C"/>
    <s v="No USA"/>
    <s v="White"/>
    <d v="2007-11-30T00:00:00"/>
    <n v="2007"/>
    <n v="2012"/>
    <d v="2019-07-31T00:00:00"/>
    <n v="0"/>
    <s v="No"/>
    <n v="32"/>
    <n v="20.93"/>
    <n v="32.6"/>
    <n v="130.63"/>
    <n v="215.9"/>
    <n v="215.9"/>
    <n v="28.03"/>
    <n v="135"/>
    <s v="No"/>
    <m/>
    <m/>
    <m/>
    <x v="1"/>
  </r>
  <r>
    <n v="59"/>
    <s v="Greg Fillmore"/>
    <d v="1947-03-07T00:00:00"/>
    <s v="Former"/>
    <s v="C"/>
    <s v="USA"/>
    <s v="Black"/>
    <d v="1970-12-02T00:00:00"/>
    <n v="1970"/>
    <n v="1972"/>
    <d v="2019-07-31T00:00:00"/>
    <n v="0"/>
    <s v="No"/>
    <n v="72"/>
    <n v="23.74"/>
    <n v="72.400000000000006"/>
    <n v="108.86"/>
    <n v="215.9"/>
    <n v="215.9"/>
    <n v="23.35"/>
    <n v="49"/>
    <s v="No"/>
    <m/>
    <m/>
    <m/>
    <x v="1"/>
  </r>
  <r>
    <n v="60"/>
    <s v="Marc Gasol"/>
    <d v="1985-01-29T00:00:00"/>
    <s v="Active"/>
    <s v="C"/>
    <s v="No USA"/>
    <s v="White"/>
    <d v="2008-10-29T00:00:00"/>
    <n v="2008"/>
    <n v="2020"/>
    <d v="2019-07-31T00:00:00"/>
    <n v="0"/>
    <s v="No"/>
    <n v="34"/>
    <n v="23.75"/>
    <n v="34.5"/>
    <n v="115.67"/>
    <n v="215.9"/>
    <n v="215.9"/>
    <n v="24.81"/>
    <n v="503"/>
    <s v="No"/>
    <m/>
    <m/>
    <m/>
    <x v="1"/>
  </r>
  <r>
    <n v="61"/>
    <s v="Andreas Glyniadakis"/>
    <d v="1981-08-21T00:00:00"/>
    <s v="Former"/>
    <s v="C"/>
    <s v="No USA"/>
    <s v="White"/>
    <d v="2006-11-10T00:00:00"/>
    <n v="2006"/>
    <n v="2007"/>
    <d v="2019-07-31T00:00:00"/>
    <n v="0"/>
    <s v="No"/>
    <n v="37"/>
    <n v="25.22"/>
    <n v="37.94"/>
    <n v="127.01"/>
    <n v="215.9"/>
    <n v="215.9"/>
    <n v="27.25"/>
    <n v="13"/>
    <s v="No"/>
    <m/>
    <m/>
    <m/>
    <x v="1"/>
  </r>
  <r>
    <n v="62"/>
    <s v="Rudy Gobert"/>
    <d v="1992-06-26T00:00:00"/>
    <s v="Active"/>
    <s v="C"/>
    <s v="No USA"/>
    <s v="Black"/>
    <d v="2013-10-30T00:00:00"/>
    <n v="2013"/>
    <n v="2020"/>
    <d v="2019-07-31T00:00:00"/>
    <n v="0"/>
    <s v="No"/>
    <n v="27"/>
    <n v="21.34"/>
    <n v="27.09"/>
    <n v="111.13"/>
    <n v="215.9"/>
    <n v="215.9"/>
    <n v="23.84"/>
    <n v="113"/>
    <s v="No"/>
    <m/>
    <m/>
    <m/>
    <x v="1"/>
  </r>
  <r>
    <n v="63"/>
    <s v="Tito Horford"/>
    <d v="1966-01-19T00:00:00"/>
    <s v="Former"/>
    <s v="C"/>
    <s v="No USA"/>
    <s v="Black"/>
    <d v="1988-11-09T00:00:00"/>
    <n v="1988"/>
    <n v="1994"/>
    <d v="2019-07-31T00:00:00"/>
    <n v="0"/>
    <s v="No"/>
    <n v="53"/>
    <n v="22.81"/>
    <n v="53.53"/>
    <n v="111.13"/>
    <n v="215.9"/>
    <n v="215.9"/>
    <n v="23.84"/>
    <n v="63"/>
    <s v="No"/>
    <m/>
    <m/>
    <m/>
    <x v="1"/>
  </r>
  <r>
    <n v="64"/>
    <s v="Nate Huffman"/>
    <d v="1975-04-02T00:00:00"/>
    <s v="Former"/>
    <s v="C"/>
    <s v="USA"/>
    <s v="White"/>
    <d v="2002-12-08T00:00:00"/>
    <n v="2002"/>
    <n v="2003"/>
    <d v="2015-10-15T00:00:00"/>
    <n v="1"/>
    <s v="Yes"/>
    <n v="40"/>
    <n v="27.69"/>
    <n v="40.54"/>
    <n v="111.13"/>
    <n v="215.9"/>
    <n v="215.9"/>
    <n v="23.84"/>
    <n v="7"/>
    <s v="No"/>
    <m/>
    <s v="bladder cancer"/>
    <s v="2C94.Z Malignant neoplasms of bladder, unspecified"/>
    <x v="3"/>
  </r>
  <r>
    <n v="65"/>
    <s v="Mile Ilic"/>
    <d v="1984-06-02T00:00:00"/>
    <s v="Former"/>
    <s v="C"/>
    <s v="No USA"/>
    <s v="White"/>
    <d v="2006-11-01T00:00:00"/>
    <n v="2006"/>
    <n v="2007"/>
    <d v="2019-07-31T00:00:00"/>
    <n v="0"/>
    <s v="No"/>
    <n v="35"/>
    <n v="22.41"/>
    <n v="35.159999999999997"/>
    <n v="104.33"/>
    <n v="215.9"/>
    <n v="215.9"/>
    <n v="22.38"/>
    <n v="5"/>
    <s v="No"/>
    <m/>
    <m/>
    <m/>
    <x v="1"/>
  </r>
  <r>
    <n v="66"/>
    <s v="Mario Kasun"/>
    <d v="1980-04-05T00:00:00"/>
    <s v="Former"/>
    <s v="C"/>
    <s v="No USA"/>
    <s v="White"/>
    <d v="2004-11-12T00:00:00"/>
    <n v="2004"/>
    <n v="2006"/>
    <d v="2019-07-31T00:00:00"/>
    <n v="0"/>
    <s v="No"/>
    <n v="39"/>
    <n v="24.61"/>
    <n v="39.32"/>
    <n v="117.93"/>
    <n v="215.9"/>
    <n v="215.9"/>
    <n v="25.3"/>
    <n v="73"/>
    <s v="No"/>
    <m/>
    <m/>
    <m/>
    <x v="1"/>
  </r>
  <r>
    <n v="67"/>
    <s v="Ognjen Kuzmic"/>
    <d v="1990-05-16T00:00:00"/>
    <s v="Former"/>
    <s v="C"/>
    <s v="No USA"/>
    <s v="White"/>
    <d v="2013-10-30T00:00:00"/>
    <n v="2013"/>
    <n v="2015"/>
    <d v="2019-07-31T00:00:00"/>
    <n v="0"/>
    <s v="No"/>
    <n v="29"/>
    <n v="23.46"/>
    <n v="29.21"/>
    <n v="113.85"/>
    <n v="215.9"/>
    <n v="215.9"/>
    <n v="24.42"/>
    <n v="37"/>
    <s v="No"/>
    <m/>
    <m/>
    <m/>
    <x v="1"/>
  </r>
  <r>
    <n v="68"/>
    <s v="Alex Len"/>
    <d v="1993-06-16T00:00:00"/>
    <s v="Active"/>
    <s v="C"/>
    <s v="No USA"/>
    <s v="White"/>
    <d v="2013-10-30T00:00:00"/>
    <n v="2013"/>
    <n v="2020"/>
    <d v="2019-07-31T00:00:00"/>
    <n v="0"/>
    <s v="No"/>
    <n v="26"/>
    <n v="20.37"/>
    <n v="26.12"/>
    <n v="117.93"/>
    <n v="215.9"/>
    <n v="215.9"/>
    <n v="25.3"/>
    <n v="105"/>
    <s v="No"/>
    <m/>
    <m/>
    <m/>
    <x v="1"/>
  </r>
  <r>
    <n v="69"/>
    <s v="Gary Leonard"/>
    <d v="1967-02-16T00:00:00"/>
    <s v="Former"/>
    <s v="C"/>
    <s v="USA"/>
    <s v="White"/>
    <d v="1989-11-17T00:00:00"/>
    <n v="1989"/>
    <n v="1992"/>
    <d v="2019-07-31T00:00:00"/>
    <n v="0"/>
    <s v="No"/>
    <n v="52"/>
    <n v="22.75"/>
    <n v="52.45"/>
    <n v="113.4"/>
    <n v="215.9"/>
    <n v="215.9"/>
    <n v="24.33"/>
    <n v="31"/>
    <s v="No"/>
    <m/>
    <m/>
    <m/>
    <x v="1"/>
  </r>
  <r>
    <n v="70"/>
    <s v="Meyers Leonard"/>
    <d v="1992-02-27T00:00:00"/>
    <s v="Active"/>
    <s v="C"/>
    <s v="USA"/>
    <s v="White"/>
    <d v="2012-10-31T00:00:00"/>
    <n v="2012"/>
    <n v="2020"/>
    <d v="2019-07-31T00:00:00"/>
    <n v="0"/>
    <s v="No"/>
    <n v="27"/>
    <n v="20.68"/>
    <n v="27.42"/>
    <n v="111.13"/>
    <n v="215.9"/>
    <n v="215.9"/>
    <n v="23.84"/>
    <n v="152"/>
    <s v="No"/>
    <m/>
    <m/>
    <m/>
    <x v="1"/>
  </r>
  <r>
    <n v="71"/>
    <s v="Jim McIlvaine"/>
    <d v="1972-07-30T00:00:00"/>
    <s v="Former"/>
    <s v="C"/>
    <s v="USA"/>
    <s v="White"/>
    <d v="1994-11-15T00:00:00"/>
    <n v="1994"/>
    <n v="2001"/>
    <d v="2019-07-31T00:00:00"/>
    <n v="0"/>
    <s v="No"/>
    <n v="47"/>
    <n v="22.29"/>
    <n v="47"/>
    <n v="108.86"/>
    <n v="215.9"/>
    <n v="215.9"/>
    <n v="23.35"/>
    <n v="401"/>
    <s v="No"/>
    <m/>
    <m/>
    <m/>
    <x v="1"/>
  </r>
  <r>
    <n v="72"/>
    <s v="Timofey Mozgov"/>
    <d v="1986-07-16T00:00:00"/>
    <s v="Former"/>
    <s v="C"/>
    <s v="No USA"/>
    <s v="White"/>
    <d v="2010-10-27T00:00:00"/>
    <n v="2010"/>
    <n v="2018"/>
    <d v="2019-07-31T00:00:00"/>
    <n v="0"/>
    <s v="No"/>
    <n v="33"/>
    <n v="24.28"/>
    <n v="33.04"/>
    <n v="124.74"/>
    <n v="215.9"/>
    <n v="215.9"/>
    <n v="26.76"/>
    <n v="281"/>
    <s v="No"/>
    <m/>
    <m/>
    <m/>
    <x v="1"/>
  </r>
  <r>
    <n v="73"/>
    <s v="Shaquille O'Neal"/>
    <d v="1972-03-06T00:00:00"/>
    <s v="Former"/>
    <s v="C"/>
    <s v="USA"/>
    <s v="Black"/>
    <d v="1992-11-06T00:00:00"/>
    <n v="1992"/>
    <n v="2011"/>
    <d v="2019-07-31T00:00:00"/>
    <n v="0"/>
    <s v="No"/>
    <n v="47"/>
    <n v="20.67"/>
    <n v="47.4"/>
    <n v="147.41999999999999"/>
    <n v="215.9"/>
    <n v="215.9"/>
    <n v="31.63"/>
    <n v="1207"/>
    <s v="No"/>
    <m/>
    <m/>
    <m/>
    <x v="1"/>
  </r>
  <r>
    <n v="74"/>
    <s v="Walter Palmer"/>
    <d v="1968-10-23T00:00:00"/>
    <s v="Former"/>
    <s v="C-F"/>
    <s v="USA"/>
    <s v="White"/>
    <d v="1990-11-02T00:00:00"/>
    <n v="1990"/>
    <n v="1993"/>
    <d v="2019-07-31T00:00:00"/>
    <n v="0"/>
    <s v="No"/>
    <n v="50"/>
    <n v="22.03"/>
    <n v="50.77"/>
    <n v="97.52"/>
    <n v="215.9"/>
    <n v="215.9"/>
    <n v="20.92"/>
    <n v="48"/>
    <s v="No"/>
    <m/>
    <m/>
    <m/>
    <x v="1"/>
  </r>
  <r>
    <n v="75"/>
    <s v="Tom Piotrowski"/>
    <d v="1960-10-17T00:00:00"/>
    <s v="Former"/>
    <s v="C"/>
    <s v="USA"/>
    <s v="White"/>
    <d v="1983-11-06T00:00:00"/>
    <n v="1983"/>
    <n v="1984"/>
    <d v="2019-07-31T00:00:00"/>
    <n v="0"/>
    <s v="No"/>
    <n v="58"/>
    <n v="23.05"/>
    <n v="58.78"/>
    <n v="108.86"/>
    <n v="215.9"/>
    <n v="215.9"/>
    <n v="23.35"/>
    <n v="18"/>
    <s v="No"/>
    <m/>
    <m/>
    <m/>
    <x v="1"/>
  </r>
  <r>
    <n v="76"/>
    <s v="Joel Przybilla"/>
    <d v="1979-10-10T00:00:00"/>
    <s v="Former"/>
    <s v="C"/>
    <s v="USA"/>
    <s v="White"/>
    <d v="2000-11-04T00:00:00"/>
    <n v="2000"/>
    <n v="2013"/>
    <d v="2019-07-31T00:00:00"/>
    <n v="0"/>
    <s v="No"/>
    <n v="39"/>
    <n v="21.07"/>
    <n v="39.81"/>
    <n v="115.67"/>
    <n v="215.9"/>
    <n v="215.9"/>
    <n v="24.81"/>
    <n v="592"/>
    <s v="No"/>
    <m/>
    <m/>
    <m/>
    <x v="1"/>
  </r>
  <r>
    <n v="77"/>
    <s v="David Robinson*"/>
    <d v="1965-08-06T00:00:00"/>
    <s v="Former"/>
    <s v="C"/>
    <s v="USA"/>
    <s v="Black"/>
    <d v="1989-11-04T00:00:00"/>
    <n v="1989"/>
    <n v="2003"/>
    <d v="2019-07-31T00:00:00"/>
    <n v="0"/>
    <s v="No"/>
    <n v="53"/>
    <n v="24.25"/>
    <n v="53.98"/>
    <n v="106.59"/>
    <n v="215.9"/>
    <n v="215.9"/>
    <n v="22.87"/>
    <n v="987"/>
    <s v="Yes"/>
    <m/>
    <m/>
    <m/>
    <x v="1"/>
  </r>
  <r>
    <n v="78"/>
    <s v="Tree Rollins"/>
    <d v="1955-06-16T00:00:00"/>
    <s v="Former"/>
    <s v="C"/>
    <s v="USA"/>
    <s v="Black"/>
    <d v="1977-10-22T00:00:00"/>
    <n v="1977"/>
    <n v="1995"/>
    <d v="2019-07-31T00:00:00"/>
    <n v="0"/>
    <s v="No"/>
    <n v="64"/>
    <n v="22.35"/>
    <n v="64.12"/>
    <n v="106.59"/>
    <n v="215.9"/>
    <n v="215.9"/>
    <n v="22.87"/>
    <n v="1156"/>
    <s v="No"/>
    <m/>
    <m/>
    <m/>
    <x v="1"/>
  </r>
  <r>
    <n v="79"/>
    <s v="Cheikh Samb"/>
    <d v="1984-10-22T00:00:00"/>
    <s v="Former"/>
    <s v="C"/>
    <s v="No USA"/>
    <s v="Black"/>
    <d v="2007-11-16T00:00:00"/>
    <n v="2007"/>
    <n v="2009"/>
    <d v="2019-07-31T00:00:00"/>
    <n v="0"/>
    <s v="No"/>
    <n v="34"/>
    <n v="23.07"/>
    <n v="34.770000000000003"/>
    <n v="111.13"/>
    <n v="215.9"/>
    <n v="215.9"/>
    <n v="23.84"/>
    <n v="22"/>
    <s v="No"/>
    <m/>
    <m/>
    <m/>
    <x v="1"/>
  </r>
  <r>
    <n v="80"/>
    <s v="Daniel Santiago"/>
    <d v="1976-06-24T00:00:00"/>
    <s v="Former"/>
    <s v="C"/>
    <s v="USA"/>
    <s v="White"/>
    <d v="2000-10-31T00:00:00"/>
    <n v="2000"/>
    <n v="2005"/>
    <d v="2019-07-31T00:00:00"/>
    <n v="0"/>
    <s v="No"/>
    <n v="43"/>
    <n v="24.35"/>
    <n v="43.1"/>
    <n v="116.12"/>
    <n v="215.9"/>
    <n v="215.9"/>
    <n v="24.91"/>
    <n v="122"/>
    <s v="No"/>
    <m/>
    <m/>
    <m/>
    <x v="1"/>
  </r>
  <r>
    <n v="81"/>
    <s v="Luke Schenscher"/>
    <d v="1982-12-31T00:00:00"/>
    <s v="Former"/>
    <s v="C"/>
    <s v="No USA"/>
    <s v="White"/>
    <d v="2006-03-05T00:00:00"/>
    <n v="2005"/>
    <n v="2007"/>
    <d v="2019-07-31T00:00:00"/>
    <n v="0"/>
    <s v="No"/>
    <n v="36"/>
    <n v="23.18"/>
    <n v="36.58"/>
    <n v="115.67"/>
    <n v="215.9"/>
    <n v="215.9"/>
    <n v="24.81"/>
    <n v="31"/>
    <s v="No"/>
    <m/>
    <m/>
    <m/>
    <x v="1"/>
  </r>
  <r>
    <n v="82"/>
    <s v="Dwayne Schintzius"/>
    <d v="1968-10-14T00:00:00"/>
    <s v="Former"/>
    <s v="C"/>
    <s v="USA"/>
    <s v="White"/>
    <d v="1990-11-08T00:00:00"/>
    <n v="1990"/>
    <n v="1999"/>
    <d v="2012-04-15T00:00:00"/>
    <n v="1"/>
    <s v="Yes"/>
    <n v="43"/>
    <n v="22.07"/>
    <n v="43.5"/>
    <n v="117.93"/>
    <n v="215.9"/>
    <n v="215.9"/>
    <n v="25.3"/>
    <n v="217"/>
    <s v="No"/>
    <s v="Cáncer"/>
    <s v="leukemia"/>
    <s v="2B33.4 Leukaemia, unspecified"/>
    <x v="3"/>
  </r>
  <r>
    <n v="83"/>
    <s v="Ralph Siewert"/>
    <d v="1923-12-31T00:00:00"/>
    <s v="Former"/>
    <s v="C"/>
    <s v="USA"/>
    <s v="White"/>
    <d v="1947-01-12T00:00:00"/>
    <n v="1946"/>
    <n v="1947"/>
    <d v="1990-11-21T00:00:00"/>
    <n v="1"/>
    <s v="Yes"/>
    <n v="66"/>
    <n v="23.03"/>
    <n v="66.89"/>
    <n v="104.33"/>
    <n v="215.9"/>
    <n v="215.9"/>
    <n v="22.38"/>
    <n v="21"/>
    <s v="No"/>
    <s v="No encontrado"/>
    <s v="IMPOSIBLE"/>
    <s v="XB5F"/>
    <x v="4"/>
  </r>
  <r>
    <n v="84"/>
    <s v="Nick Vanos"/>
    <d v="1963-04-13T00:00:00"/>
    <s v="Former"/>
    <s v="C"/>
    <s v="USA"/>
    <s v="White"/>
    <d v="1986-03-26T00:00:00"/>
    <n v="1985"/>
    <n v="1987"/>
    <d v="1987-08-16T00:00:00"/>
    <n v="1"/>
    <s v="Yes"/>
    <n v="24"/>
    <n v="22.95"/>
    <n v="24.34"/>
    <n v="115.67"/>
    <n v="215.9"/>
    <n v="215.9"/>
    <n v="24.81"/>
    <n v="68"/>
    <s v="No"/>
    <s v="Accidente/Asesinato/Suicidio"/>
    <s v="Accidente de avión"/>
    <s v="PA50.1"/>
    <x v="5"/>
  </r>
  <r>
    <n v="85"/>
    <s v="Ratko Varda"/>
    <d v="1979-05-06T00:00:00"/>
    <s v="Former"/>
    <s v="C"/>
    <s v="No USA"/>
    <s v="White"/>
    <d v="2002-02-12T00:00:00"/>
    <n v="2001"/>
    <n v="2002"/>
    <d v="2019-07-31T00:00:00"/>
    <n v="0"/>
    <s v="No"/>
    <n v="40"/>
    <n v="22.77"/>
    <n v="40.24"/>
    <n v="117.93"/>
    <n v="215.9"/>
    <n v="215.9"/>
    <n v="25.3"/>
    <n v="1"/>
    <s v="No"/>
    <m/>
    <m/>
    <m/>
    <x v="1"/>
  </r>
  <r>
    <n v="86"/>
    <s v="Marvin Webster"/>
    <d v="1952-04-13T00:00:00"/>
    <s v="Former"/>
    <s v="C"/>
    <s v="USA"/>
    <s v="Black"/>
    <d v="1976-10-22T00:00:00"/>
    <n v="1976"/>
    <n v="1987"/>
    <d v="2009-04-04T00:00:00"/>
    <n v="1"/>
    <s v="Yes"/>
    <n v="56"/>
    <n v="24.53"/>
    <n v="56.97"/>
    <n v="102.06"/>
    <n v="215.9"/>
    <n v="215.9"/>
    <n v="21.89"/>
    <n v="579"/>
    <s v="No"/>
    <s v="Diseases of the circulatory system"/>
    <s v="coronary artery disease"/>
    <s v="BA41.Z Acute myocardial infarction, unspecified"/>
    <x v="2"/>
  </r>
  <r>
    <n v="87"/>
    <s v="Matt Wenstrom"/>
    <d v="1970-11-04T00:00:00"/>
    <s v="Former"/>
    <s v="C"/>
    <s v="USA"/>
    <s v="White"/>
    <d v="1993-11-06T00:00:00"/>
    <n v="1993"/>
    <n v="1994"/>
    <d v="2019-07-31T00:00:00"/>
    <n v="0"/>
    <s v="No"/>
    <n v="48"/>
    <n v="23.01"/>
    <n v="48.74"/>
    <n v="113.4"/>
    <n v="215.9"/>
    <n v="215.9"/>
    <n v="24.33"/>
    <n v="11"/>
    <s v="No"/>
    <m/>
    <m/>
    <m/>
    <x v="1"/>
  </r>
  <r>
    <n v="88"/>
    <s v="Loren Woods"/>
    <d v="1978-06-21T00:00:00"/>
    <s v="Former"/>
    <s v="F-C"/>
    <s v="USA"/>
    <s v="Black"/>
    <d v="2001-10-30T00:00:00"/>
    <n v="2001"/>
    <n v="2008"/>
    <d v="2019-07-31T00:00:00"/>
    <n v="0"/>
    <s v="No"/>
    <n v="41"/>
    <n v="23.36"/>
    <n v="41.11"/>
    <n v="111.13"/>
    <n v="215.9"/>
    <n v="215.9"/>
    <n v="23.84"/>
    <n v="215"/>
    <s v="No"/>
    <m/>
    <m/>
    <m/>
    <x v="1"/>
  </r>
  <r>
    <n v="89"/>
    <s v="Jim Zoet"/>
    <d v="1953-12-20T00:00:00"/>
    <s v="Former"/>
    <s v="C"/>
    <s v="No USA"/>
    <s v="White"/>
    <d v="1982-11-01T00:00:00"/>
    <n v="1982"/>
    <n v="1983"/>
    <d v="2019-07-31T00:00:00"/>
    <n v="0"/>
    <s v="No"/>
    <n v="65"/>
    <n v="28.87"/>
    <n v="65.61"/>
    <n v="108.86"/>
    <n v="215.9"/>
    <n v="215.9"/>
    <n v="23.35"/>
    <n v="7"/>
    <s v="No"/>
    <m/>
    <m/>
    <m/>
    <x v="1"/>
  </r>
  <r>
    <n v="90"/>
    <s v="Steven Adams"/>
    <d v="1993-07-20T00:00:00"/>
    <s v="Active"/>
    <s v="C"/>
    <s v="No USA"/>
    <s v="White"/>
    <d v="2013-10-30T00:00:00"/>
    <n v="2013"/>
    <n v="2020"/>
    <d v="2019-07-31T00:00:00"/>
    <n v="0"/>
    <s v="No"/>
    <n v="26"/>
    <n v="20.28"/>
    <n v="26.03"/>
    <n v="115.67"/>
    <n v="213.36"/>
    <n v="213.36"/>
    <n v="25.41"/>
    <n v="137"/>
    <s v="No"/>
    <m/>
    <m/>
    <m/>
    <x v="1"/>
  </r>
  <r>
    <n v="91"/>
    <s v="Alexis Ajinca"/>
    <d v="1988-05-06T00:00:00"/>
    <s v="Former"/>
    <s v="C"/>
    <s v="No USA"/>
    <s v="Black"/>
    <d v="2008-10-30T00:00:00"/>
    <n v="2008"/>
    <n v="2017"/>
    <d v="2019-07-31T00:00:00"/>
    <n v="0"/>
    <s v="No"/>
    <n v="31"/>
    <n v="20.48"/>
    <n v="31.23"/>
    <n v="112.49"/>
    <n v="213.36"/>
    <n v="218.44"/>
    <n v="24.71"/>
    <n v="181"/>
    <s v="No"/>
    <m/>
    <m/>
    <m/>
    <x v="1"/>
  </r>
  <r>
    <n v="92"/>
    <s v="Chris Anstey"/>
    <d v="1975-01-01T00:00:00"/>
    <s v="Former"/>
    <s v="C"/>
    <s v="No USA"/>
    <s v="White"/>
    <d v="1997-11-08T00:00:00"/>
    <n v="1997"/>
    <n v="2000"/>
    <d v="2019-07-31T00:00:00"/>
    <n v="0"/>
    <s v="No"/>
    <n v="44"/>
    <n v="22.85"/>
    <n v="44.58"/>
    <n v="112.94"/>
    <n v="213.36"/>
    <n v="213.36"/>
    <n v="24.81"/>
    <n v="155"/>
    <s v="No"/>
    <m/>
    <m/>
    <m/>
    <x v="1"/>
  </r>
  <r>
    <n v="93"/>
    <s v="Omer Asik"/>
    <d v="1986-07-04T00:00:00"/>
    <s v="Former"/>
    <s v="C"/>
    <s v="No USA"/>
    <s v="White"/>
    <d v="2010-10-27T00:00:00"/>
    <n v="2010"/>
    <n v="2018"/>
    <d v="2019-07-31T00:00:00"/>
    <n v="0"/>
    <s v="No"/>
    <n v="33"/>
    <n v="24.31"/>
    <n v="33.07"/>
    <n v="115.67"/>
    <n v="213.36"/>
    <n v="213.36"/>
    <n v="25.41"/>
    <n v="342"/>
    <s v="No"/>
    <m/>
    <m/>
    <m/>
    <x v="1"/>
  </r>
  <r>
    <n v="94"/>
    <s v="Milos Babic"/>
    <d v="1968-11-23T00:00:00"/>
    <s v="Former"/>
    <s v="C-F"/>
    <s v="No USA"/>
    <s v="White"/>
    <d v="1990-11-21T00:00:00"/>
    <n v="1990"/>
    <n v="1992"/>
    <d v="2019-07-31T00:00:00"/>
    <n v="0"/>
    <s v="No"/>
    <n v="50"/>
    <n v="21.99"/>
    <n v="50.68"/>
    <n v="108.86"/>
    <n v="213.36"/>
    <n v="213.36"/>
    <n v="23.91"/>
    <n v="21"/>
    <s v="No"/>
    <m/>
    <m/>
    <m/>
    <x v="1"/>
  </r>
  <r>
    <n v="95"/>
    <s v="Carl Bailey"/>
    <d v="1958-04-23T00:00:00"/>
    <s v="Former"/>
    <s v="C"/>
    <s v="USA"/>
    <s v="Black"/>
    <d v="1982-04-09T00:00:00"/>
    <n v="1981"/>
    <n v="1982"/>
    <d v="2019-07-31T00:00:00"/>
    <n v="0"/>
    <s v="No"/>
    <n v="61"/>
    <n v="23.96"/>
    <n v="61.27"/>
    <n v="95.25"/>
    <n v="213.36"/>
    <n v="213.36"/>
    <n v="20.92"/>
    <n v="1"/>
    <s v="No"/>
    <m/>
    <m/>
    <m/>
    <x v="1"/>
  </r>
  <r>
    <n v="96"/>
    <s v="Andrea Bargnani"/>
    <d v="1985-10-26T00:00:00"/>
    <s v="Former"/>
    <s v="F-C"/>
    <s v="No USA"/>
    <s v="White"/>
    <d v="2006-11-01T00:00:00"/>
    <n v="2006"/>
    <n v="2016"/>
    <d v="2019-07-31T00:00:00"/>
    <n v="0"/>
    <s v="No"/>
    <n v="33"/>
    <n v="21.02"/>
    <n v="33.76"/>
    <n v="111.13"/>
    <n v="213.36"/>
    <n v="213.36"/>
    <n v="24.41"/>
    <n v="494"/>
    <s v="No"/>
    <m/>
    <m/>
    <m/>
    <x v="1"/>
  </r>
  <r>
    <n v="97"/>
    <s v="Earl Barron"/>
    <d v="1981-08-14T00:00:00"/>
    <s v="Former"/>
    <s v="C"/>
    <s v="USA"/>
    <s v="Black"/>
    <d v="2005-11-02T00:00:00"/>
    <n v="2005"/>
    <n v="2015"/>
    <d v="2019-07-31T00:00:00"/>
    <n v="0"/>
    <s v="No"/>
    <n v="37"/>
    <n v="24.22"/>
    <n v="37.96"/>
    <n v="113.4"/>
    <n v="213.36"/>
    <n v="213.36"/>
    <n v="24.91"/>
    <n v="134"/>
    <s v="No"/>
    <m/>
    <m/>
    <m/>
    <x v="1"/>
  </r>
  <r>
    <n v="98"/>
    <s v="Vic Bartolome"/>
    <d v="1948-09-29T00:00:00"/>
    <s v="Former"/>
    <s v="C"/>
    <s v="USA"/>
    <s v="White"/>
    <d v="1971-10-16T00:00:00"/>
    <n v="1971"/>
    <n v="1972"/>
    <d v="2019-07-31T00:00:00"/>
    <n v="0"/>
    <s v="No"/>
    <n v="70"/>
    <n v="23.04"/>
    <n v="70.83"/>
    <n v="104.33"/>
    <n v="213.36"/>
    <n v="213.36"/>
    <n v="22.92"/>
    <n v="38"/>
    <s v="No"/>
    <m/>
    <m/>
    <m/>
    <x v="1"/>
  </r>
  <r>
    <n v="99"/>
    <s v="William Bedford"/>
    <d v="1963-12-14T00:00:00"/>
    <s v="Former"/>
    <s v="C"/>
    <s v="USA"/>
    <s v="Black"/>
    <d v="1986-11-28T00:00:00"/>
    <n v="1986"/>
    <n v="1993"/>
    <d v="2019-07-31T00:00:00"/>
    <n v="0"/>
    <s v="No"/>
    <n v="55"/>
    <n v="22.96"/>
    <n v="55.63"/>
    <n v="102.06"/>
    <n v="213.36"/>
    <n v="213.36"/>
    <n v="22.42"/>
    <n v="238"/>
    <s v="No"/>
    <m/>
    <m/>
    <m/>
    <x v="1"/>
  </r>
  <r>
    <n v="100"/>
    <s v="Benoit Benjamin"/>
    <d v="1964-11-22T00:00:00"/>
    <s v="Former"/>
    <s v="C"/>
    <s v="USA"/>
    <s v="Black"/>
    <d v="1985-10-25T00:00:00"/>
    <n v="1985"/>
    <n v="2000"/>
    <d v="2019-07-31T00:00:00"/>
    <n v="0"/>
    <s v="No"/>
    <n v="54"/>
    <n v="20.92"/>
    <n v="54.69"/>
    <n v="113.4"/>
    <n v="213.36"/>
    <n v="213.36"/>
    <n v="24.91"/>
    <n v="807"/>
    <s v="No"/>
    <m/>
    <m/>
    <m/>
    <x v="1"/>
  </r>
  <r>
    <n v="101"/>
    <s v="Mark Blount"/>
    <d v="1975-11-30T00:00:00"/>
    <s v="Former"/>
    <s v="C"/>
    <s v="USA"/>
    <s v="Black"/>
    <d v="2000-11-01T00:00:00"/>
    <n v="2000"/>
    <n v="2009"/>
    <d v="2019-07-31T00:00:00"/>
    <n v="0"/>
    <s v="No"/>
    <n v="43"/>
    <n v="24.92"/>
    <n v="43.67"/>
    <n v="104.33"/>
    <n v="213.36"/>
    <n v="213.36"/>
    <n v="22.92"/>
    <n v="605"/>
    <s v="No"/>
    <m/>
    <m/>
    <m/>
    <x v="1"/>
  </r>
  <r>
    <n v="102"/>
    <s v="Tom Boerwinkle"/>
    <d v="1945-08-23T00:00:00"/>
    <s v="Former"/>
    <s v="C"/>
    <s v="USA"/>
    <s v="White"/>
    <d v="1968-10-15T00:00:00"/>
    <n v="1968"/>
    <n v="1978"/>
    <d v="2013-03-26T00:00:00"/>
    <n v="1"/>
    <s v="Yes"/>
    <n v="67"/>
    <n v="23.15"/>
    <n v="67.59"/>
    <n v="120.2"/>
    <n v="213.36"/>
    <n v="213.36"/>
    <n v="26.4"/>
    <n v="635"/>
    <s v="No"/>
    <s v="Cáncer"/>
    <s v="Después de una larga enfermedad: síndromes mielodisplásicos , una forma de leucemia."/>
    <s v="2A3Z Myelodysplastic syndromes"/>
    <x v="3"/>
  </r>
  <r>
    <n v="103"/>
    <s v="Andrew Bogut"/>
    <d v="1984-11-28T00:00:00"/>
    <s v="Former"/>
    <s v="C"/>
    <s v="No USA"/>
    <s v="White"/>
    <d v="2005-11-01T00:00:00"/>
    <n v="2005"/>
    <n v="2019"/>
    <d v="2019-07-31T00:00:00"/>
    <n v="0"/>
    <s v="No"/>
    <n v="34"/>
    <n v="20.93"/>
    <n v="34.67"/>
    <n v="117.93"/>
    <n v="213.36"/>
    <n v="213.36"/>
    <n v="25.91"/>
    <n v="559"/>
    <s v="No"/>
    <m/>
    <m/>
    <m/>
    <x v="1"/>
  </r>
  <r>
    <n v="104"/>
    <s v="Curtis Borchardt"/>
    <d v="1980-09-13T00:00:00"/>
    <s v="Former"/>
    <s v="C"/>
    <s v="USA"/>
    <s v="White"/>
    <d v="2003-11-08T00:00:00"/>
    <n v="2003"/>
    <n v="2005"/>
    <d v="2019-07-31T00:00:00"/>
    <n v="0"/>
    <s v="No"/>
    <n v="38"/>
    <n v="23.15"/>
    <n v="38.880000000000003"/>
    <n v="108.86"/>
    <n v="213.36"/>
    <n v="213.36"/>
    <n v="23.91"/>
    <n v="83"/>
    <s v="No"/>
    <m/>
    <m/>
    <m/>
    <x v="1"/>
  </r>
  <r>
    <n v="105"/>
    <s v="Ruben Boumtje-Boumtje"/>
    <d v="1978-05-20T00:00:00"/>
    <s v="Former"/>
    <s v="C"/>
    <s v="No USA"/>
    <s v="Black"/>
    <d v="2001-10-30T00:00:00"/>
    <n v="2001"/>
    <n v="2004"/>
    <d v="2019-07-31T00:00:00"/>
    <n v="0"/>
    <s v="No"/>
    <n v="41"/>
    <n v="23.45"/>
    <n v="41.2"/>
    <n v="116.57"/>
    <n v="213.36"/>
    <n v="213.36"/>
    <n v="25.61"/>
    <n v="44"/>
    <s v="No"/>
    <m/>
    <m/>
    <m/>
    <x v="1"/>
  </r>
  <r>
    <n v="106"/>
    <s v="Mike Brittain"/>
    <d v="1963-06-21T00:00:00"/>
    <s v="Former"/>
    <s v="C"/>
    <s v="USA"/>
    <s v="White"/>
    <d v="1985-10-29T00:00:00"/>
    <n v="1985"/>
    <n v="1987"/>
    <d v="1995-10-21T00:00:00"/>
    <n v="1"/>
    <s v="Yes"/>
    <n v="32"/>
    <n v="22.36"/>
    <n v="32.33"/>
    <n v="106.59"/>
    <n v="213.36"/>
    <n v="213.36"/>
    <n v="23.42"/>
    <n v="38"/>
    <s v="No"/>
    <s v="No encontrado"/>
    <s v="Posible alcoholismo/ he cambiado data muerte update"/>
    <s v="XB5F"/>
    <x v="4"/>
  </r>
  <r>
    <n v="107"/>
    <s v="Ernest Brown"/>
    <d v="1979-05-17T00:00:00"/>
    <s v="Former"/>
    <s v="C"/>
    <s v="USA"/>
    <s v="Black"/>
    <d v="2001-11-15T00:00:00"/>
    <n v="2001"/>
    <n v="2002"/>
    <d v="2019-07-31T00:00:00"/>
    <n v="0"/>
    <s v="No"/>
    <n v="40"/>
    <n v="22.5"/>
    <n v="40.21"/>
    <n v="110.68"/>
    <n v="213.36"/>
    <n v="213.36"/>
    <n v="24.31"/>
    <n v="3"/>
    <s v="No"/>
    <m/>
    <m/>
    <m/>
    <x v="1"/>
  </r>
  <r>
    <n v="108"/>
    <s v="Wallace Bryant"/>
    <d v="1959-07-14T00:00:00"/>
    <s v="Former"/>
    <s v="C"/>
    <s v="No USA"/>
    <s v="Black"/>
    <d v="1983-11-23T00:00:00"/>
    <n v="1983"/>
    <n v="1986"/>
    <d v="2019-07-31T00:00:00"/>
    <n v="0"/>
    <s v="No"/>
    <n v="60"/>
    <n v="24.36"/>
    <n v="60.05"/>
    <n v="111.13"/>
    <n v="213.36"/>
    <n v="213.36"/>
    <n v="24.41"/>
    <n v="102"/>
    <s v="No"/>
    <m/>
    <m/>
    <m/>
    <x v="1"/>
  </r>
  <r>
    <n v="109"/>
    <s v="Andrew Bynum"/>
    <d v="1987-10-27T00:00:00"/>
    <s v="Former"/>
    <s v="C"/>
    <s v="USA"/>
    <s v="Black"/>
    <d v="2005-11-02T00:00:00"/>
    <n v="2005"/>
    <n v="2014"/>
    <d v="2019-07-31T00:00:00"/>
    <n v="0"/>
    <s v="No"/>
    <n v="31"/>
    <n v="18.02"/>
    <n v="31.76"/>
    <n v="129.27000000000001"/>
    <n v="213.36"/>
    <n v="213.36"/>
    <n v="28.4"/>
    <n v="418"/>
    <s v="No"/>
    <m/>
    <m/>
    <m/>
    <x v="1"/>
  </r>
  <r>
    <n v="110"/>
    <s v="Joe Barry Carroll"/>
    <d v="1958-07-24T00:00:00"/>
    <s v="Former"/>
    <s v="C-F"/>
    <s v="USA"/>
    <s v="Black"/>
    <d v="1980-10-10T00:00:00"/>
    <n v="1980"/>
    <n v="1991"/>
    <d v="2019-07-31T00:00:00"/>
    <n v="0"/>
    <s v="No"/>
    <n v="61"/>
    <n v="22.21"/>
    <n v="61.02"/>
    <n v="102.06"/>
    <n v="213.36"/>
    <n v="213.36"/>
    <n v="22.42"/>
    <n v="705"/>
    <s v="No"/>
    <m/>
    <m/>
    <m/>
    <x v="1"/>
  </r>
  <r>
    <n v="111"/>
    <s v="Duane Causwell"/>
    <d v="1968-05-31T00:00:00"/>
    <s v="Former"/>
    <s v="C"/>
    <s v="USA"/>
    <s v="Black"/>
    <d v="1990-11-02T00:00:00"/>
    <n v="1990"/>
    <n v="2001"/>
    <d v="2019-07-31T00:00:00"/>
    <n v="0"/>
    <s v="No"/>
    <n v="51"/>
    <n v="22.42"/>
    <n v="51.16"/>
    <n v="108.86"/>
    <n v="213.36"/>
    <n v="213.36"/>
    <n v="23.91"/>
    <n v="541"/>
    <s v="No"/>
    <m/>
    <m/>
    <m/>
    <x v="1"/>
  </r>
  <r>
    <n v="112"/>
    <s v="Charles Claxton"/>
    <d v="1970-12-13T00:00:00"/>
    <s v="Former"/>
    <s v="C"/>
    <s v="No USA"/>
    <s v="Black"/>
    <d v="1995-11-03T00:00:00"/>
    <n v="1995"/>
    <n v="1996"/>
    <d v="2019-07-31T00:00:00"/>
    <n v="0"/>
    <s v="No"/>
    <n v="48"/>
    <n v="24.89"/>
    <n v="48.63"/>
    <n v="120.2"/>
    <n v="213.36"/>
    <n v="213.36"/>
    <n v="26.4"/>
    <n v="3"/>
    <s v="No"/>
    <m/>
    <m/>
    <m/>
    <x v="1"/>
  </r>
  <r>
    <n v="113"/>
    <s v="John Coker"/>
    <d v="1971-10-28T00:00:00"/>
    <s v="Former"/>
    <s v="C"/>
    <s v="USA"/>
    <s v="White"/>
    <d v="1996-03-08T00:00:00"/>
    <n v="1995"/>
    <n v="2001"/>
    <d v="2019-07-31T00:00:00"/>
    <n v="0"/>
    <s v="No"/>
    <n v="47"/>
    <n v="24.36"/>
    <n v="47.76"/>
    <n v="114.76"/>
    <n v="213.36"/>
    <n v="213.36"/>
    <n v="25.21"/>
    <n v="25"/>
    <s v="No"/>
    <m/>
    <m/>
    <m/>
    <x v="1"/>
  </r>
  <r>
    <n v="114"/>
    <s v="Jason Collier"/>
    <d v="1977-09-08T00:00:00"/>
    <s v="Former"/>
    <s v="C"/>
    <s v="USA"/>
    <s v="White"/>
    <d v="2000-10-31T00:00:00"/>
    <n v="2000"/>
    <n v="2005"/>
    <d v="2005-10-15T00:00:00"/>
    <n v="1"/>
    <s v="Yes"/>
    <n v="28"/>
    <n v="23.15"/>
    <n v="28.1"/>
    <n v="117.93"/>
    <n v="213.36"/>
    <n v="213.36"/>
    <n v="25.91"/>
    <n v="151"/>
    <s v="Yes"/>
    <s v="Diseases of the circulatory system"/>
    <s v="Muerte súbita. Alteración del ritmo cardíaco causado por un anormal agrandamiento del corazón."/>
    <s v="BC64 "/>
    <x v="2"/>
  </r>
  <r>
    <n v="115"/>
    <s v="Jason Collins"/>
    <d v="1978-12-02T00:00:00"/>
    <s v="Former"/>
    <s v="C"/>
    <s v="USA"/>
    <s v="Black"/>
    <d v="2001-10-31T00:00:00"/>
    <n v="2001"/>
    <n v="2014"/>
    <d v="2019-07-31T00:00:00"/>
    <n v="0"/>
    <s v="No"/>
    <n v="40"/>
    <n v="22.91"/>
    <n v="40.659999999999997"/>
    <n v="115.67"/>
    <n v="213.36"/>
    <n v="213.36"/>
    <n v="25.41"/>
    <n v="735"/>
    <s v="No"/>
    <m/>
    <m/>
    <m/>
    <x v="1"/>
  </r>
  <r>
    <n v="116"/>
    <s v="Mel Counts"/>
    <d v="1941-10-16T00:00:00"/>
    <s v="Former"/>
    <s v="C-F"/>
    <s v="USA"/>
    <s v="White"/>
    <d v="1964-10-31T00:00:00"/>
    <n v="1964"/>
    <n v="1976"/>
    <d v="2019-07-31T00:00:00"/>
    <n v="0"/>
    <s v="No"/>
    <n v="77"/>
    <n v="23.04"/>
    <n v="77.790000000000006"/>
    <n v="104.33"/>
    <n v="213.36"/>
    <n v="213.36"/>
    <n v="22.92"/>
    <n v="789"/>
    <s v="No"/>
    <m/>
    <m/>
    <m/>
    <x v="1"/>
  </r>
  <r>
    <n v="117"/>
    <s v="Ron Crevier"/>
    <d v="1958-04-14T00:00:00"/>
    <s v="Former"/>
    <s v="C"/>
    <s v="No USA"/>
    <s v="White"/>
    <d v="1985-10-25T00:00:00"/>
    <n v="1985"/>
    <n v="1986"/>
    <d v="2019-07-31T00:00:00"/>
    <n v="0"/>
    <s v="No"/>
    <n v="61"/>
    <n v="27.53"/>
    <n v="61.3"/>
    <n v="106.59"/>
    <n v="213.36"/>
    <n v="213.36"/>
    <n v="23.42"/>
    <n v="3"/>
    <s v="No"/>
    <m/>
    <m/>
    <m/>
    <x v="1"/>
  </r>
  <r>
    <n v="118"/>
    <s v="Eddy Curry"/>
    <d v="1982-12-05T00:00:00"/>
    <s v="Former"/>
    <s v="C"/>
    <s v="USA"/>
    <s v="Black"/>
    <d v="2001-10-31T00:00:00"/>
    <n v="2001"/>
    <n v="2013"/>
    <d v="2019-07-31T00:00:00"/>
    <n v="0"/>
    <s v="No"/>
    <n v="36"/>
    <n v="18.899999999999999"/>
    <n v="36.65"/>
    <n v="133.81"/>
    <n v="213.36"/>
    <n v="213.36"/>
    <n v="29.39"/>
    <n v="527"/>
    <s v="No"/>
    <m/>
    <m/>
    <m/>
    <x v="1"/>
  </r>
  <r>
    <n v="119"/>
    <s v="Yinka Dare"/>
    <d v="1972-10-10T00:00:00"/>
    <s v="Former"/>
    <s v="C"/>
    <s v="No USA"/>
    <s v="Black"/>
    <d v="1994-11-11T00:00:00"/>
    <n v="1994"/>
    <n v="1998"/>
    <d v="2004-01-09T00:00:00"/>
    <n v="1"/>
    <s v="Yes"/>
    <n v="31"/>
    <n v="22.09"/>
    <n v="31.25"/>
    <n v="120.2"/>
    <n v="213.36"/>
    <n v="213.36"/>
    <n v="26.4"/>
    <n v="110"/>
    <s v="No"/>
    <s v="Diseases of the circulatory system"/>
    <s v="Ataque al corazón"/>
    <s v="BA41.Z Acute myocardial infarction, unspecified"/>
    <x v="2"/>
  </r>
  <r>
    <n v="120"/>
    <s v="Brad Daugherty"/>
    <d v="1965-10-19T00:00:00"/>
    <s v="Former"/>
    <s v="C"/>
    <s v="USA"/>
    <s v="Black"/>
    <d v="1986-11-01T00:00:00"/>
    <n v="1986"/>
    <n v="1994"/>
    <d v="2019-07-31T00:00:00"/>
    <n v="0"/>
    <s v="No"/>
    <n v="53"/>
    <n v="21.03"/>
    <n v="53.78"/>
    <n v="111.13"/>
    <n v="213.36"/>
    <n v="213.36"/>
    <n v="24.41"/>
    <n v="548"/>
    <s v="No"/>
    <m/>
    <m/>
    <m/>
    <x v="1"/>
  </r>
  <r>
    <n v="121"/>
    <s v="Dewayne Dedmon"/>
    <d v="1989-08-12T00:00:00"/>
    <s v="Active"/>
    <s v="C"/>
    <s v="USA"/>
    <s v="Black"/>
    <d v="2013-11-18T00:00:00"/>
    <n v="2013"/>
    <n v="2020"/>
    <d v="2019-07-31T00:00:00"/>
    <n v="0"/>
    <s v="No"/>
    <n v="29"/>
    <n v="24.27"/>
    <n v="29.97"/>
    <n v="111.13"/>
    <n v="213.36"/>
    <n v="213.36"/>
    <n v="24.41"/>
    <n v="81"/>
    <s v="No"/>
    <m/>
    <m/>
    <m/>
    <x v="1"/>
  </r>
  <r>
    <n v="122"/>
    <s v="DeSagana Diop"/>
    <d v="1982-01-30T00:00:00"/>
    <s v="Former"/>
    <s v="C"/>
    <s v="No USA"/>
    <s v="Black"/>
    <d v="2001-10-30T00:00:00"/>
    <n v="2001"/>
    <n v="2013"/>
    <d v="2019-07-31T00:00:00"/>
    <n v="0"/>
    <s v="No"/>
    <n v="37"/>
    <n v="19.75"/>
    <n v="37.5"/>
    <n v="136.08000000000001"/>
    <n v="213.36"/>
    <n v="213.36"/>
    <n v="29.89"/>
    <n v="601"/>
    <s v="No"/>
    <m/>
    <m/>
    <m/>
    <x v="1"/>
  </r>
  <r>
    <n v="123"/>
    <s v="Kevin Duckworth"/>
    <d v="1964-04-01T00:00:00"/>
    <s v="Former"/>
    <s v="C"/>
    <s v="USA"/>
    <s v="Black"/>
    <d v="1986-10-31T00:00:00"/>
    <n v="1986"/>
    <n v="1997"/>
    <d v="2008-08-25T00:00:00"/>
    <n v="1"/>
    <s v="Yes"/>
    <n v="44"/>
    <n v="22.58"/>
    <n v="44.4"/>
    <n v="124.74"/>
    <n v="213.36"/>
    <n v="213.36"/>
    <n v="27.4"/>
    <n v="684"/>
    <s v="No"/>
    <s v="Diseases of the circulatory system"/>
    <s v="heart failed"/>
    <s v="BD1Z"/>
    <x v="2"/>
  </r>
  <r>
    <n v="124"/>
    <s v="Walter Dukes"/>
    <d v="1930-06-23T00:00:00"/>
    <s v="Former"/>
    <s v="C"/>
    <s v="USA"/>
    <s v="Black"/>
    <d v="1955-11-19T00:00:00"/>
    <n v="1955"/>
    <n v="1963"/>
    <d v="2001-03-13T00:00:00"/>
    <n v="1"/>
    <s v="Yes"/>
    <n v="70"/>
    <n v="25.41"/>
    <n v="70.72"/>
    <n v="99.79"/>
    <n v="213.36"/>
    <n v="213.36"/>
    <n v="21.92"/>
    <n v="553"/>
    <s v="No"/>
    <s v="Causas naturales/mientras dormía"/>
    <s v="natural causes"/>
    <s v="MH13"/>
    <x v="6"/>
  </r>
  <r>
    <n v="125"/>
    <s v="James Edwards"/>
    <d v="1955-11-22T00:00:00"/>
    <s v="Former"/>
    <s v="C-F"/>
    <s v="USA"/>
    <s v="Black"/>
    <d v="1977-10-18T00:00:00"/>
    <n v="1977"/>
    <n v="1996"/>
    <d v="2019-07-31T00:00:00"/>
    <n v="0"/>
    <s v="No"/>
    <n v="63"/>
    <n v="21.91"/>
    <n v="63.69"/>
    <n v="102.06"/>
    <n v="213.36"/>
    <n v="213.36"/>
    <n v="22.42"/>
    <n v="1168"/>
    <s v="No"/>
    <m/>
    <m/>
    <m/>
    <x v="1"/>
  </r>
  <r>
    <n v="126"/>
    <s v="John Edwards"/>
    <d v="1981-07-31T00:00:00"/>
    <s v="Former"/>
    <s v="C"/>
    <s v="USA"/>
    <s v="White"/>
    <d v="2004-11-06T00:00:00"/>
    <n v="2004"/>
    <n v="2006"/>
    <d v="2019-07-31T00:00:00"/>
    <n v="0"/>
    <s v="No"/>
    <n v="37"/>
    <n v="23.27"/>
    <n v="38"/>
    <n v="124.74"/>
    <n v="213.36"/>
    <n v="213.36"/>
    <n v="27.4"/>
    <n v="65"/>
    <s v="No"/>
    <m/>
    <m/>
    <m/>
    <x v="1"/>
  </r>
  <r>
    <n v="127"/>
    <s v="Francisco Elson"/>
    <d v="1976-02-28T00:00:00"/>
    <s v="Former"/>
    <s v="C"/>
    <s v="No USA"/>
    <s v="Black"/>
    <d v="2003-10-29T00:00:00"/>
    <n v="2003"/>
    <n v="2012"/>
    <d v="2019-07-31T00:00:00"/>
    <n v="0"/>
    <s v="No"/>
    <n v="43"/>
    <n v="27.67"/>
    <n v="43.42"/>
    <n v="106.59"/>
    <n v="213.36"/>
    <n v="213.36"/>
    <n v="23.42"/>
    <n v="472"/>
    <s v="No"/>
    <m/>
    <m/>
    <m/>
    <x v="1"/>
  </r>
  <r>
    <n v="128"/>
    <s v="Semih Erden"/>
    <d v="1986-07-28T00:00:00"/>
    <s v="Former"/>
    <s v="C"/>
    <s v="No USA"/>
    <s v="White"/>
    <d v="2010-11-02T00:00:00"/>
    <n v="2010"/>
    <n v="2012"/>
    <d v="2019-07-31T00:00:00"/>
    <n v="0"/>
    <s v="No"/>
    <n v="33"/>
    <n v="24.27"/>
    <n v="33.01"/>
    <n v="108.86"/>
    <n v="213.36"/>
    <n v="213.36"/>
    <n v="23.91"/>
    <n v="69"/>
    <s v="No"/>
    <m/>
    <m/>
    <m/>
    <x v="1"/>
  </r>
  <r>
    <n v="129"/>
    <s v="Patrick Ewing*"/>
    <d v="1962-08-05T00:00:00"/>
    <s v="Former"/>
    <s v="C-F"/>
    <s v="No USA"/>
    <s v="Black"/>
    <d v="1985-10-26T00:00:00"/>
    <n v="1985"/>
    <n v="2002"/>
    <d v="2019-07-31T00:00:00"/>
    <n v="0"/>
    <s v="No"/>
    <n v="56"/>
    <n v="23.23"/>
    <n v="56.99"/>
    <n v="108.86"/>
    <n v="213.36"/>
    <n v="213.36"/>
    <n v="23.91"/>
    <n v="1183"/>
    <s v="No"/>
    <m/>
    <m/>
    <m/>
    <x v="1"/>
  </r>
  <r>
    <n v="130"/>
    <s v="Hank Finkel"/>
    <d v="1942-04-20T00:00:00"/>
    <s v="Former"/>
    <s v="C"/>
    <s v="USA"/>
    <s v="White"/>
    <d v="1966-10-19T00:00:00"/>
    <n v="1966"/>
    <n v="1975"/>
    <d v="2019-07-31T00:00:00"/>
    <n v="0"/>
    <s v="No"/>
    <n v="77"/>
    <n v="24.5"/>
    <n v="77.28"/>
    <n v="108.86"/>
    <n v="213.36"/>
    <n v="213.36"/>
    <n v="23.91"/>
    <n v="551"/>
    <s v="Yes"/>
    <m/>
    <m/>
    <m/>
    <x v="1"/>
  </r>
  <r>
    <n v="131"/>
    <s v="Jeff Foote"/>
    <d v="1987-07-14T00:00:00"/>
    <s v="Former"/>
    <s v="C"/>
    <s v="USA"/>
    <s v="White"/>
    <d v="2012-03-09T00:00:00"/>
    <n v="2011"/>
    <n v="2012"/>
    <d v="2019-07-31T00:00:00"/>
    <n v="0"/>
    <s v="No"/>
    <n v="32"/>
    <n v="24.65"/>
    <n v="32.049999999999997"/>
    <n v="120.2"/>
    <n v="213.36"/>
    <n v="213.36"/>
    <n v="26.4"/>
    <n v="4"/>
    <s v="No"/>
    <m/>
    <m/>
    <m/>
    <x v="1"/>
  </r>
  <r>
    <n v="132"/>
    <s v="Pau Gasol"/>
    <d v="1980-07-06T00:00:00"/>
    <s v="Former"/>
    <s v="F-C"/>
    <s v="No USA"/>
    <s v="White"/>
    <d v="2001-11-01T00:00:00"/>
    <n v="2001"/>
    <n v="2019"/>
    <d v="2019-07-31T00:00:00"/>
    <n v="0"/>
    <s v="No"/>
    <n v="39"/>
    <n v="21.32"/>
    <n v="39.07"/>
    <n v="113.4"/>
    <n v="213.36"/>
    <n v="213.36"/>
    <n v="24.91"/>
    <n v="970"/>
    <s v="No"/>
    <m/>
    <m/>
    <m/>
    <x v="1"/>
  </r>
  <r>
    <n v="133"/>
    <s v="Matt Geiger"/>
    <d v="1969-09-10T00:00:00"/>
    <s v="Former"/>
    <s v="C"/>
    <s v="USA"/>
    <s v="White"/>
    <d v="1992-11-24T00:00:00"/>
    <n v="1992"/>
    <n v="2002"/>
    <d v="2019-07-31T00:00:00"/>
    <n v="0"/>
    <s v="No"/>
    <n v="49"/>
    <n v="23.21"/>
    <n v="49.89"/>
    <n v="110.22"/>
    <n v="213.36"/>
    <n v="213.36"/>
    <n v="24.21"/>
    <n v="552"/>
    <s v="No"/>
    <m/>
    <m/>
    <m/>
    <x v="1"/>
  </r>
  <r>
    <n v="134"/>
    <s v="Ben Gillery"/>
    <d v="1965-09-19T00:00:00"/>
    <s v="Former"/>
    <s v="C"/>
    <s v="USA"/>
    <s v="Black"/>
    <d v="1988-11-05T00:00:00"/>
    <n v="1988"/>
    <n v="1989"/>
    <d v="2019-07-31T00:00:00"/>
    <n v="0"/>
    <s v="No"/>
    <n v="53"/>
    <n v="23.13"/>
    <n v="53.86"/>
    <n v="106.59"/>
    <n v="213.36"/>
    <n v="213.36"/>
    <n v="23.42"/>
    <n v="24"/>
    <s v="No"/>
    <m/>
    <m/>
    <m/>
    <x v="1"/>
  </r>
  <r>
    <n v="135"/>
    <s v="Jim Grandholm"/>
    <d v="1960-10-04T00:00:00"/>
    <s v="Former"/>
    <s v="F"/>
    <s v="USA"/>
    <s v="White"/>
    <d v="1990-11-28T00:00:00"/>
    <n v="1990"/>
    <n v="1991"/>
    <d v="2019-07-31T00:00:00"/>
    <n v="0"/>
    <s v="No"/>
    <n v="58"/>
    <n v="30.15"/>
    <n v="58.82"/>
    <n v="106.59"/>
    <n v="213.36"/>
    <n v="213.36"/>
    <n v="23.42"/>
    <n v="26"/>
    <s v="No"/>
    <m/>
    <m/>
    <m/>
    <x v="1"/>
  </r>
  <r>
    <n v="136"/>
    <s v="Paul Grant"/>
    <d v="1974-01-06T00:00:00"/>
    <s v="Former"/>
    <s v="C"/>
    <s v="USA"/>
    <s v="White"/>
    <d v="1999-02-05T00:00:00"/>
    <n v="1998"/>
    <n v="2004"/>
    <d v="2019-07-31T00:00:00"/>
    <n v="0"/>
    <s v="No"/>
    <n v="45"/>
    <n v="25.08"/>
    <n v="45.56"/>
    <n v="111.13"/>
    <n v="213.36"/>
    <n v="213.36"/>
    <n v="24.41"/>
    <n v="16"/>
    <s v="No"/>
    <m/>
    <m/>
    <m/>
    <x v="1"/>
  </r>
  <r>
    <n v="137"/>
    <s v="Aaron Gray"/>
    <d v="1984-12-07T00:00:00"/>
    <s v="Former"/>
    <s v="C"/>
    <s v="USA"/>
    <s v="White"/>
    <d v="2007-11-02T00:00:00"/>
    <n v="2007"/>
    <n v="2014"/>
    <d v="2019-07-31T00:00:00"/>
    <n v="0"/>
    <s v="No"/>
    <n v="34"/>
    <n v="22.9"/>
    <n v="34.64"/>
    <n v="122.47"/>
    <n v="213.36"/>
    <n v="213.36"/>
    <n v="26.9"/>
    <n v="318"/>
    <s v="No"/>
    <m/>
    <m/>
    <m/>
    <x v="1"/>
  </r>
  <r>
    <n v="138"/>
    <s v="Stuart Gray"/>
    <d v="1963-05-27T00:00:00"/>
    <s v="Former"/>
    <s v="C-F"/>
    <s v="No USA"/>
    <s v="White"/>
    <d v="1984-10-27T00:00:00"/>
    <n v="1984"/>
    <n v="1991"/>
    <d v="2019-07-31T00:00:00"/>
    <n v="0"/>
    <s v="No"/>
    <n v="56"/>
    <n v="21.42"/>
    <n v="56.18"/>
    <n v="106.59"/>
    <n v="213.36"/>
    <n v="213.36"/>
    <n v="23.42"/>
    <n v="386"/>
    <s v="No"/>
    <m/>
    <m/>
    <m/>
    <x v="1"/>
  </r>
  <r>
    <n v="139"/>
    <s v="Steve Hamer"/>
    <d v="1973-11-13T00:00:00"/>
    <s v="Former"/>
    <s v="C"/>
    <s v="USA"/>
    <s v="Black"/>
    <d v="1997-01-31T00:00:00"/>
    <n v="1996"/>
    <n v="1997"/>
    <d v="2019-07-31T00:00:00"/>
    <n v="0"/>
    <s v="No"/>
    <n v="45"/>
    <n v="23.22"/>
    <n v="45.71"/>
    <n v="111.13"/>
    <n v="213.36"/>
    <n v="213.36"/>
    <n v="24.41"/>
    <n v="35"/>
    <s v="No"/>
    <m/>
    <m/>
    <m/>
    <x v="1"/>
  </r>
  <r>
    <n v="140"/>
    <s v="Justin Hamilton"/>
    <d v="1990-04-01T00:00:00"/>
    <s v="Former"/>
    <s v="C"/>
    <s v="USA"/>
    <s v="White"/>
    <d v="2014-03-08T00:00:00"/>
    <n v="2013"/>
    <n v="2017"/>
    <d v="2019-07-31T00:00:00"/>
    <n v="0"/>
    <s v="No"/>
    <n v="29"/>
    <n v="23.93"/>
    <n v="29.33"/>
    <n v="117.93"/>
    <n v="213.36"/>
    <n v="213.36"/>
    <n v="25.91"/>
    <n v="37"/>
    <s v="No"/>
    <m/>
    <m/>
    <m/>
    <x v="1"/>
  </r>
  <r>
    <n v="141"/>
    <s v="Geert Hammink"/>
    <d v="1969-07-12T00:00:00"/>
    <s v="Former"/>
    <s v="C"/>
    <s v="No USA"/>
    <s v="White"/>
    <d v="1994-04-24T00:00:00"/>
    <n v="1993"/>
    <n v="1996"/>
    <d v="2019-07-31T00:00:00"/>
    <n v="0"/>
    <s v="No"/>
    <n v="50"/>
    <n v="24.78"/>
    <n v="50.05"/>
    <n v="118.84"/>
    <n v="213.36"/>
    <n v="213.36"/>
    <n v="26.11"/>
    <n v="8"/>
    <s v="No"/>
    <m/>
    <m/>
    <m/>
    <x v="1"/>
  </r>
  <r>
    <n v="142"/>
    <s v="Reggie Harding"/>
    <d v="1942-05-04T00:00:00"/>
    <s v="Former"/>
    <s v="C"/>
    <s v="USA"/>
    <s v="Black"/>
    <d v="1964-01-20T00:00:00"/>
    <n v="1963"/>
    <n v="1968"/>
    <d v="1972-09-02T00:00:00"/>
    <n v="1"/>
    <s v="Yes"/>
    <n v="30"/>
    <n v="21.71"/>
    <n v="30.33"/>
    <n v="112.94"/>
    <n v="213.36"/>
    <n v="213.36"/>
    <n v="24.81"/>
    <n v="205"/>
    <s v="No"/>
    <s v="Accidente/Asesinato/Suicidio"/>
    <s v="Un disparo"/>
    <s v="PE20.Z&amp;XE04A"/>
    <x v="5"/>
  </r>
  <r>
    <n v="143"/>
    <s v="David Harrison"/>
    <d v="1982-08-15T00:00:00"/>
    <s v="Former"/>
    <s v="C"/>
    <s v="USA"/>
    <s v="Black"/>
    <d v="2004-11-03T00:00:00"/>
    <n v="2004"/>
    <n v="2008"/>
    <d v="2019-07-31T00:00:00"/>
    <n v="0"/>
    <s v="No"/>
    <n v="36"/>
    <n v="22.22"/>
    <n v="36.96"/>
    <n v="127.01"/>
    <n v="213.36"/>
    <n v="213.36"/>
    <n v="27.9"/>
    <n v="189"/>
    <s v="No"/>
    <m/>
    <m/>
    <m/>
    <x v="1"/>
  </r>
  <r>
    <n v="144"/>
    <s v="Spencer Hawes"/>
    <d v="1988-04-28T00:00:00"/>
    <s v="Former"/>
    <s v="C-F"/>
    <s v="USA"/>
    <s v="White"/>
    <d v="2007-11-10T00:00:00"/>
    <n v="2007"/>
    <n v="2017"/>
    <d v="2019-07-31T00:00:00"/>
    <n v="0"/>
    <s v="No"/>
    <n v="31"/>
    <n v="19.53"/>
    <n v="31.26"/>
    <n v="111.13"/>
    <n v="213.36"/>
    <n v="215.9"/>
    <n v="24.41"/>
    <n v="560"/>
    <s v="No"/>
    <m/>
    <m/>
    <m/>
    <x v="1"/>
  </r>
  <r>
    <n v="145"/>
    <s v="Steve Hayes"/>
    <d v="1955-08-02T00:00:00"/>
    <s v="Former"/>
    <s v="C"/>
    <s v="USA"/>
    <s v="White"/>
    <d v="1981-12-29T00:00:00"/>
    <n v="1981"/>
    <n v="1986"/>
    <d v="2019-07-31T00:00:00"/>
    <n v="0"/>
    <s v="No"/>
    <n v="63"/>
    <n v="26.41"/>
    <n v="63.99"/>
    <n v="92.99"/>
    <n v="213.36"/>
    <n v="213.36"/>
    <n v="20.43"/>
    <n v="212"/>
    <s v="No"/>
    <m/>
    <m/>
    <m/>
    <x v="1"/>
  </r>
  <r>
    <n v="146"/>
    <s v="Brendan Haywood"/>
    <d v="1979-11-27T00:00:00"/>
    <s v="Former"/>
    <s v="C"/>
    <s v="USA"/>
    <s v="Black"/>
    <d v="2001-11-27T00:00:00"/>
    <n v="2001"/>
    <n v="2015"/>
    <d v="2019-07-31T00:00:00"/>
    <n v="0"/>
    <s v="No"/>
    <n v="39"/>
    <n v="22"/>
    <n v="39.67"/>
    <n v="121.56"/>
    <n v="213.36"/>
    <n v="213.36"/>
    <n v="26.7"/>
    <n v="815"/>
    <s v="No"/>
    <m/>
    <m/>
    <m/>
    <x v="1"/>
  </r>
  <r>
    <n v="147"/>
    <s v="Steven Hill"/>
    <d v="1985-11-14T00:00:00"/>
    <s v="Former"/>
    <s v="C"/>
    <s v="USA"/>
    <s v="White"/>
    <d v="2008-11-12T00:00:00"/>
    <n v="2008"/>
    <n v="2009"/>
    <d v="2019-07-31T00:00:00"/>
    <n v="0"/>
    <s v="No"/>
    <n v="33"/>
    <n v="23"/>
    <n v="33.71"/>
    <n v="112.49"/>
    <n v="213.36"/>
    <n v="213.36"/>
    <n v="24.71"/>
    <n v="1"/>
    <s v="No"/>
    <m/>
    <m/>
    <m/>
    <x v="1"/>
  </r>
  <r>
    <n v="148"/>
    <s v="Donald Hodge"/>
    <d v="1969-02-25T00:00:00"/>
    <s v="Former"/>
    <s v="C"/>
    <s v="USA"/>
    <s v="Mezcla"/>
    <d v="1991-11-01T00:00:00"/>
    <n v="1991"/>
    <n v="1996"/>
    <d v="2019-07-31T00:00:00"/>
    <n v="0"/>
    <s v="No"/>
    <n v="50"/>
    <n v="22.68"/>
    <n v="50.43"/>
    <n v="104.33"/>
    <n v="213.36"/>
    <n v="213.36"/>
    <n v="22.92"/>
    <n v="249"/>
    <s v="No"/>
    <m/>
    <m/>
    <m/>
    <x v="1"/>
  </r>
  <r>
    <n v="149"/>
    <s v="Ryan Hollins"/>
    <d v="1984-10-10T00:00:00"/>
    <s v="Former"/>
    <s v="C"/>
    <s v="USA"/>
    <s v="Black"/>
    <d v="2007-01-17T00:00:00"/>
    <n v="2006"/>
    <n v="2016"/>
    <d v="2019-07-31T00:00:00"/>
    <n v="0"/>
    <s v="No"/>
    <n v="34"/>
    <n v="22.27"/>
    <n v="34.799999999999997"/>
    <n v="108.86"/>
    <n v="213.36"/>
    <n v="213.36"/>
    <n v="23.91"/>
    <n v="474"/>
    <s v="No"/>
    <m/>
    <m/>
    <m/>
    <x v="1"/>
  </r>
  <r>
    <n v="150"/>
    <s v="Steven Hunter"/>
    <d v="1981-10-31T00:00:00"/>
    <s v="Former"/>
    <s v="C"/>
    <s v="USA"/>
    <s v="Black"/>
    <d v="2001-10-30T00:00:00"/>
    <n v="2001"/>
    <n v="2010"/>
    <d v="2019-07-31T00:00:00"/>
    <n v="0"/>
    <s v="No"/>
    <n v="37"/>
    <n v="20"/>
    <n v="37.75"/>
    <n v="99.79"/>
    <n v="213.36"/>
    <n v="213.36"/>
    <n v="21.92"/>
    <n v="400"/>
    <s v="No"/>
    <m/>
    <m/>
    <m/>
    <x v="1"/>
  </r>
  <r>
    <n v="151"/>
    <s v="Didier Ilunga-Mbenga"/>
    <d v="1980-12-30T00:00:00"/>
    <s v="Former"/>
    <s v="C"/>
    <s v="No USA"/>
    <s v="Black"/>
    <d v="2004-11-06T00:00:00"/>
    <n v="2004"/>
    <n v="2011"/>
    <d v="2019-07-31T00:00:00"/>
    <n v="0"/>
    <s v="No"/>
    <n v="38"/>
    <n v="23.85"/>
    <n v="38.58"/>
    <n v="111.13"/>
    <n v="213.36"/>
    <n v="213.36"/>
    <n v="24.41"/>
    <n v="234"/>
    <s v="No"/>
    <m/>
    <m/>
    <m/>
    <x v="1"/>
  </r>
  <r>
    <n v="152"/>
    <s v="Jerome James"/>
    <d v="1975-11-17T00:00:00"/>
    <s v="Former"/>
    <s v="C"/>
    <s v="USA"/>
    <s v="Black"/>
    <d v="1999-02-05T00:00:00"/>
    <n v="1998"/>
    <n v="2009"/>
    <d v="2019-07-31T00:00:00"/>
    <n v="0"/>
    <s v="No"/>
    <n v="43"/>
    <n v="23.22"/>
    <n v="43.7"/>
    <n v="136.08000000000001"/>
    <n v="213.36"/>
    <n v="213.36"/>
    <n v="29.89"/>
    <n v="358"/>
    <s v="No"/>
    <m/>
    <m/>
    <m/>
    <x v="1"/>
  </r>
  <r>
    <n v="153"/>
    <s v="Les Jepsen"/>
    <d v="1967-06-24T00:00:00"/>
    <s v="Former"/>
    <s v="C"/>
    <s v="USA"/>
    <s v="White"/>
    <d v="1990-11-06T00:00:00"/>
    <n v="1990"/>
    <n v="1992"/>
    <d v="2019-07-31T00:00:00"/>
    <n v="0"/>
    <s v="No"/>
    <n v="52"/>
    <n v="23.37"/>
    <n v="52.1"/>
    <n v="107.5"/>
    <n v="213.36"/>
    <n v="213.36"/>
    <n v="23.61"/>
    <n v="52"/>
    <s v="No"/>
    <m/>
    <m/>
    <m/>
    <x v="1"/>
  </r>
  <r>
    <n v="154"/>
    <s v="Yi Jianlian"/>
    <d v="1987-10-27T00:00:00"/>
    <s v="Former"/>
    <s v="F"/>
    <s v="No USA"/>
    <m/>
    <d v="2007-10-31T00:00:00"/>
    <n v="2007"/>
    <n v="2012"/>
    <d v="2019-07-31T00:00:00"/>
    <n v="0"/>
    <s v="No"/>
    <n v="31"/>
    <n v="20.010000000000002"/>
    <n v="31.76"/>
    <n v="107.95"/>
    <n v="213.36"/>
    <n v="213.36"/>
    <n v="23.71"/>
    <n v="272"/>
    <s v="No"/>
    <m/>
    <m/>
    <m/>
    <x v="1"/>
  </r>
  <r>
    <n v="155"/>
    <s v="Earl Jones"/>
    <d v="1961-01-13T00:00:00"/>
    <s v="Former"/>
    <s v="C"/>
    <s v="USA"/>
    <s v="Black"/>
    <d v="1984-11-06T00:00:00"/>
    <n v="1984"/>
    <n v="1986"/>
    <d v="2019-07-31T00:00:00"/>
    <n v="0"/>
    <s v="No"/>
    <n v="58"/>
    <n v="23.81"/>
    <n v="58.54"/>
    <n v="95.25"/>
    <n v="213.36"/>
    <n v="213.36"/>
    <n v="20.92"/>
    <n v="14"/>
    <s v="No"/>
    <m/>
    <m/>
    <m/>
    <x v="1"/>
  </r>
  <r>
    <n v="156"/>
    <s v="Jerome Jordan"/>
    <d v="1986-09-29T00:00:00"/>
    <s v="Former"/>
    <s v="C"/>
    <s v="No USA"/>
    <s v="Black"/>
    <d v="2011-12-28T00:00:00"/>
    <n v="2011"/>
    <n v="2015"/>
    <d v="2019-07-31T00:00:00"/>
    <n v="0"/>
    <s v="No"/>
    <n v="32"/>
    <n v="25.25"/>
    <n v="32.840000000000003"/>
    <n v="114.76"/>
    <n v="213.36"/>
    <n v="213.36"/>
    <n v="25.21"/>
    <n v="62"/>
    <s v="No"/>
    <m/>
    <m/>
    <m/>
    <x v="1"/>
  </r>
  <r>
    <n v="157"/>
    <s v="Chris Kaman"/>
    <d v="1982-04-28T00:00:00"/>
    <s v="Former"/>
    <s v="C"/>
    <s v="USA"/>
    <s v="White"/>
    <d v="2003-10-30T00:00:00"/>
    <n v="2003"/>
    <n v="2016"/>
    <d v="2019-07-31T00:00:00"/>
    <n v="0"/>
    <s v="No"/>
    <n v="37"/>
    <n v="21.51"/>
    <n v="37.26"/>
    <n v="120.2"/>
    <n v="213.36"/>
    <n v="213.36"/>
    <n v="26.4"/>
    <n v="708"/>
    <s v="No"/>
    <m/>
    <m/>
    <m/>
    <x v="1"/>
  </r>
  <r>
    <n v="158"/>
    <s v="Rich Kelley"/>
    <d v="1953-03-23T00:00:00"/>
    <s v="Former"/>
    <s v="C-F"/>
    <s v="USA"/>
    <s v="White"/>
    <d v="1975-10-23T00:00:00"/>
    <n v="1975"/>
    <n v="1986"/>
    <d v="2019-07-31T00:00:00"/>
    <n v="0"/>
    <s v="No"/>
    <n v="66"/>
    <n v="22.58"/>
    <n v="66.349999999999994"/>
    <n v="106.59"/>
    <n v="213.36"/>
    <n v="213.36"/>
    <n v="23.42"/>
    <n v="814"/>
    <s v="No"/>
    <m/>
    <m/>
    <m/>
    <x v="1"/>
  </r>
  <r>
    <n v="159"/>
    <s v="Alex Kirk"/>
    <d v="1991-11-14T00:00:00"/>
    <s v="Former"/>
    <s v="C"/>
    <s v="USA"/>
    <s v="White"/>
    <d v="2014-11-04T00:00:00"/>
    <n v="2014"/>
    <n v="2015"/>
    <d v="2019-07-31T00:00:00"/>
    <n v="0"/>
    <s v="No"/>
    <n v="27"/>
    <n v="22.97"/>
    <n v="27.71"/>
    <n v="111.13"/>
    <n v="213.36"/>
    <n v="213.36"/>
    <n v="24.41"/>
    <n v="5"/>
    <s v="No"/>
    <m/>
    <m/>
    <m/>
    <x v="1"/>
  </r>
  <r>
    <n v="160"/>
    <s v="Travis Knight"/>
    <d v="1974-09-13T00:00:00"/>
    <s v="Former"/>
    <s v="C"/>
    <s v="USA"/>
    <s v="Black"/>
    <d v="1996-11-01T00:00:00"/>
    <n v="1996"/>
    <n v="2003"/>
    <d v="2019-07-31T00:00:00"/>
    <n v="0"/>
    <s v="No"/>
    <n v="44"/>
    <n v="22.14"/>
    <n v="44.88"/>
    <n v="106.59"/>
    <n v="213.36"/>
    <n v="213.36"/>
    <n v="23.42"/>
    <n v="371"/>
    <s v="No"/>
    <m/>
    <m/>
    <m/>
    <x v="1"/>
  </r>
  <r>
    <n v="161"/>
    <s v="Jon Koncak"/>
    <d v="1963-05-17T00:00:00"/>
    <s v="Former"/>
    <s v="C-F"/>
    <s v="USA"/>
    <s v="White"/>
    <d v="1985-10-25T00:00:00"/>
    <n v="1985"/>
    <n v="1996"/>
    <d v="2019-07-31T00:00:00"/>
    <n v="0"/>
    <s v="No"/>
    <n v="56"/>
    <n v="22.44"/>
    <n v="56.21"/>
    <n v="113.4"/>
    <n v="213.36"/>
    <n v="213.36"/>
    <n v="24.91"/>
    <n v="784"/>
    <s v="No"/>
    <m/>
    <m/>
    <m/>
    <x v="1"/>
  </r>
  <r>
    <n v="162"/>
    <s v="Len Kosmalski"/>
    <d v="1951-11-29T00:00:00"/>
    <s v="Former"/>
    <s v="C"/>
    <s v="USA"/>
    <s v="White"/>
    <d v="1974-10-19T00:00:00"/>
    <n v="1974"/>
    <n v="1976"/>
    <d v="2019-07-31T00:00:00"/>
    <n v="0"/>
    <s v="No"/>
    <n v="67"/>
    <n v="22.89"/>
    <n v="67.67"/>
    <n v="111.13"/>
    <n v="213.36"/>
    <n v="213.36"/>
    <n v="24.41"/>
    <n v="76"/>
    <s v="No"/>
    <m/>
    <m/>
    <m/>
    <x v="1"/>
  </r>
  <r>
    <n v="163"/>
    <s v="Kosta Koufos"/>
    <d v="1989-02-24T00:00:00"/>
    <s v="Former"/>
    <s v="C"/>
    <s v="USA"/>
    <s v="White"/>
    <d v="2008-11-01T00:00:00"/>
    <n v="2008"/>
    <n v="2019"/>
    <d v="2019-07-31T00:00:00"/>
    <n v="0"/>
    <s v="No"/>
    <n v="30"/>
    <n v="19.690000000000001"/>
    <n v="30.43"/>
    <n v="120.2"/>
    <n v="213.36"/>
    <n v="213.36"/>
    <n v="26.4"/>
    <n v="410"/>
    <s v="No"/>
    <m/>
    <m/>
    <m/>
    <x v="1"/>
  </r>
  <r>
    <n v="164"/>
    <s v="Viacheslav Kravtsov"/>
    <d v="1987-08-25T00:00:00"/>
    <s v="Former"/>
    <s v="C"/>
    <s v="No USA"/>
    <s v="White"/>
    <d v="2012-12-21T00:00:00"/>
    <n v="2012"/>
    <n v="2014"/>
    <d v="2019-07-31T00:00:00"/>
    <n v="0"/>
    <s v="No"/>
    <n v="31"/>
    <n v="25.33"/>
    <n v="31.93"/>
    <n v="117.93"/>
    <n v="213.36"/>
    <n v="213.36"/>
    <n v="25.91"/>
    <n v="45"/>
    <s v="No"/>
    <m/>
    <m/>
    <m/>
    <x v="1"/>
  </r>
  <r>
    <n v="165"/>
    <s v="Nenad Krstic"/>
    <d v="1983-07-25T00:00:00"/>
    <s v="Former"/>
    <s v="C"/>
    <s v="No USA"/>
    <s v="White"/>
    <d v="2004-11-03T00:00:00"/>
    <n v="2004"/>
    <n v="2011"/>
    <d v="2019-07-31T00:00:00"/>
    <n v="0"/>
    <s v="No"/>
    <n v="36"/>
    <n v="21.28"/>
    <n v="36.020000000000003"/>
    <n v="108.86"/>
    <n v="213.36"/>
    <n v="213.36"/>
    <n v="23.91"/>
    <n v="419"/>
    <s v="No"/>
    <m/>
    <m/>
    <m/>
    <x v="1"/>
  </r>
  <r>
    <n v="166"/>
    <s v="Kevin Kunnert"/>
    <d v="1951-11-11T00:00:00"/>
    <s v="Former"/>
    <s v="C-F"/>
    <s v="USA"/>
    <s v="White"/>
    <d v="1973-10-09T00:00:00"/>
    <n v="1973"/>
    <n v="1982"/>
    <d v="2019-07-31T00:00:00"/>
    <n v="0"/>
    <s v="No"/>
    <n v="67"/>
    <n v="21.91"/>
    <n v="67.72"/>
    <n v="104.33"/>
    <n v="213.36"/>
    <n v="213.36"/>
    <n v="22.92"/>
    <n v="555"/>
    <s v="No"/>
    <m/>
    <m/>
    <m/>
    <x v="1"/>
  </r>
  <r>
    <n v="167"/>
    <s v="Edmund Lawrence"/>
    <d v="1952-12-08T00:00:00"/>
    <s v="Former"/>
    <s v="C"/>
    <s v="USA"/>
    <s v="Black"/>
    <d v="1981-01-27T00:00:00"/>
    <n v="1980"/>
    <n v="1981"/>
    <d v="2015-07-16T00:00:00"/>
    <n v="1"/>
    <s v="Yes"/>
    <n v="62"/>
    <n v="28.14"/>
    <n v="62.6"/>
    <n v="103.42"/>
    <n v="213.36"/>
    <n v="213.36"/>
    <n v="22.72"/>
    <n v="3"/>
    <s v="No"/>
    <s v="Cáncer"/>
    <s v="Cáncer"/>
    <s v="2D4Z Unspecified malignant neoplasms of ill-defined or unspecified sites"/>
    <x v="3"/>
  </r>
  <r>
    <n v="168"/>
    <s v="Alton Lister"/>
    <d v="1958-10-01T00:00:00"/>
    <s v="Former"/>
    <s v="C-F"/>
    <s v="USA"/>
    <s v="Black"/>
    <d v="1981-10-30T00:00:00"/>
    <n v="1981"/>
    <n v="1998"/>
    <d v="2019-07-31T00:00:00"/>
    <n v="0"/>
    <s v="No"/>
    <n v="60"/>
    <n v="23.08"/>
    <n v="60.83"/>
    <n v="108.86"/>
    <n v="213.36"/>
    <n v="213.36"/>
    <n v="23.91"/>
    <n v="953"/>
    <s v="No"/>
    <m/>
    <m/>
    <m/>
    <x v="1"/>
  </r>
  <r>
    <n v="169"/>
    <s v="Brook Lopez"/>
    <d v="1988-04-01T00:00:00"/>
    <s v="Active"/>
    <s v="C"/>
    <s v="USA"/>
    <s v="Mezcla"/>
    <d v="2008-10-29T00:00:00"/>
    <n v="2008"/>
    <n v="2020"/>
    <d v="2019-07-31T00:00:00"/>
    <n v="0"/>
    <s v="No"/>
    <n v="31"/>
    <n v="20.58"/>
    <n v="31.33"/>
    <n v="124.74"/>
    <n v="213.36"/>
    <n v="213.36"/>
    <n v="27.4"/>
    <n v="398"/>
    <s v="No"/>
    <m/>
    <m/>
    <m/>
    <x v="1"/>
  </r>
  <r>
    <n v="170"/>
    <s v="Robin Lopez"/>
    <d v="1988-04-01T00:00:00"/>
    <s v="Active"/>
    <s v="C"/>
    <s v="USA"/>
    <s v="Mezcla"/>
    <d v="2008-10-29T00:00:00"/>
    <n v="2008"/>
    <n v="2020"/>
    <d v="2019-07-31T00:00:00"/>
    <n v="0"/>
    <s v="No"/>
    <n v="31"/>
    <n v="20.58"/>
    <n v="31.33"/>
    <n v="115.67"/>
    <n v="213.36"/>
    <n v="213.36"/>
    <n v="25.41"/>
    <n v="449"/>
    <s v="No"/>
    <m/>
    <m/>
    <m/>
    <x v="1"/>
  </r>
  <r>
    <n v="171"/>
    <s v="Todd MacCulloch"/>
    <d v="1976-01-27T00:00:00"/>
    <s v="Former"/>
    <s v="C"/>
    <s v="No USA"/>
    <s v="White"/>
    <d v="1999-11-02T00:00:00"/>
    <n v="1999"/>
    <n v="2003"/>
    <d v="2019-07-31T00:00:00"/>
    <n v="0"/>
    <s v="No"/>
    <n v="43"/>
    <n v="23.76"/>
    <n v="43.51"/>
    <n v="127.01"/>
    <n v="213.36"/>
    <n v="213.36"/>
    <n v="27.9"/>
    <n v="223"/>
    <s v="No"/>
    <m/>
    <m/>
    <m/>
    <x v="1"/>
  </r>
  <r>
    <n v="172"/>
    <s v="Bob Martin"/>
    <d v="1969-10-07T00:00:00"/>
    <s v="Former"/>
    <s v="C"/>
    <s v="USA"/>
    <s v="White"/>
    <d v="1993-11-07T00:00:00"/>
    <n v="1993"/>
    <n v="1995"/>
    <d v="2019-07-31T00:00:00"/>
    <n v="0"/>
    <s v="No"/>
    <n v="49"/>
    <n v="24.08"/>
    <n v="49.81"/>
    <n v="113.4"/>
    <n v="213.36"/>
    <n v="213.36"/>
    <n v="24.91"/>
    <n v="54"/>
    <s v="No"/>
    <m/>
    <m/>
    <m/>
    <x v="1"/>
  </r>
  <r>
    <n v="173"/>
    <s v="Dan McClintock"/>
    <d v="1977-04-19T00:00:00"/>
    <s v="Former"/>
    <s v="C"/>
    <s v="USA"/>
    <s v="White"/>
    <d v="2001-04-05T00:00:00"/>
    <n v="2000"/>
    <n v="2001"/>
    <d v="2019-07-31T00:00:00"/>
    <n v="0"/>
    <s v="No"/>
    <n v="42"/>
    <n v="23.96"/>
    <n v="42.28"/>
    <n v="122.47"/>
    <n v="213.36"/>
    <n v="213.36"/>
    <n v="26.9"/>
    <n v="6"/>
    <s v="No"/>
    <m/>
    <m/>
    <m/>
    <x v="1"/>
  </r>
  <r>
    <n v="174"/>
    <s v="JaVale McGee"/>
    <d v="1988-01-19T00:00:00"/>
    <s v="Active"/>
    <s v="C"/>
    <s v="USA"/>
    <s v="Black"/>
    <d v="2008-10-29T00:00:00"/>
    <n v="2008"/>
    <n v="2020"/>
    <d v="2019-07-31T00:00:00"/>
    <n v="0"/>
    <s v="No"/>
    <n v="31"/>
    <n v="20.78"/>
    <n v="31.53"/>
    <n v="122.47"/>
    <n v="213.36"/>
    <n v="213.36"/>
    <n v="26.9"/>
    <n v="382"/>
    <s v="No"/>
    <m/>
    <m/>
    <m/>
    <x v="1"/>
  </r>
  <r>
    <n v="175"/>
    <s v="Fab Melo"/>
    <d v="1990-06-20T00:00:00"/>
    <s v="Former"/>
    <s v="C"/>
    <s v="No USA"/>
    <s v="Black"/>
    <d v="2013-02-01T00:00:00"/>
    <n v="2012"/>
    <n v="2013"/>
    <d v="2017-02-11T00:00:00"/>
    <n v="1"/>
    <s v="Yes"/>
    <n v="26"/>
    <n v="22.62"/>
    <n v="26.65"/>
    <n v="115.67"/>
    <n v="213.36"/>
    <n v="213.36"/>
    <n v="25.41"/>
    <n v="6"/>
    <s v="No"/>
    <m/>
    <s v="Posible heart attack"/>
    <s v="BA41.Z"/>
    <x v="2"/>
  </r>
  <r>
    <n v="176"/>
    <s v="Chris Mihm"/>
    <d v="1979-07-16T00:00:00"/>
    <s v="Former"/>
    <s v="C"/>
    <s v="USA"/>
    <s v="White"/>
    <d v="2000-10-31T00:00:00"/>
    <n v="2000"/>
    <n v="2009"/>
    <d v="2019-07-31T00:00:00"/>
    <n v="0"/>
    <s v="No"/>
    <n v="40"/>
    <n v="21.3"/>
    <n v="40.04"/>
    <n v="120.2"/>
    <n v="213.36"/>
    <n v="213.36"/>
    <n v="26.4"/>
    <n v="436"/>
    <s v="No"/>
    <m/>
    <m/>
    <m/>
    <x v="1"/>
  </r>
  <r>
    <n v="177"/>
    <s v="Darko Milicic"/>
    <d v="1985-06-20T00:00:00"/>
    <s v="Former"/>
    <s v="F-C"/>
    <s v="No USA"/>
    <s v="White"/>
    <d v="2003-10-31T00:00:00"/>
    <n v="2003"/>
    <n v="2013"/>
    <d v="2019-07-31T00:00:00"/>
    <n v="0"/>
    <s v="No"/>
    <n v="34"/>
    <n v="18.36"/>
    <n v="34.11"/>
    <n v="113.4"/>
    <n v="213.36"/>
    <n v="213.36"/>
    <n v="24.91"/>
    <n v="468"/>
    <s v="Yes"/>
    <m/>
    <m/>
    <m/>
    <x v="1"/>
  </r>
  <r>
    <n v="178"/>
    <s v="Paul Mokeski"/>
    <d v="1957-01-03T00:00:00"/>
    <s v="Former"/>
    <s v="C-F"/>
    <s v="USA"/>
    <s v="White"/>
    <d v="1979-11-28T00:00:00"/>
    <n v="1979"/>
    <n v="1991"/>
    <d v="2019-07-31T00:00:00"/>
    <n v="0"/>
    <s v="No"/>
    <n v="62"/>
    <n v="22.9"/>
    <n v="62.57"/>
    <n v="113.4"/>
    <n v="213.36"/>
    <n v="213.36"/>
    <n v="24.91"/>
    <n v="694"/>
    <s v="No"/>
    <m/>
    <m/>
    <m/>
    <x v="1"/>
  </r>
  <r>
    <n v="179"/>
    <s v="Eric Montross"/>
    <d v="1971-09-23T00:00:00"/>
    <s v="Former"/>
    <s v="C"/>
    <s v="USA"/>
    <s v="White"/>
    <d v="1994-11-04T00:00:00"/>
    <n v="1994"/>
    <n v="2002"/>
    <d v="2019-07-31T00:00:00"/>
    <n v="0"/>
    <s v="No"/>
    <n v="47"/>
    <n v="23.12"/>
    <n v="47.85"/>
    <n v="122.47"/>
    <n v="213.36"/>
    <n v="213.36"/>
    <n v="26.9"/>
    <n v="465"/>
    <s v="No"/>
    <m/>
    <m/>
    <m/>
    <x v="1"/>
  </r>
  <r>
    <n v="180"/>
    <s v="Ron Moore"/>
    <d v="1962-01-16T00:00:00"/>
    <s v="Former"/>
    <s v="C"/>
    <s v="USA"/>
    <s v="Black"/>
    <d v="1987-11-07T00:00:00"/>
    <n v="1987"/>
    <n v="1988"/>
    <d v="2019-07-31T00:00:00"/>
    <n v="0"/>
    <s v="No"/>
    <n v="57"/>
    <n v="25.81"/>
    <n v="57.54"/>
    <n v="117.93"/>
    <n v="213.36"/>
    <n v="213.36"/>
    <n v="25.91"/>
    <n v="14"/>
    <s v="No"/>
    <m/>
    <m/>
    <m/>
    <x v="1"/>
  </r>
  <r>
    <n v="181"/>
    <s v="Donatas Motiejunas"/>
    <d v="1990-09-20T00:00:00"/>
    <s v="Former"/>
    <s v="F-C"/>
    <s v="No USA"/>
    <s v="White"/>
    <d v="2012-11-10T00:00:00"/>
    <n v="2012"/>
    <n v="2019"/>
    <d v="2019-07-31T00:00:00"/>
    <n v="0"/>
    <s v="No"/>
    <n v="28"/>
    <n v="22.14"/>
    <n v="28.86"/>
    <n v="100.7"/>
    <n v="213.36"/>
    <n v="213.36"/>
    <n v="22.12"/>
    <n v="174"/>
    <s v="Yes"/>
    <m/>
    <m/>
    <m/>
    <x v="1"/>
  </r>
  <r>
    <n v="182"/>
    <s v="Byron Mullens"/>
    <d v="1989-02-14T00:00:00"/>
    <s v="Former"/>
    <s v="C"/>
    <s v="USA"/>
    <s v="White"/>
    <d v="2009-12-28T00:00:00"/>
    <n v="2009"/>
    <n v="2014"/>
    <d v="2019-07-31T00:00:00"/>
    <n v="0"/>
    <s v="No"/>
    <n v="30"/>
    <n v="20.87"/>
    <n v="30.46"/>
    <n v="124.74"/>
    <n v="213.36"/>
    <n v="213.36"/>
    <n v="27.4"/>
    <n v="189"/>
    <s v="No"/>
    <m/>
    <m/>
    <m/>
    <x v="1"/>
  </r>
  <r>
    <n v="183"/>
    <s v="Todd Mundt"/>
    <d v="1970-05-17T00:00:00"/>
    <s v="Former"/>
    <s v="C"/>
    <s v="USA"/>
    <s v="White"/>
    <d v="1995-11-04T00:00:00"/>
    <n v="1995"/>
    <n v="1996"/>
    <d v="2019-07-31T00:00:00"/>
    <n v="0"/>
    <s v="No"/>
    <n v="49"/>
    <n v="25.47"/>
    <n v="49.2"/>
    <n v="113.4"/>
    <n v="213.36"/>
    <n v="213.36"/>
    <n v="24.91"/>
    <n v="33"/>
    <s v="No"/>
    <m/>
    <m/>
    <m/>
    <x v="1"/>
  </r>
  <r>
    <n v="184"/>
    <s v="Hamady N'Diaye"/>
    <d v="1987-01-12T00:00:00"/>
    <s v="Former"/>
    <s v="C"/>
    <s v="No USA"/>
    <s v="Black"/>
    <d v="2010-10-28T00:00:00"/>
    <n v="2010"/>
    <n v="2014"/>
    <d v="2019-07-31T00:00:00"/>
    <n v="0"/>
    <s v="No"/>
    <n v="32"/>
    <n v="23.79"/>
    <n v="32.549999999999997"/>
    <n v="106.59"/>
    <n v="213.36"/>
    <n v="213.36"/>
    <n v="23.42"/>
    <n v="33"/>
    <s v="No"/>
    <m/>
    <m/>
    <m/>
    <x v="1"/>
  </r>
  <r>
    <n v="185"/>
    <s v="Mamadou N'Diaye"/>
    <d v="1975-06-16T00:00:00"/>
    <s v="Former"/>
    <s v="C"/>
    <s v="No USA"/>
    <s v="Black"/>
    <d v="2001-02-05T00:00:00"/>
    <n v="2000"/>
    <n v="2005"/>
    <d v="2019-07-31T00:00:00"/>
    <n v="0"/>
    <s v="No"/>
    <n v="44"/>
    <n v="25.64"/>
    <n v="44.12"/>
    <n v="115.67"/>
    <n v="213.36"/>
    <n v="213.36"/>
    <n v="25.41"/>
    <n v="69"/>
    <s v="No"/>
    <m/>
    <m/>
    <m/>
    <x v="1"/>
  </r>
  <r>
    <n v="186"/>
    <s v="Boniface N'Dong"/>
    <d v="1977-03-09T00:00:00"/>
    <s v="Former"/>
    <s v="C"/>
    <s v="No USA"/>
    <s v="Black"/>
    <d v="2005-11-04T00:00:00"/>
    <n v="2005"/>
    <n v="2006"/>
    <d v="2019-07-31T00:00:00"/>
    <n v="0"/>
    <s v="No"/>
    <n v="42"/>
    <n v="28.66"/>
    <n v="42.39"/>
    <n v="89.81"/>
    <n v="213.36"/>
    <n v="213.36"/>
    <n v="19.73"/>
    <n v="23"/>
    <s v="No"/>
    <m/>
    <m/>
    <m/>
    <x v="1"/>
  </r>
  <r>
    <n v="187"/>
    <s v="Rasho Nesterovic"/>
    <d v="1976-05-30T00:00:00"/>
    <s v="Former"/>
    <s v="C"/>
    <s v="No USA"/>
    <s v="White"/>
    <d v="1999-05-04T00:00:00"/>
    <n v="1998"/>
    <n v="2010"/>
    <d v="2019-07-31T00:00:00"/>
    <n v="0"/>
    <s v="No"/>
    <n v="43"/>
    <n v="22.93"/>
    <n v="43.17"/>
    <n v="112.49"/>
    <n v="213.36"/>
    <n v="213.36"/>
    <n v="24.71"/>
    <n v="811"/>
    <s v="No"/>
    <m/>
    <m/>
    <m/>
    <x v="1"/>
  </r>
  <r>
    <n v="188"/>
    <s v="Dave Newmark"/>
    <d v="1946-09-11T00:00:00"/>
    <s v="Former"/>
    <s v="C"/>
    <s v="USA"/>
    <s v="White"/>
    <d v="1968-10-15T00:00:00"/>
    <n v="1968"/>
    <n v="1970"/>
    <d v="2019-07-31T00:00:00"/>
    <n v="0"/>
    <s v="No"/>
    <n v="72"/>
    <n v="22.09"/>
    <n v="72.88"/>
    <n v="108.86"/>
    <n v="213.36"/>
    <n v="213.36"/>
    <n v="23.91"/>
    <n v="145"/>
    <s v="No"/>
    <m/>
    <m/>
    <m/>
    <x v="1"/>
  </r>
  <r>
    <n v="189"/>
    <s v="Rich Niemann"/>
    <d v="1946-07-02T00:00:00"/>
    <s v="Former"/>
    <s v="C"/>
    <s v="USA"/>
    <s v="White"/>
    <d v="1968-10-19T00:00:00"/>
    <n v="1968"/>
    <n v="1970"/>
    <d v="2019-07-31T00:00:00"/>
    <n v="0"/>
    <s v="No"/>
    <n v="73"/>
    <n v="22.3"/>
    <n v="73.08"/>
    <n v="111.13"/>
    <n v="213.36"/>
    <n v="213.36"/>
    <n v="24.41"/>
    <n v="40"/>
    <s v="No"/>
    <m/>
    <m/>
    <m/>
    <x v="1"/>
  </r>
  <r>
    <n v="190"/>
    <s v="Lucas Nogueira"/>
    <d v="1992-07-26T00:00:00"/>
    <s v="Former"/>
    <s v="C"/>
    <s v="No USA"/>
    <s v="Black"/>
    <d v="2014-11-21T00:00:00"/>
    <n v="2014"/>
    <n v="2018"/>
    <d v="2019-07-31T00:00:00"/>
    <n v="0"/>
    <s v="No"/>
    <n v="27"/>
    <n v="22.32"/>
    <n v="27.01"/>
    <n v="99.79"/>
    <n v="213.36"/>
    <n v="213.36"/>
    <n v="21.92"/>
    <n v="6"/>
    <s v="No"/>
    <m/>
    <m/>
    <m/>
    <x v="1"/>
  </r>
  <r>
    <n v="191"/>
    <s v="Dirk Nowitzki"/>
    <d v="1978-06-19T00:00:00"/>
    <s v="Former"/>
    <s v="F"/>
    <s v="No USA"/>
    <s v="White"/>
    <d v="1999-02-05T00:00:00"/>
    <n v="1998"/>
    <n v="2019"/>
    <d v="2019-07-31T00:00:00"/>
    <n v="0"/>
    <s v="No"/>
    <n v="41"/>
    <n v="20.63"/>
    <n v="41.11"/>
    <n v="111.13"/>
    <n v="213.36"/>
    <n v="213.36"/>
    <n v="24.41"/>
    <n v="1253"/>
    <s v="No"/>
    <m/>
    <m/>
    <m/>
    <x v="1"/>
  </r>
  <r>
    <n v="192"/>
    <s v="Patrick O'Bryant"/>
    <d v="1986-06-20T00:00:00"/>
    <s v="Former"/>
    <s v="C"/>
    <s v="USA"/>
    <s v="Black"/>
    <d v="2006-11-01T00:00:00"/>
    <n v="2006"/>
    <n v="2010"/>
    <d v="2019-07-31T00:00:00"/>
    <n v="0"/>
    <s v="No"/>
    <n v="33"/>
    <n v="20.37"/>
    <n v="33.11"/>
    <n v="117.93"/>
    <n v="213.36"/>
    <n v="213.36"/>
    <n v="25.91"/>
    <n v="90"/>
    <s v="No"/>
    <m/>
    <m/>
    <m/>
    <x v="1"/>
  </r>
  <r>
    <n v="193"/>
    <s v="Greg Oden"/>
    <d v="1988-01-22T00:00:00"/>
    <s v="Former"/>
    <s v="C"/>
    <s v="USA"/>
    <s v="Black"/>
    <d v="2008-10-28T00:00:00"/>
    <n v="2008"/>
    <n v="2014"/>
    <d v="2019-07-31T00:00:00"/>
    <n v="0"/>
    <s v="No"/>
    <n v="31"/>
    <n v="20.77"/>
    <n v="31.52"/>
    <n v="113.4"/>
    <n v="213.36"/>
    <n v="213.36"/>
    <n v="24.91"/>
    <n v="105"/>
    <s v="No"/>
    <m/>
    <m/>
    <m/>
    <x v="1"/>
  </r>
  <r>
    <n v="194"/>
    <s v="Hakeem Olajuwon*"/>
    <d v="1963-01-21T00:00:00"/>
    <s v="Former"/>
    <s v="C"/>
    <s v="No USA"/>
    <s v="Black"/>
    <d v="1984-10-27T00:00:00"/>
    <n v="1984"/>
    <n v="2002"/>
    <d v="2019-07-31T00:00:00"/>
    <n v="0"/>
    <s v="No"/>
    <n v="56"/>
    <n v="21.77"/>
    <n v="56.52"/>
    <n v="115.67"/>
    <n v="213.36"/>
    <n v="213.36"/>
    <n v="25.41"/>
    <n v="1238"/>
    <s v="No"/>
    <m/>
    <m/>
    <m/>
    <x v="1"/>
  </r>
  <r>
    <n v="195"/>
    <s v="Jawann Oldham"/>
    <d v="1957-07-04T00:00:00"/>
    <s v="Former"/>
    <s v="C"/>
    <s v="USA"/>
    <s v="Black"/>
    <d v="1980-10-10T00:00:00"/>
    <n v="1980"/>
    <n v="1991"/>
    <d v="2019-07-31T00:00:00"/>
    <n v="0"/>
    <s v="No"/>
    <n v="62"/>
    <n v="23.27"/>
    <n v="62.07"/>
    <n v="97.52"/>
    <n v="213.36"/>
    <n v="213.36"/>
    <n v="21.42"/>
    <n v="329"/>
    <s v="No"/>
    <m/>
    <m/>
    <m/>
    <x v="1"/>
  </r>
  <r>
    <n v="196"/>
    <s v="Michael Olowokandi"/>
    <d v="1975-04-03T00:00:00"/>
    <s v="Former"/>
    <s v="C"/>
    <s v="No USA"/>
    <s v="Black"/>
    <d v="1999-02-05T00:00:00"/>
    <n v="1998"/>
    <n v="2007"/>
    <d v="2019-07-31T00:00:00"/>
    <n v="0"/>
    <s v="No"/>
    <n v="44"/>
    <n v="23.84"/>
    <n v="44.33"/>
    <n v="122.02"/>
    <n v="213.36"/>
    <n v="213.36"/>
    <n v="26.8"/>
    <n v="500"/>
    <s v="No"/>
    <m/>
    <m/>
    <m/>
    <x v="1"/>
  </r>
  <r>
    <n v="197"/>
    <s v="Kelly Olynyk"/>
    <d v="1991-04-19T00:00:00"/>
    <s v="Active"/>
    <s v="F"/>
    <s v="No USA"/>
    <s v="White"/>
    <d v="2013-10-30T00:00:00"/>
    <n v="2013"/>
    <n v="2020"/>
    <d v="2019-07-31T00:00:00"/>
    <n v="0"/>
    <s v="No"/>
    <n v="28"/>
    <n v="22.53"/>
    <n v="28.28"/>
    <n v="107.95"/>
    <n v="213.36"/>
    <n v="213.36"/>
    <n v="23.71"/>
    <n v="119"/>
    <s v="No"/>
    <m/>
    <m/>
    <m/>
    <x v="1"/>
  </r>
  <r>
    <n v="198"/>
    <s v="Robert Parish*"/>
    <d v="1953-08-30T00:00:00"/>
    <s v="Former"/>
    <s v="C"/>
    <s v="USA"/>
    <s v="Black"/>
    <d v="1976-10-22T00:00:00"/>
    <n v="1976"/>
    <n v="1997"/>
    <d v="2019-07-31T00:00:00"/>
    <n v="0"/>
    <s v="No"/>
    <n v="65"/>
    <n v="23.15"/>
    <n v="65.92"/>
    <n v="104.33"/>
    <n v="213.36"/>
    <n v="213.36"/>
    <n v="22.92"/>
    <n v="1611"/>
    <s v="No"/>
    <m/>
    <m/>
    <m/>
    <x v="1"/>
  </r>
  <r>
    <n v="199"/>
    <s v="Oleksiy Pecherov"/>
    <d v="1985-12-08T00:00:00"/>
    <s v="Former"/>
    <s v="C"/>
    <s v="No USA"/>
    <s v="White"/>
    <d v="2008-01-11T00:00:00"/>
    <n v="2007"/>
    <n v="2010"/>
    <d v="2019-07-31T00:00:00"/>
    <n v="0"/>
    <s v="No"/>
    <n v="33"/>
    <n v="22.09"/>
    <n v="33.64"/>
    <n v="105.23"/>
    <n v="213.36"/>
    <n v="213.36"/>
    <n v="23.12"/>
    <n v="111"/>
    <s v="No"/>
    <m/>
    <m/>
    <m/>
    <x v="1"/>
  </r>
  <r>
    <n v="200"/>
    <s v="Will Perdue"/>
    <d v="1965-08-29T00:00:00"/>
    <s v="Former"/>
    <s v="C"/>
    <s v="USA"/>
    <s v="White"/>
    <d v="1988-11-09T00:00:00"/>
    <n v="1988"/>
    <n v="2001"/>
    <d v="2019-07-31T00:00:00"/>
    <n v="0"/>
    <s v="No"/>
    <n v="53"/>
    <n v="23.2"/>
    <n v="53.92"/>
    <n v="108.86"/>
    <n v="213.36"/>
    <n v="213.36"/>
    <n v="23.91"/>
    <n v="792"/>
    <s v="No"/>
    <m/>
    <m/>
    <m/>
    <x v="1"/>
  </r>
  <r>
    <n v="201"/>
    <s v="Johan Petro"/>
    <d v="1986-01-27T00:00:00"/>
    <s v="Former"/>
    <s v="C"/>
    <s v="No USA"/>
    <s v="Black"/>
    <d v="2005-11-02T00:00:00"/>
    <n v="2005"/>
    <n v="2013"/>
    <d v="2019-07-31T00:00:00"/>
    <n v="0"/>
    <s v="No"/>
    <n v="33"/>
    <n v="19.760000000000002"/>
    <n v="33.51"/>
    <n v="112.04"/>
    <n v="213.36"/>
    <n v="213.36"/>
    <n v="24.61"/>
    <n v="473"/>
    <s v="No"/>
    <m/>
    <m/>
    <m/>
    <x v="1"/>
  </r>
  <r>
    <n v="202"/>
    <s v="Miroslav Raduljica"/>
    <d v="1988-01-05T00:00:00"/>
    <s v="Former"/>
    <s v="C"/>
    <s v="No USA"/>
    <s v="White"/>
    <d v="2013-11-12T00:00:00"/>
    <n v="2013"/>
    <n v="2015"/>
    <d v="2019-07-31T00:00:00"/>
    <n v="0"/>
    <s v="No"/>
    <n v="31"/>
    <n v="25.85"/>
    <n v="31.57"/>
    <n v="113.4"/>
    <n v="213.36"/>
    <n v="213.36"/>
    <n v="24.91"/>
    <n v="53"/>
    <s v="No"/>
    <m/>
    <m/>
    <m/>
    <x v="1"/>
  </r>
  <r>
    <n v="203"/>
    <s v="Blair Rasmussen"/>
    <d v="1962-11-13T00:00:00"/>
    <s v="Former"/>
    <s v="C"/>
    <s v="USA"/>
    <s v="White"/>
    <d v="1985-10-25T00:00:00"/>
    <n v="1985"/>
    <n v="1993"/>
    <d v="2019-07-31T00:00:00"/>
    <n v="0"/>
    <s v="No"/>
    <n v="56"/>
    <n v="22.95"/>
    <n v="56.71"/>
    <n v="113.4"/>
    <n v="213.36"/>
    <n v="213.36"/>
    <n v="24.91"/>
    <n v="532"/>
    <s v="No"/>
    <m/>
    <m/>
    <m/>
    <x v="1"/>
  </r>
  <r>
    <n v="204"/>
    <s v="Zeljko Rebraca"/>
    <d v="1972-04-09T00:00:00"/>
    <s v="Former"/>
    <s v="C"/>
    <s v="No USA"/>
    <s v="White"/>
    <d v="2001-10-30T00:00:00"/>
    <n v="2001"/>
    <n v="2006"/>
    <d v="2019-07-31T00:00:00"/>
    <n v="0"/>
    <s v="No"/>
    <n v="47"/>
    <n v="29.56"/>
    <n v="47.31"/>
    <n v="116.57"/>
    <n v="213.36"/>
    <n v="213.36"/>
    <n v="25.61"/>
    <n v="215"/>
    <s v="No"/>
    <m/>
    <m/>
    <m/>
    <x v="1"/>
  </r>
  <r>
    <n v="205"/>
    <s v="Bryant Reeves"/>
    <d v="1973-06-08T00:00:00"/>
    <s v="Former"/>
    <s v="C"/>
    <s v="USA"/>
    <s v="White"/>
    <d v="1995-11-03T00:00:00"/>
    <n v="1995"/>
    <n v="2001"/>
    <d v="2019-07-31T00:00:00"/>
    <n v="0"/>
    <s v="No"/>
    <n v="46"/>
    <n v="22.4"/>
    <n v="46.14"/>
    <n v="124.74"/>
    <n v="213.36"/>
    <n v="213.36"/>
    <n v="27.4"/>
    <n v="395"/>
    <s v="No"/>
    <m/>
    <m/>
    <m/>
    <x v="1"/>
  </r>
  <r>
    <n v="206"/>
    <s v="Eric Riley"/>
    <d v="1970-06-02T00:00:00"/>
    <s v="Former"/>
    <s v="C"/>
    <s v="USA"/>
    <s v="Black"/>
    <d v="1993-11-05T00:00:00"/>
    <n v="1993"/>
    <n v="1999"/>
    <d v="2019-07-31T00:00:00"/>
    <n v="0"/>
    <s v="No"/>
    <n v="49"/>
    <n v="23.43"/>
    <n v="49.16"/>
    <n v="111.13"/>
    <n v="213.36"/>
    <n v="213.36"/>
    <n v="24.41"/>
    <n v="186"/>
    <s v="No"/>
    <m/>
    <m/>
    <m/>
    <x v="1"/>
  </r>
  <r>
    <n v="207"/>
    <s v="Stanley Roberts"/>
    <d v="1970-02-07T00:00:00"/>
    <s v="Former"/>
    <s v="C"/>
    <s v="USA"/>
    <s v="Black"/>
    <d v="1991-11-02T00:00:00"/>
    <n v="1991"/>
    <n v="2000"/>
    <d v="2019-07-31T00:00:00"/>
    <n v="0"/>
    <s v="No"/>
    <n v="49"/>
    <n v="21.73"/>
    <n v="49.48"/>
    <n v="129.27000000000001"/>
    <n v="213.36"/>
    <n v="213.36"/>
    <n v="28.4"/>
    <n v="300"/>
    <s v="No"/>
    <m/>
    <m/>
    <m/>
    <x v="1"/>
  </r>
  <r>
    <n v="208"/>
    <s v="Robert Sacre"/>
    <d v="1989-06-06T00:00:00"/>
    <s v="Former"/>
    <s v="C"/>
    <s v="USA"/>
    <s v="White"/>
    <d v="2012-10-31T00:00:00"/>
    <n v="2012"/>
    <n v="2016"/>
    <d v="2019-07-31T00:00:00"/>
    <n v="0"/>
    <s v="No"/>
    <n v="30"/>
    <n v="23.4"/>
    <n v="30.15"/>
    <n v="122.47"/>
    <n v="213.36"/>
    <n v="213.36"/>
    <n v="26.9"/>
    <n v="152"/>
    <s v="No"/>
    <m/>
    <m/>
    <m/>
    <x v="1"/>
  </r>
  <r>
    <n v="209"/>
    <s v="Kevin Salvadori"/>
    <d v="1970-12-30T00:00:00"/>
    <s v="Former"/>
    <s v="C"/>
    <s v="USA"/>
    <s v="White"/>
    <d v="1996-12-19T00:00:00"/>
    <n v="1996"/>
    <n v="1998"/>
    <d v="2019-07-31T00:00:00"/>
    <n v="0"/>
    <s v="No"/>
    <n v="48"/>
    <n v="25.97"/>
    <n v="48.58"/>
    <n v="104.78"/>
    <n v="213.36"/>
    <n v="213.36"/>
    <n v="23.02"/>
    <n v="39"/>
    <s v="No"/>
    <m/>
    <m/>
    <m/>
    <x v="1"/>
  </r>
  <r>
    <n v="210"/>
    <s v="Soumaila Samake"/>
    <d v="1978-03-18T00:00:00"/>
    <s v="Former"/>
    <s v="C"/>
    <s v="No USA"/>
    <s v="Black"/>
    <d v="2000-10-31T00:00:00"/>
    <n v="2000"/>
    <n v="2003"/>
    <d v="2019-07-31T00:00:00"/>
    <n v="0"/>
    <s v="No"/>
    <n v="41"/>
    <n v="22.62"/>
    <n v="41.37"/>
    <n v="104.33"/>
    <n v="213.36"/>
    <n v="213.36"/>
    <n v="22.92"/>
    <n v="47"/>
    <s v="No"/>
    <m/>
    <m/>
    <m/>
    <x v="1"/>
  </r>
  <r>
    <n v="211"/>
    <s v="Brad Sellers"/>
    <d v="1962-12-17T00:00:00"/>
    <s v="Former"/>
    <s v="C-F"/>
    <s v="USA"/>
    <s v="Black"/>
    <d v="1986-11-01T00:00:00"/>
    <n v="1986"/>
    <n v="1993"/>
    <d v="2019-07-31T00:00:00"/>
    <n v="0"/>
    <s v="No"/>
    <n v="56"/>
    <n v="23.87"/>
    <n v="56.62"/>
    <n v="95.25"/>
    <n v="213.36"/>
    <n v="213.36"/>
    <n v="20.92"/>
    <n v="398"/>
    <s v="No"/>
    <m/>
    <m/>
    <m/>
    <x v="1"/>
  </r>
  <r>
    <n v="212"/>
    <s v="Elmore Smith"/>
    <d v="1949-05-09T00:00:00"/>
    <s v="Former"/>
    <s v="C"/>
    <s v="USA"/>
    <s v="Black"/>
    <d v="1971-10-12T00:00:00"/>
    <n v="1971"/>
    <n v="1979"/>
    <d v="2019-07-31T00:00:00"/>
    <n v="0"/>
    <s v="No"/>
    <n v="70"/>
    <n v="22.43"/>
    <n v="70.23"/>
    <n v="113.4"/>
    <n v="213.36"/>
    <n v="213.36"/>
    <n v="24.91"/>
    <n v="562"/>
    <s v="No"/>
    <m/>
    <m/>
    <m/>
    <x v="1"/>
  </r>
  <r>
    <n v="213"/>
    <s v="Jason Smith"/>
    <d v="1986-03-02T00:00:00"/>
    <s v="Former"/>
    <s v="F-C"/>
    <s v="USA"/>
    <s v="White"/>
    <d v="2007-10-31T00:00:00"/>
    <n v="2007"/>
    <n v="2019"/>
    <d v="2019-07-31T00:00:00"/>
    <n v="0"/>
    <s v="No"/>
    <n v="33"/>
    <n v="21.66"/>
    <n v="33.409999999999997"/>
    <n v="111.13"/>
    <n v="213.36"/>
    <n v="213.36"/>
    <n v="24.41"/>
    <n v="399"/>
    <s v="No"/>
    <m/>
    <m/>
    <m/>
    <x v="1"/>
  </r>
  <r>
    <n v="214"/>
    <s v="William Smith"/>
    <d v="1949-02-14T00:00:00"/>
    <s v="Former"/>
    <s v="C"/>
    <s v="USA"/>
    <m/>
    <d v="1971-10-15T00:00:00"/>
    <n v="1971"/>
    <n v="1973"/>
    <d v="2019-07-31T00:00:00"/>
    <n v="0"/>
    <s v="No"/>
    <n v="70"/>
    <n v="22.66"/>
    <n v="70.459999999999994"/>
    <n v="99.79"/>
    <n v="213.36"/>
    <n v="213.36"/>
    <n v="21.92"/>
    <n v="30"/>
    <s v="No"/>
    <m/>
    <m/>
    <m/>
    <x v="1"/>
  </r>
  <r>
    <n v="215"/>
    <s v="Mike Smrek"/>
    <d v="1962-08-31T00:00:00"/>
    <s v="Former"/>
    <s v="C"/>
    <s v="No USA"/>
    <s v="White"/>
    <d v="1985-11-02T00:00:00"/>
    <n v="1985"/>
    <n v="1992"/>
    <d v="2019-07-31T00:00:00"/>
    <n v="0"/>
    <s v="No"/>
    <n v="56"/>
    <n v="23.17"/>
    <n v="56.91"/>
    <n v="113.4"/>
    <n v="213.36"/>
    <n v="213.36"/>
    <n v="24.91"/>
    <n v="194"/>
    <s v="No"/>
    <m/>
    <m/>
    <m/>
    <x v="1"/>
  </r>
  <r>
    <n v="216"/>
    <s v="Elmore Spencer"/>
    <d v="1969-12-06T00:00:00"/>
    <s v="Former"/>
    <s v="C"/>
    <s v="USA"/>
    <s v="Black"/>
    <d v="1992-11-06T00:00:00"/>
    <n v="1992"/>
    <n v="1997"/>
    <d v="2019-07-31T00:00:00"/>
    <n v="0"/>
    <s v="No"/>
    <n v="49"/>
    <n v="22.92"/>
    <n v="49.65"/>
    <n v="122.47"/>
    <n v="213.36"/>
    <n v="213.36"/>
    <n v="26.9"/>
    <n v="157"/>
    <s v="Yes"/>
    <m/>
    <m/>
    <m/>
    <x v="1"/>
  </r>
  <r>
    <n v="217"/>
    <s v="Felton Spencer"/>
    <d v="1968-01-15T00:00:00"/>
    <s v="Former"/>
    <s v="C"/>
    <s v="USA"/>
    <s v="Black"/>
    <d v="1990-11-02T00:00:00"/>
    <n v="1990"/>
    <n v="2002"/>
    <d v="2019-07-31T00:00:00"/>
    <n v="0"/>
    <s v="No"/>
    <n v="51"/>
    <n v="22.8"/>
    <n v="51.54"/>
    <n v="120.2"/>
    <n v="213.36"/>
    <n v="213.36"/>
    <n v="26.4"/>
    <n v="640"/>
    <s v="No"/>
    <m/>
    <m/>
    <m/>
    <x v="1"/>
  </r>
  <r>
    <n v="218"/>
    <s v="Craig Spitzer"/>
    <d v="1945-12-18T00:00:00"/>
    <s v="Former"/>
    <s v="C"/>
    <s v="USA"/>
    <s v="White"/>
    <d v="1968-01-20T00:00:00"/>
    <n v="1967"/>
    <n v="1968"/>
    <d v="2019-07-31T00:00:00"/>
    <n v="0"/>
    <s v="No"/>
    <n v="73"/>
    <n v="22.09"/>
    <n v="73.62"/>
    <n v="102.06"/>
    <n v="213.36"/>
    <n v="213.36"/>
    <n v="22.42"/>
    <n v="10"/>
    <s v="No"/>
    <m/>
    <m/>
    <m/>
    <x v="1"/>
  </r>
  <r>
    <n v="219"/>
    <s v="Vladimir Stepania"/>
    <d v="1976-05-08T00:00:00"/>
    <s v="Former"/>
    <s v="C"/>
    <s v="No USA"/>
    <s v="White"/>
    <d v="1999-02-09T00:00:00"/>
    <n v="1998"/>
    <n v="2004"/>
    <d v="2019-07-31T00:00:00"/>
    <n v="0"/>
    <s v="No"/>
    <n v="43"/>
    <n v="22.76"/>
    <n v="43.23"/>
    <n v="107.05"/>
    <n v="213.36"/>
    <n v="213.36"/>
    <n v="23.52"/>
    <n v="270"/>
    <s v="No"/>
    <m/>
    <m/>
    <m/>
    <x v="1"/>
  </r>
  <r>
    <n v="220"/>
    <s v="Ed Stokes"/>
    <d v="1971-09-03T00:00:00"/>
    <s v="Former"/>
    <s v="C"/>
    <s v="USA"/>
    <s v="Black"/>
    <d v="1997-11-12T00:00:00"/>
    <n v="1997"/>
    <n v="1998"/>
    <d v="2019-07-31T00:00:00"/>
    <n v="0"/>
    <s v="No"/>
    <n v="47"/>
    <n v="26.19"/>
    <n v="47.91"/>
    <n v="119.75"/>
    <n v="213.36"/>
    <n v="213.36"/>
    <n v="26.31"/>
    <n v="4"/>
    <s v="No"/>
    <m/>
    <m/>
    <m/>
    <x v="1"/>
  </r>
  <r>
    <n v="221"/>
    <s v="Robert Swift"/>
    <d v="1985-12-03T00:00:00"/>
    <s v="Former"/>
    <s v="C"/>
    <s v="USA"/>
    <s v="White"/>
    <d v="2004-11-03T00:00:00"/>
    <n v="2004"/>
    <n v="2009"/>
    <d v="2019-07-31T00:00:00"/>
    <n v="0"/>
    <s v="No"/>
    <n v="33"/>
    <n v="18.920000000000002"/>
    <n v="33.659999999999997"/>
    <n v="111.13"/>
    <n v="213.36"/>
    <n v="213.36"/>
    <n v="24.41"/>
    <n v="97"/>
    <s v="No"/>
    <m/>
    <m/>
    <m/>
    <x v="1"/>
  </r>
  <r>
    <n v="222"/>
    <s v="Zan Tabak"/>
    <d v="1970-06-15T00:00:00"/>
    <s v="Former"/>
    <s v="C"/>
    <s v="No USA"/>
    <s v="White"/>
    <d v="1994-11-05T00:00:00"/>
    <n v="1994"/>
    <n v="2001"/>
    <d v="2019-07-31T00:00:00"/>
    <n v="0"/>
    <s v="No"/>
    <n v="49"/>
    <n v="24.39"/>
    <n v="49.13"/>
    <n v="111.13"/>
    <n v="213.36"/>
    <n v="213.36"/>
    <n v="24.41"/>
    <n v="247"/>
    <s v="No"/>
    <m/>
    <m/>
    <m/>
    <x v="1"/>
  </r>
  <r>
    <n v="223"/>
    <s v="Nikoloz Tskitishvili"/>
    <d v="1983-04-14T00:00:00"/>
    <s v="Former"/>
    <s v="F"/>
    <s v="No USA"/>
    <s v="White"/>
    <d v="2002-10-30T00:00:00"/>
    <n v="2002"/>
    <n v="2006"/>
    <d v="2019-07-31T00:00:00"/>
    <n v="0"/>
    <s v="No"/>
    <n v="36"/>
    <n v="19.55"/>
    <n v="36.299999999999997"/>
    <n v="102.06"/>
    <n v="213.36"/>
    <n v="213.36"/>
    <n v="22.42"/>
    <n v="172"/>
    <s v="No"/>
    <m/>
    <m/>
    <m/>
    <x v="1"/>
  </r>
  <r>
    <n v="224"/>
    <s v="Brett Vroman"/>
    <d v="1955-12-25T00:00:00"/>
    <s v="Former"/>
    <s v="C"/>
    <s v="USA"/>
    <s v="White"/>
    <d v="1980-10-11T00:00:00"/>
    <n v="1980"/>
    <n v="1981"/>
    <d v="2019-07-31T00:00:00"/>
    <n v="0"/>
    <s v="No"/>
    <n v="63"/>
    <n v="24.8"/>
    <n v="63.6"/>
    <n v="99.79"/>
    <n v="213.36"/>
    <n v="213.36"/>
    <n v="21.92"/>
    <n v="11"/>
    <s v="No"/>
    <m/>
    <m/>
    <m/>
    <x v="1"/>
  </r>
  <r>
    <n v="225"/>
    <s v="Nikola Vucevic"/>
    <d v="1990-10-24T00:00:00"/>
    <s v="Active"/>
    <s v="C"/>
    <s v="No USA"/>
    <s v="White"/>
    <d v="2011-12-28T00:00:00"/>
    <n v="2011"/>
    <n v="2020"/>
    <d v="2019-07-31T00:00:00"/>
    <n v="0"/>
    <s v="No"/>
    <n v="28"/>
    <n v="21.18"/>
    <n v="28.77"/>
    <n v="117.93"/>
    <n v="213.36"/>
    <n v="213.36"/>
    <n v="25.91"/>
    <n v="247"/>
    <s v="No"/>
    <m/>
    <m/>
    <m/>
    <x v="1"/>
  </r>
  <r>
    <n v="226"/>
    <s v="Chris Welp"/>
    <d v="1964-01-02T00:00:00"/>
    <s v="Former"/>
    <s v="C"/>
    <s v="No USA"/>
    <s v="White"/>
    <d v="1987-11-06T00:00:00"/>
    <n v="1987"/>
    <n v="1990"/>
    <d v="2015-03-01T00:00:00"/>
    <n v="1"/>
    <s v="Yes"/>
    <n v="51"/>
    <n v="23.84"/>
    <n v="51.16"/>
    <n v="111.13"/>
    <n v="213.36"/>
    <n v="213.36"/>
    <n v="24.41"/>
    <n v="109"/>
    <s v="Yes"/>
    <s v="Diseases of the circulatory system"/>
    <s v="Insuficiencia cardiaca."/>
    <s v="BD1Z Heart failure, unspecified"/>
    <x v="2"/>
  </r>
  <r>
    <n v="227"/>
    <s v="Bill Wennington"/>
    <d v="1963-04-26T00:00:00"/>
    <s v="Former"/>
    <s v="C"/>
    <s v="No USA"/>
    <s v="White"/>
    <d v="1985-10-29T00:00:00"/>
    <n v="1985"/>
    <n v="2000"/>
    <d v="2019-07-31T00:00:00"/>
    <n v="0"/>
    <s v="No"/>
    <n v="56"/>
    <n v="22.51"/>
    <n v="56.26"/>
    <n v="111.13"/>
    <n v="213.36"/>
    <n v="213.36"/>
    <n v="24.41"/>
    <n v="720"/>
    <s v="No"/>
    <m/>
    <m/>
    <m/>
    <x v="1"/>
  </r>
  <r>
    <n v="228"/>
    <s v="Hassan Whiteside"/>
    <d v="1989-06-13T00:00:00"/>
    <s v="Active"/>
    <s v="C"/>
    <s v="USA"/>
    <s v="Black"/>
    <d v="2010-10-27T00:00:00"/>
    <n v="2010"/>
    <n v="2020"/>
    <d v="2019-07-31T00:00:00"/>
    <n v="0"/>
    <s v="No"/>
    <n v="30"/>
    <n v="21.37"/>
    <n v="30.13"/>
    <n v="120.2"/>
    <n v="213.36"/>
    <n v="213.36"/>
    <n v="26.4"/>
    <n v="57"/>
    <s v="No"/>
    <m/>
    <m/>
    <m/>
    <x v="1"/>
  </r>
  <r>
    <n v="229"/>
    <s v="Kevin Willis"/>
    <d v="1962-09-06T00:00:00"/>
    <s v="Former"/>
    <s v="F-C"/>
    <s v="USA"/>
    <s v="Black"/>
    <d v="1984-10-26T00:00:00"/>
    <n v="1984"/>
    <n v="2007"/>
    <d v="2019-07-31T00:00:00"/>
    <n v="0"/>
    <s v="No"/>
    <n v="56"/>
    <n v="22.14"/>
    <n v="56.9"/>
    <n v="99.79"/>
    <n v="213.36"/>
    <n v="213.36"/>
    <n v="21.92"/>
    <n v="1424"/>
    <s v="No"/>
    <m/>
    <m/>
    <m/>
    <x v="1"/>
  </r>
  <r>
    <n v="230"/>
    <s v="Trevor Winter"/>
    <d v="1974-01-07T00:00:00"/>
    <s v="Former"/>
    <s v="C"/>
    <s v="USA"/>
    <s v="White"/>
    <d v="1999-03-16T00:00:00"/>
    <n v="1998"/>
    <n v="1999"/>
    <d v="2019-07-31T00:00:00"/>
    <n v="0"/>
    <s v="No"/>
    <n v="45"/>
    <n v="25.19"/>
    <n v="45.56"/>
    <n v="124.74"/>
    <n v="213.36"/>
    <n v="213.36"/>
    <n v="27.4"/>
    <n v="1"/>
    <s v="No"/>
    <m/>
    <m/>
    <m/>
    <x v="1"/>
  </r>
  <r>
    <n v="231"/>
    <s v="Jeff Withey"/>
    <d v="1990-03-07T00:00:00"/>
    <s v="Former"/>
    <s v="C"/>
    <s v="USA"/>
    <s v="White"/>
    <d v="2013-11-01T00:00:00"/>
    <n v="2013"/>
    <n v="2018"/>
    <d v="2019-07-31T00:00:00"/>
    <n v="0"/>
    <s v="No"/>
    <n v="29"/>
    <n v="23.66"/>
    <n v="29.4"/>
    <n v="104.78"/>
    <n v="213.36"/>
    <n v="213.36"/>
    <n v="23.02"/>
    <n v="91"/>
    <s v="No"/>
    <m/>
    <m/>
    <m/>
    <x v="1"/>
  </r>
  <r>
    <n v="232"/>
    <s v="Luke Witte"/>
    <d v="1950-10-19T00:00:00"/>
    <s v="Former"/>
    <s v="C"/>
    <s v="USA"/>
    <s v="White"/>
    <d v="1973-10-26T00:00:00"/>
    <n v="1973"/>
    <n v="1976"/>
    <d v="2019-07-31T00:00:00"/>
    <n v="0"/>
    <s v="No"/>
    <n v="68"/>
    <n v="23.02"/>
    <n v="68.78"/>
    <n v="106.59"/>
    <n v="213.36"/>
    <n v="213.36"/>
    <n v="23.42"/>
    <n v="118"/>
    <s v="Yes"/>
    <m/>
    <m/>
    <m/>
    <x v="1"/>
  </r>
  <r>
    <n v="233"/>
    <s v="Tim Young"/>
    <d v="1976-02-06T00:00:00"/>
    <s v="Former"/>
    <s v="C"/>
    <s v="USA"/>
    <s v="White"/>
    <d v="1999-11-16T00:00:00"/>
    <n v="1999"/>
    <n v="2000"/>
    <d v="2019-07-31T00:00:00"/>
    <n v="0"/>
    <s v="No"/>
    <n v="43"/>
    <n v="23.78"/>
    <n v="43.48"/>
    <n v="99.79"/>
    <n v="213.36"/>
    <n v="213.36"/>
    <n v="21.92"/>
    <n v="25"/>
    <s v="No"/>
    <m/>
    <m/>
    <m/>
    <x v="1"/>
  </r>
  <r>
    <n v="234"/>
    <s v="Cody Zeller"/>
    <d v="1992-10-05T00:00:00"/>
    <s v="Active"/>
    <s v="C"/>
    <s v="USA"/>
    <s v="White"/>
    <d v="2013-10-30T00:00:00"/>
    <n v="2013"/>
    <n v="2020"/>
    <d v="2019-07-31T00:00:00"/>
    <n v="0"/>
    <s v="No"/>
    <n v="26"/>
    <n v="21.07"/>
    <n v="26.82"/>
    <n v="108.86"/>
    <n v="213.36"/>
    <n v="213.36"/>
    <n v="23.91"/>
    <n v="143"/>
    <s v="No"/>
    <m/>
    <m/>
    <m/>
    <x v="1"/>
  </r>
  <r>
    <n v="235"/>
    <s v="Tyler Zeller"/>
    <d v="1990-01-17T00:00:00"/>
    <s v="Active"/>
    <s v="C"/>
    <s v="USA"/>
    <s v="White"/>
    <d v="2012-10-30T00:00:00"/>
    <n v="2012"/>
    <n v="2020"/>
    <d v="2019-07-31T00:00:00"/>
    <n v="0"/>
    <s v="No"/>
    <n v="29"/>
    <n v="22.78"/>
    <n v="29.53"/>
    <n v="114.76"/>
    <n v="213.36"/>
    <n v="213.36"/>
    <n v="25.21"/>
    <n v="214"/>
    <s v="No"/>
    <m/>
    <m/>
    <m/>
    <x v="1"/>
  </r>
  <r>
    <n v="236"/>
    <s v="Wang Zhizhi"/>
    <d v="1977-07-08T00:00:00"/>
    <s v="Former"/>
    <s v="C"/>
    <s v="No USA"/>
    <m/>
    <d v="2001-04-05T00:00:00"/>
    <n v="2000"/>
    <n v="2005"/>
    <d v="2019-07-31T00:00:00"/>
    <n v="0"/>
    <s v="No"/>
    <n v="42"/>
    <n v="23.74"/>
    <n v="42.06"/>
    <n v="115.67"/>
    <n v="213.36"/>
    <n v="213.36"/>
    <n v="25.41"/>
    <n v="137"/>
    <s v="Yes"/>
    <m/>
    <m/>
    <m/>
    <x v="1"/>
  </r>
  <r>
    <n v="237"/>
    <s v="George Zidek"/>
    <d v="1973-08-02T00:00:00"/>
    <s v="Former"/>
    <s v="C"/>
    <s v="No USA"/>
    <s v="White"/>
    <d v="1995-11-03T00:00:00"/>
    <n v="1995"/>
    <n v="1998"/>
    <d v="2019-07-31T00:00:00"/>
    <n v="0"/>
    <s v="No"/>
    <n v="45"/>
    <n v="22.25"/>
    <n v="45.99"/>
    <n v="113.4"/>
    <n v="213.36"/>
    <n v="213.36"/>
    <n v="24.91"/>
    <n v="135"/>
    <s v="No"/>
    <m/>
    <m/>
    <m/>
    <x v="1"/>
  </r>
  <r>
    <n v="238"/>
    <s v="Mark Acres"/>
    <d v="1962-11-15T00:00:00"/>
    <s v="Former"/>
    <s v="F-C"/>
    <s v="USA"/>
    <s v="White"/>
    <d v="1987-11-06T00:00:00"/>
    <n v="1987"/>
    <n v="1993"/>
    <d v="2019-07-31T00:00:00"/>
    <n v="0"/>
    <s v="No"/>
    <n v="56"/>
    <n v="24.97"/>
    <n v="56.71"/>
    <n v="99.79"/>
    <n v="210.82"/>
    <n v="210.82"/>
    <n v="22.45"/>
    <n v="375"/>
    <s v="No"/>
    <m/>
    <m/>
    <m/>
    <x v="1"/>
  </r>
  <r>
    <n v="239"/>
    <s v="Cole Aldrich"/>
    <d v="1988-10-31T00:00:00"/>
    <s v="Former"/>
    <s v="C"/>
    <s v="USA"/>
    <s v="White"/>
    <d v="2010-10-31T00:00:00"/>
    <n v="2010"/>
    <n v="2018"/>
    <d v="2019-07-31T00:00:00"/>
    <n v="0"/>
    <s v="No"/>
    <n v="30"/>
    <n v="22"/>
    <n v="30.75"/>
    <n v="113.4"/>
    <n v="210.82"/>
    <n v="210.82"/>
    <n v="25.51"/>
    <n v="185"/>
    <s v="No"/>
    <m/>
    <m/>
    <m/>
    <x v="1"/>
  </r>
  <r>
    <n v="240"/>
    <s v="LaMarcus Aldridge"/>
    <d v="1985-07-19T00:00:00"/>
    <s v="Active"/>
    <s v="F"/>
    <s v="USA"/>
    <s v="Black"/>
    <d v="2006-11-12T00:00:00"/>
    <n v="2006"/>
    <n v="2020"/>
    <d v="2019-07-31T00:00:00"/>
    <n v="0"/>
    <s v="No"/>
    <n v="34"/>
    <n v="21.32"/>
    <n v="34.03"/>
    <n v="108.86"/>
    <n v="210.82"/>
    <n v="210.82"/>
    <n v="24.49"/>
    <n v="636"/>
    <s v="No"/>
    <m/>
    <m/>
    <m/>
    <x v="1"/>
  </r>
  <r>
    <n v="241"/>
    <s v="Chuck Aleksinas"/>
    <d v="1959-02-26T00:00:00"/>
    <s v="Former"/>
    <s v="C"/>
    <s v="USA"/>
    <s v="White"/>
    <d v="1984-10-26T00:00:00"/>
    <n v="1984"/>
    <n v="1985"/>
    <d v="2019-07-31T00:00:00"/>
    <n v="0"/>
    <s v="No"/>
    <n v="60"/>
    <n v="25.66"/>
    <n v="60.42"/>
    <n v="117.93"/>
    <n v="210.82"/>
    <n v="210.82"/>
    <n v="26.53"/>
    <n v="74"/>
    <s v="No"/>
    <m/>
    <m/>
    <m/>
    <x v="1"/>
  </r>
  <r>
    <n v="242"/>
    <s v="Lance Allred"/>
    <d v="1981-02-02T00:00:00"/>
    <s v="Former"/>
    <s v="C"/>
    <s v="USA"/>
    <s v="White"/>
    <d v="2008-03-17T00:00:00"/>
    <n v="2007"/>
    <n v="2008"/>
    <d v="2019-07-31T00:00:00"/>
    <n v="0"/>
    <s v="No"/>
    <n v="38"/>
    <n v="27.12"/>
    <n v="38.49"/>
    <n v="113.4"/>
    <n v="210.82"/>
    <n v="210.82"/>
    <n v="25.51"/>
    <n v="3"/>
    <s v="No"/>
    <m/>
    <m/>
    <m/>
    <x v="1"/>
  </r>
  <r>
    <n v="243"/>
    <s v="Derrick Alston"/>
    <d v="1972-08-20T00:00:00"/>
    <s v="Former"/>
    <s v="F"/>
    <s v="USA"/>
    <s v="Black"/>
    <d v="1994-11-04T00:00:00"/>
    <n v="1994"/>
    <n v="1997"/>
    <d v="2019-07-31T00:00:00"/>
    <n v="0"/>
    <s v="No"/>
    <n v="46"/>
    <n v="22.21"/>
    <n v="46.94"/>
    <n v="102.06"/>
    <n v="210.82"/>
    <n v="210.82"/>
    <n v="22.96"/>
    <n v="139"/>
    <s v="No"/>
    <m/>
    <m/>
    <m/>
    <x v="1"/>
  </r>
  <r>
    <n v="244"/>
    <s v="David Andersen"/>
    <d v="1980-06-23T00:00:00"/>
    <s v="Former"/>
    <s v="C"/>
    <s v="No USA"/>
    <s v="White"/>
    <d v="2009-10-27T00:00:00"/>
    <n v="2009"/>
    <n v="2011"/>
    <d v="2019-07-31T00:00:00"/>
    <n v="0"/>
    <s v="No"/>
    <n v="39"/>
    <n v="29.34"/>
    <n v="39.1"/>
    <n v="111.13"/>
    <n v="210.82"/>
    <n v="210.82"/>
    <n v="25"/>
    <n v="103"/>
    <s v="No"/>
    <m/>
    <m/>
    <m/>
    <x v="1"/>
  </r>
  <r>
    <n v="245"/>
    <s v="Giannis Antetokounmpo"/>
    <d v="1994-12-06T00:00:00"/>
    <s v="Active"/>
    <s v="F-G"/>
    <s v="No USA"/>
    <s v="Black"/>
    <d v="2013-10-30T00:00:00"/>
    <n v="2013"/>
    <n v="2020"/>
    <d v="2019-07-31T00:00:00"/>
    <n v="0"/>
    <s v="No"/>
    <n v="24"/>
    <n v="18.899999999999999"/>
    <n v="24.65"/>
    <n v="100.7"/>
    <n v="210.82"/>
    <n v="210.82"/>
    <n v="22.66"/>
    <n v="145"/>
    <s v="No"/>
    <m/>
    <m/>
    <m/>
    <x v="1"/>
  </r>
  <r>
    <n v="246"/>
    <s v="Pero Antic"/>
    <d v="1982-07-29T00:00:00"/>
    <s v="Former"/>
    <s v="F"/>
    <s v="No USA"/>
    <s v="White"/>
    <d v="2013-10-30T00:00:00"/>
    <n v="2013"/>
    <n v="2015"/>
    <d v="2019-07-31T00:00:00"/>
    <n v="0"/>
    <s v="No"/>
    <n v="37"/>
    <n v="31.26"/>
    <n v="37"/>
    <n v="117.93"/>
    <n v="210.82"/>
    <n v="210.82"/>
    <n v="26.53"/>
    <n v="102"/>
    <s v="No"/>
    <m/>
    <m/>
    <m/>
    <x v="1"/>
  </r>
  <r>
    <n v="247"/>
    <s v="Rafael Araujo"/>
    <d v="1980-08-12T00:00:00"/>
    <s v="Former"/>
    <s v="C"/>
    <s v="No USA"/>
    <s v="White"/>
    <d v="2004-11-03T00:00:00"/>
    <n v="2004"/>
    <n v="2007"/>
    <d v="2019-07-31T00:00:00"/>
    <n v="0"/>
    <s v="No"/>
    <n v="38"/>
    <n v="24.23"/>
    <n v="38.97"/>
    <n v="127.01"/>
    <n v="210.82"/>
    <n v="210.82"/>
    <n v="28.58"/>
    <n v="139"/>
    <s v="No"/>
    <m/>
    <m/>
    <m/>
    <x v="1"/>
  </r>
  <r>
    <n v="248"/>
    <s v="Robert Archibald"/>
    <d v="1980-03-29T00:00:00"/>
    <s v="Former"/>
    <s v="F"/>
    <s v="No USA"/>
    <s v="White"/>
    <d v="2002-11-09T00:00:00"/>
    <n v="2002"/>
    <n v="2004"/>
    <d v="2019-07-31T00:00:00"/>
    <n v="0"/>
    <s v="No"/>
    <n v="39"/>
    <n v="22.61"/>
    <n v="39.340000000000003"/>
    <n v="113.4"/>
    <n v="210.82"/>
    <n v="210.82"/>
    <n v="25.51"/>
    <n v="44"/>
    <s v="No"/>
    <m/>
    <m/>
    <m/>
    <x v="1"/>
  </r>
  <r>
    <n v="249"/>
    <s v="Hilton Armstrong"/>
    <d v="1984-11-11T00:00:00"/>
    <s v="Former"/>
    <s v="F-C"/>
    <s v="USA"/>
    <s v="Black"/>
    <d v="2006-11-01T00:00:00"/>
    <n v="2006"/>
    <n v="2014"/>
    <d v="2019-07-31T00:00:00"/>
    <n v="0"/>
    <s v="No"/>
    <n v="34"/>
    <n v="21.97"/>
    <n v="34.72"/>
    <n v="106.59"/>
    <n v="210.82"/>
    <n v="210.82"/>
    <n v="23.98"/>
    <n v="292"/>
    <s v="No"/>
    <m/>
    <m/>
    <m/>
    <x v="1"/>
  </r>
  <r>
    <n v="250"/>
    <s v="Thurl Bailey"/>
    <d v="1961-04-07T00:00:00"/>
    <s v="Former"/>
    <s v="F-C"/>
    <s v="USA"/>
    <s v="Black"/>
    <d v="1983-10-29T00:00:00"/>
    <n v="1983"/>
    <n v="1999"/>
    <d v="2019-07-31T00:00:00"/>
    <n v="0"/>
    <s v="No"/>
    <n v="58"/>
    <n v="22.56"/>
    <n v="58.31"/>
    <n v="97.52"/>
    <n v="210.82"/>
    <n v="210.82"/>
    <n v="21.94"/>
    <n v="928"/>
    <s v="No"/>
    <m/>
    <m/>
    <m/>
    <x v="1"/>
  </r>
  <r>
    <n v="251"/>
    <s v="Vin Baker"/>
    <d v="1971-11-23T00:00:00"/>
    <s v="Former"/>
    <s v="F"/>
    <s v="USA"/>
    <s v="Black"/>
    <d v="1993-11-05T00:00:00"/>
    <n v="1993"/>
    <n v="2006"/>
    <d v="2019-07-31T00:00:00"/>
    <n v="0"/>
    <s v="No"/>
    <n v="47"/>
    <n v="21.95"/>
    <n v="47.69"/>
    <n v="105.23"/>
    <n v="210.82"/>
    <n v="210.82"/>
    <n v="23.68"/>
    <n v="791"/>
    <s v="No"/>
    <m/>
    <m/>
    <m/>
    <x v="1"/>
  </r>
  <r>
    <n v="252"/>
    <s v="Tom Barker"/>
    <d v="1955-03-11T00:00:00"/>
    <s v="Former"/>
    <s v="C-F"/>
    <s v="USA"/>
    <s v="Black"/>
    <d v="1976-10-22T00:00:00"/>
    <n v="1976"/>
    <n v="1979"/>
    <d v="2019-07-31T00:00:00"/>
    <n v="0"/>
    <s v="No"/>
    <n v="64"/>
    <n v="21.62"/>
    <n v="64.39"/>
    <n v="102.06"/>
    <n v="210.82"/>
    <n v="210.82"/>
    <n v="22.96"/>
    <n v="98"/>
    <s v="No"/>
    <m/>
    <m/>
    <m/>
    <x v="1"/>
  </r>
  <r>
    <n v="253"/>
    <s v="Mengke Bateer"/>
    <d v="1975-11-20T00:00:00"/>
    <s v="Former"/>
    <s v="C"/>
    <s v="No USA"/>
    <m/>
    <d v="2002-02-27T00:00:00"/>
    <n v="2001"/>
    <n v="2004"/>
    <d v="2019-07-31T00:00:00"/>
    <n v="0"/>
    <s v="No"/>
    <n v="43"/>
    <n v="26.27"/>
    <n v="43.69"/>
    <n v="131.54"/>
    <n v="210.82"/>
    <n v="210.82"/>
    <n v="29.6"/>
    <n v="46"/>
    <s v="No"/>
    <m/>
    <m/>
    <m/>
    <x v="1"/>
  </r>
  <r>
    <n v="254"/>
    <s v="Tony Battie"/>
    <d v="1976-02-11T00:00:00"/>
    <s v="Former"/>
    <s v="C-F"/>
    <s v="USA"/>
    <s v="Black"/>
    <d v="1997-10-31T00:00:00"/>
    <n v="1997"/>
    <n v="2012"/>
    <d v="2019-07-31T00:00:00"/>
    <n v="0"/>
    <s v="No"/>
    <n v="43"/>
    <n v="21.72"/>
    <n v="43.47"/>
    <n v="104.33"/>
    <n v="210.82"/>
    <n v="210.82"/>
    <n v="23.47"/>
    <n v="837"/>
    <s v="No"/>
    <m/>
    <m/>
    <m/>
    <x v="1"/>
  </r>
  <r>
    <n v="255"/>
    <s v="Walt Bellamy*"/>
    <d v="1939-07-24T00:00:00"/>
    <s v="Former"/>
    <s v="C"/>
    <s v="USA"/>
    <s v="Black"/>
    <d v="1961-10-19T00:00:00"/>
    <n v="1961"/>
    <n v="1975"/>
    <d v="2013-11-02T00:00:00"/>
    <n v="1"/>
    <s v="Yes"/>
    <n v="74"/>
    <n v="22.24"/>
    <n v="74.28"/>
    <n v="102.06"/>
    <n v="210.82"/>
    <n v="210.82"/>
    <n v="22.96"/>
    <n v="1043"/>
    <s v="No"/>
    <s v="No encontrado"/>
    <s v="No revelada"/>
    <s v="XB5F"/>
    <x v="4"/>
  </r>
  <r>
    <n v="256"/>
    <s v="Jonathan Bender"/>
    <d v="1981-01-30T00:00:00"/>
    <s v="Former"/>
    <s v="F"/>
    <s v="USA"/>
    <s v="Black"/>
    <d v="1999-12-10T00:00:00"/>
    <n v="1999"/>
    <n v="2010"/>
    <d v="2019-07-31T00:00:00"/>
    <n v="0"/>
    <s v="No"/>
    <n v="38"/>
    <n v="18.86"/>
    <n v="38.5"/>
    <n v="91.63"/>
    <n v="210.82"/>
    <n v="210.82"/>
    <n v="20.62"/>
    <n v="262"/>
    <s v="No"/>
    <m/>
    <m/>
    <m/>
    <x v="1"/>
  </r>
  <r>
    <n v="257"/>
    <s v="Keith Benson"/>
    <d v="1988-08-13T00:00:00"/>
    <s v="Former"/>
    <s v="C"/>
    <s v="USA"/>
    <s v="Black"/>
    <d v="2012-03-24T00:00:00"/>
    <n v="2011"/>
    <n v="2012"/>
    <d v="2019-07-31T00:00:00"/>
    <n v="0"/>
    <s v="No"/>
    <n v="30"/>
    <n v="23.61"/>
    <n v="30.96"/>
    <n v="108.86"/>
    <n v="210.82"/>
    <n v="210.82"/>
    <n v="24.49"/>
    <n v="3"/>
    <s v="No"/>
    <m/>
    <m/>
    <m/>
    <x v="1"/>
  </r>
  <r>
    <n v="258"/>
    <s v="Andris Biedrins"/>
    <d v="1986-04-02T00:00:00"/>
    <s v="Former"/>
    <s v="C"/>
    <s v="No USA"/>
    <s v="White"/>
    <d v="2004-11-05T00:00:00"/>
    <n v="2004"/>
    <n v="2014"/>
    <d v="2019-07-31T00:00:00"/>
    <n v="0"/>
    <s v="No"/>
    <n v="33"/>
    <n v="18.600000000000001"/>
    <n v="33.33"/>
    <n v="108.86"/>
    <n v="210.82"/>
    <n v="210.82"/>
    <n v="24.49"/>
    <n v="516"/>
    <s v="Yes"/>
    <m/>
    <m/>
    <m/>
    <x v="1"/>
  </r>
  <r>
    <n v="259"/>
    <s v="Tarik Black"/>
    <d v="1991-11-22T00:00:00"/>
    <s v="Former"/>
    <s v="C-F"/>
    <s v="USA"/>
    <s v="Black"/>
    <d v="2014-10-28T00:00:00"/>
    <n v="2014"/>
    <n v="2018"/>
    <d v="2019-07-31T00:00:00"/>
    <n v="0"/>
    <s v="No"/>
    <n v="27"/>
    <n v="22.93"/>
    <n v="27.69"/>
    <n v="113.4"/>
    <n v="210.82"/>
    <n v="205.74"/>
    <n v="25.51"/>
    <n v="48"/>
    <s v="No"/>
    <m/>
    <m/>
    <m/>
    <x v="1"/>
  </r>
  <r>
    <n v="260"/>
    <s v="Andray Blatche"/>
    <d v="1986-08-22T00:00:00"/>
    <s v="Former"/>
    <s v="F"/>
    <s v="USA"/>
    <s v="Black"/>
    <d v="2005-11-11T00:00:00"/>
    <n v="2005"/>
    <n v="2014"/>
    <d v="2019-07-31T00:00:00"/>
    <n v="0"/>
    <s v="No"/>
    <n v="32"/>
    <n v="19.22"/>
    <n v="32.94"/>
    <n v="106.59"/>
    <n v="210.82"/>
    <n v="210.82"/>
    <n v="23.98"/>
    <n v="564"/>
    <s v="No"/>
    <m/>
    <m/>
    <m/>
    <x v="1"/>
  </r>
  <r>
    <n v="261"/>
    <s v="Calvin Booth"/>
    <d v="1976-05-07T00:00:00"/>
    <s v="Former"/>
    <s v="C"/>
    <s v="USA"/>
    <s v="Black"/>
    <d v="2000-03-25T00:00:00"/>
    <n v="1999"/>
    <n v="2009"/>
    <d v="2019-07-31T00:00:00"/>
    <n v="0"/>
    <s v="No"/>
    <n v="43"/>
    <n v="23.88"/>
    <n v="43.23"/>
    <n v="104.33"/>
    <n v="210.82"/>
    <n v="210.82"/>
    <n v="23.47"/>
    <n v="366"/>
    <s v="Yes"/>
    <m/>
    <m/>
    <m/>
    <x v="1"/>
  </r>
  <r>
    <n v="262"/>
    <s v="Chris Bosh"/>
    <d v="1984-03-24T00:00:00"/>
    <s v="Former"/>
    <s v="F-C"/>
    <s v="USA"/>
    <s v="Black"/>
    <d v="2003-10-29T00:00:00"/>
    <n v="2003"/>
    <n v="2016"/>
    <d v="2019-07-31T00:00:00"/>
    <n v="0"/>
    <s v="No"/>
    <n v="35"/>
    <n v="19.600000000000001"/>
    <n v="35.35"/>
    <n v="106.59"/>
    <n v="210.82"/>
    <n v="210.82"/>
    <n v="23.98"/>
    <n v="840"/>
    <s v="Yes"/>
    <m/>
    <m/>
    <m/>
    <x v="1"/>
  </r>
  <r>
    <n v="263"/>
    <s v="Kwame Brown"/>
    <d v="1982-03-10T00:00:00"/>
    <s v="Former"/>
    <s v="F"/>
    <s v="USA"/>
    <s v="Black"/>
    <d v="2001-10-30T00:00:00"/>
    <n v="2001"/>
    <n v="2013"/>
    <d v="2019-07-31T00:00:00"/>
    <n v="0"/>
    <s v="No"/>
    <n v="37"/>
    <n v="19.64"/>
    <n v="37.39"/>
    <n v="122.47"/>
    <n v="210.82"/>
    <n v="210.82"/>
    <n v="27.56"/>
    <n v="607"/>
    <s v="No"/>
    <m/>
    <m/>
    <m/>
    <x v="1"/>
  </r>
  <r>
    <n v="264"/>
    <s v="Lewis Brown"/>
    <d v="1955-02-19T00:00:00"/>
    <s v="Former"/>
    <s v="C"/>
    <s v="USA"/>
    <s v="Black"/>
    <d v="1981-01-18T00:00:00"/>
    <n v="1980"/>
    <n v="1981"/>
    <d v="2011-09-14T00:00:00"/>
    <n v="1"/>
    <s v="Yes"/>
    <n v="56"/>
    <n v="25.91"/>
    <n v="56.57"/>
    <n v="102.06"/>
    <n v="210.82"/>
    <n v="210.82"/>
    <n v="22.96"/>
    <n v="2"/>
    <s v="Yes"/>
    <s v="Cáncer"/>
    <s v="Cáncer"/>
    <s v="2D4Z Unspecified malignant neoplasms of ill-defined or unspecified sites"/>
    <x v="3"/>
  </r>
  <r>
    <n v="265"/>
    <s v="P.J. Brown"/>
    <d v="1969-10-14T00:00:00"/>
    <s v="Former"/>
    <s v="F-C"/>
    <s v="USA"/>
    <s v="Black"/>
    <d v="1993-11-05T00:00:00"/>
    <n v="1993"/>
    <n v="2008"/>
    <d v="2019-07-31T00:00:00"/>
    <n v="0"/>
    <s v="No"/>
    <n v="49"/>
    <n v="24.06"/>
    <n v="49.79"/>
    <n v="102.06"/>
    <n v="210.82"/>
    <n v="210.82"/>
    <n v="22.96"/>
    <n v="1089"/>
    <s v="No"/>
    <m/>
    <m/>
    <m/>
    <x v="1"/>
  </r>
  <r>
    <n v="266"/>
    <s v="Roger Brown"/>
    <d v="1950-02-23T00:00:00"/>
    <s v="Former"/>
    <s v="C"/>
    <s v="USA"/>
    <s v="Black"/>
    <d v="1972-10-11T00:00:00"/>
    <n v="1972"/>
    <n v="1980"/>
    <d v="2019-07-31T00:00:00"/>
    <n v="0"/>
    <s v="No"/>
    <n v="69"/>
    <n v="22.63"/>
    <n v="69.430000000000007"/>
    <n v="102.06"/>
    <n v="210.82"/>
    <n v="210.82"/>
    <n v="22.96"/>
    <n v="77"/>
    <s v="No"/>
    <m/>
    <m/>
    <m/>
    <x v="1"/>
  </r>
  <r>
    <n v="267"/>
    <s v="Pat Burke"/>
    <d v="1973-12-14T00:00:00"/>
    <s v="Former"/>
    <s v="C-F"/>
    <s v="No USA"/>
    <s v="White"/>
    <d v="2002-10-29T00:00:00"/>
    <n v="2002"/>
    <n v="2007"/>
    <d v="2019-07-31T00:00:00"/>
    <n v="0"/>
    <s v="No"/>
    <n v="45"/>
    <n v="28.87"/>
    <n v="45.63"/>
    <n v="113.4"/>
    <n v="210.82"/>
    <n v="210.82"/>
    <n v="25.51"/>
    <n v="127"/>
    <s v="Yes"/>
    <m/>
    <m/>
    <m/>
    <x v="1"/>
  </r>
  <r>
    <n v="268"/>
    <s v="Greg Butler"/>
    <d v="1966-03-11T00:00:00"/>
    <s v="Former"/>
    <s v="C"/>
    <s v="USA"/>
    <s v="White"/>
    <d v="1988-11-05T00:00:00"/>
    <n v="1988"/>
    <n v="1991"/>
    <d v="2019-07-31T00:00:00"/>
    <n v="0"/>
    <s v="No"/>
    <n v="53"/>
    <n v="22.66"/>
    <n v="53.39"/>
    <n v="108.86"/>
    <n v="210.82"/>
    <n v="210.82"/>
    <n v="24.49"/>
    <n v="55"/>
    <s v="No"/>
    <m/>
    <m/>
    <m/>
    <x v="1"/>
  </r>
  <r>
    <n v="269"/>
    <s v="Zarko Cabarkapa"/>
    <d v="1981-05-21T00:00:00"/>
    <s v="Former"/>
    <s v="F"/>
    <s v="No USA"/>
    <s v="White"/>
    <d v="2003-10-28T00:00:00"/>
    <n v="2003"/>
    <n v="2006"/>
    <d v="2019-07-31T00:00:00"/>
    <n v="0"/>
    <s v="No"/>
    <n v="38"/>
    <n v="22.44"/>
    <n v="38.19"/>
    <n v="106.59"/>
    <n v="210.82"/>
    <n v="210.82"/>
    <n v="23.98"/>
    <n v="150"/>
    <s v="No"/>
    <m/>
    <m/>
    <m/>
    <x v="1"/>
  </r>
  <r>
    <n v="270"/>
    <s v="Marcus Camby"/>
    <d v="1974-03-22T00:00:00"/>
    <s v="Former"/>
    <s v="C-F"/>
    <s v="USA"/>
    <s v="Black"/>
    <d v="1996-11-01T00:00:00"/>
    <n v="1996"/>
    <n v="2013"/>
    <d v="2019-07-31T00:00:00"/>
    <n v="0"/>
    <s v="No"/>
    <n v="45"/>
    <n v="22.61"/>
    <n v="45.36"/>
    <n v="99.79"/>
    <n v="210.82"/>
    <n v="210.82"/>
    <n v="22.45"/>
    <n v="973"/>
    <s v="No"/>
    <m/>
    <m/>
    <m/>
    <x v="1"/>
  </r>
  <r>
    <n v="271"/>
    <s v="Elden Campbell"/>
    <d v="1968-07-23T00:00:00"/>
    <s v="Former"/>
    <s v="C"/>
    <s v="USA"/>
    <s v="Black"/>
    <d v="1990-11-03T00:00:00"/>
    <n v="1990"/>
    <n v="2005"/>
    <d v="2019-07-31T00:00:00"/>
    <n v="0"/>
    <s v="No"/>
    <n v="51"/>
    <n v="22.28"/>
    <n v="51.02"/>
    <n v="97.52"/>
    <n v="210.82"/>
    <n v="210.82"/>
    <n v="21.94"/>
    <n v="1044"/>
    <s v="No"/>
    <m/>
    <m/>
    <m/>
    <x v="1"/>
  </r>
  <r>
    <n v="272"/>
    <s v="Al Carlson"/>
    <d v="1951-09-17T00:00:00"/>
    <s v="Former"/>
    <s v="C"/>
    <s v="USA"/>
    <s v="Black"/>
    <d v="1975-10-24T00:00:00"/>
    <n v="1975"/>
    <n v="1976"/>
    <d v="2019-07-31T00:00:00"/>
    <n v="0"/>
    <s v="No"/>
    <n v="67"/>
    <n v="24.1"/>
    <n v="67.87"/>
    <n v="106.59"/>
    <n v="210.82"/>
    <n v="210.82"/>
    <n v="23.98"/>
    <n v="28"/>
    <s v="No"/>
    <m/>
    <m/>
    <m/>
    <x v="1"/>
  </r>
  <r>
    <n v="273"/>
    <s v="Kelvin Cato"/>
    <d v="1974-08-26T00:00:00"/>
    <s v="Former"/>
    <s v="C"/>
    <s v="USA"/>
    <s v="Black"/>
    <d v="1997-10-31T00:00:00"/>
    <n v="1997"/>
    <n v="2007"/>
    <d v="2019-07-31T00:00:00"/>
    <n v="0"/>
    <s v="No"/>
    <n v="44"/>
    <n v="23.18"/>
    <n v="44.93"/>
    <n v="115.67"/>
    <n v="210.82"/>
    <n v="210.82"/>
    <n v="26.02"/>
    <n v="541"/>
    <s v="No"/>
    <m/>
    <m/>
    <m/>
    <x v="1"/>
  </r>
  <r>
    <n v="274"/>
    <s v="Jim Chones"/>
    <d v="1949-11-30T00:00:00"/>
    <s v="Former"/>
    <s v="C-F"/>
    <s v="USA"/>
    <s v="Black"/>
    <d v="1974-10-18T00:00:00"/>
    <n v="1974"/>
    <n v="1982"/>
    <d v="2019-07-31T00:00:00"/>
    <n v="0"/>
    <s v="No"/>
    <n v="69"/>
    <n v="24.88"/>
    <n v="69.66"/>
    <n v="99.79"/>
    <n v="210.82"/>
    <n v="210.82"/>
    <n v="22.45"/>
    <n v="623"/>
    <s v="No"/>
    <m/>
    <m/>
    <m/>
    <x v="1"/>
  </r>
  <r>
    <n v="275"/>
    <s v="Keon Clark"/>
    <d v="1975-04-16T00:00:00"/>
    <s v="Former"/>
    <s v="F"/>
    <s v="USA"/>
    <s v="Black"/>
    <d v="1999-02-05T00:00:00"/>
    <n v="1998"/>
    <n v="2004"/>
    <d v="2019-07-31T00:00:00"/>
    <n v="0"/>
    <s v="No"/>
    <n v="44"/>
    <n v="23.81"/>
    <n v="44.29"/>
    <n v="99.79"/>
    <n v="210.82"/>
    <n v="210.82"/>
    <n v="22.45"/>
    <n v="353"/>
    <s v="Yes"/>
    <m/>
    <m/>
    <m/>
    <x v="1"/>
  </r>
  <r>
    <n v="276"/>
    <s v="Jarron Collins"/>
    <d v="1978-12-02T00:00:00"/>
    <s v="Former"/>
    <s v="F-C"/>
    <s v="USA"/>
    <s v="Black"/>
    <d v="2001-11-23T00:00:00"/>
    <n v="2001"/>
    <n v="2011"/>
    <d v="2019-07-31T00:00:00"/>
    <n v="0"/>
    <s v="No"/>
    <n v="40"/>
    <n v="22.98"/>
    <n v="40.659999999999997"/>
    <n v="115.67"/>
    <n v="210.82"/>
    <n v="210.82"/>
    <n v="26.02"/>
    <n v="542"/>
    <s v="No"/>
    <m/>
    <m/>
    <m/>
    <x v="1"/>
  </r>
  <r>
    <n v="277"/>
    <s v="Dave Corzine"/>
    <d v="1956-04-25T00:00:00"/>
    <s v="Former"/>
    <s v="C"/>
    <s v="USA"/>
    <s v="White"/>
    <d v="1978-10-13T00:00:00"/>
    <n v="1978"/>
    <n v="1991"/>
    <d v="2019-07-31T00:00:00"/>
    <n v="0"/>
    <s v="No"/>
    <n v="63"/>
    <n v="22.47"/>
    <n v="63.26"/>
    <n v="113.4"/>
    <n v="210.82"/>
    <n v="210.82"/>
    <n v="25.51"/>
    <n v="891"/>
    <s v="No"/>
    <m/>
    <m/>
    <m/>
    <x v="1"/>
  </r>
  <r>
    <n v="278"/>
    <s v="Marcus Cousin"/>
    <d v="1986-12-18T00:00:00"/>
    <s v="Former"/>
    <s v="C"/>
    <s v="USA"/>
    <s v="Black"/>
    <d v="2011-03-09T00:00:00"/>
    <n v="2010"/>
    <n v="2011"/>
    <d v="2019-07-31T00:00:00"/>
    <n v="0"/>
    <s v="No"/>
    <n v="32"/>
    <n v="24.22"/>
    <n v="32.619999999999997"/>
    <n v="111.13"/>
    <n v="210.82"/>
    <n v="210.82"/>
    <n v="25"/>
    <n v="4"/>
    <s v="No"/>
    <m/>
    <m/>
    <m/>
    <x v="1"/>
  </r>
  <r>
    <n v="279"/>
    <s v="DeMarcus Cousins"/>
    <d v="1990-08-13T00:00:00"/>
    <s v="Active"/>
    <s v="C-F"/>
    <s v="USA"/>
    <s v="Black"/>
    <d v="2010-10-27T00:00:00"/>
    <n v="2010"/>
    <n v="2020"/>
    <d v="2019-07-31T00:00:00"/>
    <n v="0"/>
    <s v="No"/>
    <n v="28"/>
    <n v="20.21"/>
    <n v="28.96"/>
    <n v="122.47"/>
    <n v="210.82"/>
    <n v="210.82"/>
    <n v="27.56"/>
    <n v="343"/>
    <s v="No"/>
    <m/>
    <m/>
    <m/>
    <x v="1"/>
  </r>
  <r>
    <n v="280"/>
    <s v="Geoff Crompton"/>
    <d v="1955-07-04T00:00:00"/>
    <s v="Former"/>
    <s v="C"/>
    <s v="USA"/>
    <s v="Black"/>
    <d v="1978-10-15T00:00:00"/>
    <n v="1978"/>
    <n v="1984"/>
    <d v="2002-01-07T00:00:00"/>
    <n v="1"/>
    <s v="Yes"/>
    <n v="46"/>
    <n v="23.28"/>
    <n v="46.51"/>
    <n v="127.01"/>
    <n v="210.82"/>
    <n v="210.82"/>
    <n v="28.58"/>
    <n v="82"/>
    <s v="No"/>
    <s v="Cáncer"/>
    <s v="Leucemia"/>
    <s v="2B33.4 Leukaemia, unspecified"/>
    <x v="3"/>
  </r>
  <r>
    <n v="281"/>
    <s v="William Cunningham"/>
    <d v="1974-03-25T00:00:00"/>
    <s v="Former"/>
    <s v="C"/>
    <s v="USA"/>
    <s v="White"/>
    <d v="1998-02-14T00:00:00"/>
    <n v="1997"/>
    <n v="1999"/>
    <d v="2019-07-31T00:00:00"/>
    <n v="0"/>
    <s v="No"/>
    <n v="45"/>
    <n v="23.89"/>
    <n v="45.35"/>
    <n v="113.4"/>
    <n v="210.82"/>
    <n v="210.82"/>
    <n v="25.51"/>
    <n v="23"/>
    <s v="No"/>
    <m/>
    <m/>
    <m/>
    <x v="1"/>
  </r>
  <r>
    <n v="282"/>
    <s v="Samuel Dalembert"/>
    <d v="1981-05-10T00:00:00"/>
    <s v="Former"/>
    <s v="C"/>
    <s v="No USA"/>
    <s v="Black"/>
    <d v="2001-12-04T00:00:00"/>
    <n v="2001"/>
    <n v="2015"/>
    <d v="2019-07-31T00:00:00"/>
    <n v="0"/>
    <s v="No"/>
    <n v="38"/>
    <n v="20.57"/>
    <n v="38.22"/>
    <n v="115.67"/>
    <n v="210.82"/>
    <n v="210.82"/>
    <n v="26.02"/>
    <n v="886"/>
    <s v="No"/>
    <m/>
    <m/>
    <m/>
    <x v="1"/>
  </r>
  <r>
    <n v="283"/>
    <s v="Erick Dampier"/>
    <d v="1975-07-14T00:00:00"/>
    <s v="Former"/>
    <s v="C"/>
    <s v="USA"/>
    <s v="Black"/>
    <d v="1996-11-06T00:00:00"/>
    <n v="1996"/>
    <n v="2012"/>
    <d v="2019-07-31T00:00:00"/>
    <n v="0"/>
    <s v="No"/>
    <n v="44"/>
    <n v="21.32"/>
    <n v="44.05"/>
    <n v="120.2"/>
    <n v="210.82"/>
    <n v="210.82"/>
    <n v="27.04"/>
    <n v="987"/>
    <s v="No"/>
    <m/>
    <m/>
    <m/>
    <x v="1"/>
  </r>
  <r>
    <n v="284"/>
    <s v="Dale Davis"/>
    <d v="1969-03-25T00:00:00"/>
    <s v="Former"/>
    <s v="F"/>
    <s v="USA"/>
    <s v="Black"/>
    <d v="1991-11-18T00:00:00"/>
    <n v="1991"/>
    <n v="2007"/>
    <d v="2019-07-31T00:00:00"/>
    <n v="0"/>
    <s v="No"/>
    <n v="50"/>
    <n v="22.65"/>
    <n v="50.35"/>
    <n v="104.33"/>
    <n v="210.82"/>
    <n v="210.82"/>
    <n v="23.47"/>
    <n v="1094"/>
    <s v="No"/>
    <m/>
    <m/>
    <m/>
    <x v="1"/>
  </r>
  <r>
    <n v="285"/>
    <s v="Paul Davis"/>
    <d v="1984-07-21T00:00:00"/>
    <s v="Former"/>
    <s v="C"/>
    <s v="USA"/>
    <s v="White"/>
    <d v="2006-11-02T00:00:00"/>
    <n v="2006"/>
    <n v="2010"/>
    <d v="2019-07-31T00:00:00"/>
    <n v="0"/>
    <s v="No"/>
    <n v="35"/>
    <n v="22.28"/>
    <n v="35.03"/>
    <n v="122.47"/>
    <n v="210.82"/>
    <n v="210.82"/>
    <n v="27.56"/>
    <n v="82"/>
    <s v="No"/>
    <m/>
    <m/>
    <m/>
    <x v="1"/>
  </r>
  <r>
    <n v="286"/>
    <s v="Darryl Dawkins"/>
    <d v="1957-01-11T00:00:00"/>
    <s v="Former"/>
    <s v="C"/>
    <s v="USA"/>
    <s v="Black"/>
    <d v="1975-10-27T00:00:00"/>
    <n v="1975"/>
    <n v="1989"/>
    <d v="2015-08-27T00:00:00"/>
    <n v="1"/>
    <s v="Yes"/>
    <n v="58"/>
    <n v="18.79"/>
    <n v="58.62"/>
    <n v="113.85"/>
    <n v="210.82"/>
    <n v="210.82"/>
    <n v="25.62"/>
    <n v="726"/>
    <s v="No"/>
    <s v="Diseases of the circulatory system"/>
    <s v="Heart attack"/>
    <s v="BA41.Z Acute myocardial infarction, unspecified"/>
    <x v="2"/>
  </r>
  <r>
    <n v="287"/>
    <s v="Austin Daye"/>
    <d v="1988-06-05T00:00:00"/>
    <s v="Former"/>
    <s v="F"/>
    <s v="USA"/>
    <s v="Mezcla"/>
    <d v="2009-10-30T00:00:00"/>
    <n v="2009"/>
    <n v="2015"/>
    <d v="2019-07-31T00:00:00"/>
    <n v="0"/>
    <s v="No"/>
    <n v="31"/>
    <n v="21.4"/>
    <n v="31.15"/>
    <n v="99.79"/>
    <n v="210.82"/>
    <n v="210.82"/>
    <n v="22.45"/>
    <n v="286"/>
    <s v="No"/>
    <m/>
    <m/>
    <m/>
    <x v="1"/>
  </r>
  <r>
    <n v="288"/>
    <s v="Gorgui Dieng"/>
    <d v="1990-01-18T00:00:00"/>
    <s v="Active"/>
    <s v="C"/>
    <s v="No USA"/>
    <s v="Black"/>
    <d v="2013-11-01T00:00:00"/>
    <n v="2013"/>
    <n v="2020"/>
    <d v="2019-07-31T00:00:00"/>
    <n v="0"/>
    <s v="No"/>
    <n v="29"/>
    <n v="23.79"/>
    <n v="29.53"/>
    <n v="109.32"/>
    <n v="210.82"/>
    <n v="210.82"/>
    <n v="24.6"/>
    <n v="128"/>
    <s v="No"/>
    <m/>
    <m/>
    <m/>
    <x v="1"/>
  </r>
  <r>
    <n v="289"/>
    <s v="Michael Doleac"/>
    <d v="1977-06-15T00:00:00"/>
    <s v="Former"/>
    <s v="C"/>
    <s v="USA"/>
    <s v="White"/>
    <d v="1999-02-05T00:00:00"/>
    <n v="1998"/>
    <n v="2008"/>
    <d v="2019-07-31T00:00:00"/>
    <n v="0"/>
    <s v="No"/>
    <n v="42"/>
    <n v="21.64"/>
    <n v="42.12"/>
    <n v="118.84"/>
    <n v="210.82"/>
    <n v="210.82"/>
    <n v="26.74"/>
    <n v="587"/>
    <s v="No"/>
    <m/>
    <m/>
    <m/>
    <x v="1"/>
  </r>
  <r>
    <n v="290"/>
    <s v="Predrag Drobnjak"/>
    <d v="1975-10-27T00:00:00"/>
    <s v="Former"/>
    <s v="C"/>
    <s v="No USA"/>
    <s v="White"/>
    <d v="2001-10-20T00:00:00"/>
    <n v="2001"/>
    <n v="2005"/>
    <d v="2019-07-31T00:00:00"/>
    <n v="0"/>
    <s v="No"/>
    <n v="43"/>
    <n v="25.98"/>
    <n v="43.76"/>
    <n v="122.47"/>
    <n v="210.82"/>
    <n v="210.82"/>
    <n v="27.56"/>
    <n v="278"/>
    <s v="No"/>
    <m/>
    <m/>
    <m/>
    <x v="1"/>
  </r>
  <r>
    <n v="291"/>
    <s v="Chris Dudley"/>
    <d v="1965-02-22T00:00:00"/>
    <s v="Former"/>
    <s v="C"/>
    <s v="USA"/>
    <s v="White"/>
    <d v="1987-11-06T00:00:00"/>
    <n v="1987"/>
    <n v="2003"/>
    <d v="2019-07-31T00:00:00"/>
    <n v="0"/>
    <s v="No"/>
    <n v="54"/>
    <n v="22.7"/>
    <n v="54.43"/>
    <n v="106.59"/>
    <n v="210.82"/>
    <n v="210.82"/>
    <n v="23.98"/>
    <n v="886"/>
    <s v="No"/>
    <m/>
    <m/>
    <m/>
    <x v="1"/>
  </r>
  <r>
    <n v="292"/>
    <s v="Tim Duncan"/>
    <d v="1976-04-25T00:00:00"/>
    <s v="Former"/>
    <s v="F-C"/>
    <s v="No USA"/>
    <s v="Mezcla"/>
    <d v="1997-10-31T00:00:00"/>
    <n v="1997"/>
    <n v="2016"/>
    <d v="2019-07-31T00:00:00"/>
    <n v="0"/>
    <s v="No"/>
    <n v="43"/>
    <n v="21.52"/>
    <n v="43.26"/>
    <n v="113.4"/>
    <n v="210.82"/>
    <n v="210.82"/>
    <n v="25.51"/>
    <n v="1316"/>
    <s v="No"/>
    <m/>
    <m/>
    <m/>
    <x v="1"/>
  </r>
  <r>
    <n v="293"/>
    <s v="Jim Eakins"/>
    <d v="1946-05-24T00:00:00"/>
    <s v="Former"/>
    <s v="C"/>
    <s v="USA"/>
    <s v="White"/>
    <d v="1976-10-23T00:00:00"/>
    <n v="1976"/>
    <n v="1978"/>
    <d v="2019-07-31T00:00:00"/>
    <n v="0"/>
    <s v="No"/>
    <n v="73"/>
    <n v="30.42"/>
    <n v="73.19"/>
    <n v="97.52"/>
    <n v="210.82"/>
    <n v="210.82"/>
    <n v="21.94"/>
    <n v="115"/>
    <s v="No"/>
    <m/>
    <m/>
    <m/>
    <x v="1"/>
  </r>
  <r>
    <n v="294"/>
    <s v="Patrick Eddie"/>
    <d v="1967-12-27T00:00:00"/>
    <s v="Former"/>
    <s v="C"/>
    <s v="USA"/>
    <s v="Black"/>
    <d v="1991-11-26T00:00:00"/>
    <n v="1991"/>
    <n v="1992"/>
    <d v="2019-07-31T00:00:00"/>
    <n v="0"/>
    <s v="No"/>
    <n v="51"/>
    <n v="23.92"/>
    <n v="51.59"/>
    <n v="108.86"/>
    <n v="210.82"/>
    <n v="210.82"/>
    <n v="24.49"/>
    <n v="4"/>
    <s v="No"/>
    <m/>
    <m/>
    <m/>
    <x v="1"/>
  </r>
  <r>
    <n v="295"/>
    <s v="Chris Engler"/>
    <d v="1959-03-01T00:00:00"/>
    <s v="Former"/>
    <s v="C"/>
    <s v="USA"/>
    <s v="White"/>
    <d v="1982-10-29T00:00:00"/>
    <n v="1982"/>
    <n v="1988"/>
    <d v="2019-07-31T00:00:00"/>
    <n v="0"/>
    <s v="No"/>
    <n v="60"/>
    <n v="23.66"/>
    <n v="60.42"/>
    <n v="111.13"/>
    <n v="210.82"/>
    <n v="210.82"/>
    <n v="25"/>
    <n v="195"/>
    <s v="No"/>
    <m/>
    <m/>
    <m/>
    <x v="1"/>
  </r>
  <r>
    <n v="296"/>
    <s v="Evan Eschmeyer"/>
    <d v="1975-05-30T00:00:00"/>
    <s v="Former"/>
    <s v="C"/>
    <s v="USA"/>
    <s v="White"/>
    <d v="2000-01-04T00:00:00"/>
    <n v="1999"/>
    <n v="2003"/>
    <d v="2019-07-31T00:00:00"/>
    <n v="0"/>
    <s v="No"/>
    <n v="44"/>
    <n v="24.6"/>
    <n v="44.17"/>
    <n v="115.67"/>
    <n v="210.82"/>
    <n v="210.82"/>
    <n v="26.02"/>
    <n v="153"/>
    <s v="No"/>
    <m/>
    <m/>
    <m/>
    <x v="1"/>
  </r>
  <r>
    <n v="297"/>
    <s v="Festus Ezeli"/>
    <d v="1989-10-21T00:00:00"/>
    <s v="Former"/>
    <s v="C"/>
    <s v="No USA"/>
    <s v="Black"/>
    <d v="2012-10-31T00:00:00"/>
    <n v="2012"/>
    <n v="2016"/>
    <d v="2019-07-31T00:00:00"/>
    <n v="0"/>
    <s v="No"/>
    <n v="29"/>
    <n v="23.03"/>
    <n v="29.77"/>
    <n v="115.67"/>
    <n v="210.82"/>
    <n v="210.82"/>
    <n v="26.02"/>
    <n v="111"/>
    <s v="No"/>
    <m/>
    <m/>
    <m/>
    <x v="1"/>
  </r>
  <r>
    <n v="298"/>
    <s v="Vitor Faverani"/>
    <d v="1988-05-05T00:00:00"/>
    <s v="Former"/>
    <s v="C"/>
    <s v="No USA"/>
    <s v="White"/>
    <d v="2013-10-30T00:00:00"/>
    <n v="2013"/>
    <n v="2014"/>
    <d v="2019-07-31T00:00:00"/>
    <n v="0"/>
    <s v="No"/>
    <n v="31"/>
    <n v="25.49"/>
    <n v="31.24"/>
    <n v="117.93"/>
    <n v="210.82"/>
    <n v="210.82"/>
    <n v="26.53"/>
    <n v="37"/>
    <s v="No"/>
    <m/>
    <m/>
    <m/>
    <x v="1"/>
  </r>
  <r>
    <n v="299"/>
    <s v="Nick Fazekas"/>
    <d v="1985-06-17T00:00:00"/>
    <s v="Former"/>
    <s v="F"/>
    <s v="USA"/>
    <s v="White"/>
    <d v="2007-11-03T00:00:00"/>
    <n v="2007"/>
    <n v="2008"/>
    <d v="2019-07-31T00:00:00"/>
    <n v="0"/>
    <s v="No"/>
    <n v="34"/>
    <n v="22.38"/>
    <n v="34.119999999999997"/>
    <n v="106.59"/>
    <n v="210.82"/>
    <n v="210.82"/>
    <n v="23.98"/>
    <n v="26"/>
    <s v="No"/>
    <m/>
    <m/>
    <m/>
    <x v="1"/>
  </r>
  <r>
    <n v="300"/>
    <s v="Dave Feitl"/>
    <d v="1962-06-08T00:00:00"/>
    <s v="Former"/>
    <s v="C"/>
    <s v="USA"/>
    <s v="White"/>
    <d v="1986-11-01T00:00:00"/>
    <n v="1986"/>
    <n v="1992"/>
    <d v="2019-07-31T00:00:00"/>
    <n v="0"/>
    <s v="No"/>
    <n v="57"/>
    <n v="24.4"/>
    <n v="57.14"/>
    <n v="106.59"/>
    <n v="210.82"/>
    <n v="210.82"/>
    <n v="23.98"/>
    <n v="275"/>
    <s v="No"/>
    <m/>
    <m/>
    <m/>
    <x v="1"/>
  </r>
  <r>
    <n v="301"/>
    <s v="Ray Felix"/>
    <d v="1930-12-10T00:00:00"/>
    <s v="Former"/>
    <s v="C"/>
    <s v="USA"/>
    <s v="Black"/>
    <d v="1953-10-31T00:00:00"/>
    <n v="1953"/>
    <n v="1962"/>
    <d v="1991-07-28T00:00:00"/>
    <n v="1"/>
    <s v="Yes"/>
    <n v="60"/>
    <n v="22.89"/>
    <n v="60.63"/>
    <n v="99.79"/>
    <n v="210.82"/>
    <n v="210.82"/>
    <n v="22.45"/>
    <n v="637"/>
    <s v="No"/>
    <s v="Diseases of the circulatory system"/>
    <s v="Heart attack"/>
    <s v="BA41.Z Acute myocardial infarction, unspecified"/>
    <x v="2"/>
  </r>
  <r>
    <n v="302"/>
    <s v="Matt Fish"/>
    <d v="1969-11-18T00:00:00"/>
    <s v="Former"/>
    <s v="C"/>
    <s v="USA"/>
    <s v="White"/>
    <d v="1994-11-04T00:00:00"/>
    <n v="1994"/>
    <n v="1997"/>
    <d v="2019-07-31T00:00:00"/>
    <n v="0"/>
    <s v="No"/>
    <n v="49"/>
    <n v="24.96"/>
    <n v="49.7"/>
    <n v="106.59"/>
    <n v="210.82"/>
    <n v="210.82"/>
    <n v="23.98"/>
    <n v="50"/>
    <s v="Yes"/>
    <m/>
    <m/>
    <m/>
    <x v="1"/>
  </r>
  <r>
    <n v="303"/>
    <s v="Greg Foster"/>
    <d v="1968-10-03T00:00:00"/>
    <s v="Former"/>
    <s v="F-C"/>
    <s v="USA"/>
    <s v="White"/>
    <d v="1990-11-02T00:00:00"/>
    <n v="1990"/>
    <n v="2003"/>
    <d v="2019-07-31T00:00:00"/>
    <n v="0"/>
    <s v="No"/>
    <n v="50"/>
    <n v="22.08"/>
    <n v="50.82"/>
    <n v="108.86"/>
    <n v="210.82"/>
    <n v="210.82"/>
    <n v="24.49"/>
    <n v="656"/>
    <s v="No"/>
    <m/>
    <m/>
    <m/>
    <x v="1"/>
  </r>
  <r>
    <n v="304"/>
    <s v="Jeff Foster"/>
    <d v="1977-01-16T00:00:00"/>
    <s v="Former"/>
    <s v="F-C"/>
    <s v="USA"/>
    <s v="White"/>
    <d v="1999-11-04T00:00:00"/>
    <n v="1999"/>
    <n v="2012"/>
    <d v="2019-07-31T00:00:00"/>
    <n v="0"/>
    <s v="No"/>
    <n v="42"/>
    <n v="22.8"/>
    <n v="42.54"/>
    <n v="107.05"/>
    <n v="210.82"/>
    <n v="210.82"/>
    <n v="24.09"/>
    <n v="764"/>
    <s v="No"/>
    <m/>
    <m/>
    <m/>
    <x v="1"/>
  </r>
  <r>
    <n v="305"/>
    <s v="Channing Frye"/>
    <d v="1983-05-17T00:00:00"/>
    <s v="Former"/>
    <s v="F-C"/>
    <s v="USA"/>
    <s v="Black"/>
    <d v="2005-11-04T00:00:00"/>
    <n v="2005"/>
    <n v="2019"/>
    <d v="2019-07-31T00:00:00"/>
    <n v="0"/>
    <s v="No"/>
    <n v="36"/>
    <n v="22.47"/>
    <n v="36.21"/>
    <n v="115.67"/>
    <n v="210.82"/>
    <n v="210.82"/>
    <n v="26.02"/>
    <n v="651"/>
    <s v="No"/>
    <m/>
    <m/>
    <m/>
    <x v="1"/>
  </r>
  <r>
    <n v="306"/>
    <s v="Todd Fuller"/>
    <d v="1974-07-25T00:00:00"/>
    <s v="Former"/>
    <s v="C"/>
    <s v="USA"/>
    <s v="White"/>
    <d v="1996-11-01T00:00:00"/>
    <n v="1996"/>
    <n v="2001"/>
    <d v="2019-07-31T00:00:00"/>
    <n v="0"/>
    <s v="No"/>
    <n v="45"/>
    <n v="22.27"/>
    <n v="45.02"/>
    <n v="115.67"/>
    <n v="210.82"/>
    <n v="210.82"/>
    <n v="26.02"/>
    <n v="225"/>
    <s v="Yes"/>
    <m/>
    <m/>
    <m/>
    <x v="1"/>
  </r>
  <r>
    <n v="307"/>
    <s v="Dan Gadzuric"/>
    <d v="1978-02-02T00:00:00"/>
    <s v="Former"/>
    <s v="C"/>
    <s v="No USA"/>
    <s v="Mezcla"/>
    <d v="2002-10-30T00:00:00"/>
    <n v="2002"/>
    <n v="2012"/>
    <d v="2019-07-31T00:00:00"/>
    <n v="0"/>
    <s v="No"/>
    <n v="41"/>
    <n v="24.74"/>
    <n v="41.49"/>
    <n v="108.86"/>
    <n v="210.82"/>
    <n v="210.82"/>
    <n v="24.49"/>
    <n v="527"/>
    <s v="No"/>
    <m/>
    <m/>
    <m/>
    <x v="1"/>
  </r>
  <r>
    <n v="308"/>
    <s v="Kevin Garnett"/>
    <d v="1976-05-19T00:00:00"/>
    <s v="Former"/>
    <s v="F"/>
    <s v="USA"/>
    <s v="Black"/>
    <d v="1995-11-02T00:00:00"/>
    <n v="1995"/>
    <n v="2016"/>
    <d v="2019-07-31T00:00:00"/>
    <n v="0"/>
    <s v="No"/>
    <n v="43"/>
    <n v="19.46"/>
    <n v="43.2"/>
    <n v="108.86"/>
    <n v="210.82"/>
    <n v="210.82"/>
    <n v="24.49"/>
    <n v="1424"/>
    <s v="No"/>
    <m/>
    <m/>
    <m/>
    <x v="1"/>
  </r>
  <r>
    <n v="309"/>
    <s v="Mickell Gladness"/>
    <d v="1986-07-26T00:00:00"/>
    <s v="Former"/>
    <s v="C"/>
    <s v="USA"/>
    <s v="Black"/>
    <d v="2011-12-25T00:00:00"/>
    <n v="2011"/>
    <n v="2012"/>
    <d v="2019-07-31T00:00:00"/>
    <n v="0"/>
    <s v="No"/>
    <n v="33"/>
    <n v="25.42"/>
    <n v="33.01"/>
    <n v="99.79"/>
    <n v="210.82"/>
    <n v="210.82"/>
    <n v="22.45"/>
    <n v="26"/>
    <s v="No"/>
    <m/>
    <m/>
    <m/>
    <x v="1"/>
  </r>
  <r>
    <n v="310"/>
    <s v="Mike Gminski"/>
    <d v="1959-08-03T00:00:00"/>
    <s v="Former"/>
    <s v="C"/>
    <s v="USA"/>
    <s v="White"/>
    <d v="1980-10-10T00:00:00"/>
    <n v="1980"/>
    <n v="1994"/>
    <d v="2019-07-31T00:00:00"/>
    <n v="0"/>
    <s v="No"/>
    <n v="59"/>
    <n v="21.19"/>
    <n v="59.99"/>
    <n v="113.4"/>
    <n v="210.82"/>
    <n v="210.82"/>
    <n v="25.51"/>
    <n v="938"/>
    <s v="No"/>
    <m/>
    <m/>
    <m/>
    <x v="1"/>
  </r>
  <r>
    <n v="311"/>
    <s v="Marcin Gortat"/>
    <d v="1984-02-17T00:00:00"/>
    <s v="Former"/>
    <s v="C-F"/>
    <s v="No USA"/>
    <s v="White"/>
    <d v="2008-03-01T00:00:00"/>
    <n v="2007"/>
    <n v="2019"/>
    <d v="2019-07-31T00:00:00"/>
    <n v="0"/>
    <s v="No"/>
    <n v="35"/>
    <n v="24.04"/>
    <n v="35.450000000000003"/>
    <n v="108.86"/>
    <n v="210.82"/>
    <n v="210.82"/>
    <n v="24.49"/>
    <n v="506"/>
    <s v="No"/>
    <m/>
    <m/>
    <m/>
    <x v="1"/>
  </r>
  <r>
    <n v="312"/>
    <s v="Donte Greene"/>
    <d v="1988-02-21T00:00:00"/>
    <s v="Former"/>
    <s v="F"/>
    <s v="No USA"/>
    <s v="Black"/>
    <d v="2008-10-31T00:00:00"/>
    <n v="2008"/>
    <n v="2012"/>
    <d v="2019-07-31T00:00:00"/>
    <n v="0"/>
    <s v="No"/>
    <n v="31"/>
    <n v="20.69"/>
    <n v="31.44"/>
    <n v="102.51"/>
    <n v="210.82"/>
    <n v="210.82"/>
    <n v="23.06"/>
    <n v="253"/>
    <s v="No"/>
    <m/>
    <m/>
    <m/>
    <x v="1"/>
  </r>
  <r>
    <n v="313"/>
    <s v="Zendon Hamilton"/>
    <d v="1975-04-27T00:00:00"/>
    <s v="Former"/>
    <s v="F"/>
    <s v="USA"/>
    <s v="Black"/>
    <d v="2000-11-18T00:00:00"/>
    <n v="2000"/>
    <n v="2006"/>
    <d v="2019-07-31T00:00:00"/>
    <n v="0"/>
    <s v="No"/>
    <n v="44"/>
    <n v="25.56"/>
    <n v="44.26"/>
    <n v="113.4"/>
    <n v="210.82"/>
    <n v="210.82"/>
    <n v="25.51"/>
    <n v="134"/>
    <s v="Yes"/>
    <m/>
    <m/>
    <m/>
    <x v="1"/>
  </r>
  <r>
    <n v="314"/>
    <s v="Antonio Harvey"/>
    <d v="1970-07-06T00:00:00"/>
    <s v="Former"/>
    <s v="F-C"/>
    <s v="USA"/>
    <s v="Black"/>
    <d v="1993-11-05T00:00:00"/>
    <n v="1993"/>
    <n v="2003"/>
    <d v="2019-07-31T00:00:00"/>
    <n v="0"/>
    <s v="No"/>
    <n v="49"/>
    <n v="23.33"/>
    <n v="49.07"/>
    <n v="102.06"/>
    <n v="210.82"/>
    <n v="210.82"/>
    <n v="22.96"/>
    <n v="187"/>
    <s v="No"/>
    <m/>
    <m/>
    <m/>
    <x v="1"/>
  </r>
  <r>
    <n v="315"/>
    <s v="Scott Haskin"/>
    <d v="1970-09-19T00:00:00"/>
    <s v="Former"/>
    <s v="C-F"/>
    <s v="USA"/>
    <s v="White"/>
    <d v="1993-11-06T00:00:00"/>
    <n v="1993"/>
    <n v="1994"/>
    <d v="2019-07-31T00:00:00"/>
    <n v="0"/>
    <s v="No"/>
    <n v="48"/>
    <n v="23.13"/>
    <n v="48.86"/>
    <n v="113.4"/>
    <n v="210.82"/>
    <n v="210.82"/>
    <n v="25.51"/>
    <n v="27"/>
    <s v="No"/>
    <m/>
    <m/>
    <m/>
    <x v="1"/>
  </r>
  <r>
    <n v="316"/>
    <s v="Jerome Henderson"/>
    <d v="1959-10-05T00:00:00"/>
    <s v="Former"/>
    <s v="C-F"/>
    <s v="USA"/>
    <s v="Black"/>
    <d v="1986-03-11T00:00:00"/>
    <n v="1985"/>
    <n v="1987"/>
    <d v="2019-07-31T00:00:00"/>
    <n v="0"/>
    <s v="No"/>
    <n v="59"/>
    <n v="26.43"/>
    <n v="59.82"/>
    <n v="104.33"/>
    <n v="210.82"/>
    <n v="210.82"/>
    <n v="23.47"/>
    <n v="7"/>
    <s v="No"/>
    <m/>
    <m/>
    <m/>
    <x v="1"/>
  </r>
  <r>
    <n v="317"/>
    <s v="John Henson"/>
    <d v="1990-12-28T00:00:00"/>
    <s v="Active"/>
    <s v="F"/>
    <s v="USA"/>
    <s v="Black"/>
    <d v="2012-11-07T00:00:00"/>
    <n v="2012"/>
    <n v="2020"/>
    <d v="2019-07-31T00:00:00"/>
    <n v="0"/>
    <s v="No"/>
    <n v="28"/>
    <n v="21.86"/>
    <n v="28.59"/>
    <n v="103.87"/>
    <n v="210.82"/>
    <n v="210.82"/>
    <n v="23.37"/>
    <n v="186"/>
    <s v="No"/>
    <m/>
    <m/>
    <m/>
    <x v="1"/>
  </r>
  <r>
    <n v="318"/>
    <s v="Nene Hilario"/>
    <d v="1982-09-13T00:00:00"/>
    <s v="Former"/>
    <s v="F-C"/>
    <s v="No USA"/>
    <s v="Black"/>
    <d v="2002-10-30T00:00:00"/>
    <n v="2002"/>
    <n v="2019"/>
    <d v="2019-07-31T00:00:00"/>
    <n v="0"/>
    <s v="No"/>
    <n v="36"/>
    <n v="20.13"/>
    <n v="36.880000000000003"/>
    <n v="113.4"/>
    <n v="210.82"/>
    <n v="210.82"/>
    <n v="25.51"/>
    <n v="738"/>
    <s v="No"/>
    <m/>
    <m/>
    <m/>
    <x v="1"/>
  </r>
  <r>
    <n v="319"/>
    <s v="Dave Hoppen"/>
    <d v="1964-03-13T00:00:00"/>
    <s v="Former"/>
    <s v="C-F"/>
    <s v="USA"/>
    <s v="White"/>
    <d v="1988-01-14T00:00:00"/>
    <n v="1987"/>
    <n v="1993"/>
    <d v="2019-07-31T00:00:00"/>
    <n v="0"/>
    <s v="No"/>
    <n v="55"/>
    <n v="23.84"/>
    <n v="55.38"/>
    <n v="106.59"/>
    <n v="210.82"/>
    <n v="210.82"/>
    <n v="23.98"/>
    <n v="169"/>
    <s v="No"/>
    <m/>
    <m/>
    <m/>
    <x v="1"/>
  </r>
  <r>
    <n v="320"/>
    <s v="Dwight Howard"/>
    <d v="1985-12-08T00:00:00"/>
    <s v="Active"/>
    <s v="C-F"/>
    <s v="USA"/>
    <s v="Black"/>
    <d v="2004-11-03T00:00:00"/>
    <n v="2004"/>
    <n v="2020"/>
    <d v="2019-07-31T00:00:00"/>
    <n v="0"/>
    <s v="No"/>
    <n v="33"/>
    <n v="18.899999999999999"/>
    <n v="33.64"/>
    <n v="120.2"/>
    <n v="210.82"/>
    <n v="210.82"/>
    <n v="27.04"/>
    <n v="800"/>
    <s v="No"/>
    <m/>
    <m/>
    <m/>
    <x v="1"/>
  </r>
  <r>
    <n v="321"/>
    <s v="Kim Hughes"/>
    <d v="1952-06-04T00:00:00"/>
    <s v="Former"/>
    <s v="C"/>
    <s v="USA"/>
    <s v="White"/>
    <d v="1976-10-22T00:00:00"/>
    <n v="1976"/>
    <n v="1981"/>
    <d v="2019-07-31T00:00:00"/>
    <n v="0"/>
    <s v="No"/>
    <n v="67"/>
    <n v="24.38"/>
    <n v="67.150000000000006"/>
    <n v="99.79"/>
    <n v="210.82"/>
    <n v="210.82"/>
    <n v="22.45"/>
    <n v="341"/>
    <s v="No"/>
    <m/>
    <m/>
    <m/>
    <x v="1"/>
  </r>
  <r>
    <n v="322"/>
    <s v="Chris Hunter"/>
    <d v="1984-07-07T00:00:00"/>
    <s v="Former"/>
    <s v="F"/>
    <s v="USA"/>
    <s v="Black"/>
    <d v="2009-11-20T00:00:00"/>
    <n v="2009"/>
    <n v="2010"/>
    <d v="2019-07-31T00:00:00"/>
    <n v="0"/>
    <s v="No"/>
    <n v="35"/>
    <n v="25.37"/>
    <n v="35.06"/>
    <n v="108.86"/>
    <n v="210.82"/>
    <n v="210.82"/>
    <n v="24.49"/>
    <n v="60"/>
    <s v="No"/>
    <m/>
    <m/>
    <m/>
    <x v="1"/>
  </r>
  <r>
    <n v="323"/>
    <s v="Randell Jackson"/>
    <d v="1976-01-16T00:00:00"/>
    <s v="Former"/>
    <s v="F"/>
    <s v="USA"/>
    <s v="Black"/>
    <d v="1999-02-05T00:00:00"/>
    <n v="1998"/>
    <n v="2000"/>
    <d v="2019-07-31T00:00:00"/>
    <n v="0"/>
    <s v="No"/>
    <n v="43"/>
    <n v="23.06"/>
    <n v="43.54"/>
    <n v="97.52"/>
    <n v="210.82"/>
    <n v="210.82"/>
    <n v="21.94"/>
    <n v="28"/>
    <s v="No"/>
    <m/>
    <m/>
    <m/>
    <x v="1"/>
  </r>
  <r>
    <n v="324"/>
    <s v="Jared Jeffries"/>
    <d v="1981-11-25T00:00:00"/>
    <s v="Former"/>
    <s v="F"/>
    <s v="USA"/>
    <s v="Black"/>
    <d v="2002-10-30T00:00:00"/>
    <n v="2002"/>
    <n v="2013"/>
    <d v="2019-07-31T00:00:00"/>
    <n v="0"/>
    <s v="No"/>
    <n v="37"/>
    <n v="20.93"/>
    <n v="37.68"/>
    <n v="104.33"/>
    <n v="210.82"/>
    <n v="210.82"/>
    <n v="23.47"/>
    <n v="629"/>
    <s v="No"/>
    <m/>
    <m/>
    <m/>
    <x v="1"/>
  </r>
  <r>
    <n v="325"/>
    <s v="Chris Johnson"/>
    <d v="1985-07-15T00:00:00"/>
    <s v="Former"/>
    <s v="C"/>
    <s v="USA"/>
    <s v="Black"/>
    <d v="2011-02-01T00:00:00"/>
    <n v="2010"/>
    <n v="2013"/>
    <d v="2019-07-31T00:00:00"/>
    <n v="0"/>
    <s v="No"/>
    <n v="34"/>
    <n v="25.55"/>
    <n v="34.04"/>
    <n v="95.25"/>
    <n v="210.82"/>
    <n v="210.82"/>
    <n v="21.43"/>
    <n v="71"/>
    <s v="No"/>
    <m/>
    <m/>
    <m/>
    <x v="1"/>
  </r>
  <r>
    <n v="326"/>
    <s v="Ervin Johnson"/>
    <d v="1967-12-21T00:00:00"/>
    <s v="Former"/>
    <s v="C"/>
    <s v="USA"/>
    <s v="Black"/>
    <d v="1993-11-06T00:00:00"/>
    <n v="1993"/>
    <n v="2006"/>
    <d v="2019-07-31T00:00:00"/>
    <n v="0"/>
    <s v="No"/>
    <n v="51"/>
    <n v="25.88"/>
    <n v="51.61"/>
    <n v="111.13"/>
    <n v="210.82"/>
    <n v="210.82"/>
    <n v="25"/>
    <n v="845"/>
    <s v="No"/>
    <m/>
    <m/>
    <m/>
    <x v="1"/>
  </r>
  <r>
    <n v="327"/>
    <s v="George Johnson"/>
    <d v="1947-06-19T00:00:00"/>
    <s v="Former"/>
    <s v="C"/>
    <s v="USA"/>
    <s v="Black"/>
    <d v="1971-01-17T00:00:00"/>
    <n v="1970"/>
    <n v="1974"/>
    <d v="2019-07-31T00:00:00"/>
    <n v="0"/>
    <s v="No"/>
    <n v="72"/>
    <n v="23.58"/>
    <n v="72.11"/>
    <n v="111.13"/>
    <n v="210.82"/>
    <n v="210.82"/>
    <n v="25"/>
    <n v="69"/>
    <s v="No"/>
    <m/>
    <m/>
    <m/>
    <x v="1"/>
  </r>
  <r>
    <n v="328"/>
    <s v="George Johnson"/>
    <d v="1948-12-18T00:00:00"/>
    <s v="Former"/>
    <s v="C-F"/>
    <s v="USA"/>
    <s v="Black"/>
    <d v="1972-10-27T00:00:00"/>
    <n v="1972"/>
    <n v="1986"/>
    <d v="2019-07-31T00:00:00"/>
    <n v="0"/>
    <s v="No"/>
    <n v="70"/>
    <n v="23.86"/>
    <n v="70.61"/>
    <n v="92.99"/>
    <n v="210.82"/>
    <n v="210.82"/>
    <n v="20.92"/>
    <n v="904"/>
    <s v="No"/>
    <m/>
    <m/>
    <m/>
    <x v="1"/>
  </r>
  <r>
    <n v="329"/>
    <s v="Ken Johnson"/>
    <d v="1978-02-01T00:00:00"/>
    <s v="Former"/>
    <s v="F-C"/>
    <s v="USA"/>
    <s v="Black"/>
    <d v="2002-11-16T00:00:00"/>
    <n v="2002"/>
    <n v="2003"/>
    <d v="2019-07-31T00:00:00"/>
    <n v="0"/>
    <s v="No"/>
    <n v="41"/>
    <n v="24.79"/>
    <n v="41.49"/>
    <n v="108.86"/>
    <n v="210.82"/>
    <n v="210.82"/>
    <n v="24.49"/>
    <n v="16"/>
    <s v="No"/>
    <m/>
    <m/>
    <m/>
    <x v="1"/>
  </r>
  <r>
    <n v="330"/>
    <s v="Lee Johnson"/>
    <d v="1957-06-16T00:00:00"/>
    <s v="Former"/>
    <s v="F"/>
    <s v="USA"/>
    <s v="Black"/>
    <d v="1980-10-12T00:00:00"/>
    <n v="1980"/>
    <n v="1981"/>
    <d v="2019-07-31T00:00:00"/>
    <n v="0"/>
    <s v="No"/>
    <n v="62"/>
    <n v="23.32"/>
    <n v="62.12"/>
    <n v="92.99"/>
    <n v="210.82"/>
    <n v="210.82"/>
    <n v="20.92"/>
    <n v="12"/>
    <s v="No"/>
    <m/>
    <m/>
    <m/>
    <x v="1"/>
  </r>
  <r>
    <n v="331"/>
    <s v="Jim Johnstone"/>
    <d v="1960-09-20T00:00:00"/>
    <s v="Former"/>
    <s v="C-F"/>
    <s v="USA"/>
    <s v="White"/>
    <d v="1982-11-09T00:00:00"/>
    <n v="1982"/>
    <n v="1983"/>
    <d v="2019-07-31T00:00:00"/>
    <n v="0"/>
    <s v="No"/>
    <n v="58"/>
    <n v="22.14"/>
    <n v="58.86"/>
    <n v="111.13"/>
    <n v="210.82"/>
    <n v="210.82"/>
    <n v="25"/>
    <n v="23"/>
    <s v="No"/>
    <m/>
    <m/>
    <m/>
    <x v="1"/>
  </r>
  <r>
    <n v="332"/>
    <s v="Alvin Jones"/>
    <d v="1978-09-09T00:00:00"/>
    <s v="Former"/>
    <s v="F"/>
    <s v="No USA"/>
    <s v="Black"/>
    <d v="2001-11-13T00:00:00"/>
    <n v="2001"/>
    <n v="2002"/>
    <d v="2019-07-31T00:00:00"/>
    <n v="0"/>
    <s v="No"/>
    <n v="40"/>
    <n v="23.18"/>
    <n v="40.89"/>
    <n v="120.2"/>
    <n v="210.82"/>
    <n v="210.82"/>
    <n v="27.04"/>
    <n v="23"/>
    <s v="No"/>
    <m/>
    <m/>
    <m/>
    <x v="1"/>
  </r>
  <r>
    <n v="333"/>
    <s v="Caldwell Jones"/>
    <d v="1950-08-04T00:00:00"/>
    <s v="Former"/>
    <s v="C-F"/>
    <s v="USA"/>
    <s v="Black"/>
    <d v="1976-10-22T00:00:00"/>
    <n v="1976"/>
    <n v="1990"/>
    <d v="2014-09-21T00:00:00"/>
    <n v="1"/>
    <s v="Yes"/>
    <n v="64"/>
    <n v="26.22"/>
    <n v="64.13"/>
    <n v="98.43"/>
    <n v="210.82"/>
    <n v="210.82"/>
    <n v="22.15"/>
    <n v="1068"/>
    <s v="No"/>
    <s v="Diseases of the circulatory system"/>
    <s v="Heart attack"/>
    <s v="BA41.Z Acute myocardial infarction, unspecified"/>
    <x v="2"/>
  </r>
  <r>
    <n v="334"/>
    <s v="Dwayne Jones"/>
    <d v="1983-06-09T00:00:00"/>
    <s v="Former"/>
    <s v="F-C"/>
    <s v="USA"/>
    <s v="Black"/>
    <d v="2006-02-10T00:00:00"/>
    <n v="2005"/>
    <n v="2010"/>
    <d v="2019-07-31T00:00:00"/>
    <n v="0"/>
    <s v="No"/>
    <n v="36"/>
    <n v="22.67"/>
    <n v="36.14"/>
    <n v="113.4"/>
    <n v="210.82"/>
    <n v="210.82"/>
    <n v="25.51"/>
    <n v="82"/>
    <s v="No"/>
    <m/>
    <m/>
    <m/>
    <x v="1"/>
  </r>
  <r>
    <n v="335"/>
    <s v="Ozell Jones"/>
    <d v="1960-11-20T00:00:00"/>
    <s v="Former"/>
    <s v="C-F"/>
    <s v="USA"/>
    <s v="Black"/>
    <d v="1984-10-27T00:00:00"/>
    <n v="1984"/>
    <n v="1986"/>
    <d v="2006-09-07T00:00:00"/>
    <n v="1"/>
    <s v="Yes"/>
    <n v="45"/>
    <n v="23.93"/>
    <n v="45.8"/>
    <n v="106.59"/>
    <n v="210.82"/>
    <n v="210.82"/>
    <n v="23.98"/>
    <n v="70"/>
    <s v="No"/>
    <s v="Accidente/Asesinato/Suicidio"/>
    <s v="gunshot wound"/>
    <s v="PA80.2 Unintentional exposure to other and unspecified firearm"/>
    <x v="5"/>
  </r>
  <r>
    <n v="336"/>
    <s v="Perry Jones"/>
    <d v="1991-09-24T00:00:00"/>
    <s v="Former"/>
    <s v="F"/>
    <s v="USA"/>
    <s v="Black"/>
    <d v="2012-11-02T00:00:00"/>
    <n v="2012"/>
    <n v="2015"/>
    <d v="2019-07-31T00:00:00"/>
    <n v="0"/>
    <s v="No"/>
    <n v="27"/>
    <n v="21.11"/>
    <n v="27.85"/>
    <n v="106.59"/>
    <n v="210.82"/>
    <n v="210.82"/>
    <n v="23.98"/>
    <n v="136"/>
    <s v="No"/>
    <m/>
    <m/>
    <m/>
    <x v="1"/>
  </r>
  <r>
    <n v="337"/>
    <s v="DeAndre Jordan"/>
    <d v="1988-07-21T00:00:00"/>
    <s v="Active"/>
    <s v="C"/>
    <s v="USA"/>
    <s v="Black"/>
    <d v="2008-11-01T00:00:00"/>
    <n v="2008"/>
    <n v="2020"/>
    <d v="2019-07-31T00:00:00"/>
    <n v="0"/>
    <s v="No"/>
    <n v="31"/>
    <n v="20.28"/>
    <n v="31.03"/>
    <n v="120.2"/>
    <n v="210.82"/>
    <n v="210.82"/>
    <n v="27.04"/>
    <n v="502"/>
    <s v="Yes"/>
    <m/>
    <m/>
    <m/>
    <x v="1"/>
  </r>
  <r>
    <n v="338"/>
    <s v="Yvon Joseph"/>
    <d v="1957-10-31T00:00:00"/>
    <s v="Former"/>
    <s v="C"/>
    <s v="No USA"/>
    <s v="Black"/>
    <d v="1985-10-26T00:00:00"/>
    <n v="1985"/>
    <n v="1986"/>
    <d v="2019-07-31T00:00:00"/>
    <n v="0"/>
    <s v="No"/>
    <n v="61"/>
    <n v="27.99"/>
    <n v="61.75"/>
    <n v="111.13"/>
    <n v="210.82"/>
    <n v="210.82"/>
    <n v="25"/>
    <n v="1"/>
    <s v="No"/>
    <m/>
    <m/>
    <m/>
    <x v="1"/>
  </r>
  <r>
    <n v="339"/>
    <s v="Enes Kanter"/>
    <d v="1992-05-20T00:00:00"/>
    <s v="Active"/>
    <s v="C"/>
    <s v="No USA"/>
    <s v="White"/>
    <d v="2011-12-27T00:00:00"/>
    <n v="2011"/>
    <n v="2020"/>
    <d v="2019-07-31T00:00:00"/>
    <n v="0"/>
    <s v="No"/>
    <n v="27"/>
    <n v="19.600000000000001"/>
    <n v="27.2"/>
    <n v="111.13"/>
    <n v="210.82"/>
    <n v="210.82"/>
    <n v="25"/>
    <n v="278"/>
    <s v="No"/>
    <m/>
    <m/>
    <m/>
    <x v="1"/>
  </r>
  <r>
    <n v="340"/>
    <s v="Ryan Kelly"/>
    <d v="1991-04-09T00:00:00"/>
    <s v="Former"/>
    <s v="F"/>
    <s v="USA"/>
    <s v="White"/>
    <d v="2013-11-05T00:00:00"/>
    <n v="2013"/>
    <n v="2017"/>
    <d v="2019-07-31T00:00:00"/>
    <n v="0"/>
    <s v="No"/>
    <n v="28"/>
    <n v="22.58"/>
    <n v="28.31"/>
    <n v="104.33"/>
    <n v="210.82"/>
    <n v="210.82"/>
    <n v="23.47"/>
    <n v="96"/>
    <s v="No"/>
    <m/>
    <m/>
    <m/>
    <x v="1"/>
  </r>
  <r>
    <n v="341"/>
    <s v="Jonathan Kerner"/>
    <d v="1974-06-06T00:00:00"/>
    <s v="Former"/>
    <s v="C"/>
    <s v="USA"/>
    <s v="White"/>
    <d v="1999-03-11T00:00:00"/>
    <n v="1998"/>
    <n v="1999"/>
    <d v="2019-07-31T00:00:00"/>
    <n v="0"/>
    <s v="No"/>
    <n v="45"/>
    <n v="24.76"/>
    <n v="45.15"/>
    <n v="111.13"/>
    <n v="210.82"/>
    <n v="210.82"/>
    <n v="25"/>
    <n v="1"/>
    <s v="No"/>
    <m/>
    <m/>
    <m/>
    <x v="1"/>
  </r>
  <r>
    <n v="342"/>
    <s v="Alec Kessler"/>
    <d v="1967-01-13T00:00:00"/>
    <s v="Former"/>
    <s v="F-C"/>
    <s v="USA"/>
    <s v="White"/>
    <d v="1990-11-02T00:00:00"/>
    <n v="1990"/>
    <n v="1994"/>
    <d v="2007-10-13T00:00:00"/>
    <n v="1"/>
    <s v="Yes"/>
    <n v="40"/>
    <n v="23.8"/>
    <n v="40.75"/>
    <n v="104.33"/>
    <n v="210.82"/>
    <n v="210.82"/>
    <n v="23.47"/>
    <n v="210"/>
    <s v="No"/>
    <s v="Diseases of the circulatory system"/>
    <s v="Heart attack"/>
    <s v="BA41.Z Acute myocardial infarction, unspecified"/>
    <x v="2"/>
  </r>
  <r>
    <n v="343"/>
    <s v="Stacey King"/>
    <d v="1967-01-29T00:00:00"/>
    <s v="Former"/>
    <s v="F-C"/>
    <s v="USA"/>
    <s v="Black"/>
    <d v="1989-11-03T00:00:00"/>
    <n v="1989"/>
    <n v="1997"/>
    <d v="2019-07-31T00:00:00"/>
    <n v="0"/>
    <s v="No"/>
    <n v="52"/>
    <n v="22.76"/>
    <n v="52.5"/>
    <n v="104.33"/>
    <n v="210.82"/>
    <n v="210.82"/>
    <n v="23.47"/>
    <n v="438"/>
    <s v="Yes"/>
    <m/>
    <m/>
    <m/>
    <x v="1"/>
  </r>
  <r>
    <n v="344"/>
    <s v="Greg Kite"/>
    <d v="1961-08-05T00:00:00"/>
    <s v="Former"/>
    <s v="C"/>
    <s v="USA"/>
    <s v="White"/>
    <d v="1983-10-29T00:00:00"/>
    <n v="1983"/>
    <n v="1995"/>
    <d v="2019-07-31T00:00:00"/>
    <n v="0"/>
    <s v="No"/>
    <n v="57"/>
    <n v="22.23"/>
    <n v="57.98"/>
    <n v="113.4"/>
    <n v="210.82"/>
    <n v="210.82"/>
    <n v="25.51"/>
    <n v="680"/>
    <s v="No"/>
    <m/>
    <m/>
    <m/>
    <x v="1"/>
  </r>
  <r>
    <n v="345"/>
    <s v="Joe Kleine"/>
    <d v="1962-01-04T00:00:00"/>
    <s v="Former"/>
    <s v="C"/>
    <s v="USA"/>
    <s v="White"/>
    <d v="1985-10-25T00:00:00"/>
    <n v="1985"/>
    <n v="2000"/>
    <d v="2019-07-31T00:00:00"/>
    <n v="0"/>
    <s v="No"/>
    <n v="57"/>
    <n v="23.81"/>
    <n v="57.57"/>
    <n v="115.67"/>
    <n v="210.82"/>
    <n v="210.82"/>
    <n v="26.02"/>
    <n v="965"/>
    <s v="No"/>
    <m/>
    <m/>
    <m/>
    <x v="1"/>
  </r>
  <r>
    <n v="346"/>
    <s v="Christian Laettner"/>
    <d v="1969-08-17T00:00:00"/>
    <s v="Former"/>
    <s v="F-C"/>
    <s v="USA"/>
    <s v="White"/>
    <d v="1992-11-06T00:00:00"/>
    <n v="1992"/>
    <n v="2005"/>
    <d v="2019-07-31T00:00:00"/>
    <n v="0"/>
    <s v="No"/>
    <n v="49"/>
    <n v="23.22"/>
    <n v="49.95"/>
    <n v="106.59"/>
    <n v="210.82"/>
    <n v="210.82"/>
    <n v="23.98"/>
    <n v="868"/>
    <s v="No"/>
    <m/>
    <m/>
    <m/>
    <x v="1"/>
  </r>
  <r>
    <n v="347"/>
    <s v="Raef LaFrentz"/>
    <d v="1976-05-29T00:00:00"/>
    <s v="Former"/>
    <s v="F-C"/>
    <s v="USA"/>
    <s v="White"/>
    <d v="1999-02-05T00:00:00"/>
    <n v="1998"/>
    <n v="2008"/>
    <d v="2019-07-31T00:00:00"/>
    <n v="0"/>
    <s v="No"/>
    <n v="43"/>
    <n v="22.69"/>
    <n v="43.17"/>
    <n v="108.86"/>
    <n v="210.82"/>
    <n v="210.82"/>
    <n v="24.49"/>
    <n v="563"/>
    <s v="Yes"/>
    <m/>
    <m/>
    <m/>
    <x v="1"/>
  </r>
  <r>
    <n v="348"/>
    <s v="Bill Laimbeer"/>
    <d v="1957-05-19T00:00:00"/>
    <s v="Former"/>
    <s v="C"/>
    <s v="USA"/>
    <s v="White"/>
    <d v="1980-10-10T00:00:00"/>
    <n v="1980"/>
    <n v="1994"/>
    <d v="2019-07-31T00:00:00"/>
    <n v="0"/>
    <s v="No"/>
    <n v="62"/>
    <n v="23.39"/>
    <n v="62.2"/>
    <n v="111.13"/>
    <n v="210.82"/>
    <n v="210.82"/>
    <n v="25"/>
    <n v="1068"/>
    <s v="No"/>
    <m/>
    <m/>
    <m/>
    <x v="1"/>
  </r>
  <r>
    <n v="349"/>
    <s v="Maciej Lampe"/>
    <d v="1985-02-05T00:00:00"/>
    <s v="Former"/>
    <s v="F"/>
    <s v="No USA"/>
    <s v="White"/>
    <d v="2004-01-23T00:00:00"/>
    <n v="2003"/>
    <n v="2006"/>
    <d v="2019-07-31T00:00:00"/>
    <n v="0"/>
    <s v="No"/>
    <n v="34"/>
    <n v="18.96"/>
    <n v="34.479999999999997"/>
    <n v="124.74"/>
    <n v="210.82"/>
    <n v="210.82"/>
    <n v="28.07"/>
    <n v="64"/>
    <s v="No"/>
    <m/>
    <m/>
    <m/>
    <x v="1"/>
  </r>
  <r>
    <n v="350"/>
    <s v="Andrew Lang"/>
    <d v="1966-06-28T00:00:00"/>
    <s v="Former"/>
    <s v="C"/>
    <s v="USA"/>
    <s v="Black"/>
    <d v="1988-11-04T00:00:00"/>
    <n v="1988"/>
    <n v="2000"/>
    <d v="2019-07-31T00:00:00"/>
    <n v="0"/>
    <s v="No"/>
    <n v="53"/>
    <n v="22.35"/>
    <n v="53.09"/>
    <n v="111.13"/>
    <n v="210.82"/>
    <n v="210.82"/>
    <n v="25"/>
    <n v="737"/>
    <s v="No"/>
    <m/>
    <m/>
    <m/>
    <x v="1"/>
  </r>
  <r>
    <n v="351"/>
    <s v="Dan Langhi"/>
    <d v="1977-11-28T00:00:00"/>
    <s v="Former"/>
    <s v="F"/>
    <s v="USA"/>
    <s v="White"/>
    <d v="2000-11-11T00:00:00"/>
    <n v="2000"/>
    <n v="2004"/>
    <d v="2019-07-31T00:00:00"/>
    <n v="0"/>
    <s v="No"/>
    <n v="41"/>
    <n v="22.95"/>
    <n v="41.67"/>
    <n v="99.79"/>
    <n v="210.82"/>
    <n v="210.82"/>
    <n v="22.45"/>
    <n v="133"/>
    <s v="No"/>
    <m/>
    <m/>
    <m/>
    <x v="1"/>
  </r>
  <r>
    <n v="352"/>
    <s v="Bob Lanier*"/>
    <d v="1948-09-10T00:00:00"/>
    <s v="Former"/>
    <s v="C"/>
    <s v="USA"/>
    <s v="Black"/>
    <d v="1970-10-14T00:00:00"/>
    <n v="1970"/>
    <n v="1984"/>
    <d v="2019-07-31T00:00:00"/>
    <n v="0"/>
    <s v="No"/>
    <n v="70"/>
    <n v="22.09"/>
    <n v="70.89"/>
    <n v="113.4"/>
    <n v="210.82"/>
    <n v="210.82"/>
    <n v="25.51"/>
    <n v="959"/>
    <s v="Yes"/>
    <m/>
    <m/>
    <m/>
    <x v="1"/>
  </r>
  <r>
    <n v="353"/>
    <s v="Joffrey Lauvergne"/>
    <d v="1991-09-30T00:00:00"/>
    <s v="Former"/>
    <s v="F"/>
    <s v="No USA"/>
    <s v="White"/>
    <d v="2015-02-22T00:00:00"/>
    <n v="2014"/>
    <n v="2018"/>
    <d v="2019-07-31T00:00:00"/>
    <n v="0"/>
    <s v="No"/>
    <n v="27"/>
    <n v="23.4"/>
    <n v="27.83"/>
    <n v="99.79"/>
    <n v="210.82"/>
    <n v="210.82"/>
    <n v="22.45"/>
    <n v="13"/>
    <s v="No"/>
    <m/>
    <m/>
    <m/>
    <x v="1"/>
  </r>
  <r>
    <n v="354"/>
    <s v="Jason Lawson"/>
    <d v="1974-09-02T00:00:00"/>
    <s v="Former"/>
    <s v="C"/>
    <s v="USA"/>
    <s v="Black"/>
    <d v="1997-12-11T00:00:00"/>
    <n v="1997"/>
    <n v="1998"/>
    <d v="2019-07-31T00:00:00"/>
    <n v="0"/>
    <s v="No"/>
    <n v="44"/>
    <n v="23.27"/>
    <n v="44.91"/>
    <n v="108.86"/>
    <n v="210.82"/>
    <n v="210.82"/>
    <n v="24.49"/>
    <n v="17"/>
    <s v="No"/>
    <m/>
    <m/>
    <m/>
    <x v="1"/>
  </r>
  <r>
    <n v="355"/>
    <s v="Eric Leckner"/>
    <d v="1966-05-27T00:00:00"/>
    <s v="Former"/>
    <s v="C-F"/>
    <s v="USA"/>
    <s v="White"/>
    <d v="1988-11-04T00:00:00"/>
    <n v="1988"/>
    <n v="1997"/>
    <d v="2019-07-31T00:00:00"/>
    <n v="0"/>
    <s v="No"/>
    <n v="53"/>
    <n v="22.44"/>
    <n v="53.18"/>
    <n v="120.2"/>
    <n v="210.82"/>
    <n v="210.82"/>
    <n v="27.04"/>
    <n v="449"/>
    <s v="No"/>
    <m/>
    <m/>
    <m/>
    <x v="1"/>
  </r>
  <r>
    <n v="356"/>
    <s v="Horacio Llamas Grey"/>
    <d v="1973-07-17T00:00:00"/>
    <s v="Former"/>
    <s v="C"/>
    <s v="No USA"/>
    <s v="Mezcla"/>
    <d v="1997-03-02T00:00:00"/>
    <n v="1996"/>
    <n v="1998"/>
    <d v="2019-07-31T00:00:00"/>
    <n v="0"/>
    <s v="No"/>
    <n v="46"/>
    <n v="23.62"/>
    <n v="46.04"/>
    <n v="129.27000000000001"/>
    <n v="210.82"/>
    <n v="210.82"/>
    <n v="29.09"/>
    <n v="28"/>
    <s v="No"/>
    <m/>
    <m/>
    <m/>
    <x v="1"/>
  </r>
  <r>
    <n v="357"/>
    <s v="Brad Lohaus"/>
    <d v="1964-09-29T00:00:00"/>
    <s v="Former"/>
    <s v="F-C"/>
    <s v="USA"/>
    <s v="White"/>
    <d v="1987-11-06T00:00:00"/>
    <n v="1987"/>
    <n v="1998"/>
    <d v="2019-07-31T00:00:00"/>
    <n v="0"/>
    <s v="No"/>
    <n v="54"/>
    <n v="23.1"/>
    <n v="54.83"/>
    <n v="104.33"/>
    <n v="210.82"/>
    <n v="210.82"/>
    <n v="23.47"/>
    <n v="656"/>
    <s v="Yes"/>
    <m/>
    <m/>
    <m/>
    <x v="1"/>
  </r>
  <r>
    <n v="358"/>
    <s v="Jamaal Magloire"/>
    <d v="1978-05-21T00:00:00"/>
    <s v="Former"/>
    <s v="C"/>
    <s v="No USA"/>
    <s v="Black"/>
    <d v="2000-10-21T00:00:00"/>
    <n v="2000"/>
    <n v="2012"/>
    <d v="2019-07-31T00:00:00"/>
    <n v="0"/>
    <s v="No"/>
    <n v="41"/>
    <n v="22.42"/>
    <n v="41.19"/>
    <n v="117.48"/>
    <n v="210.82"/>
    <n v="210.82"/>
    <n v="26.43"/>
    <n v="680"/>
    <s v="No"/>
    <m/>
    <m/>
    <m/>
    <x v="1"/>
  </r>
  <r>
    <n v="359"/>
    <s v="Ian Mahinmi"/>
    <d v="1986-11-05T00:00:00"/>
    <s v="Active"/>
    <s v="C"/>
    <s v="No USA"/>
    <s v="Black"/>
    <d v="2007-10-30T00:00:00"/>
    <n v="2007"/>
    <n v="2020"/>
    <d v="2019-07-31T00:00:00"/>
    <n v="0"/>
    <s v="No"/>
    <n v="32"/>
    <n v="20.98"/>
    <n v="32.729999999999997"/>
    <n v="113.4"/>
    <n v="210.82"/>
    <n v="210.82"/>
    <n v="25.51"/>
    <n v="352"/>
    <s v="No"/>
    <m/>
    <m/>
    <m/>
    <x v="1"/>
  </r>
  <r>
    <n v="360"/>
    <s v="Rich Manning"/>
    <d v="1970-06-23T00:00:00"/>
    <s v="Former"/>
    <s v="C"/>
    <s v="USA"/>
    <s v="White"/>
    <d v="1996-01-27T00:00:00"/>
    <n v="1995"/>
    <n v="1997"/>
    <d v="2019-07-31T00:00:00"/>
    <n v="0"/>
    <s v="No"/>
    <n v="49"/>
    <n v="25.6"/>
    <n v="49.1"/>
    <n v="114.76"/>
    <n v="210.82"/>
    <n v="210.82"/>
    <n v="25.82"/>
    <n v="55"/>
    <s v="No"/>
    <m/>
    <m/>
    <m/>
    <x v="1"/>
  </r>
  <r>
    <n v="361"/>
    <s v="LaRue Martin"/>
    <d v="1950-03-30T00:00:00"/>
    <s v="Former"/>
    <s v="C"/>
    <s v="USA"/>
    <s v="Black"/>
    <d v="1972-10-13T00:00:00"/>
    <n v="1972"/>
    <n v="1976"/>
    <d v="2019-07-31T00:00:00"/>
    <n v="0"/>
    <s v="No"/>
    <n v="69"/>
    <n v="22.54"/>
    <n v="69.34"/>
    <n v="94.35"/>
    <n v="210.82"/>
    <n v="210.82"/>
    <n v="21.23"/>
    <n v="271"/>
    <s v="No"/>
    <m/>
    <m/>
    <m/>
    <x v="1"/>
  </r>
  <r>
    <n v="362"/>
    <s v="Amal McCaskill"/>
    <d v="1973-10-28T00:00:00"/>
    <s v="Former"/>
    <s v="F-C"/>
    <s v="USA"/>
    <s v="Black"/>
    <d v="1996-11-27T00:00:00"/>
    <n v="1996"/>
    <n v="2004"/>
    <d v="2019-07-31T00:00:00"/>
    <n v="0"/>
    <s v="No"/>
    <n v="45"/>
    <n v="23.08"/>
    <n v="45.75"/>
    <n v="106.59"/>
    <n v="210.82"/>
    <n v="210.82"/>
    <n v="23.98"/>
    <n v="114"/>
    <s v="No"/>
    <m/>
    <m/>
    <m/>
    <x v="1"/>
  </r>
  <r>
    <n v="363"/>
    <s v="Tim McCormick"/>
    <d v="1962-03-10T00:00:00"/>
    <s v="Former"/>
    <s v="C"/>
    <s v="USA"/>
    <s v="White"/>
    <d v="1984-10-26T00:00:00"/>
    <n v="1984"/>
    <n v="1992"/>
    <d v="2019-07-31T00:00:00"/>
    <n v="0"/>
    <s v="No"/>
    <n v="57"/>
    <n v="22.63"/>
    <n v="57.39"/>
    <n v="108.86"/>
    <n v="210.82"/>
    <n v="210.82"/>
    <n v="24.49"/>
    <n v="483"/>
    <s v="No"/>
    <m/>
    <m/>
    <m/>
    <x v="1"/>
  </r>
  <r>
    <n v="364"/>
    <s v="Jim McDaniels"/>
    <d v="1948-04-02T00:00:00"/>
    <s v="Former"/>
    <s v="C-F"/>
    <s v="USA"/>
    <s v="Black"/>
    <d v="1972-02-20T00:00:00"/>
    <n v="1971"/>
    <n v="1978"/>
    <d v="2017-09-06T00:00:00"/>
    <n v="1"/>
    <s v="Yes"/>
    <n v="69"/>
    <n v="23.89"/>
    <n v="69.430000000000007"/>
    <n v="103.42"/>
    <n v="210.82"/>
    <n v="210.82"/>
    <n v="23.27"/>
    <n v="184"/>
    <s v="No"/>
    <m/>
    <s v="diabetes"/>
    <s v="5A14 Diabetes mellitus, type unspecified"/>
    <x v="0"/>
  </r>
  <r>
    <n v="365"/>
    <s v="Tom McMillen"/>
    <d v="1952-05-26T00:00:00"/>
    <s v="Former"/>
    <s v="F-C"/>
    <s v="USA"/>
    <s v="White"/>
    <d v="1975-10-25T00:00:00"/>
    <n v="1975"/>
    <n v="1986"/>
    <d v="2019-07-31T00:00:00"/>
    <n v="0"/>
    <s v="No"/>
    <n v="67"/>
    <n v="23.41"/>
    <n v="67.180000000000007"/>
    <n v="97.52"/>
    <n v="210.82"/>
    <n v="210.82"/>
    <n v="21.94"/>
    <n v="729"/>
    <s v="Yes"/>
    <m/>
    <m/>
    <m/>
    <x v="1"/>
  </r>
  <r>
    <n v="366"/>
    <s v="Mark McNamara"/>
    <d v="1959-06-08T00:00:00"/>
    <s v="Former"/>
    <s v="C-F"/>
    <s v="USA"/>
    <s v="White"/>
    <d v="1982-10-30T00:00:00"/>
    <n v="1982"/>
    <n v="1991"/>
    <d v="2019-07-31T00:00:00"/>
    <n v="0"/>
    <s v="No"/>
    <n v="60"/>
    <n v="23.39"/>
    <n v="60.15"/>
    <n v="106.59"/>
    <n v="210.82"/>
    <n v="210.82"/>
    <n v="23.98"/>
    <n v="278"/>
    <s v="Yes"/>
    <m/>
    <s v="Heart attack"/>
    <s v="BA41.Z Acute myocardial infarction, unspecified"/>
    <x v="1"/>
  </r>
  <r>
    <n v="367"/>
    <s v="Cozell McQueen"/>
    <d v="1962-01-18T00:00:00"/>
    <s v="Former"/>
    <s v="F"/>
    <s v="No USA"/>
    <s v="Black"/>
    <d v="1987-01-10T00:00:00"/>
    <n v="1986"/>
    <n v="1987"/>
    <d v="2019-07-31T00:00:00"/>
    <n v="0"/>
    <s v="No"/>
    <n v="57"/>
    <n v="24.98"/>
    <n v="57.53"/>
    <n v="106.59"/>
    <n v="210.82"/>
    <n v="210.82"/>
    <n v="23.98"/>
    <n v="3"/>
    <s v="No"/>
    <m/>
    <m/>
    <m/>
    <x v="1"/>
  </r>
  <r>
    <n v="368"/>
    <s v="Brad Miller"/>
    <d v="1976-04-12T00:00:00"/>
    <s v="Former"/>
    <s v="C"/>
    <s v="USA"/>
    <s v="White"/>
    <d v="1999-02-05T00:00:00"/>
    <n v="1998"/>
    <n v="2012"/>
    <d v="2019-07-31T00:00:00"/>
    <n v="0"/>
    <s v="No"/>
    <n v="43"/>
    <n v="22.82"/>
    <n v="43.3"/>
    <n v="110.68"/>
    <n v="210.82"/>
    <n v="210.82"/>
    <n v="24.9"/>
    <n v="868"/>
    <s v="No"/>
    <m/>
    <m/>
    <m/>
    <x v="1"/>
  </r>
  <r>
    <n v="369"/>
    <s v="Eric Mobley"/>
    <d v="1970-02-01T00:00:00"/>
    <s v="Former"/>
    <s v="C"/>
    <s v="USA"/>
    <s v="Black"/>
    <d v="1994-11-04T00:00:00"/>
    <n v="1994"/>
    <n v="1997"/>
    <d v="2019-07-31T00:00:00"/>
    <n v="0"/>
    <s v="No"/>
    <n v="49"/>
    <n v="24.76"/>
    <n v="49.49"/>
    <n v="106.59"/>
    <n v="210.82"/>
    <n v="210.82"/>
    <n v="23.98"/>
    <n v="113"/>
    <s v="No"/>
    <m/>
    <m/>
    <m/>
    <x v="1"/>
  </r>
  <r>
    <n v="370"/>
    <s v="Greg Monroe"/>
    <d v="1990-06-04T00:00:00"/>
    <s v="Former"/>
    <s v="C-F"/>
    <s v="USA"/>
    <s v="Black"/>
    <d v="2010-10-30T00:00:00"/>
    <n v="2010"/>
    <n v="2019"/>
    <d v="2019-07-31T00:00:00"/>
    <n v="0"/>
    <s v="No"/>
    <n v="29"/>
    <n v="20.41"/>
    <n v="29.16"/>
    <n v="120.2"/>
    <n v="210.82"/>
    <n v="210.82"/>
    <n v="27.04"/>
    <n v="373"/>
    <s v="Yes"/>
    <m/>
    <m/>
    <m/>
    <x v="1"/>
  </r>
  <r>
    <n v="371"/>
    <s v="Mikki Moore"/>
    <d v="1975-11-04T00:00:00"/>
    <s v="Former"/>
    <s v="C"/>
    <s v="USA"/>
    <s v="Black"/>
    <d v="1999-02-16T00:00:00"/>
    <n v="1998"/>
    <n v="2012"/>
    <d v="2019-07-31T00:00:00"/>
    <n v="0"/>
    <s v="No"/>
    <n v="43"/>
    <n v="23.29"/>
    <n v="43.74"/>
    <n v="102.06"/>
    <n v="210.82"/>
    <n v="210.82"/>
    <n v="22.96"/>
    <n v="564"/>
    <s v="No"/>
    <m/>
    <m/>
    <m/>
    <x v="1"/>
  </r>
  <r>
    <n v="372"/>
    <s v="Otto Moore"/>
    <d v="1946-08-27T00:00:00"/>
    <s v="Former"/>
    <s v="C-F"/>
    <s v="USA"/>
    <s v="Black"/>
    <d v="1968-10-16T00:00:00"/>
    <n v="1968"/>
    <n v="1977"/>
    <d v="2019-07-31T00:00:00"/>
    <n v="0"/>
    <s v="No"/>
    <n v="72"/>
    <n v="22.14"/>
    <n v="72.930000000000007"/>
    <n v="92.99"/>
    <n v="210.82"/>
    <n v="210.82"/>
    <n v="20.92"/>
    <n v="682"/>
    <s v="No"/>
    <m/>
    <m/>
    <m/>
    <x v="1"/>
  </r>
  <r>
    <n v="373"/>
    <s v="Hanno Mottola"/>
    <d v="1976-09-09T00:00:00"/>
    <s v="Former"/>
    <s v="C"/>
    <s v="No USA"/>
    <s v="White"/>
    <d v="2000-10-31T00:00:00"/>
    <n v="2000"/>
    <n v="2002"/>
    <d v="2019-07-31T00:00:00"/>
    <n v="0"/>
    <s v="No"/>
    <n v="42"/>
    <n v="24.14"/>
    <n v="42.89"/>
    <n v="112.04"/>
    <n v="210.82"/>
    <n v="210.82"/>
    <n v="25.21"/>
    <n v="155"/>
    <s v="No"/>
    <m/>
    <m/>
    <m/>
    <x v="1"/>
  </r>
  <r>
    <n v="374"/>
    <s v="Arnett Moultrie"/>
    <d v="1990-11-18T00:00:00"/>
    <s v="Former"/>
    <s v="F"/>
    <s v="USA"/>
    <s v="Black"/>
    <d v="2012-11-05T00:00:00"/>
    <n v="2012"/>
    <n v="2014"/>
    <d v="2019-07-31T00:00:00"/>
    <n v="0"/>
    <s v="No"/>
    <n v="28"/>
    <n v="21.97"/>
    <n v="28.7"/>
    <n v="112.94"/>
    <n v="210.82"/>
    <n v="210.82"/>
    <n v="25.41"/>
    <n v="59"/>
    <s v="No"/>
    <m/>
    <m/>
    <m/>
    <x v="1"/>
  </r>
  <r>
    <n v="375"/>
    <s v="Troy Murphy"/>
    <d v="1980-05-02T00:00:00"/>
    <s v="Former"/>
    <s v="F"/>
    <s v="USA"/>
    <s v="White"/>
    <d v="2001-10-31T00:00:00"/>
    <n v="2001"/>
    <n v="2013"/>
    <d v="2019-07-31T00:00:00"/>
    <n v="0"/>
    <s v="No"/>
    <n v="39"/>
    <n v="21.5"/>
    <n v="39.24"/>
    <n v="111.13"/>
    <n v="210.82"/>
    <n v="210.82"/>
    <n v="25"/>
    <n v="729"/>
    <s v="Yes"/>
    <m/>
    <m/>
    <m/>
    <x v="1"/>
  </r>
  <r>
    <n v="376"/>
    <s v="Mike Muscala"/>
    <d v="1991-07-01T00:00:00"/>
    <s v="Active"/>
    <s v="F-C"/>
    <s v="USA"/>
    <s v="White"/>
    <d v="2014-03-02T00:00:00"/>
    <n v="2013"/>
    <n v="2020"/>
    <d v="2019-07-31T00:00:00"/>
    <n v="0"/>
    <s v="No"/>
    <n v="28"/>
    <n v="22.67"/>
    <n v="28.08"/>
    <n v="108.86"/>
    <n v="210.82"/>
    <n v="210.82"/>
    <n v="24.49"/>
    <n v="46"/>
    <s v="No"/>
    <m/>
    <m/>
    <m/>
    <x v="1"/>
  </r>
  <r>
    <n v="377"/>
    <s v="Swen Nater"/>
    <d v="1950-01-14T00:00:00"/>
    <s v="Former"/>
    <s v="C"/>
    <s v="No USA"/>
    <s v="White"/>
    <d v="1976-10-21T00:00:00"/>
    <n v="1976"/>
    <n v="1984"/>
    <d v="2019-07-31T00:00:00"/>
    <n v="0"/>
    <s v="No"/>
    <n v="69"/>
    <n v="26.77"/>
    <n v="69.540000000000006"/>
    <n v="108.86"/>
    <n v="210.82"/>
    <n v="210.82"/>
    <n v="24.49"/>
    <n v="489"/>
    <s v="No"/>
    <m/>
    <m/>
    <m/>
    <x v="1"/>
  </r>
  <r>
    <n v="378"/>
    <s v="Jim Neal"/>
    <d v="1930-05-21T00:00:00"/>
    <s v="Former"/>
    <s v="C"/>
    <s v="USA"/>
    <s v="White"/>
    <d v="1953-10-31T00:00:00"/>
    <n v="1953"/>
    <n v="1955"/>
    <d v="2011-10-03T00:00:00"/>
    <n v="1"/>
    <s v="Yes"/>
    <n v="81"/>
    <n v="23.45"/>
    <n v="81.37"/>
    <n v="106.59"/>
    <n v="210.82"/>
    <n v="210.82"/>
    <n v="23.98"/>
    <n v="80"/>
    <s v="No"/>
    <s v="No encontrado"/>
    <s v="Tampoco encontrado"/>
    <s v="XB5F"/>
    <x v="4"/>
  </r>
  <r>
    <n v="379"/>
    <s v="Joakim Noah"/>
    <d v="1985-02-25T00:00:00"/>
    <s v="Active"/>
    <s v="C"/>
    <s v="No USA"/>
    <s v="Mezcla"/>
    <d v="2007-11-06T00:00:00"/>
    <n v="2007"/>
    <n v="2020"/>
    <d v="2019-07-31T00:00:00"/>
    <n v="0"/>
    <s v="No"/>
    <n v="34"/>
    <n v="22.69"/>
    <n v="34.43"/>
    <n v="105.23"/>
    <n v="210.82"/>
    <n v="210.82"/>
    <n v="23.68"/>
    <n v="533"/>
    <s v="No"/>
    <m/>
    <m/>
    <m/>
    <x v="1"/>
  </r>
  <r>
    <n v="380"/>
    <s v="Nerlens Noel"/>
    <d v="1994-04-10T00:00:00"/>
    <s v="Active"/>
    <s v="F-C"/>
    <s v="USA"/>
    <s v="Black"/>
    <d v="2014-10-29T00:00:00"/>
    <n v="2014"/>
    <n v="2020"/>
    <d v="2019-07-31T00:00:00"/>
    <n v="0"/>
    <s v="No"/>
    <n v="25"/>
    <n v="20.55"/>
    <n v="25.31"/>
    <n v="103.42"/>
    <n v="210.82"/>
    <n v="210.82"/>
    <n v="23.27"/>
    <n v="64"/>
    <s v="No"/>
    <m/>
    <m/>
    <m/>
    <x v="1"/>
  </r>
  <r>
    <n v="381"/>
    <s v="Sylvester Norris"/>
    <d v="1957-02-18T00:00:00"/>
    <s v="Former"/>
    <s v="C"/>
    <s v="USA"/>
    <s v="Black"/>
    <d v="1979-12-21T00:00:00"/>
    <n v="1979"/>
    <n v="1980"/>
    <d v="2019-07-31T00:00:00"/>
    <n v="0"/>
    <s v="No"/>
    <n v="62"/>
    <n v="22.84"/>
    <n v="62.44"/>
    <n v="99.79"/>
    <n v="210.82"/>
    <n v="210.82"/>
    <n v="22.45"/>
    <n v="17"/>
    <s v="No"/>
    <m/>
    <m/>
    <m/>
    <x v="1"/>
  </r>
  <r>
    <n v="382"/>
    <s v="Jusuf Nurkic"/>
    <d v="1994-08-23T00:00:00"/>
    <s v="Active"/>
    <s v="C"/>
    <s v="No USA"/>
    <s v="White"/>
    <d v="2014-10-29T00:00:00"/>
    <n v="2014"/>
    <n v="2020"/>
    <d v="2019-07-31T00:00:00"/>
    <n v="0"/>
    <s v="No"/>
    <n v="24"/>
    <n v="20.18"/>
    <n v="24.94"/>
    <n v="127.01"/>
    <n v="210.82"/>
    <n v="210.82"/>
    <n v="28.58"/>
    <n v="49"/>
    <s v="No"/>
    <m/>
    <m/>
    <m/>
    <x v="1"/>
  </r>
  <r>
    <n v="383"/>
    <s v="Jermaine O'Neal"/>
    <d v="1978-10-13T00:00:00"/>
    <s v="Former"/>
    <s v="F-C"/>
    <s v="USA"/>
    <s v="Black"/>
    <d v="1996-12-05T00:00:00"/>
    <n v="1996"/>
    <n v="2014"/>
    <d v="2019-07-31T00:00:00"/>
    <n v="0"/>
    <s v="No"/>
    <n v="40"/>
    <n v="18.149999999999999"/>
    <n v="40.799999999999997"/>
    <n v="102.51"/>
    <n v="210.82"/>
    <n v="210.82"/>
    <n v="23.06"/>
    <n v="1011"/>
    <s v="No"/>
    <m/>
    <m/>
    <m/>
    <x v="1"/>
  </r>
  <r>
    <n v="384"/>
    <s v="Tim Ohlbrecht"/>
    <d v="1988-08-30T00:00:00"/>
    <s v="Former"/>
    <s v="C"/>
    <s v="No USA"/>
    <s v="White"/>
    <d v="2013-03-03T00:00:00"/>
    <n v="2012"/>
    <n v="2013"/>
    <d v="2019-07-31T00:00:00"/>
    <n v="0"/>
    <s v="No"/>
    <n v="30"/>
    <n v="24.51"/>
    <n v="30.92"/>
    <n v="115.67"/>
    <n v="210.82"/>
    <n v="210.82"/>
    <n v="26.02"/>
    <n v="3"/>
    <s v="No"/>
    <m/>
    <m/>
    <m/>
    <x v="1"/>
  </r>
  <r>
    <n v="385"/>
    <s v="Mehmet Okur"/>
    <d v="1979-05-26T00:00:00"/>
    <s v="Former"/>
    <s v="F-C"/>
    <s v="No USA"/>
    <s v="White"/>
    <d v="2002-11-01T00:00:00"/>
    <n v="2002"/>
    <n v="2012"/>
    <d v="2019-07-31T00:00:00"/>
    <n v="0"/>
    <s v="No"/>
    <n v="40"/>
    <n v="23.44"/>
    <n v="40.18"/>
    <n v="112.94"/>
    <n v="210.82"/>
    <n v="210.82"/>
    <n v="25.41"/>
    <n v="634"/>
    <s v="No"/>
    <m/>
    <m/>
    <m/>
    <x v="1"/>
  </r>
  <r>
    <n v="386"/>
    <s v="Zaza Pachulia"/>
    <d v="1984-02-10T00:00:00"/>
    <s v="Former"/>
    <s v="C"/>
    <s v="No USA"/>
    <s v="White"/>
    <d v="2003-11-05T00:00:00"/>
    <n v="2003"/>
    <n v="2019"/>
    <d v="2019-07-31T00:00:00"/>
    <n v="0"/>
    <s v="No"/>
    <n v="35"/>
    <n v="19.73"/>
    <n v="35.47"/>
    <n v="122.47"/>
    <n v="210.82"/>
    <n v="210.82"/>
    <n v="27.56"/>
    <n v="801"/>
    <s v="No"/>
    <m/>
    <m/>
    <m/>
    <x v="1"/>
  </r>
  <r>
    <n v="387"/>
    <s v="Cherokee Parks"/>
    <d v="1972-10-11T00:00:00"/>
    <s v="Former"/>
    <s v="C-F"/>
    <s v="USA"/>
    <s v="White"/>
    <d v="1995-11-03T00:00:00"/>
    <n v="1995"/>
    <n v="2004"/>
    <d v="2019-07-31T00:00:00"/>
    <n v="0"/>
    <s v="No"/>
    <n v="46"/>
    <n v="23.06"/>
    <n v="46.8"/>
    <n v="106.59"/>
    <n v="210.82"/>
    <n v="210.82"/>
    <n v="23.98"/>
    <n v="472"/>
    <s v="No"/>
    <m/>
    <m/>
    <m/>
    <x v="1"/>
  </r>
  <r>
    <n v="388"/>
    <s v="Billy Paultz"/>
    <d v="1948-07-30T00:00:00"/>
    <s v="Former"/>
    <s v="C-F"/>
    <s v="USA"/>
    <s v="White"/>
    <d v="1976-10-22T00:00:00"/>
    <n v="1976"/>
    <n v="1985"/>
    <d v="2019-07-31T00:00:00"/>
    <n v="0"/>
    <s v="No"/>
    <n v="71"/>
    <n v="28.23"/>
    <n v="71"/>
    <n v="106.59"/>
    <n v="210.82"/>
    <n v="210.82"/>
    <n v="23.98"/>
    <n v="637"/>
    <s v="No"/>
    <m/>
    <m/>
    <m/>
    <x v="1"/>
  </r>
  <r>
    <n v="389"/>
    <s v="Nikola Pekovic"/>
    <d v="1986-01-03T00:00:00"/>
    <s v="Former"/>
    <s v="C"/>
    <s v="No USA"/>
    <s v="White"/>
    <d v="2010-10-27T00:00:00"/>
    <n v="2010"/>
    <n v="2016"/>
    <d v="2019-07-31T00:00:00"/>
    <n v="0"/>
    <s v="No"/>
    <n v="33"/>
    <n v="24.81"/>
    <n v="33.57"/>
    <n v="139.25"/>
    <n v="210.82"/>
    <n v="210.82"/>
    <n v="31.33"/>
    <n v="259"/>
    <s v="No"/>
    <m/>
    <m/>
    <m/>
    <x v="1"/>
  </r>
  <r>
    <n v="390"/>
    <s v="Dexter Pittman"/>
    <d v="1988-03-02T00:00:00"/>
    <s v="Former"/>
    <s v="C"/>
    <s v="USA"/>
    <s v="Black"/>
    <d v="2011-04-01T00:00:00"/>
    <n v="2010"/>
    <n v="2014"/>
    <d v="2019-07-31T00:00:00"/>
    <n v="0"/>
    <s v="No"/>
    <n v="31"/>
    <n v="23.08"/>
    <n v="31.41"/>
    <n v="139.71"/>
    <n v="210.82"/>
    <n v="210.82"/>
    <n v="31.43"/>
    <n v="50"/>
    <s v="No"/>
    <m/>
    <m/>
    <m/>
    <x v="1"/>
  </r>
  <r>
    <n v="391"/>
    <s v="Scot Pollard"/>
    <d v="1975-02-12T00:00:00"/>
    <s v="Former"/>
    <s v="C"/>
    <s v="USA"/>
    <s v="White"/>
    <d v="1997-10-31T00:00:00"/>
    <n v="1997"/>
    <n v="2008"/>
    <d v="2019-07-31T00:00:00"/>
    <n v="0"/>
    <s v="No"/>
    <n v="44"/>
    <n v="22.72"/>
    <n v="44.46"/>
    <n v="120.2"/>
    <n v="210.82"/>
    <n v="210.82"/>
    <n v="27.04"/>
    <n v="506"/>
    <s v="No"/>
    <m/>
    <m/>
    <m/>
    <x v="1"/>
  </r>
  <r>
    <n v="392"/>
    <s v="Olden Polynice"/>
    <d v="1964-11-21T00:00:00"/>
    <s v="Former"/>
    <s v="C-F"/>
    <s v="No USA"/>
    <s v="Black"/>
    <d v="1987-11-06T00:00:00"/>
    <n v="1987"/>
    <n v="2004"/>
    <d v="2019-07-31T00:00:00"/>
    <n v="0"/>
    <s v="No"/>
    <n v="54"/>
    <n v="22.96"/>
    <n v="54.69"/>
    <n v="99.79"/>
    <n v="210.82"/>
    <n v="210.82"/>
    <n v="22.45"/>
    <n v="1058"/>
    <s v="No"/>
    <m/>
    <m/>
    <m/>
    <x v="1"/>
  </r>
  <r>
    <n v="393"/>
    <s v="Dwight Powell"/>
    <d v="1991-07-20T00:00:00"/>
    <s v="Active"/>
    <s v="F"/>
    <s v="No USA"/>
    <s v="Mezcla"/>
    <d v="2014-11-14T00:00:00"/>
    <n v="2014"/>
    <n v="2020"/>
    <d v="2019-07-31T00:00:00"/>
    <n v="0"/>
    <s v="No"/>
    <n v="28"/>
    <n v="23.32"/>
    <n v="28.03"/>
    <n v="108.86"/>
    <n v="210.82"/>
    <n v="210.82"/>
    <n v="24.49"/>
    <n v="24"/>
    <s v="No"/>
    <m/>
    <m/>
    <m/>
    <x v="1"/>
  </r>
  <r>
    <n v="394"/>
    <s v="Dino Radja"/>
    <d v="1967-04-24T00:00:00"/>
    <s v="Former"/>
    <s v="F-C"/>
    <s v="No USA"/>
    <s v="White"/>
    <d v="1993-11-05T00:00:00"/>
    <n v="1993"/>
    <n v="1997"/>
    <d v="2019-07-31T00:00:00"/>
    <n v="0"/>
    <s v="No"/>
    <n v="52"/>
    <n v="26.54"/>
    <n v="52.27"/>
    <n v="102.06"/>
    <n v="210.82"/>
    <n v="210.82"/>
    <n v="22.96"/>
    <n v="224"/>
    <s v="No"/>
    <m/>
    <m/>
    <m/>
    <x v="1"/>
  </r>
  <r>
    <n v="395"/>
    <s v="Craig Raymond"/>
    <d v="1945-04-05T00:00:00"/>
    <s v="Former"/>
    <s v="C"/>
    <s v="USA"/>
    <s v="White"/>
    <d v="1968-10-18T00:00:00"/>
    <n v="1968"/>
    <n v="1969"/>
    <d v="2018-10-05T00:00:00"/>
    <n v="1"/>
    <s v="Yes"/>
    <n v="73"/>
    <n v="23.54"/>
    <n v="73.5"/>
    <n v="106.59"/>
    <n v="210.82"/>
    <n v="210.82"/>
    <n v="23.98"/>
    <n v="27"/>
    <s v="No"/>
    <m/>
    <s v="IMPOSIBLE"/>
    <s v="XB5F"/>
    <x v="4"/>
  </r>
  <r>
    <n v="396"/>
    <s v="Jared Reiner"/>
    <d v="1982-04-08T00:00:00"/>
    <s v="Former"/>
    <s v="C"/>
    <s v="USA"/>
    <s v="White"/>
    <d v="2004-11-05T00:00:00"/>
    <n v="2004"/>
    <n v="2007"/>
    <d v="2019-07-31T00:00:00"/>
    <n v="0"/>
    <s v="No"/>
    <n v="37"/>
    <n v="22.58"/>
    <n v="37.31"/>
    <n v="115.67"/>
    <n v="210.82"/>
    <n v="210.82"/>
    <n v="26.02"/>
    <n v="46"/>
    <s v="No"/>
    <m/>
    <m/>
    <m/>
    <x v="1"/>
  </r>
  <r>
    <n v="397"/>
    <s v="Efthimi Rentzias"/>
    <d v="1976-01-11T00:00:00"/>
    <s v="Former"/>
    <s v="C"/>
    <s v="No USA"/>
    <s v="White"/>
    <d v="2002-11-08T00:00:00"/>
    <n v="2002"/>
    <n v="2003"/>
    <d v="2019-07-31T00:00:00"/>
    <n v="0"/>
    <s v="No"/>
    <n v="43"/>
    <n v="26.83"/>
    <n v="43.55"/>
    <n v="113.4"/>
    <n v="210.82"/>
    <n v="210.82"/>
    <n v="25.51"/>
    <n v="35"/>
    <s v="No"/>
    <m/>
    <m/>
    <m/>
    <x v="1"/>
  </r>
  <r>
    <n v="398"/>
    <s v="Rick Robey"/>
    <d v="1956-01-30T00:00:00"/>
    <s v="Former"/>
    <s v="C-F"/>
    <s v="USA"/>
    <s v="White"/>
    <d v="1978-10-13T00:00:00"/>
    <n v="1978"/>
    <n v="1986"/>
    <d v="2019-07-31T00:00:00"/>
    <n v="0"/>
    <s v="No"/>
    <n v="63"/>
    <n v="22.7"/>
    <n v="63.5"/>
    <n v="104.33"/>
    <n v="210.82"/>
    <n v="210.82"/>
    <n v="23.47"/>
    <n v="493"/>
    <s v="No"/>
    <m/>
    <m/>
    <m/>
    <x v="1"/>
  </r>
  <r>
    <n v="399"/>
    <s v="Carlos Rogers"/>
    <d v="1971-02-06T00:00:00"/>
    <s v="Former"/>
    <s v="C-F"/>
    <s v="USA"/>
    <s v="Black"/>
    <d v="1994-11-08T00:00:00"/>
    <n v="1994"/>
    <n v="2002"/>
    <d v="2019-07-31T00:00:00"/>
    <n v="0"/>
    <s v="No"/>
    <n v="48"/>
    <n v="23.75"/>
    <n v="48.48"/>
    <n v="99.79"/>
    <n v="210.82"/>
    <n v="210.82"/>
    <n v="22.45"/>
    <n v="298"/>
    <s v="No"/>
    <m/>
    <m/>
    <m/>
    <x v="1"/>
  </r>
  <r>
    <n v="400"/>
    <s v="Doug Roth"/>
    <d v="1967-08-24T00:00:00"/>
    <s v="Former"/>
    <s v="C"/>
    <s v="USA"/>
    <s v="White"/>
    <d v="1989-12-14T00:00:00"/>
    <n v="1989"/>
    <n v="1990"/>
    <d v="2019-07-31T00:00:00"/>
    <n v="0"/>
    <s v="No"/>
    <n v="51"/>
    <n v="22.31"/>
    <n v="51.93"/>
    <n v="115.67"/>
    <n v="210.82"/>
    <n v="210.82"/>
    <n v="26.02"/>
    <n v="42"/>
    <s v="No"/>
    <m/>
    <m/>
    <m/>
    <x v="1"/>
  </r>
  <r>
    <n v="401"/>
    <s v="Clifford Rozier"/>
    <d v="1972-10-31T00:00:00"/>
    <s v="Former"/>
    <s v="C-F"/>
    <s v="USA"/>
    <s v="Black"/>
    <d v="1994-11-12T00:00:00"/>
    <n v="1994"/>
    <n v="1998"/>
    <d v="2018-07-06T00:00:00"/>
    <n v="1"/>
    <s v="Yes"/>
    <n v="45"/>
    <n v="22.03"/>
    <n v="45.68"/>
    <n v="111.13"/>
    <n v="210.82"/>
    <n v="210.82"/>
    <n v="25"/>
    <n v="173"/>
    <s v="No"/>
    <m/>
    <s v="Heart attack"/>
    <s v="BA41.Z Acute myocardial infarction, unspecified"/>
    <x v="2"/>
  </r>
  <r>
    <n v="402"/>
    <s v="Guy Rucker"/>
    <d v="1977-07-27T00:00:00"/>
    <s v="Former"/>
    <s v="F-C"/>
    <s v="USA"/>
    <s v="Black"/>
    <d v="2002-11-02T00:00:00"/>
    <n v="2002"/>
    <n v="2003"/>
    <d v="2019-07-31T00:00:00"/>
    <n v="0"/>
    <s v="No"/>
    <n v="42"/>
    <n v="25.27"/>
    <n v="42.01"/>
    <n v="120.2"/>
    <n v="210.82"/>
    <n v="210.82"/>
    <n v="27.04"/>
    <n v="3"/>
    <s v="No"/>
    <m/>
    <m/>
    <m/>
    <x v="1"/>
  </r>
  <r>
    <n v="403"/>
    <s v="John Salley"/>
    <d v="1964-05-16T00:00:00"/>
    <s v="Former"/>
    <s v="F-C"/>
    <s v="USA"/>
    <s v="Black"/>
    <d v="1986-10-31T00:00:00"/>
    <n v="1986"/>
    <n v="2000"/>
    <d v="2019-07-31T00:00:00"/>
    <n v="0"/>
    <s v="No"/>
    <n v="55"/>
    <n v="22.46"/>
    <n v="55.21"/>
    <n v="104.33"/>
    <n v="210.82"/>
    <n v="210.82"/>
    <n v="23.47"/>
    <n v="748"/>
    <s v="No"/>
    <m/>
    <m/>
    <m/>
    <x v="1"/>
  </r>
  <r>
    <n v="404"/>
    <s v="Jamal Sampson"/>
    <d v="1983-05-15T00:00:00"/>
    <s v="Former"/>
    <s v="F-C"/>
    <s v="USA"/>
    <s v="Black"/>
    <d v="2003-01-25T00:00:00"/>
    <n v="2002"/>
    <n v="2007"/>
    <d v="2019-07-31T00:00:00"/>
    <n v="0"/>
    <s v="No"/>
    <n v="36"/>
    <n v="19.7"/>
    <n v="36.21"/>
    <n v="106.59"/>
    <n v="210.82"/>
    <n v="210.82"/>
    <n v="23.98"/>
    <n v="72"/>
    <s v="No"/>
    <m/>
    <m/>
    <m/>
    <x v="1"/>
  </r>
  <r>
    <n v="405"/>
    <s v="Larry Sanders"/>
    <d v="1988-11-21T00:00:00"/>
    <s v="Former"/>
    <s v="F"/>
    <s v="USA"/>
    <s v="Black"/>
    <d v="2010-10-27T00:00:00"/>
    <n v="2010"/>
    <n v="2017"/>
    <d v="2019-07-31T00:00:00"/>
    <n v="0"/>
    <s v="No"/>
    <n v="30"/>
    <n v="21.93"/>
    <n v="30.69"/>
    <n v="106.59"/>
    <n v="210.82"/>
    <n v="210.82"/>
    <n v="23.98"/>
    <n v="233"/>
    <s v="No"/>
    <m/>
    <m/>
    <m/>
    <x v="1"/>
  </r>
  <r>
    <n v="406"/>
    <s v="Danny Schayes"/>
    <d v="1959-05-10T00:00:00"/>
    <s v="Former"/>
    <s v="C-F"/>
    <s v="USA"/>
    <s v="White"/>
    <d v="1981-10-30T00:00:00"/>
    <n v="1981"/>
    <n v="1999"/>
    <d v="2019-07-31T00:00:00"/>
    <n v="0"/>
    <s v="No"/>
    <n v="60"/>
    <n v="22.48"/>
    <n v="60.22"/>
    <n v="106.59"/>
    <n v="210.82"/>
    <n v="210.82"/>
    <n v="23.98"/>
    <n v="1138"/>
    <s v="No"/>
    <m/>
    <m/>
    <m/>
    <x v="1"/>
  </r>
  <r>
    <n v="407"/>
    <s v="Tom Scheffler"/>
    <d v="1954-10-27T00:00:00"/>
    <s v="Former"/>
    <s v="C"/>
    <s v="USA"/>
    <s v="White"/>
    <d v="1984-10-30T00:00:00"/>
    <n v="1984"/>
    <n v="1985"/>
    <d v="2019-07-31T00:00:00"/>
    <n v="0"/>
    <s v="No"/>
    <n v="64"/>
    <n v="30.01"/>
    <n v="64.760000000000005"/>
    <n v="108.86"/>
    <n v="210.82"/>
    <n v="210.82"/>
    <n v="24.49"/>
    <n v="39"/>
    <s v="No"/>
    <m/>
    <m/>
    <m/>
    <x v="1"/>
  </r>
  <r>
    <n v="408"/>
    <s v="Rony Seikaly"/>
    <d v="1965-05-10T00:00:00"/>
    <s v="Former"/>
    <s v="C"/>
    <s v="No USA"/>
    <s v="White"/>
    <d v="1988-11-15T00:00:00"/>
    <n v="1988"/>
    <n v="1999"/>
    <d v="2019-07-31T00:00:00"/>
    <n v="0"/>
    <s v="No"/>
    <n v="54"/>
    <n v="23.52"/>
    <n v="54.22"/>
    <n v="104.33"/>
    <n v="210.82"/>
    <n v="210.82"/>
    <n v="23.47"/>
    <n v="678"/>
    <s v="No"/>
    <m/>
    <m/>
    <m/>
    <x v="1"/>
  </r>
  <r>
    <n v="409"/>
    <s v="Mouhamed Sene"/>
    <d v="1986-05-12T00:00:00"/>
    <s v="Former"/>
    <s v="F"/>
    <s v="No USA"/>
    <s v="Black"/>
    <d v="2006-11-01T00:00:00"/>
    <n v="2006"/>
    <n v="2009"/>
    <d v="2019-07-31T00:00:00"/>
    <n v="0"/>
    <s v="No"/>
    <n v="33"/>
    <n v="20.47"/>
    <n v="33.22"/>
    <n v="104.33"/>
    <n v="210.82"/>
    <n v="210.82"/>
    <n v="23.47"/>
    <n v="47"/>
    <s v="No"/>
    <m/>
    <m/>
    <m/>
    <x v="1"/>
  </r>
  <r>
    <n v="410"/>
    <s v="Chuck Share"/>
    <d v="1927-03-14T00:00:00"/>
    <s v="Former"/>
    <s v="C"/>
    <s v="USA"/>
    <s v="White"/>
    <d v="1951-11-01T00:00:00"/>
    <n v="1951"/>
    <n v="1960"/>
    <d v="2012-06-07T00:00:00"/>
    <n v="1"/>
    <s v="Yes"/>
    <n v="85"/>
    <n v="24.64"/>
    <n v="85.23"/>
    <n v="106.59"/>
    <n v="210.82"/>
    <n v="210.82"/>
    <n v="23.98"/>
    <n v="596"/>
    <s v="No"/>
    <m/>
    <s v="Breve enfermedad"/>
    <s v="MG48"/>
    <x v="4"/>
  </r>
  <r>
    <n v="411"/>
    <s v="John Shasky"/>
    <d v="1964-07-31T00:00:00"/>
    <s v="Former"/>
    <s v="C"/>
    <s v="USA"/>
    <s v="White"/>
    <d v="1988-11-05T00:00:00"/>
    <n v="1988"/>
    <n v="1991"/>
    <d v="2019-07-31T00:00:00"/>
    <n v="0"/>
    <s v="No"/>
    <n v="54"/>
    <n v="24.27"/>
    <n v="55"/>
    <n v="106.59"/>
    <n v="210.82"/>
    <n v="210.82"/>
    <n v="23.98"/>
    <n v="136"/>
    <s v="No"/>
    <m/>
    <m/>
    <m/>
    <x v="1"/>
  </r>
  <r>
    <n v="412"/>
    <s v="Casey Shaw"/>
    <d v="1975-07-20T00:00:00"/>
    <s v="Former"/>
    <s v="C"/>
    <s v="USA"/>
    <s v="White"/>
    <d v="1999-02-05T00:00:00"/>
    <n v="1998"/>
    <n v="1999"/>
    <d v="2019-07-31T00:00:00"/>
    <n v="0"/>
    <s v="No"/>
    <n v="44"/>
    <n v="23.55"/>
    <n v="44.03"/>
    <n v="117.93"/>
    <n v="210.82"/>
    <n v="210.82"/>
    <n v="26.53"/>
    <n v="9"/>
    <s v="No"/>
    <m/>
    <m/>
    <m/>
    <x v="1"/>
  </r>
  <r>
    <n v="413"/>
    <s v="Jack Sikma"/>
    <d v="1955-11-14T00:00:00"/>
    <s v="Former"/>
    <s v="C-F"/>
    <s v="USA"/>
    <s v="White"/>
    <d v="1977-10-19T00:00:00"/>
    <n v="1977"/>
    <n v="1991"/>
    <d v="2019-07-31T00:00:00"/>
    <n v="0"/>
    <s v="No"/>
    <n v="63"/>
    <n v="21.93"/>
    <n v="63.71"/>
    <n v="104.33"/>
    <n v="210.82"/>
    <n v="210.82"/>
    <n v="23.47"/>
    <n v="1107"/>
    <s v="No"/>
    <m/>
    <m/>
    <m/>
    <x v="1"/>
  </r>
  <r>
    <n v="414"/>
    <s v="Garret Siler"/>
    <d v="1986-10-25T00:00:00"/>
    <s v="Former"/>
    <s v="C"/>
    <s v="USA"/>
    <s v="Black"/>
    <d v="2010-11-03T00:00:00"/>
    <n v="2010"/>
    <n v="2011"/>
    <d v="2019-07-31T00:00:00"/>
    <n v="0"/>
    <s v="No"/>
    <n v="32"/>
    <n v="24.02"/>
    <n v="32.76"/>
    <n v="138.34"/>
    <n v="210.82"/>
    <n v="210.82"/>
    <n v="31.13"/>
    <n v="21"/>
    <s v="No"/>
    <m/>
    <m/>
    <m/>
    <x v="1"/>
  </r>
  <r>
    <n v="415"/>
    <s v="Jim Slaughter"/>
    <d v="1928-05-13T00:00:00"/>
    <s v="Former"/>
    <s v="C"/>
    <s v="USA"/>
    <s v="White"/>
    <d v="1952-01-19T00:00:00"/>
    <n v="1951"/>
    <n v="1952"/>
    <d v="1999-08-02T00:00:00"/>
    <n v="1"/>
    <s v="Yes"/>
    <n v="71"/>
    <n v="23.69"/>
    <n v="71.22"/>
    <n v="95.25"/>
    <n v="210.82"/>
    <n v="210.82"/>
    <n v="21.43"/>
    <n v="28"/>
    <s v="No"/>
    <s v="Cáncer"/>
    <s v="Cancer"/>
    <s v="2D4Z Unspecified malignant neoplasms of ill-defined or unspecified sites"/>
    <x v="3"/>
  </r>
  <r>
    <n v="416"/>
    <s v="Jabari Smith"/>
    <d v="1977-02-12T00:00:00"/>
    <s v="Former"/>
    <s v="C"/>
    <s v="USA"/>
    <s v="Black"/>
    <d v="2001-01-12T00:00:00"/>
    <n v="2000"/>
    <n v="2005"/>
    <d v="2019-07-31T00:00:00"/>
    <n v="0"/>
    <s v="No"/>
    <n v="42"/>
    <n v="23.92"/>
    <n v="42.46"/>
    <n v="113.4"/>
    <n v="210.82"/>
    <n v="210.82"/>
    <n v="25.51"/>
    <n v="108"/>
    <s v="No"/>
    <m/>
    <m/>
    <m/>
    <x v="1"/>
  </r>
  <r>
    <n v="417"/>
    <s v="Tiago Splitter"/>
    <d v="1985-01-01T00:00:00"/>
    <s v="Former"/>
    <s v="F-C"/>
    <s v="No USA"/>
    <s v="White"/>
    <d v="2010-10-01T00:00:00"/>
    <n v="2010"/>
    <n v="2017"/>
    <d v="2019-07-31T00:00:00"/>
    <n v="0"/>
    <s v="No"/>
    <n v="34"/>
    <n v="25.75"/>
    <n v="34.58"/>
    <n v="111.13"/>
    <n v="210.82"/>
    <n v="210.82"/>
    <n v="25"/>
    <n v="302"/>
    <s v="No"/>
    <m/>
    <m/>
    <m/>
    <x v="1"/>
  </r>
  <r>
    <n v="418"/>
    <s v="Ryan Stack"/>
    <d v="1975-07-24T00:00:00"/>
    <s v="Former"/>
    <s v="F"/>
    <s v="USA"/>
    <s v="White"/>
    <d v="1999-02-19T00:00:00"/>
    <n v="1998"/>
    <n v="2000"/>
    <d v="2019-07-31T00:00:00"/>
    <n v="0"/>
    <s v="No"/>
    <n v="44"/>
    <n v="23.58"/>
    <n v="44.02"/>
    <n v="97.52"/>
    <n v="210.82"/>
    <n v="210.82"/>
    <n v="21.94"/>
    <n v="43"/>
    <s v="No"/>
    <m/>
    <m/>
    <m/>
    <x v="1"/>
  </r>
  <r>
    <n v="419"/>
    <s v="Greg Stiemsma"/>
    <d v="1985-09-26T00:00:00"/>
    <s v="Former"/>
    <s v="C"/>
    <s v="USA"/>
    <s v="White"/>
    <d v="2011-12-28T00:00:00"/>
    <n v="2011"/>
    <n v="2015"/>
    <d v="2019-07-31T00:00:00"/>
    <n v="0"/>
    <s v="No"/>
    <n v="33"/>
    <n v="26.25"/>
    <n v="33.840000000000003"/>
    <n v="117.93"/>
    <n v="210.82"/>
    <n v="210.82"/>
    <n v="26.53"/>
    <n v="201"/>
    <s v="No"/>
    <m/>
    <m/>
    <m/>
    <x v="1"/>
  </r>
  <r>
    <n v="420"/>
    <s v="Steve Stipanovich"/>
    <d v="1960-11-17T00:00:00"/>
    <s v="Former"/>
    <s v="C"/>
    <s v="USA"/>
    <s v="White"/>
    <d v="1983-10-28T00:00:00"/>
    <n v="1983"/>
    <n v="1988"/>
    <d v="2019-07-31T00:00:00"/>
    <n v="0"/>
    <s v="No"/>
    <n v="58"/>
    <n v="22.94"/>
    <n v="58.7"/>
    <n v="111.13"/>
    <n v="210.82"/>
    <n v="210.82"/>
    <n v="25"/>
    <n v="403"/>
    <s v="No"/>
    <m/>
    <m/>
    <m/>
    <x v="1"/>
  </r>
  <r>
    <n v="421"/>
    <s v="Barry Sumpter"/>
    <d v="1965-11-11T00:00:00"/>
    <s v="Former"/>
    <s v="F-C"/>
    <s v="USA"/>
    <s v="Black"/>
    <d v="1989-04-02T00:00:00"/>
    <n v="1988"/>
    <n v="1989"/>
    <d v="2019-07-31T00:00:00"/>
    <n v="0"/>
    <s v="No"/>
    <n v="53"/>
    <n v="23.39"/>
    <n v="53.72"/>
    <n v="97.52"/>
    <n v="210.82"/>
    <n v="210.82"/>
    <n v="21.94"/>
    <n v="1"/>
    <s v="No"/>
    <m/>
    <m/>
    <m/>
    <x v="1"/>
  </r>
  <r>
    <n v="422"/>
    <s v="Brett Szabo"/>
    <d v="1968-02-01T00:00:00"/>
    <s v="Former"/>
    <s v="C"/>
    <s v="USA"/>
    <s v="White"/>
    <d v="1996-11-01T00:00:00"/>
    <n v="1996"/>
    <n v="1997"/>
    <d v="2019-07-31T00:00:00"/>
    <n v="0"/>
    <s v="No"/>
    <n v="51"/>
    <n v="28.75"/>
    <n v="51.49"/>
    <n v="104.33"/>
    <n v="210.82"/>
    <n v="210.82"/>
    <n v="23.47"/>
    <n v="70"/>
    <s v="No"/>
    <m/>
    <m/>
    <m/>
    <x v="1"/>
  </r>
  <r>
    <n v="423"/>
    <s v="Roy Tarpley"/>
    <d v="1964-11-28T00:00:00"/>
    <s v="Former"/>
    <s v="C-F"/>
    <s v="USA"/>
    <s v="Black"/>
    <d v="1986-10-31T00:00:00"/>
    <n v="1986"/>
    <n v="1995"/>
    <d v="2015-01-09T00:00:00"/>
    <n v="1"/>
    <s v="Yes"/>
    <n v="50"/>
    <n v="21.92"/>
    <n v="50.11"/>
    <n v="104.33"/>
    <n v="210.82"/>
    <n v="210.82"/>
    <n v="23.47"/>
    <n v="280"/>
    <s v="No"/>
    <s v="Diseases of the circulatory system"/>
    <s v="Insuficiencia hepática"/>
    <s v="6C4G.1Z"/>
    <x v="5"/>
  </r>
  <r>
    <n v="424"/>
    <s v="Jason Thompson"/>
    <d v="1986-07-21T00:00:00"/>
    <s v="Former"/>
    <s v="F-C"/>
    <s v="USA"/>
    <s v="Black"/>
    <d v="2008-10-29T00:00:00"/>
    <n v="2008"/>
    <n v="2016"/>
    <d v="2019-07-31T00:00:00"/>
    <n v="0"/>
    <s v="No"/>
    <n v="33"/>
    <n v="22.28"/>
    <n v="33.03"/>
    <n v="113.4"/>
    <n v="210.82"/>
    <n v="210.82"/>
    <n v="25.51"/>
    <n v="526"/>
    <s v="No"/>
    <m/>
    <m/>
    <m/>
    <x v="1"/>
  </r>
  <r>
    <n v="425"/>
    <s v="Kevin Thompson"/>
    <d v="1971-02-07T00:00:00"/>
    <s v="Former"/>
    <s v="C-F"/>
    <s v="USA"/>
    <s v="Black"/>
    <d v="1993-11-18T00:00:00"/>
    <n v="1993"/>
    <n v="1994"/>
    <d v="2019-07-31T00:00:00"/>
    <n v="0"/>
    <s v="No"/>
    <n v="48"/>
    <n v="22.78"/>
    <n v="48.48"/>
    <n v="117.93"/>
    <n v="210.82"/>
    <n v="210.82"/>
    <n v="26.53"/>
    <n v="14"/>
    <s v="No"/>
    <m/>
    <m/>
    <m/>
    <x v="1"/>
  </r>
  <r>
    <n v="426"/>
    <s v="Nate Thurmond*"/>
    <d v="1941-07-25T00:00:00"/>
    <s v="Former"/>
    <s v="C-F"/>
    <s v="USA"/>
    <s v="Black"/>
    <d v="1963-10-19T00:00:00"/>
    <n v="1963"/>
    <n v="1977"/>
    <d v="2019-07-31T00:00:00"/>
    <n v="0"/>
    <s v="No"/>
    <n v="78"/>
    <n v="22.23"/>
    <n v="78.02"/>
    <n v="102.06"/>
    <n v="210.82"/>
    <n v="210.82"/>
    <n v="22.96"/>
    <n v="964"/>
    <s v="No"/>
    <m/>
    <s v="Leucemia"/>
    <m/>
    <x v="1"/>
  </r>
  <r>
    <n v="427"/>
    <s v="Darren Tillis"/>
    <d v="1960-02-23T00:00:00"/>
    <s v="Former"/>
    <s v="C-F"/>
    <s v="USA"/>
    <s v="Black"/>
    <d v="1982-10-29T00:00:00"/>
    <n v="1982"/>
    <n v="1984"/>
    <d v="2019-07-31T00:00:00"/>
    <n v="0"/>
    <s v="No"/>
    <n v="59"/>
    <n v="22.68"/>
    <n v="59.43"/>
    <n v="97.52"/>
    <n v="210.82"/>
    <n v="210.82"/>
    <n v="21.94"/>
    <n v="124"/>
    <s v="No"/>
    <m/>
    <m/>
    <m/>
    <x v="1"/>
  </r>
  <r>
    <n v="428"/>
    <s v="Keith Tower"/>
    <d v="1970-05-15T00:00:00"/>
    <s v="Former"/>
    <s v="C-F"/>
    <s v="USA"/>
    <s v="White"/>
    <d v="1993-11-05T00:00:00"/>
    <n v="1993"/>
    <n v="1997"/>
    <d v="2019-07-31T00:00:00"/>
    <n v="0"/>
    <s v="No"/>
    <n v="49"/>
    <n v="23.48"/>
    <n v="49.21"/>
    <n v="113.4"/>
    <n v="210.82"/>
    <n v="210.82"/>
    <n v="25.51"/>
    <n v="53"/>
    <s v="No"/>
    <m/>
    <m/>
    <m/>
    <x v="1"/>
  </r>
  <r>
    <n v="429"/>
    <s v="Melvin Turpin"/>
    <d v="1960-12-28T00:00:00"/>
    <s v="Former"/>
    <s v="C"/>
    <s v="USA"/>
    <s v="Black"/>
    <d v="1984-10-26T00:00:00"/>
    <n v="1984"/>
    <n v="1990"/>
    <d v="2010-07-08T00:00:00"/>
    <n v="1"/>
    <s v="Yes"/>
    <n v="49"/>
    <n v="23.83"/>
    <n v="49.52"/>
    <n v="108.86"/>
    <n v="210.82"/>
    <n v="210.82"/>
    <n v="24.49"/>
    <n v="361"/>
    <s v="No"/>
    <s v="Accidente/Asesinato/Suicidio"/>
    <s v="suicidio"/>
    <s v="PD3Z&amp;PC50"/>
    <x v="5"/>
  </r>
  <r>
    <n v="430"/>
    <s v="Jonas Valanciunas"/>
    <d v="1992-05-06T00:00:00"/>
    <s v="Active"/>
    <s v="C"/>
    <s v="No USA"/>
    <s v="White"/>
    <d v="2012-10-31T00:00:00"/>
    <n v="2012"/>
    <n v="2020"/>
    <d v="2019-07-31T00:00:00"/>
    <n v="0"/>
    <s v="No"/>
    <n v="27"/>
    <n v="20.49"/>
    <n v="27.23"/>
    <n v="115.67"/>
    <n v="210.82"/>
    <n v="213.36"/>
    <n v="26.02"/>
    <n v="209"/>
    <s v="No"/>
    <m/>
    <m/>
    <m/>
    <x v="1"/>
  </r>
  <r>
    <n v="431"/>
    <s v="Jan Vesely"/>
    <d v="1990-04-24T00:00:00"/>
    <s v="Former"/>
    <s v="F"/>
    <s v="No USA"/>
    <s v="White"/>
    <d v="2012-01-08T00:00:00"/>
    <n v="2011"/>
    <n v="2014"/>
    <d v="2019-07-31T00:00:00"/>
    <n v="0"/>
    <s v="No"/>
    <n v="29"/>
    <n v="21.71"/>
    <n v="29.27"/>
    <n v="108.86"/>
    <n v="210.82"/>
    <n v="210.82"/>
    <n v="24.49"/>
    <n v="162"/>
    <s v="No"/>
    <m/>
    <m/>
    <m/>
    <x v="1"/>
  </r>
  <r>
    <n v="432"/>
    <s v="Charlie Villanueva"/>
    <d v="1984-08-24T00:00:00"/>
    <s v="Former"/>
    <s v="F"/>
    <s v="USA"/>
    <s v="Black"/>
    <d v="2005-11-02T00:00:00"/>
    <n v="2005"/>
    <n v="2016"/>
    <d v="2019-07-31T00:00:00"/>
    <n v="0"/>
    <s v="No"/>
    <n v="34"/>
    <n v="21.19"/>
    <n v="34.93"/>
    <n v="105.23"/>
    <n v="210.82"/>
    <n v="210.82"/>
    <n v="23.68"/>
    <n v="581"/>
    <s v="No"/>
    <m/>
    <m/>
    <m/>
    <x v="1"/>
  </r>
  <r>
    <n v="433"/>
    <s v="Jake Voskuhl"/>
    <d v="1977-11-01T00:00:00"/>
    <s v="Former"/>
    <s v="C"/>
    <s v="USA"/>
    <s v="White"/>
    <d v="2000-11-11T00:00:00"/>
    <n v="2000"/>
    <n v="2009"/>
    <d v="2019-07-31T00:00:00"/>
    <n v="0"/>
    <s v="No"/>
    <n v="41"/>
    <n v="23.03"/>
    <n v="41.74"/>
    <n v="111.13"/>
    <n v="210.82"/>
    <n v="210.82"/>
    <n v="25"/>
    <n v="450"/>
    <s v="No"/>
    <m/>
    <m/>
    <m/>
    <x v="1"/>
  </r>
  <r>
    <n v="434"/>
    <s v="Granville Waiters"/>
    <d v="1961-01-08T00:00:00"/>
    <s v="Former"/>
    <s v="C"/>
    <s v="USA"/>
    <s v="Black"/>
    <d v="1983-10-28T00:00:00"/>
    <n v="1983"/>
    <n v="1988"/>
    <d v="2019-07-31T00:00:00"/>
    <n v="0"/>
    <s v="No"/>
    <n v="58"/>
    <n v="22.8"/>
    <n v="58.56"/>
    <n v="102.06"/>
    <n v="210.82"/>
    <n v="210.82"/>
    <n v="22.96"/>
    <n v="249"/>
    <s v="No"/>
    <m/>
    <m/>
    <m/>
    <x v="1"/>
  </r>
  <r>
    <n v="435"/>
    <s v="Bill Walton*"/>
    <d v="1952-11-05T00:00:00"/>
    <s v="Former"/>
    <s v="C-F"/>
    <s v="USA"/>
    <s v="White"/>
    <d v="1974-10-18T00:00:00"/>
    <n v="1974"/>
    <n v="1987"/>
    <d v="2019-07-31T00:00:00"/>
    <n v="0"/>
    <s v="No"/>
    <n v="66"/>
    <n v="21.95"/>
    <n v="66.73"/>
    <n v="95.25"/>
    <n v="210.82"/>
    <n v="210.82"/>
    <n v="21.43"/>
    <n v="468"/>
    <s v="No"/>
    <m/>
    <m/>
    <m/>
    <x v="1"/>
  </r>
  <r>
    <n v="436"/>
    <s v="Chris Washburn"/>
    <d v="1965-05-13T00:00:00"/>
    <s v="Former"/>
    <s v="C"/>
    <s v="USA"/>
    <s v="Black"/>
    <d v="1986-10-31T00:00:00"/>
    <n v="1986"/>
    <n v="1988"/>
    <d v="2019-07-31T00:00:00"/>
    <n v="0"/>
    <s v="No"/>
    <n v="54"/>
    <n v="21.47"/>
    <n v="54.21"/>
    <n v="102.06"/>
    <n v="210.82"/>
    <n v="210.82"/>
    <n v="22.96"/>
    <n v="72"/>
    <s v="No"/>
    <m/>
    <m/>
    <m/>
    <x v="1"/>
  </r>
  <r>
    <n v="437"/>
    <s v="Richard Washington"/>
    <d v="1955-07-15T00:00:00"/>
    <s v="Former"/>
    <s v="F-C"/>
    <s v="USA"/>
    <s v="Black"/>
    <d v="1976-10-23T00:00:00"/>
    <n v="1976"/>
    <n v="1982"/>
    <d v="2019-07-31T00:00:00"/>
    <n v="0"/>
    <s v="No"/>
    <n v="64"/>
    <n v="21.28"/>
    <n v="64.040000000000006"/>
    <n v="99.79"/>
    <n v="210.82"/>
    <n v="210.82"/>
    <n v="22.45"/>
    <n v="351"/>
    <s v="No"/>
    <m/>
    <m/>
    <m/>
    <x v="1"/>
  </r>
  <r>
    <n v="438"/>
    <s v="Darryl Watkins"/>
    <d v="1984-11-08T00:00:00"/>
    <s v="Former"/>
    <s v="C"/>
    <s v="USA"/>
    <s v="Black"/>
    <d v="2007-10-31T00:00:00"/>
    <n v="2007"/>
    <n v="2012"/>
    <d v="2019-07-31T00:00:00"/>
    <n v="0"/>
    <s v="No"/>
    <n v="34"/>
    <n v="22.98"/>
    <n v="34.72"/>
    <n v="117.03"/>
    <n v="210.82"/>
    <n v="210.82"/>
    <n v="26.33"/>
    <n v="14"/>
    <s v="No"/>
    <m/>
    <m/>
    <m/>
    <x v="1"/>
  </r>
  <r>
    <n v="439"/>
    <s v="Robert Werdann"/>
    <d v="1970-09-12T00:00:00"/>
    <s v="Former"/>
    <s v="C"/>
    <s v="USA"/>
    <s v="White"/>
    <d v="1992-11-08T00:00:00"/>
    <n v="1992"/>
    <n v="1997"/>
    <d v="2019-07-31T00:00:00"/>
    <n v="0"/>
    <s v="No"/>
    <n v="48"/>
    <n v="22.16"/>
    <n v="48.88"/>
    <n v="113.4"/>
    <n v="210.82"/>
    <n v="210.82"/>
    <n v="25.51"/>
    <n v="47"/>
    <s v="No"/>
    <m/>
    <m/>
    <m/>
    <x v="1"/>
  </r>
  <r>
    <n v="440"/>
    <s v="Walt Wesley"/>
    <d v="1945-01-25T00:00:00"/>
    <s v="Former"/>
    <s v="C"/>
    <s v="USA"/>
    <s v="Black"/>
    <d v="1966-10-15T00:00:00"/>
    <n v="1966"/>
    <n v="1976"/>
    <d v="2019-07-31T00:00:00"/>
    <n v="0"/>
    <s v="No"/>
    <n v="74"/>
    <n v="21.72"/>
    <n v="74.510000000000005"/>
    <n v="99.79"/>
    <n v="210.82"/>
    <n v="210.82"/>
    <n v="22.45"/>
    <n v="590"/>
    <s v="No"/>
    <m/>
    <m/>
    <m/>
    <x v="1"/>
  </r>
  <r>
    <n v="441"/>
    <s v="Shayne Whittington"/>
    <d v="1991-03-27T00:00:00"/>
    <s v="Former"/>
    <s v="F-C"/>
    <s v="USA"/>
    <s v="White"/>
    <d v="2014-11-08T00:00:00"/>
    <n v="2014"/>
    <n v="2016"/>
    <d v="2019-07-31T00:00:00"/>
    <n v="0"/>
    <s v="No"/>
    <n v="28"/>
    <n v="23.62"/>
    <n v="28.34"/>
    <n v="113.4"/>
    <n v="210.82"/>
    <n v="210.82"/>
    <n v="25.51"/>
    <n v="20"/>
    <s v="No"/>
    <m/>
    <m/>
    <m/>
    <x v="1"/>
  </r>
  <r>
    <n v="442"/>
    <s v="Jeff Wilkins"/>
    <d v="1955-03-09T00:00:00"/>
    <s v="Former"/>
    <s v="C-F"/>
    <s v="USA"/>
    <s v="Black"/>
    <d v="1980-12-06T00:00:00"/>
    <n v="1980"/>
    <n v="1986"/>
    <d v="2019-07-31T00:00:00"/>
    <n v="0"/>
    <s v="No"/>
    <n v="64"/>
    <n v="25.75"/>
    <n v="64.39"/>
    <n v="104.33"/>
    <n v="210.82"/>
    <n v="210.82"/>
    <n v="23.47"/>
    <n v="454"/>
    <s v="No"/>
    <m/>
    <m/>
    <m/>
    <x v="1"/>
  </r>
  <r>
    <n v="443"/>
    <s v="Hot Rod Williams"/>
    <d v="1962-08-09T00:00:00"/>
    <s v="Former"/>
    <s v="F-C"/>
    <s v="USA"/>
    <s v="Black"/>
    <d v="1986-11-01T00:00:00"/>
    <n v="1986"/>
    <n v="1999"/>
    <d v="2015-12-11T00:00:00"/>
    <n v="1"/>
    <s v="Yes"/>
    <n v="53"/>
    <n v="24.23"/>
    <n v="53.34"/>
    <n v="97.52"/>
    <n v="210.82"/>
    <n v="210.82"/>
    <n v="21.94"/>
    <n v="887"/>
    <s v="No"/>
    <s v="Cáncer"/>
    <s v="Prostate cancer"/>
    <s v="2D4Z Unspecified malignant neoplasms of ill-defined or unspecified sites"/>
    <x v="3"/>
  </r>
  <r>
    <n v="444"/>
    <s v="Joe Wolf"/>
    <d v="1964-12-17T00:00:00"/>
    <s v="Former"/>
    <s v="F-C"/>
    <s v="USA"/>
    <s v="White"/>
    <d v="1987-11-06T00:00:00"/>
    <n v="1987"/>
    <n v="1999"/>
    <d v="2019-07-31T00:00:00"/>
    <n v="0"/>
    <s v="No"/>
    <n v="54"/>
    <n v="22.89"/>
    <n v="54.62"/>
    <n v="104.33"/>
    <n v="210.82"/>
    <n v="210.82"/>
    <n v="23.47"/>
    <n v="592"/>
    <s v="No"/>
    <m/>
    <m/>
    <m/>
    <x v="1"/>
  </r>
  <r>
    <n v="445"/>
    <s v="Brad Wright"/>
    <d v="1962-03-26T00:00:00"/>
    <s v="Former"/>
    <s v="F"/>
    <s v="USA"/>
    <s v="Black"/>
    <d v="1987-03-21T00:00:00"/>
    <n v="1986"/>
    <n v="1988"/>
    <d v="2019-07-31T00:00:00"/>
    <n v="0"/>
    <s v="No"/>
    <n v="57"/>
    <n v="24.99"/>
    <n v="57.35"/>
    <n v="102.06"/>
    <n v="210.82"/>
    <n v="210.82"/>
    <n v="22.96"/>
    <n v="16"/>
    <s v="No"/>
    <m/>
    <m/>
    <m/>
    <x v="1"/>
  </r>
  <r>
    <n v="446"/>
    <s v="Lorenzen Wright"/>
    <d v="1975-11-04T00:00:00"/>
    <s v="Former"/>
    <s v="F-C"/>
    <s v="USA"/>
    <s v="Black"/>
    <d v="1996-11-05T00:00:00"/>
    <n v="1996"/>
    <n v="2009"/>
    <d v="2010-07-29T00:00:00"/>
    <n v="1"/>
    <s v="Yes"/>
    <n v="34"/>
    <n v="21"/>
    <n v="34.729999999999997"/>
    <n v="102.06"/>
    <n v="210.82"/>
    <n v="210.82"/>
    <n v="22.96"/>
    <n v="778"/>
    <s v="No"/>
    <s v="Accidente/Asesinato/Suicidio"/>
    <s v="gunshot"/>
    <s v="PE20.Z"/>
    <x v="5"/>
  </r>
  <r>
    <n v="447"/>
    <s v="Sharone Wright"/>
    <d v="1973-01-30T00:00:00"/>
    <s v="Former"/>
    <s v="F-C"/>
    <s v="USA"/>
    <s v="Black"/>
    <d v="1994-11-04T00:00:00"/>
    <n v="1994"/>
    <n v="1998"/>
    <d v="2019-07-31T00:00:00"/>
    <n v="0"/>
    <s v="No"/>
    <n v="46"/>
    <n v="21.76"/>
    <n v="46.5"/>
    <n v="117.93"/>
    <n v="210.82"/>
    <n v="210.82"/>
    <n v="26.53"/>
    <n v="203"/>
    <s v="No"/>
    <m/>
    <m/>
    <m/>
    <x v="1"/>
  </r>
  <r>
    <n v="448"/>
    <s v="Luke Zeller"/>
    <d v="1987-04-07T00:00:00"/>
    <s v="Former"/>
    <s v="C"/>
    <s v="USA"/>
    <s v="White"/>
    <d v="2012-11-04T00:00:00"/>
    <n v="2012"/>
    <n v="2013"/>
    <d v="2019-07-31T00:00:00"/>
    <n v="0"/>
    <s v="No"/>
    <n v="32"/>
    <n v="25.58"/>
    <n v="32.31"/>
    <n v="111.13"/>
    <n v="210.82"/>
    <n v="210.82"/>
    <n v="25"/>
    <n v="16"/>
    <s v="No"/>
    <m/>
    <m/>
    <m/>
    <x v="1"/>
  </r>
  <r>
    <n v="449"/>
    <s v="Alaa Abdelnaby"/>
    <d v="1968-06-24T00:00:00"/>
    <s v="Former"/>
    <s v="F-C"/>
    <s v="No USA"/>
    <s v="Black"/>
    <d v="1990-11-02T00:00:00"/>
    <n v="1990"/>
    <n v="1995"/>
    <d v="2019-07-31T00:00:00"/>
    <n v="0"/>
    <s v="No"/>
    <n v="51"/>
    <n v="22.36"/>
    <n v="51.1"/>
    <n v="108.86"/>
    <n v="208.28"/>
    <n v="208.28"/>
    <n v="25.09"/>
    <n v="256"/>
    <s v="No"/>
    <m/>
    <m/>
    <m/>
    <x v="1"/>
  </r>
  <r>
    <n v="450"/>
    <s v="Henry Akin"/>
    <d v="1944-07-31T00:00:00"/>
    <s v="Former"/>
    <s v="C-F"/>
    <s v="USA"/>
    <s v="White"/>
    <d v="1966-10-15T00:00:00"/>
    <n v="1966"/>
    <n v="1968"/>
    <d v="2019-07-31T00:00:00"/>
    <n v="0"/>
    <s v="No"/>
    <n v="74"/>
    <n v="22.21"/>
    <n v="75"/>
    <n v="102.06"/>
    <n v="208.28"/>
    <n v="208.28"/>
    <n v="23.53"/>
    <n v="86"/>
    <s v="No"/>
    <m/>
    <s v="heart and kidney failure"/>
    <s v="BD1Z Heart failure, unspecified"/>
    <x v="1"/>
  </r>
  <r>
    <n v="451"/>
    <s v="Malik Allen"/>
    <d v="1978-06-27T00:00:00"/>
    <s v="Former"/>
    <s v="F"/>
    <s v="USA"/>
    <s v="Black"/>
    <d v="2001-11-30T00:00:00"/>
    <n v="2001"/>
    <n v="2011"/>
    <d v="2019-07-31T00:00:00"/>
    <n v="0"/>
    <s v="No"/>
    <n v="41"/>
    <n v="23.43"/>
    <n v="41.09"/>
    <n v="115.67"/>
    <n v="208.28"/>
    <n v="208.28"/>
    <n v="26.66"/>
    <n v="478"/>
    <s v="No"/>
    <m/>
    <m/>
    <m/>
    <x v="1"/>
  </r>
  <r>
    <n v="452"/>
    <s v="Peter Aluma"/>
    <d v="1973-04-23T00:00:00"/>
    <s v="Former"/>
    <s v="C"/>
    <s v="No USA"/>
    <s v="Black"/>
    <d v="1999-02-05T00:00:00"/>
    <n v="1998"/>
    <n v="1999"/>
    <d v="2019-07-31T00:00:00"/>
    <n v="0"/>
    <s v="No"/>
    <n v="46"/>
    <n v="25.79"/>
    <n v="46.27"/>
    <n v="117.93"/>
    <n v="208.28"/>
    <n v="208.28"/>
    <n v="27.19"/>
    <n v="2"/>
    <s v="No"/>
    <m/>
    <s v="sudden illness"/>
    <s v="XB5F"/>
    <x v="1"/>
  </r>
  <r>
    <n v="453"/>
    <s v="John Amaechi"/>
    <d v="1970-11-26T00:00:00"/>
    <s v="Former"/>
    <s v="C-F"/>
    <s v="USA"/>
    <s v="Black"/>
    <d v="1995-11-03T00:00:00"/>
    <n v="1995"/>
    <n v="2003"/>
    <d v="2019-07-31T00:00:00"/>
    <n v="0"/>
    <s v="No"/>
    <n v="48"/>
    <n v="24.94"/>
    <n v="48.68"/>
    <n v="122.47"/>
    <n v="208.28"/>
    <n v="208.28"/>
    <n v="28.23"/>
    <n v="294"/>
    <s v="No"/>
    <m/>
    <m/>
    <m/>
    <x v="1"/>
  </r>
  <r>
    <n v="454"/>
    <s v="Chris Andersen"/>
    <d v="1978-07-07T00:00:00"/>
    <s v="Former"/>
    <s v="F-C"/>
    <s v="USA"/>
    <s v="White"/>
    <d v="2001-11-23T00:00:00"/>
    <n v="2001"/>
    <n v="2017"/>
    <d v="2019-07-31T00:00:00"/>
    <n v="0"/>
    <s v="No"/>
    <n v="41"/>
    <n v="23.38"/>
    <n v="41.07"/>
    <n v="111.13"/>
    <n v="208.28"/>
    <n v="208.28"/>
    <n v="25.62"/>
    <n v="646"/>
    <s v="No"/>
    <m/>
    <m/>
    <m/>
    <x v="1"/>
  </r>
  <r>
    <n v="455"/>
    <s v="Greg Anderson"/>
    <d v="1964-06-22T00:00:00"/>
    <s v="Former"/>
    <s v="F-C"/>
    <s v="USA"/>
    <s v="Black"/>
    <d v="1987-11-06T00:00:00"/>
    <n v="1987"/>
    <n v="1998"/>
    <d v="2019-07-31T00:00:00"/>
    <n v="0"/>
    <s v="No"/>
    <n v="55"/>
    <n v="23.37"/>
    <n v="55.1"/>
    <n v="104.33"/>
    <n v="208.28"/>
    <n v="208.28"/>
    <n v="24.05"/>
    <n v="680"/>
    <s v="No"/>
    <m/>
    <m/>
    <m/>
    <x v="1"/>
  </r>
  <r>
    <n v="456"/>
    <s v="Richard Anderson"/>
    <d v="1960-11-19T00:00:00"/>
    <s v="Former"/>
    <s v="F-C"/>
    <s v="USA"/>
    <s v="White"/>
    <d v="1982-10-29T00:00:00"/>
    <n v="1982"/>
    <n v="1990"/>
    <d v="2019-07-31T00:00:00"/>
    <n v="0"/>
    <s v="No"/>
    <n v="58"/>
    <n v="21.94"/>
    <n v="58.69"/>
    <n v="108.86"/>
    <n v="208.28"/>
    <n v="208.28"/>
    <n v="25.09"/>
    <n v="407"/>
    <s v="No"/>
    <m/>
    <m/>
    <m/>
    <x v="1"/>
  </r>
  <r>
    <n v="457"/>
    <s v="Ryan Anderson"/>
    <d v="1988-05-06T00:00:00"/>
    <s v="Active"/>
    <s v="F"/>
    <s v="USA"/>
    <s v="White"/>
    <d v="2008-10-29T00:00:00"/>
    <n v="2008"/>
    <n v="2020"/>
    <d v="2019-07-31T00:00:00"/>
    <n v="0"/>
    <s v="No"/>
    <n v="31"/>
    <n v="20.48"/>
    <n v="31.23"/>
    <n v="108.86"/>
    <n v="208.28"/>
    <n v="208.28"/>
    <n v="25.09"/>
    <n v="409"/>
    <s v="No"/>
    <m/>
    <m/>
    <m/>
    <x v="1"/>
  </r>
  <r>
    <n v="458"/>
    <s v="James Augustine"/>
    <d v="1984-02-27T00:00:00"/>
    <s v="Former"/>
    <s v="F"/>
    <s v="USA"/>
    <s v="Mezcla"/>
    <d v="2007-02-02T00:00:00"/>
    <n v="2006"/>
    <n v="2008"/>
    <d v="2019-07-31T00:00:00"/>
    <n v="0"/>
    <s v="No"/>
    <n v="35"/>
    <n v="22.93"/>
    <n v="35.42"/>
    <n v="106.59"/>
    <n v="208.28"/>
    <n v="208.28"/>
    <n v="24.57"/>
    <n v="27"/>
    <s v="Yes"/>
    <m/>
    <m/>
    <m/>
    <x v="1"/>
  </r>
  <r>
    <n v="459"/>
    <s v="Isaac Austin"/>
    <d v="1969-08-18T00:00:00"/>
    <s v="Former"/>
    <s v="C"/>
    <s v="USA"/>
    <s v="Black"/>
    <d v="1991-11-02T00:00:00"/>
    <n v="1991"/>
    <n v="2002"/>
    <d v="2019-07-31T00:00:00"/>
    <n v="0"/>
    <s v="No"/>
    <n v="49"/>
    <n v="22.21"/>
    <n v="49.95"/>
    <n v="115.67"/>
    <n v="208.28"/>
    <n v="208.28"/>
    <n v="26.66"/>
    <n v="432"/>
    <s v="No"/>
    <m/>
    <m/>
    <m/>
    <x v="1"/>
  </r>
  <r>
    <n v="460"/>
    <s v="Dennis Awtrey"/>
    <d v="1948-02-22T00:00:00"/>
    <s v="Former"/>
    <s v="C"/>
    <s v="USA"/>
    <s v="White"/>
    <d v="1970-10-14T00:00:00"/>
    <n v="1970"/>
    <n v="1982"/>
    <d v="2019-07-31T00:00:00"/>
    <n v="0"/>
    <s v="No"/>
    <n v="71"/>
    <n v="22.64"/>
    <n v="71.44"/>
    <n v="106.59"/>
    <n v="208.28"/>
    <n v="208.28"/>
    <n v="24.57"/>
    <n v="733"/>
    <s v="No"/>
    <m/>
    <m/>
    <m/>
    <x v="1"/>
  </r>
  <r>
    <n v="461"/>
    <s v="Gustavo Ayon"/>
    <d v="1985-04-01T00:00:00"/>
    <s v="Former"/>
    <s v="C"/>
    <s v="No USA"/>
    <s v="White"/>
    <d v="2012-01-01T00:00:00"/>
    <n v="2011"/>
    <n v="2014"/>
    <d v="2019-07-31T00:00:00"/>
    <n v="0"/>
    <s v="No"/>
    <n v="34"/>
    <n v="26.75"/>
    <n v="34.33"/>
    <n v="113.4"/>
    <n v="208.28"/>
    <n v="208.28"/>
    <n v="26.14"/>
    <n v="135"/>
    <s v="No"/>
    <m/>
    <m/>
    <m/>
    <x v="1"/>
  </r>
  <r>
    <n v="462"/>
    <s v="Esteban Batista"/>
    <d v="1983-09-02T00:00:00"/>
    <s v="Former"/>
    <s v="F-C"/>
    <s v="No USA"/>
    <s v="White"/>
    <d v="2005-11-02T00:00:00"/>
    <n v="2005"/>
    <n v="2007"/>
    <d v="2019-07-31T00:00:00"/>
    <n v="0"/>
    <s v="No"/>
    <n v="35"/>
    <n v="22.17"/>
    <n v="35.909999999999997"/>
    <n v="122.47"/>
    <n v="208.28"/>
    <n v="208.28"/>
    <n v="28.23"/>
    <n v="70"/>
    <s v="Yes"/>
    <m/>
    <m/>
    <m/>
    <x v="1"/>
  </r>
  <r>
    <n v="463"/>
    <s v="Dave Batton"/>
    <d v="1956-03-26T00:00:00"/>
    <s v="Former"/>
    <s v="C"/>
    <s v="USA"/>
    <s v="White"/>
    <d v="1982-10-30T00:00:00"/>
    <n v="1982"/>
    <n v="1984"/>
    <d v="2019-07-31T00:00:00"/>
    <n v="0"/>
    <s v="No"/>
    <n v="63"/>
    <n v="26.6"/>
    <n v="63.35"/>
    <n v="108.86"/>
    <n v="208.28"/>
    <n v="208.28"/>
    <n v="25.09"/>
    <n v="58"/>
    <s v="No"/>
    <m/>
    <m/>
    <m/>
    <x v="1"/>
  </r>
  <r>
    <n v="464"/>
    <s v="Aron Baynes"/>
    <d v="1986-12-09T00:00:00"/>
    <s v="Active"/>
    <s v="C"/>
    <s v="No USA"/>
    <s v="White"/>
    <d v="2013-01-25T00:00:00"/>
    <n v="2012"/>
    <n v="2020"/>
    <d v="2019-07-31T00:00:00"/>
    <n v="0"/>
    <s v="No"/>
    <n v="32"/>
    <n v="26.13"/>
    <n v="32.64"/>
    <n v="117.93"/>
    <n v="208.28"/>
    <n v="208.28"/>
    <n v="27.19"/>
    <n v="127"/>
    <s v="No"/>
    <m/>
    <m/>
    <m/>
    <x v="1"/>
  </r>
  <r>
    <n v="465"/>
    <s v="Jerome Beasley"/>
    <d v="1980-05-17T00:00:00"/>
    <s v="Former"/>
    <s v="F"/>
    <s v="USA"/>
    <s v="Black"/>
    <d v="2003-10-29T00:00:00"/>
    <n v="2003"/>
    <n v="2004"/>
    <d v="2019-07-31T00:00:00"/>
    <n v="0"/>
    <s v="No"/>
    <n v="39"/>
    <n v="23.45"/>
    <n v="39.200000000000003"/>
    <n v="107.5"/>
    <n v="208.28"/>
    <n v="208.28"/>
    <n v="24.78"/>
    <n v="2"/>
    <s v="No"/>
    <m/>
    <m/>
    <m/>
    <x v="1"/>
  </r>
  <r>
    <n v="466"/>
    <s v="Kent Benson"/>
    <d v="1954-12-27T00:00:00"/>
    <s v="Former"/>
    <s v="C"/>
    <s v="USA"/>
    <s v="White"/>
    <d v="1977-10-18T00:00:00"/>
    <n v="1977"/>
    <n v="1988"/>
    <d v="2019-07-31T00:00:00"/>
    <n v="0"/>
    <s v="No"/>
    <n v="64"/>
    <n v="22.81"/>
    <n v="64.59"/>
    <n v="106.59"/>
    <n v="208.28"/>
    <n v="208.28"/>
    <n v="24.57"/>
    <n v="680"/>
    <s v="No"/>
    <m/>
    <m/>
    <m/>
    <x v="1"/>
  </r>
  <r>
    <n v="467"/>
    <s v="Tom Black"/>
    <d v="1941-07-09T00:00:00"/>
    <s v="Former"/>
    <s v="C"/>
    <s v="USA"/>
    <s v="White"/>
    <d v="1970-10-14T00:00:00"/>
    <n v="1970"/>
    <n v="1971"/>
    <d v="2017-09-09T00:00:00"/>
    <n v="1"/>
    <s v="Yes"/>
    <n v="76"/>
    <n v="29.26"/>
    <n v="76.17"/>
    <n v="99.79"/>
    <n v="208.28"/>
    <n v="208.28"/>
    <n v="23"/>
    <n v="71"/>
    <s v="No"/>
    <m/>
    <s v="muerte desconocida"/>
    <s v="XB5F"/>
    <x v="4"/>
  </r>
  <r>
    <n v="468"/>
    <s v="Matt Bonner"/>
    <d v="1980-04-05T00:00:00"/>
    <s v="Former"/>
    <s v="F"/>
    <s v="USA"/>
    <s v="White"/>
    <d v="2004-11-03T00:00:00"/>
    <n v="2004"/>
    <n v="2016"/>
    <d v="2019-07-31T00:00:00"/>
    <n v="0"/>
    <s v="No"/>
    <n v="39"/>
    <n v="24.58"/>
    <n v="39.32"/>
    <n v="106.59"/>
    <n v="208.28"/>
    <n v="208.28"/>
    <n v="24.57"/>
    <n v="749"/>
    <s v="No"/>
    <m/>
    <m/>
    <m/>
    <x v="1"/>
  </r>
  <r>
    <n v="469"/>
    <s v="Josh Boone"/>
    <d v="1984-11-21T00:00:00"/>
    <s v="Former"/>
    <s v="F-C"/>
    <s v="USA"/>
    <s v="Black"/>
    <d v="2006-12-02T00:00:00"/>
    <n v="2006"/>
    <n v="2010"/>
    <d v="2019-07-31T00:00:00"/>
    <n v="0"/>
    <s v="No"/>
    <n v="34"/>
    <n v="22.03"/>
    <n v="34.69"/>
    <n v="107.5"/>
    <n v="208.28"/>
    <n v="208.28"/>
    <n v="24.78"/>
    <n v="256"/>
    <s v="No"/>
    <m/>
    <m/>
    <m/>
    <x v="1"/>
  </r>
  <r>
    <n v="470"/>
    <s v="Cal Bowdler"/>
    <d v="1977-03-31T00:00:00"/>
    <s v="Former"/>
    <s v="F"/>
    <s v="USA"/>
    <s v="White"/>
    <d v="1999-11-02T00:00:00"/>
    <n v="1999"/>
    <n v="2002"/>
    <d v="2019-07-31T00:00:00"/>
    <n v="0"/>
    <s v="No"/>
    <n v="42"/>
    <n v="22.59"/>
    <n v="42.33"/>
    <n v="111.13"/>
    <n v="208.28"/>
    <n v="208.28"/>
    <n v="25.62"/>
    <n v="142"/>
    <s v="No"/>
    <m/>
    <m/>
    <m/>
    <x v="1"/>
  </r>
  <r>
    <n v="471"/>
    <s v="Nate Bowman"/>
    <d v="1943-03-19T00:00:00"/>
    <s v="Former"/>
    <s v="C"/>
    <s v="USA"/>
    <s v="Black"/>
    <d v="1966-10-27T00:00:00"/>
    <n v="1966"/>
    <n v="1971"/>
    <d v="1984-12-11T00:00:00"/>
    <n v="1"/>
    <s v="Yes"/>
    <n v="41"/>
    <n v="23.61"/>
    <n v="41.73"/>
    <n v="104.33"/>
    <n v="208.28"/>
    <n v="208.28"/>
    <n v="24.05"/>
    <n v="243"/>
    <s v="No"/>
    <s v="Diseases of the circulatory system"/>
    <s v="cardiac arrest"/>
    <s v="MC82.Z Cardiac arrest, unspecified"/>
    <x v="2"/>
  </r>
  <r>
    <n v="472"/>
    <s v="Harry Boykoff"/>
    <d v="1922-07-24T00:00:00"/>
    <s v="Former"/>
    <s v="C"/>
    <s v="USA"/>
    <s v="White"/>
    <d v="1949-11-02T00:00:00"/>
    <n v="1949"/>
    <n v="1951"/>
    <d v="2001-02-20T00:00:00"/>
    <n v="1"/>
    <s v="Yes"/>
    <n v="78"/>
    <n v="27.28"/>
    <n v="78.58"/>
    <n v="102.06"/>
    <n v="208.28"/>
    <n v="208.28"/>
    <n v="23.53"/>
    <n v="109"/>
    <s v="No"/>
    <s v="Cáncer"/>
    <s v="lung cancer"/>
    <s v="2C25.Z Malignant neoplasms of bronchus or lung, unspecified"/>
    <x v="3"/>
  </r>
  <r>
    <n v="473"/>
    <s v="Craig Brackins"/>
    <d v="1987-10-09T00:00:00"/>
    <s v="Former"/>
    <s v="F"/>
    <s v="USA"/>
    <s v="Black"/>
    <d v="2010-11-24T00:00:00"/>
    <n v="2010"/>
    <n v="2012"/>
    <d v="2019-07-31T00:00:00"/>
    <n v="0"/>
    <s v="No"/>
    <n v="31"/>
    <n v="23.13"/>
    <n v="31.81"/>
    <n v="104.33"/>
    <n v="208.28"/>
    <n v="208.28"/>
    <n v="24.05"/>
    <n v="17"/>
    <s v="No"/>
    <m/>
    <m/>
    <m/>
    <x v="1"/>
  </r>
  <r>
    <n v="474"/>
    <s v="Michael Bradley"/>
    <d v="1979-04-18T00:00:00"/>
    <s v="Former"/>
    <s v="F"/>
    <s v="USA"/>
    <s v="White"/>
    <d v="2001-10-30T00:00:00"/>
    <n v="2001"/>
    <n v="2006"/>
    <d v="2019-07-31T00:00:00"/>
    <n v="0"/>
    <s v="No"/>
    <n v="40"/>
    <n v="22.54"/>
    <n v="40.28"/>
    <n v="111.13"/>
    <n v="208.28"/>
    <n v="208.28"/>
    <n v="25.62"/>
    <n v="173"/>
    <s v="No"/>
    <m/>
    <m/>
    <m/>
    <x v="1"/>
  </r>
  <r>
    <n v="475"/>
    <s v="Mark Bradtke"/>
    <d v="1968-09-27T00:00:00"/>
    <s v="Former"/>
    <s v="C-F"/>
    <s v="No USA"/>
    <s v="White"/>
    <d v="1996-11-09T00:00:00"/>
    <n v="1996"/>
    <n v="1997"/>
    <d v="2019-07-31T00:00:00"/>
    <n v="0"/>
    <s v="No"/>
    <n v="50"/>
    <n v="28.12"/>
    <n v="50.84"/>
    <n v="120.2"/>
    <n v="208.28"/>
    <n v="208.28"/>
    <n v="27.71"/>
    <n v="36"/>
    <s v="No"/>
    <m/>
    <m/>
    <m/>
    <x v="1"/>
  </r>
  <r>
    <n v="476"/>
    <s v="A.J. Bramlett"/>
    <d v="1977-01-10T00:00:00"/>
    <s v="Former"/>
    <s v="C"/>
    <s v="USA"/>
    <s v="White"/>
    <d v="1999-12-07T00:00:00"/>
    <n v="1999"/>
    <n v="2000"/>
    <d v="2019-07-31T00:00:00"/>
    <n v="0"/>
    <s v="No"/>
    <n v="42"/>
    <n v="22.9"/>
    <n v="42.55"/>
    <n v="102.96"/>
    <n v="208.28"/>
    <n v="208.28"/>
    <n v="23.74"/>
    <n v="8"/>
    <s v="No"/>
    <m/>
    <m/>
    <m/>
    <x v="1"/>
  </r>
  <r>
    <n v="477"/>
    <s v="Brad Branson"/>
    <d v="1958-09-24T00:00:00"/>
    <s v="Former"/>
    <s v="C-F"/>
    <s v="USA"/>
    <s v="White"/>
    <d v="1982-03-31T00:00:00"/>
    <n v="1981"/>
    <n v="1983"/>
    <d v="2019-07-31T00:00:00"/>
    <n v="0"/>
    <s v="No"/>
    <n v="60"/>
    <n v="23.52"/>
    <n v="60.85"/>
    <n v="99.79"/>
    <n v="208.28"/>
    <n v="208.28"/>
    <n v="23"/>
    <n v="72"/>
    <s v="No"/>
    <m/>
    <m/>
    <m/>
    <x v="1"/>
  </r>
  <r>
    <n v="478"/>
    <s v="Rickey Brown"/>
    <d v="1958-08-20T00:00:00"/>
    <s v="Former"/>
    <s v="C-F"/>
    <s v="USA"/>
    <s v="Black"/>
    <d v="1980-10-10T00:00:00"/>
    <n v="1980"/>
    <n v="1985"/>
    <d v="2019-07-31T00:00:00"/>
    <n v="0"/>
    <s v="No"/>
    <n v="60"/>
    <n v="22.14"/>
    <n v="60.94"/>
    <n v="97.52"/>
    <n v="208.28"/>
    <n v="208.28"/>
    <n v="22.48"/>
    <n v="340"/>
    <s v="No"/>
    <m/>
    <m/>
    <m/>
    <x v="1"/>
  </r>
  <r>
    <n v="479"/>
    <s v="Jim Browne"/>
    <d v="1930-01-01T00:00:00"/>
    <s v="Former"/>
    <s v="C"/>
    <s v="USA"/>
    <m/>
    <d v="1948-11-01T00:00:00"/>
    <n v="1948"/>
    <n v="1950"/>
    <d v="2003-04-23T00:00:00"/>
    <n v="1"/>
    <s v="Yes"/>
    <n v="73"/>
    <n v="18.829999999999998"/>
    <n v="73.31"/>
    <n v="106.59"/>
    <n v="208.28"/>
    <n v="208.28"/>
    <n v="24.57"/>
    <n v="35"/>
    <s v="No"/>
    <m/>
    <s v="unknown"/>
    <s v="XB5F"/>
    <x v="4"/>
  </r>
  <r>
    <n v="480"/>
    <s v="Matt Bullard"/>
    <d v="1967-06-05T00:00:00"/>
    <s v="Former"/>
    <s v="F"/>
    <s v="USA"/>
    <s v="White"/>
    <d v="1991-05-05T00:00:00"/>
    <n v="1990"/>
    <n v="2002"/>
    <d v="2019-07-31T00:00:00"/>
    <n v="0"/>
    <s v="No"/>
    <n v="52"/>
    <n v="23.92"/>
    <n v="52.15"/>
    <n v="97.52"/>
    <n v="208.28"/>
    <n v="208.28"/>
    <n v="22.48"/>
    <n v="615"/>
    <s v="No"/>
    <m/>
    <m/>
    <m/>
    <x v="1"/>
  </r>
  <r>
    <n v="481"/>
    <s v="Jackie Butler"/>
    <d v="1985-03-10T00:00:00"/>
    <s v="Former"/>
    <s v="F-C"/>
    <s v="USA"/>
    <s v="Black"/>
    <d v="2005-03-21T00:00:00"/>
    <n v="2004"/>
    <n v="2007"/>
    <d v="2019-07-31T00:00:00"/>
    <n v="0"/>
    <s v="No"/>
    <n v="34"/>
    <n v="20.03"/>
    <n v="34.39"/>
    <n v="113.4"/>
    <n v="208.28"/>
    <n v="208.28"/>
    <n v="26.14"/>
    <n v="69"/>
    <s v="No"/>
    <m/>
    <m/>
    <m/>
    <x v="1"/>
  </r>
  <r>
    <n v="482"/>
    <s v="Jim Caldwell"/>
    <d v="1943-01-28T00:00:00"/>
    <s v="Former"/>
    <s v="C"/>
    <s v="USA"/>
    <s v="Black"/>
    <d v="1967-10-18T00:00:00"/>
    <n v="1967"/>
    <n v="1968"/>
    <d v="2019-07-31T00:00:00"/>
    <n v="0"/>
    <s v="No"/>
    <n v="76"/>
    <n v="24.72"/>
    <n v="76.5"/>
    <n v="108.86"/>
    <n v="208.28"/>
    <n v="208.28"/>
    <n v="25.09"/>
    <n v="2"/>
    <s v="No"/>
    <m/>
    <m/>
    <m/>
    <x v="1"/>
  </r>
  <r>
    <n v="483"/>
    <s v="Clint Capela"/>
    <d v="1994-05-18T00:00:00"/>
    <s v="Active"/>
    <s v="C"/>
    <s v="No USA"/>
    <s v="Black"/>
    <d v="2014-11-06T00:00:00"/>
    <n v="2014"/>
    <n v="2020"/>
    <d v="2019-07-31T00:00:00"/>
    <n v="0"/>
    <s v="No"/>
    <n v="25"/>
    <n v="20.47"/>
    <n v="25.2"/>
    <n v="108.86"/>
    <n v="208.28"/>
    <n v="208.28"/>
    <n v="25.09"/>
    <n v="6"/>
    <s v="No"/>
    <m/>
    <m/>
    <m/>
    <x v="1"/>
  </r>
  <r>
    <n v="484"/>
    <s v="Jimmy Carruth"/>
    <d v="1969-11-04T00:00:00"/>
    <s v="Former"/>
    <s v="C-F"/>
    <s v="USA"/>
    <s v="Black"/>
    <d v="1997-03-17T00:00:00"/>
    <n v="1996"/>
    <n v="1997"/>
    <d v="2019-07-31T00:00:00"/>
    <n v="0"/>
    <s v="No"/>
    <n v="49"/>
    <n v="27.36"/>
    <n v="49.74"/>
    <n v="120.2"/>
    <n v="208.28"/>
    <n v="208.28"/>
    <n v="27.71"/>
    <n v="4"/>
    <s v="No"/>
    <m/>
    <m/>
    <m/>
    <x v="1"/>
  </r>
  <r>
    <n v="485"/>
    <s v="Tom Chambers"/>
    <d v="1959-06-21T00:00:00"/>
    <s v="Former"/>
    <s v="F-C"/>
    <s v="USA"/>
    <s v="White"/>
    <d v="1981-10-31T00:00:00"/>
    <n v="1981"/>
    <n v="1998"/>
    <d v="2019-07-31T00:00:00"/>
    <n v="0"/>
    <s v="No"/>
    <n v="60"/>
    <n v="22.36"/>
    <n v="60.11"/>
    <n v="99.79"/>
    <n v="208.28"/>
    <n v="208.28"/>
    <n v="23"/>
    <n v="1107"/>
    <s v="No"/>
    <m/>
    <m/>
    <m/>
    <x v="1"/>
  </r>
  <r>
    <n v="486"/>
    <s v="Mike Champion"/>
    <d v="1964-04-05T00:00:00"/>
    <s v="Former"/>
    <s v="F"/>
    <s v="USA"/>
    <s v="Black"/>
    <d v="1989-03-03T00:00:00"/>
    <n v="1988"/>
    <n v="1989"/>
    <d v="2019-07-31T00:00:00"/>
    <n v="0"/>
    <s v="No"/>
    <n v="55"/>
    <n v="24.91"/>
    <n v="55.32"/>
    <n v="104.33"/>
    <n v="208.28"/>
    <n v="208.28"/>
    <n v="24.05"/>
    <n v="2"/>
    <s v="No"/>
    <m/>
    <m/>
    <m/>
    <x v="1"/>
  </r>
  <r>
    <n v="487"/>
    <s v="Pete Chilcutt"/>
    <d v="1968-09-14T00:00:00"/>
    <s v="Former"/>
    <s v="F-C"/>
    <s v="USA"/>
    <s v="White"/>
    <d v="1991-11-01T00:00:00"/>
    <n v="1991"/>
    <n v="2000"/>
    <d v="2019-07-31T00:00:00"/>
    <n v="0"/>
    <s v="No"/>
    <n v="50"/>
    <n v="23.13"/>
    <n v="50.87"/>
    <n v="104.33"/>
    <n v="208.28"/>
    <n v="208.28"/>
    <n v="24.05"/>
    <n v="584"/>
    <s v="No"/>
    <m/>
    <m/>
    <m/>
    <x v="1"/>
  </r>
  <r>
    <n v="488"/>
    <s v="Bob Christian"/>
    <d v="1946-05-11T00:00:00"/>
    <s v="Former"/>
    <s v="C"/>
    <s v="USA"/>
    <s v="Black"/>
    <d v="1970-10-21T00:00:00"/>
    <n v="1970"/>
    <n v="1974"/>
    <d v="2019-07-31T00:00:00"/>
    <n v="0"/>
    <s v="No"/>
    <n v="73"/>
    <n v="24.45"/>
    <n v="73.22"/>
    <n v="115.67"/>
    <n v="208.28"/>
    <n v="208.28"/>
    <n v="26.66"/>
    <n v="246"/>
    <s v="No"/>
    <m/>
    <m/>
    <m/>
    <x v="1"/>
  </r>
  <r>
    <n v="489"/>
    <s v="Earl Clark"/>
    <d v="1988-01-17T00:00:00"/>
    <s v="Former"/>
    <s v="F"/>
    <s v="USA"/>
    <s v="Black"/>
    <d v="2009-10-28T00:00:00"/>
    <n v="2009"/>
    <n v="2015"/>
    <d v="2019-07-31T00:00:00"/>
    <n v="0"/>
    <s v="No"/>
    <n v="31"/>
    <n v="21.78"/>
    <n v="31.53"/>
    <n v="102.06"/>
    <n v="208.28"/>
    <n v="208.28"/>
    <n v="23.53"/>
    <n v="251"/>
    <s v="No"/>
    <m/>
    <m/>
    <m/>
    <x v="1"/>
  </r>
  <r>
    <n v="490"/>
    <s v="Bob Cluggish"/>
    <d v="1917-09-18T00:00:00"/>
    <s v="Former"/>
    <s v="C"/>
    <s v="USA"/>
    <s v="White"/>
    <d v="1946-11-18T00:00:00"/>
    <n v="1946"/>
    <n v="1947"/>
    <d v="2008-09-05T00:00:00"/>
    <n v="1"/>
    <s v="Yes"/>
    <n v="90"/>
    <n v="29.17"/>
    <n v="90.97"/>
    <n v="106.59"/>
    <n v="208.28"/>
    <n v="208.28"/>
    <n v="24.57"/>
    <n v="54"/>
    <s v="No"/>
    <s v="Diseases of the circulatory system"/>
    <s v="Problema cardíaco"/>
    <s v="MC82.Z"/>
    <x v="2"/>
  </r>
  <r>
    <n v="491"/>
    <s v="Derrick Coleman"/>
    <d v="1967-06-21T00:00:00"/>
    <s v="Former"/>
    <s v="F"/>
    <s v="USA"/>
    <s v="Black"/>
    <d v="1990-11-02T00:00:00"/>
    <n v="1990"/>
    <n v="2005"/>
    <d v="2019-07-31T00:00:00"/>
    <n v="0"/>
    <s v="No"/>
    <n v="52"/>
    <n v="23.37"/>
    <n v="52.11"/>
    <n v="104.33"/>
    <n v="208.28"/>
    <n v="208.28"/>
    <n v="24.05"/>
    <n v="781"/>
    <s v="Yes"/>
    <m/>
    <m/>
    <m/>
    <x v="1"/>
  </r>
  <r>
    <n v="492"/>
    <s v="Marty Conlon"/>
    <d v="1968-01-19T00:00:00"/>
    <s v="Former"/>
    <s v="F-C"/>
    <s v="USA"/>
    <s v="White"/>
    <d v="1991-11-05T00:00:00"/>
    <n v="1991"/>
    <n v="2000"/>
    <d v="2019-07-31T00:00:00"/>
    <n v="0"/>
    <s v="No"/>
    <n v="51"/>
    <n v="23.79"/>
    <n v="51.53"/>
    <n v="101.6"/>
    <n v="208.28"/>
    <n v="208.28"/>
    <n v="23.42"/>
    <n v="379"/>
    <s v="No"/>
    <m/>
    <m/>
    <m/>
    <x v="1"/>
  </r>
  <r>
    <n v="493"/>
    <s v="Jeff Cook"/>
    <d v="1956-10-21T00:00:00"/>
    <s v="Former"/>
    <s v="F-C"/>
    <s v="USA"/>
    <s v="White"/>
    <d v="1979-10-12T00:00:00"/>
    <n v="1979"/>
    <n v="1988"/>
    <d v="2019-07-31T00:00:00"/>
    <n v="0"/>
    <s v="No"/>
    <n v="62"/>
    <n v="22.97"/>
    <n v="62.77"/>
    <n v="97.52"/>
    <n v="208.28"/>
    <n v="208.28"/>
    <n v="22.48"/>
    <n v="518"/>
    <s v="No"/>
    <m/>
    <m/>
    <m/>
    <x v="1"/>
  </r>
  <r>
    <n v="494"/>
    <s v="Joe Cooper"/>
    <d v="1957-09-01T00:00:00"/>
    <s v="Former"/>
    <s v="C-F"/>
    <s v="USA"/>
    <s v="Black"/>
    <d v="1981-10-30T00:00:00"/>
    <n v="1981"/>
    <n v="1985"/>
    <d v="2019-07-31T00:00:00"/>
    <n v="0"/>
    <s v="No"/>
    <n v="61"/>
    <n v="24.16"/>
    <n v="61.91"/>
    <n v="104.33"/>
    <n v="208.28"/>
    <n v="208.28"/>
    <n v="24.05"/>
    <n v="24"/>
    <s v="No"/>
    <m/>
    <m/>
    <m/>
    <x v="1"/>
  </r>
  <r>
    <n v="495"/>
    <s v="Wayne Cooper"/>
    <d v="1956-11-16T00:00:00"/>
    <s v="Former"/>
    <s v="C-F"/>
    <s v="USA"/>
    <s v="Black"/>
    <d v="1978-10-14T00:00:00"/>
    <n v="1978"/>
    <n v="1992"/>
    <d v="2019-07-31T00:00:00"/>
    <n v="0"/>
    <s v="No"/>
    <n v="62"/>
    <n v="21.91"/>
    <n v="62.7"/>
    <n v="99.79"/>
    <n v="208.28"/>
    <n v="208.28"/>
    <n v="23"/>
    <n v="984"/>
    <s v="No"/>
    <m/>
    <m/>
    <m/>
    <x v="1"/>
  </r>
  <r>
    <n v="496"/>
    <s v="Tom Copa"/>
    <d v="1964-10-30T00:00:00"/>
    <s v="Former"/>
    <s v="C"/>
    <s v="USA"/>
    <s v="White"/>
    <d v="1991-11-01T00:00:00"/>
    <n v="1991"/>
    <n v="1992"/>
    <d v="2019-07-31T00:00:00"/>
    <n v="0"/>
    <s v="No"/>
    <n v="54"/>
    <n v="27"/>
    <n v="54.75"/>
    <n v="124.74"/>
    <n v="208.28"/>
    <n v="208.28"/>
    <n v="28.75"/>
    <n v="33"/>
    <s v="No"/>
    <m/>
    <m/>
    <m/>
    <x v="1"/>
  </r>
  <r>
    <n v="497"/>
    <s v="Jeff Cross"/>
    <d v="1961-09-01T00:00:00"/>
    <s v="Former"/>
    <s v="F"/>
    <s v="USA"/>
    <s v="White"/>
    <d v="1986-02-01T00:00:00"/>
    <n v="1985"/>
    <n v="1986"/>
    <d v="2019-07-31T00:00:00"/>
    <n v="0"/>
    <s v="No"/>
    <n v="57"/>
    <n v="24.42"/>
    <n v="57.91"/>
    <n v="108.86"/>
    <n v="208.28"/>
    <n v="208.28"/>
    <n v="25.09"/>
    <n v="21"/>
    <s v="No"/>
    <m/>
    <m/>
    <m/>
    <x v="1"/>
  </r>
  <r>
    <n v="498"/>
    <s v="Russell Cross"/>
    <d v="1961-09-05T00:00:00"/>
    <s v="Former"/>
    <s v="C"/>
    <s v="USA"/>
    <s v="Black"/>
    <d v="1983-11-12T00:00:00"/>
    <n v="1983"/>
    <n v="1984"/>
    <d v="2019-07-31T00:00:00"/>
    <n v="0"/>
    <s v="No"/>
    <n v="57"/>
    <n v="22.18"/>
    <n v="57.9"/>
    <n v="97.52"/>
    <n v="208.28"/>
    <n v="208.28"/>
    <n v="22.48"/>
    <n v="45"/>
    <s v="No"/>
    <m/>
    <m/>
    <m/>
    <x v="1"/>
  </r>
  <r>
    <n v="499"/>
    <s v="Dick Cunningham"/>
    <d v="1946-07-11T00:00:00"/>
    <s v="Former"/>
    <s v="C"/>
    <s v="USA"/>
    <s v="White"/>
    <d v="1968-10-16T00:00:00"/>
    <n v="1968"/>
    <n v="1975"/>
    <d v="2019-07-31T00:00:00"/>
    <n v="0"/>
    <s v="No"/>
    <n v="73"/>
    <n v="22.27"/>
    <n v="73.05"/>
    <n v="111.13"/>
    <n v="208.28"/>
    <n v="208.28"/>
    <n v="25.62"/>
    <n v="358"/>
    <s v="No"/>
    <m/>
    <m/>
    <m/>
    <x v="1"/>
  </r>
  <r>
    <n v="500"/>
    <s v="Radisav Curcic"/>
    <d v="1965-09-26T00:00:00"/>
    <s v="Former"/>
    <s v="C"/>
    <s v="No USA"/>
    <s v="White"/>
    <d v="1992-12-18T00:00:00"/>
    <n v="1992"/>
    <n v="1993"/>
    <d v="2019-07-31T00:00:00"/>
    <n v="0"/>
    <s v="No"/>
    <n v="53"/>
    <n v="27.23"/>
    <n v="53.84"/>
    <n v="124.74"/>
    <n v="208.28"/>
    <n v="208.28"/>
    <n v="28.75"/>
    <n v="20"/>
    <s v="No"/>
    <m/>
    <m/>
    <m/>
    <x v="1"/>
  </r>
  <r>
    <n v="501"/>
    <s v="Jermareo Davidson"/>
    <d v="1984-11-15T00:00:00"/>
    <s v="Former"/>
    <s v="F"/>
    <s v="USA"/>
    <s v="Black"/>
    <d v="2007-11-06T00:00:00"/>
    <n v="2007"/>
    <n v="2009"/>
    <d v="2019-07-31T00:00:00"/>
    <n v="0"/>
    <s v="No"/>
    <n v="34"/>
    <n v="22.97"/>
    <n v="34.700000000000003"/>
    <n v="104.33"/>
    <n v="208.28"/>
    <n v="208.28"/>
    <n v="24.05"/>
    <n v="52"/>
    <s v="No"/>
    <m/>
    <m/>
    <m/>
    <x v="1"/>
  </r>
  <r>
    <n v="502"/>
    <s v="Brandon Davies"/>
    <d v="1991-07-25T00:00:00"/>
    <s v="Former"/>
    <s v="F"/>
    <s v="USA"/>
    <s v="Black"/>
    <d v="2013-11-02T00:00:00"/>
    <n v="2013"/>
    <n v="2015"/>
    <d v="2019-07-31T00:00:00"/>
    <n v="0"/>
    <s v="No"/>
    <n v="28"/>
    <n v="22.28"/>
    <n v="28.02"/>
    <n v="108.86"/>
    <n v="208.28"/>
    <n v="208.28"/>
    <n v="25.09"/>
    <n v="78"/>
    <s v="No"/>
    <m/>
    <m/>
    <m/>
    <x v="1"/>
  </r>
  <r>
    <n v="503"/>
    <s v="Anthony Davis"/>
    <d v="1993-03-11T00:00:00"/>
    <s v="Active"/>
    <s v="F-C"/>
    <s v="USA"/>
    <s v="Black"/>
    <d v="2012-10-31T00:00:00"/>
    <n v="2012"/>
    <n v="2020"/>
    <d v="2019-07-31T00:00:00"/>
    <n v="0"/>
    <s v="No"/>
    <n v="26"/>
    <n v="19.64"/>
    <n v="26.39"/>
    <n v="114.76"/>
    <n v="208.28"/>
    <n v="208.28"/>
    <n v="26.45"/>
    <n v="186"/>
    <s v="No"/>
    <m/>
    <m/>
    <m/>
    <x v="1"/>
  </r>
  <r>
    <n v="504"/>
    <s v="Ed Davis"/>
    <d v="1989-06-05T00:00:00"/>
    <s v="Active"/>
    <s v="F"/>
    <s v="USA"/>
    <s v="Black"/>
    <d v="2010-12-01T00:00:00"/>
    <n v="2010"/>
    <n v="2020"/>
    <d v="2019-07-31T00:00:00"/>
    <n v="0"/>
    <s v="No"/>
    <n v="30"/>
    <n v="21.49"/>
    <n v="30.15"/>
    <n v="108.86"/>
    <n v="208.28"/>
    <n v="208.28"/>
    <n v="25.09"/>
    <n v="342"/>
    <s v="Yes"/>
    <m/>
    <m/>
    <m/>
    <x v="1"/>
  </r>
  <r>
    <n v="505"/>
    <s v="Mike Davis"/>
    <d v="1956-08-02T00:00:00"/>
    <s v="Former"/>
    <s v="F"/>
    <s v="USA"/>
    <s v="Black"/>
    <d v="1983-03-15T00:00:00"/>
    <n v="1982"/>
    <n v="1983"/>
    <d v="2019-07-31T00:00:00"/>
    <n v="0"/>
    <s v="No"/>
    <n v="62"/>
    <n v="26.61"/>
    <n v="62.99"/>
    <n v="104.33"/>
    <n v="208.28"/>
    <n v="208.28"/>
    <n v="24.05"/>
    <n v="8"/>
    <s v="No"/>
    <m/>
    <m/>
    <m/>
    <x v="1"/>
  </r>
  <r>
    <n v="506"/>
    <s v="Andrew DeClercq"/>
    <d v="1973-02-01T00:00:00"/>
    <s v="Former"/>
    <s v="F-C"/>
    <s v="USA"/>
    <s v="White"/>
    <d v="1996-01-14T00:00:00"/>
    <n v="1995"/>
    <n v="2005"/>
    <d v="2019-07-31T00:00:00"/>
    <n v="0"/>
    <s v="No"/>
    <n v="46"/>
    <n v="22.95"/>
    <n v="46.49"/>
    <n v="104.33"/>
    <n v="208.28"/>
    <n v="208.28"/>
    <n v="24.05"/>
    <n v="587"/>
    <s v="No"/>
    <m/>
    <m/>
    <m/>
    <x v="1"/>
  </r>
  <r>
    <n v="507"/>
    <s v="Randy Denton"/>
    <d v="1949-02-18T00:00:00"/>
    <s v="Former"/>
    <s v="C"/>
    <s v="USA"/>
    <s v="White"/>
    <d v="1976-10-21T00:00:00"/>
    <n v="1976"/>
    <n v="1977"/>
    <d v="2019-07-31T00:00:00"/>
    <n v="0"/>
    <s v="No"/>
    <n v="70"/>
    <n v="27.67"/>
    <n v="70.44"/>
    <n v="108.86"/>
    <n v="208.28"/>
    <n v="208.28"/>
    <n v="25.09"/>
    <n v="45"/>
    <s v="No"/>
    <m/>
    <m/>
    <m/>
    <x v="1"/>
  </r>
  <r>
    <n v="508"/>
    <s v="Coby Dietrick"/>
    <d v="1948-07-23T00:00:00"/>
    <s v="Former"/>
    <s v="C-F"/>
    <s v="USA"/>
    <s v="White"/>
    <d v="1976-10-22T00:00:00"/>
    <n v="1976"/>
    <n v="1983"/>
    <d v="2019-07-31T00:00:00"/>
    <n v="0"/>
    <s v="No"/>
    <n v="71"/>
    <n v="28.25"/>
    <n v="71.02"/>
    <n v="99.79"/>
    <n v="208.28"/>
    <n v="208.28"/>
    <n v="23"/>
    <n v="480"/>
    <s v="No"/>
    <m/>
    <m/>
    <m/>
    <x v="1"/>
  </r>
  <r>
    <n v="509"/>
    <s v="Leon Douglas"/>
    <d v="1954-08-26T00:00:00"/>
    <s v="Former"/>
    <s v="C-F"/>
    <s v="USA"/>
    <s v="Black"/>
    <d v="1976-10-22T00:00:00"/>
    <n v="1976"/>
    <n v="1983"/>
    <d v="2019-07-31T00:00:00"/>
    <n v="0"/>
    <s v="No"/>
    <n v="64"/>
    <n v="22.16"/>
    <n v="64.930000000000007"/>
    <n v="104.33"/>
    <n v="208.28"/>
    <n v="208.28"/>
    <n v="24.05"/>
    <n v="456"/>
    <s v="No"/>
    <m/>
    <m/>
    <m/>
    <x v="1"/>
  </r>
  <r>
    <n v="510"/>
    <s v="Andre Drummond"/>
    <d v="1993-08-10T00:00:00"/>
    <s v="Active"/>
    <s v="C"/>
    <s v="USA"/>
    <s v="Black"/>
    <d v="2012-10-31T00:00:00"/>
    <n v="2012"/>
    <n v="2020"/>
    <d v="2019-07-31T00:00:00"/>
    <n v="0"/>
    <s v="No"/>
    <n v="25"/>
    <n v="19.23"/>
    <n v="25.97"/>
    <n v="126.55"/>
    <n v="208.28"/>
    <n v="210.82"/>
    <n v="29.17"/>
    <n v="209"/>
    <s v="No"/>
    <m/>
    <m/>
    <m/>
    <x v="1"/>
  </r>
  <r>
    <n v="511"/>
    <s v="Acie Earl"/>
    <d v="1970-06-23T00:00:00"/>
    <s v="Former"/>
    <s v="F-C"/>
    <s v="USA"/>
    <s v="Black"/>
    <d v="1993-11-05T00:00:00"/>
    <n v="1993"/>
    <n v="1997"/>
    <d v="2019-07-31T00:00:00"/>
    <n v="0"/>
    <s v="No"/>
    <n v="49"/>
    <n v="23.37"/>
    <n v="49.1"/>
    <n v="108.86"/>
    <n v="208.28"/>
    <n v="208.28"/>
    <n v="25.09"/>
    <n v="193"/>
    <s v="No"/>
    <m/>
    <m/>
    <m/>
    <x v="1"/>
  </r>
  <r>
    <n v="512"/>
    <s v="Leroy Ellis"/>
    <d v="1940-03-10T00:00:00"/>
    <s v="Former"/>
    <s v="C-F"/>
    <s v="USA"/>
    <s v="Black"/>
    <d v="1962-10-16T00:00:00"/>
    <n v="1962"/>
    <n v="1976"/>
    <d v="2012-06-02T00:00:00"/>
    <n v="1"/>
    <s v="Yes"/>
    <n v="72"/>
    <n v="22.6"/>
    <n v="72.23"/>
    <n v="95.25"/>
    <n v="208.28"/>
    <n v="208.28"/>
    <n v="21.96"/>
    <n v="1048"/>
    <s v="No"/>
    <s v="Cáncer"/>
    <s v="Prostate cancer"/>
    <s v="2C82.Z Malignant neoplasms of prostate, unspecified"/>
    <x v="3"/>
  </r>
  <r>
    <n v="513"/>
    <s v="Melvin Ely"/>
    <d v="1978-05-02T00:00:00"/>
    <s v="Former"/>
    <s v="C"/>
    <s v="USA"/>
    <s v="Black"/>
    <d v="2002-11-28T00:00:00"/>
    <n v="2002"/>
    <n v="2014"/>
    <d v="2019-07-31T00:00:00"/>
    <n v="0"/>
    <s v="No"/>
    <n v="41"/>
    <n v="24.57"/>
    <n v="41.25"/>
    <n v="117.93"/>
    <n v="208.28"/>
    <n v="208.28"/>
    <n v="27.19"/>
    <n v="375"/>
    <s v="No"/>
    <m/>
    <m/>
    <m/>
    <x v="1"/>
  </r>
  <r>
    <n v="514"/>
    <s v="Derrick Favors"/>
    <d v="1991-07-15T00:00:00"/>
    <s v="Active"/>
    <s v="F-C"/>
    <s v="USA"/>
    <s v="Black"/>
    <d v="2010-10-27T00:00:00"/>
    <n v="2010"/>
    <n v="2020"/>
    <d v="2019-07-31T00:00:00"/>
    <n v="0"/>
    <s v="No"/>
    <n v="28"/>
    <n v="19.29"/>
    <n v="28.04"/>
    <n v="120.2"/>
    <n v="208.28"/>
    <n v="208.28"/>
    <n v="27.71"/>
    <n v="357"/>
    <s v="No"/>
    <m/>
    <m/>
    <m/>
    <x v="1"/>
  </r>
  <r>
    <n v="515"/>
    <s v="Eric Fernsten"/>
    <d v="1953-11-01T00:00:00"/>
    <s v="Former"/>
    <s v="C-F"/>
    <s v="USA"/>
    <s v="White"/>
    <d v="1975-10-30T00:00:00"/>
    <n v="1975"/>
    <n v="1984"/>
    <d v="2019-07-31T00:00:00"/>
    <n v="0"/>
    <s v="No"/>
    <n v="65"/>
    <n v="21.99"/>
    <n v="65.739999999999995"/>
    <n v="92.99"/>
    <n v="208.28"/>
    <n v="208.28"/>
    <n v="21.43"/>
    <n v="218"/>
    <s v="No"/>
    <m/>
    <m/>
    <m/>
    <x v="1"/>
  </r>
  <r>
    <n v="516"/>
    <s v="Danny Ferry"/>
    <d v="1966-10-17T00:00:00"/>
    <s v="Former"/>
    <s v="F"/>
    <s v="USA"/>
    <s v="White"/>
    <d v="1990-11-02T00:00:00"/>
    <n v="1990"/>
    <n v="2003"/>
    <d v="2019-07-31T00:00:00"/>
    <n v="0"/>
    <s v="No"/>
    <n v="52"/>
    <n v="24.04"/>
    <n v="52.79"/>
    <n v="104.33"/>
    <n v="208.28"/>
    <n v="208.28"/>
    <n v="24.05"/>
    <n v="917"/>
    <s v="No"/>
    <m/>
    <m/>
    <m/>
    <x v="1"/>
  </r>
  <r>
    <n v="517"/>
    <s v="Bayard Forrest"/>
    <d v="1954-07-08T00:00:00"/>
    <s v="Former"/>
    <s v="C"/>
    <s v="USA"/>
    <s v="White"/>
    <d v="1977-10-18T00:00:00"/>
    <n v="1977"/>
    <n v="1979"/>
    <d v="2019-07-31T00:00:00"/>
    <n v="0"/>
    <s v="No"/>
    <n v="65"/>
    <n v="23.28"/>
    <n v="65.06"/>
    <n v="106.59"/>
    <n v="208.28"/>
    <n v="208.28"/>
    <n v="24.57"/>
    <n v="139"/>
    <s v="No"/>
    <m/>
    <m/>
    <m/>
    <x v="1"/>
  </r>
  <r>
    <n v="518"/>
    <s v="Antonis Fotsis"/>
    <d v="1981-04-01T00:00:00"/>
    <s v="Former"/>
    <s v="F"/>
    <s v="No USA"/>
    <s v="White"/>
    <d v="2001-11-09T00:00:00"/>
    <n v="2001"/>
    <n v="2002"/>
    <d v="2019-07-31T00:00:00"/>
    <n v="0"/>
    <s v="No"/>
    <n v="38"/>
    <n v="20.61"/>
    <n v="38.33"/>
    <n v="99.34"/>
    <n v="208.28"/>
    <n v="208.28"/>
    <n v="22.9"/>
    <n v="28"/>
    <s v="No"/>
    <m/>
    <m/>
    <m/>
    <x v="1"/>
  </r>
  <r>
    <n v="519"/>
    <s v="Jim Fox"/>
    <d v="1943-04-07T00:00:00"/>
    <s v="Former"/>
    <s v="C-F"/>
    <s v="USA"/>
    <s v="White"/>
    <d v="1967-10-17T00:00:00"/>
    <n v="1967"/>
    <n v="1977"/>
    <d v="2019-07-31T00:00:00"/>
    <n v="0"/>
    <s v="No"/>
    <n v="76"/>
    <n v="24.53"/>
    <n v="76.31"/>
    <n v="104.33"/>
    <n v="208.28"/>
    <n v="208.28"/>
    <n v="24.05"/>
    <n v="743"/>
    <s v="No"/>
    <m/>
    <m/>
    <m/>
    <x v="1"/>
  </r>
  <r>
    <n v="520"/>
    <s v="Adonal Foyle"/>
    <d v="1975-03-09T00:00:00"/>
    <s v="Former"/>
    <s v="C"/>
    <s v="No USA"/>
    <s v="Black"/>
    <d v="1997-10-31T00:00:00"/>
    <n v="1997"/>
    <n v="2009"/>
    <d v="2019-07-31T00:00:00"/>
    <n v="0"/>
    <s v="No"/>
    <n v="44"/>
    <n v="22.65"/>
    <n v="44.39"/>
    <n v="113.4"/>
    <n v="208.28"/>
    <n v="208.28"/>
    <n v="26.14"/>
    <n v="733"/>
    <s v="No"/>
    <m/>
    <m/>
    <m/>
    <x v="1"/>
  </r>
  <r>
    <n v="521"/>
    <s v="Tellis Frank"/>
    <d v="1965-04-26T00:00:00"/>
    <s v="Former"/>
    <s v="F-C"/>
    <s v="USA"/>
    <s v="Black"/>
    <d v="1987-11-06T00:00:00"/>
    <n v="1987"/>
    <n v="1994"/>
    <d v="2019-07-31T00:00:00"/>
    <n v="0"/>
    <s v="No"/>
    <n v="54"/>
    <n v="22.53"/>
    <n v="54.26"/>
    <n v="102.06"/>
    <n v="208.28"/>
    <n v="208.28"/>
    <n v="23.53"/>
    <n v="264"/>
    <s v="No"/>
    <m/>
    <m/>
    <m/>
    <x v="1"/>
  </r>
  <r>
    <n v="522"/>
    <s v="Joel Freeland"/>
    <d v="1987-02-07T00:00:00"/>
    <s v="Former"/>
    <s v="F-C"/>
    <s v="No USA"/>
    <s v="White"/>
    <d v="2012-11-02T00:00:00"/>
    <n v="2012"/>
    <n v="2017"/>
    <d v="2019-07-31T00:00:00"/>
    <n v="0"/>
    <s v="No"/>
    <n v="32"/>
    <n v="25.74"/>
    <n v="32.479999999999997"/>
    <n v="113.4"/>
    <n v="208.28"/>
    <n v="208.28"/>
    <n v="26.14"/>
    <n v="137"/>
    <s v="No"/>
    <m/>
    <m/>
    <m/>
    <x v="1"/>
  </r>
  <r>
    <n v="523"/>
    <s v="Matt Freije"/>
    <d v="1981-10-02T00:00:00"/>
    <s v="Former"/>
    <s v="F"/>
    <s v="USA"/>
    <s v="White"/>
    <d v="2004-10-20T00:00:00"/>
    <n v="2004"/>
    <n v="2007"/>
    <d v="2019-07-31T00:00:00"/>
    <n v="0"/>
    <s v="No"/>
    <n v="37"/>
    <n v="23.05"/>
    <n v="37.83"/>
    <n v="108.86"/>
    <n v="208.28"/>
    <n v="208.28"/>
    <n v="25.09"/>
    <n v="42"/>
    <s v="No"/>
    <m/>
    <m/>
    <m/>
    <x v="1"/>
  </r>
  <r>
    <n v="524"/>
    <s v="Chad Gallagher"/>
    <d v="1969-05-30T00:00:00"/>
    <s v="Former"/>
    <s v="C"/>
    <s v="USA"/>
    <s v="White"/>
    <d v="1994-02-05T00:00:00"/>
    <n v="1993"/>
    <n v="1994"/>
    <d v="2019-07-31T00:00:00"/>
    <n v="0"/>
    <s v="No"/>
    <n v="50"/>
    <n v="24.69"/>
    <n v="50.17"/>
    <n v="115.67"/>
    <n v="208.28"/>
    <n v="208.28"/>
    <n v="26.66"/>
    <n v="2"/>
    <s v="No"/>
    <m/>
    <m/>
    <m/>
    <x v="1"/>
  </r>
  <r>
    <n v="525"/>
    <s v="Danilo Gallinari"/>
    <d v="1988-08-08T00:00:00"/>
    <s v="Active"/>
    <s v="F"/>
    <s v="No USA"/>
    <s v="White"/>
    <d v="2008-10-29T00:00:00"/>
    <n v="2008"/>
    <n v="2020"/>
    <d v="2019-07-31T00:00:00"/>
    <n v="0"/>
    <s v="No"/>
    <n v="30"/>
    <n v="20.22"/>
    <n v="30.98"/>
    <n v="102.06"/>
    <n v="208.28"/>
    <n v="208.28"/>
    <n v="23.53"/>
    <n v="335"/>
    <s v="No"/>
    <m/>
    <m/>
    <m/>
    <x v="1"/>
  </r>
  <r>
    <n v="526"/>
    <s v="Dean Garrett"/>
    <d v="1966-11-27T00:00:00"/>
    <s v="Former"/>
    <s v="C"/>
    <s v="USA"/>
    <s v="Black"/>
    <d v="1996-11-03T00:00:00"/>
    <n v="1996"/>
    <n v="2002"/>
    <d v="2019-07-31T00:00:00"/>
    <n v="0"/>
    <s v="No"/>
    <n v="52"/>
    <n v="29.94"/>
    <n v="52.67"/>
    <n v="102.06"/>
    <n v="208.28"/>
    <n v="208.28"/>
    <n v="23.53"/>
    <n v="359"/>
    <s v="No"/>
    <m/>
    <m/>
    <m/>
    <x v="1"/>
  </r>
  <r>
    <n v="527"/>
    <s v="Chris Gatling"/>
    <d v="1967-09-03T00:00:00"/>
    <s v="Former"/>
    <s v="F-C"/>
    <s v="USA"/>
    <s v="Black"/>
    <d v="1991-11-01T00:00:00"/>
    <n v="1991"/>
    <n v="2002"/>
    <d v="2019-07-31T00:00:00"/>
    <n v="0"/>
    <s v="No"/>
    <n v="51"/>
    <n v="24.16"/>
    <n v="51.91"/>
    <n v="99.79"/>
    <n v="208.28"/>
    <n v="208.28"/>
    <n v="23"/>
    <n v="700"/>
    <s v="Yes"/>
    <m/>
    <m/>
    <m/>
    <x v="1"/>
  </r>
  <r>
    <n v="528"/>
    <s v="John Gianelli"/>
    <d v="1950-06-10T00:00:00"/>
    <s v="Former"/>
    <s v="C-F"/>
    <s v="USA"/>
    <s v="White"/>
    <d v="1972-10-10T00:00:00"/>
    <n v="1972"/>
    <n v="1980"/>
    <d v="2019-07-31T00:00:00"/>
    <n v="0"/>
    <s v="No"/>
    <n v="69"/>
    <n v="22.34"/>
    <n v="69.14"/>
    <n v="99.79"/>
    <n v="208.28"/>
    <n v="208.28"/>
    <n v="23"/>
    <n v="541"/>
    <s v="No"/>
    <m/>
    <m/>
    <m/>
    <x v="1"/>
  </r>
  <r>
    <n v="529"/>
    <s v="Mike Gibson"/>
    <d v="1960-10-27T00:00:00"/>
    <s v="Former"/>
    <s v="F"/>
    <s v="USA"/>
    <s v="Black"/>
    <d v="1983-11-03T00:00:00"/>
    <n v="1983"/>
    <n v="1986"/>
    <d v="2019-07-31T00:00:00"/>
    <n v="0"/>
    <s v="No"/>
    <n v="58"/>
    <n v="23.02"/>
    <n v="58.76"/>
    <n v="92.99"/>
    <n v="208.28"/>
    <n v="208.28"/>
    <n v="21.43"/>
    <n v="64"/>
    <s v="No"/>
    <m/>
    <m/>
    <m/>
    <x v="1"/>
  </r>
  <r>
    <n v="530"/>
    <s v="Dan Godfread"/>
    <d v="1967-06-14T00:00:00"/>
    <s v="Former"/>
    <s v="C"/>
    <s v="USA"/>
    <s v="White"/>
    <d v="1990-12-30T00:00:00"/>
    <n v="1990"/>
    <n v="1992"/>
    <d v="2019-07-31T00:00:00"/>
    <n v="0"/>
    <s v="No"/>
    <n v="52"/>
    <n v="23.55"/>
    <n v="52.13"/>
    <n v="113.4"/>
    <n v="208.28"/>
    <n v="208.28"/>
    <n v="26.14"/>
    <n v="11"/>
    <s v="No"/>
    <m/>
    <m/>
    <m/>
    <x v="1"/>
  </r>
  <r>
    <n v="531"/>
    <s v="Drew Gooden"/>
    <d v="1981-09-24T00:00:00"/>
    <s v="Former"/>
    <s v="F"/>
    <s v="USA"/>
    <s v="Mezcla"/>
    <d v="2002-10-30T00:00:00"/>
    <n v="2002"/>
    <n v="2016"/>
    <d v="2019-07-31T00:00:00"/>
    <n v="0"/>
    <s v="No"/>
    <n v="37"/>
    <n v="21.1"/>
    <n v="37.85"/>
    <n v="113.4"/>
    <n v="208.28"/>
    <n v="208.28"/>
    <n v="26.14"/>
    <n v="747"/>
    <s v="No"/>
    <m/>
    <m/>
    <m/>
    <x v="1"/>
  </r>
  <r>
    <n v="532"/>
    <s v="Steve Goodrich"/>
    <d v="1976-03-18T00:00:00"/>
    <s v="Former"/>
    <s v="F"/>
    <s v="USA"/>
    <s v="White"/>
    <d v="2001-05-29T00:00:00"/>
    <n v="2000"/>
    <n v="2002"/>
    <d v="2019-07-31T00:00:00"/>
    <n v="0"/>
    <s v="No"/>
    <n v="43"/>
    <n v="25.2"/>
    <n v="43.37"/>
    <n v="99.79"/>
    <n v="208.28"/>
    <n v="208.28"/>
    <n v="23"/>
    <n v="21"/>
    <s v="No"/>
    <m/>
    <m/>
    <m/>
    <x v="1"/>
  </r>
  <r>
    <n v="533"/>
    <s v="Horace Grant"/>
    <d v="1965-07-04T00:00:00"/>
    <s v="Former"/>
    <s v="F-C"/>
    <s v="USA"/>
    <s v="Black"/>
    <d v="1987-11-07T00:00:00"/>
    <n v="1987"/>
    <n v="2004"/>
    <d v="2019-07-31T00:00:00"/>
    <n v="0"/>
    <s v="No"/>
    <n v="54"/>
    <n v="22.34"/>
    <n v="54.07"/>
    <n v="97.52"/>
    <n v="208.28"/>
    <n v="208.28"/>
    <n v="22.48"/>
    <n v="1165"/>
    <s v="No"/>
    <m/>
    <m/>
    <m/>
    <x v="1"/>
  </r>
  <r>
    <n v="534"/>
    <s v="Mike Green"/>
    <d v="1951-08-06T00:00:00"/>
    <s v="Former"/>
    <s v="C-F"/>
    <s v="USA"/>
    <s v="Black"/>
    <d v="1976-10-24T00:00:00"/>
    <n v="1976"/>
    <n v="1980"/>
    <d v="2019-07-31T00:00:00"/>
    <n v="0"/>
    <s v="No"/>
    <n v="67"/>
    <n v="25.22"/>
    <n v="67.98"/>
    <n v="90.72"/>
    <n v="208.28"/>
    <n v="208.28"/>
    <n v="20.91"/>
    <n v="245"/>
    <s v="No"/>
    <m/>
    <m/>
    <m/>
    <x v="1"/>
  </r>
  <r>
    <n v="535"/>
    <s v="Blake Griffin"/>
    <d v="1989-03-16T00:00:00"/>
    <s v="Active"/>
    <s v="F"/>
    <s v="USA"/>
    <s v="Mezcla"/>
    <d v="2010-10-27T00:00:00"/>
    <n v="2010"/>
    <n v="2020"/>
    <d v="2019-07-31T00:00:00"/>
    <n v="0"/>
    <s v="No"/>
    <n v="30"/>
    <n v="21.62"/>
    <n v="30.37"/>
    <n v="113.85"/>
    <n v="208.28"/>
    <n v="208.28"/>
    <n v="26.24"/>
    <n v="362"/>
    <s v="No"/>
    <m/>
    <m/>
    <m/>
    <x v="1"/>
  </r>
  <r>
    <n v="536"/>
    <s v="Eddie Griffin"/>
    <d v="1982-05-30T00:00:00"/>
    <s v="Former"/>
    <s v="F"/>
    <s v="USA"/>
    <s v="Black"/>
    <d v="2001-10-30T00:00:00"/>
    <n v="2001"/>
    <n v="2007"/>
    <d v="2007-08-17T00:00:00"/>
    <n v="1"/>
    <s v="Yes"/>
    <n v="25"/>
    <n v="19.420000000000002"/>
    <n v="25.22"/>
    <n v="99.79"/>
    <n v="208.28"/>
    <n v="208.28"/>
    <n v="23"/>
    <n v="303"/>
    <s v="No"/>
    <s v="Accidente/Asesinato/Suicidio"/>
    <s v="alcohol accident. Comenta noticia que se puso otra causa engañando..."/>
    <s v="PA04"/>
    <x v="5"/>
  </r>
  <r>
    <n v="537"/>
    <s v="Tom Gugliotta"/>
    <d v="1969-12-19T00:00:00"/>
    <s v="Former"/>
    <s v="F"/>
    <s v="USA"/>
    <s v="White"/>
    <d v="1992-11-06T00:00:00"/>
    <n v="1992"/>
    <n v="2005"/>
    <d v="2019-07-31T00:00:00"/>
    <n v="0"/>
    <s v="No"/>
    <n v="49"/>
    <n v="22.88"/>
    <n v="49.61"/>
    <n v="108.86"/>
    <n v="208.28"/>
    <n v="208.28"/>
    <n v="25.09"/>
    <n v="763"/>
    <s v="No"/>
    <m/>
    <m/>
    <m/>
    <x v="1"/>
  </r>
  <r>
    <n v="538"/>
    <s v="Andres Guibert"/>
    <d v="1968-10-28T00:00:00"/>
    <s v="Former"/>
    <s v="F-C"/>
    <s v="No USA"/>
    <s v="Black"/>
    <d v="1994-04-15T00:00:00"/>
    <n v="1993"/>
    <n v="1995"/>
    <d v="2019-07-31T00:00:00"/>
    <n v="0"/>
    <s v="No"/>
    <n v="50"/>
    <n v="25.46"/>
    <n v="50.75"/>
    <n v="102.06"/>
    <n v="208.28"/>
    <n v="208.28"/>
    <n v="23.53"/>
    <n v="22"/>
    <s v="No"/>
    <m/>
    <m/>
    <m/>
    <x v="1"/>
  </r>
  <r>
    <n v="539"/>
    <s v="Jay Guidinger"/>
    <d v="1969-08-18T00:00:00"/>
    <s v="Former"/>
    <s v="C"/>
    <s v="USA"/>
    <s v="White"/>
    <d v="1992-11-19T00:00:00"/>
    <n v="1992"/>
    <n v="1994"/>
    <d v="2019-07-31T00:00:00"/>
    <n v="0"/>
    <s v="No"/>
    <n v="49"/>
    <n v="23.26"/>
    <n v="49.95"/>
    <n v="115.67"/>
    <n v="208.28"/>
    <n v="208.28"/>
    <n v="26.66"/>
    <n v="64"/>
    <s v="No"/>
    <m/>
    <m/>
    <m/>
    <x v="1"/>
  </r>
  <r>
    <n v="540"/>
    <s v="Robert Hahn"/>
    <d v="1925-08-25T00:00:00"/>
    <s v="Former"/>
    <s v="C"/>
    <s v="USA"/>
    <s v="White"/>
    <d v="1949-11-06T00:00:00"/>
    <n v="1949"/>
    <n v="1950"/>
    <d v="2009-07-28T00:00:00"/>
    <n v="1"/>
    <s v="Yes"/>
    <n v="83"/>
    <n v="24.2"/>
    <n v="83.92"/>
    <n v="108.86"/>
    <n v="208.28"/>
    <n v="208.28"/>
    <n v="25.09"/>
    <n v="10"/>
    <s v="No"/>
    <s v="No encontrado"/>
    <s v="No encontrado"/>
    <s v="XB5F"/>
    <x v="4"/>
  </r>
  <r>
    <n v="541"/>
    <s v="Marcus Haislip"/>
    <d v="1980-12-22T00:00:00"/>
    <s v="Former"/>
    <s v="F"/>
    <s v="USA"/>
    <s v="Black"/>
    <d v="2002-11-02T00:00:00"/>
    <n v="2002"/>
    <n v="2010"/>
    <d v="2019-07-31T00:00:00"/>
    <n v="0"/>
    <s v="No"/>
    <n v="38"/>
    <n v="21.86"/>
    <n v="38.6"/>
    <n v="104.33"/>
    <n v="208.28"/>
    <n v="208.28"/>
    <n v="24.05"/>
    <n v="89"/>
    <s v="No"/>
    <m/>
    <m/>
    <m/>
    <x v="1"/>
  </r>
  <r>
    <n v="542"/>
    <s v="Jack Haley"/>
    <d v="1964-01-27T00:00:00"/>
    <s v="Former"/>
    <s v="C-F"/>
    <s v="USA"/>
    <s v="White"/>
    <d v="1988-11-09T00:00:00"/>
    <n v="1988"/>
    <n v="1998"/>
    <d v="2015-03-16T00:00:00"/>
    <n v="1"/>
    <s v="Yes"/>
    <n v="51"/>
    <n v="24.79"/>
    <n v="51.13"/>
    <n v="108.86"/>
    <n v="208.28"/>
    <n v="208.28"/>
    <n v="25.09"/>
    <n v="341"/>
    <s v="No"/>
    <s v="Diseases of the circulatory system"/>
    <s v="heart disease"/>
    <s v="BA41.Z"/>
    <x v="2"/>
  </r>
  <r>
    <n v="543"/>
    <s v="Ben Handlogten"/>
    <d v="1973-11-16T00:00:00"/>
    <s v="Former"/>
    <s v="F"/>
    <s v="USA"/>
    <s v="White"/>
    <d v="2003-10-29T00:00:00"/>
    <n v="2003"/>
    <n v="2005"/>
    <d v="2019-07-31T00:00:00"/>
    <n v="0"/>
    <s v="No"/>
    <n v="45"/>
    <n v="29.95"/>
    <n v="45.7"/>
    <n v="108.86"/>
    <n v="208.28"/>
    <n v="208.28"/>
    <n v="25.09"/>
    <n v="38"/>
    <s v="No"/>
    <m/>
    <m/>
    <m/>
    <x v="1"/>
  </r>
  <r>
    <n v="544"/>
    <s v="Lars Hansen"/>
    <d v="1954-09-14T00:00:00"/>
    <s v="Former"/>
    <s v="C"/>
    <s v="No USA"/>
    <s v="White"/>
    <d v="1978-12-17T00:00:00"/>
    <n v="1978"/>
    <n v="1979"/>
    <d v="2019-07-31T00:00:00"/>
    <n v="0"/>
    <s v="No"/>
    <n v="64"/>
    <n v="24.26"/>
    <n v="64.88"/>
    <n v="102.06"/>
    <n v="208.28"/>
    <n v="208.28"/>
    <n v="23.53"/>
    <n v="15"/>
    <s v="No"/>
    <m/>
    <m/>
    <m/>
    <x v="1"/>
  </r>
  <r>
    <n v="545"/>
    <s v="Justin Harper"/>
    <d v="1989-08-30T00:00:00"/>
    <s v="Former"/>
    <s v="F"/>
    <s v="USA"/>
    <s v="Black"/>
    <d v="2011-12-26T00:00:00"/>
    <n v="2011"/>
    <n v="2017"/>
    <d v="2019-07-31T00:00:00"/>
    <n v="0"/>
    <s v="No"/>
    <n v="29"/>
    <n v="22.32"/>
    <n v="29.92"/>
    <n v="102.06"/>
    <n v="208.28"/>
    <n v="208.28"/>
    <n v="23.53"/>
    <n v="14"/>
    <s v="No"/>
    <m/>
    <m/>
    <m/>
    <x v="1"/>
  </r>
  <r>
    <n v="546"/>
    <s v="Mike Harper"/>
    <d v="1957-12-09T00:00:00"/>
    <s v="Former"/>
    <s v="C-F"/>
    <s v="USA"/>
    <s v="Black"/>
    <d v="1980-10-10T00:00:00"/>
    <n v="1980"/>
    <n v="1982"/>
    <d v="2019-07-31T00:00:00"/>
    <n v="0"/>
    <s v="No"/>
    <n v="61"/>
    <n v="22.84"/>
    <n v="61.64"/>
    <n v="88.45"/>
    <n v="208.28"/>
    <n v="208.28"/>
    <n v="20.39"/>
    <n v="123"/>
    <s v="No"/>
    <m/>
    <m/>
    <m/>
    <x v="1"/>
  </r>
  <r>
    <n v="547"/>
    <s v="Josh Harrellson"/>
    <d v="1989-02-12T00:00:00"/>
    <s v="Former"/>
    <s v="C"/>
    <s v="USA"/>
    <s v="White"/>
    <d v="2011-12-25T00:00:00"/>
    <n v="2011"/>
    <n v="2014"/>
    <d v="2019-07-31T00:00:00"/>
    <n v="0"/>
    <s v="No"/>
    <n v="30"/>
    <n v="22.86"/>
    <n v="30.46"/>
    <n v="124.74"/>
    <n v="208.28"/>
    <n v="208.28"/>
    <n v="28.75"/>
    <n v="75"/>
    <s v="No"/>
    <m/>
    <m/>
    <m/>
    <x v="1"/>
  </r>
  <r>
    <n v="548"/>
    <s v="Bernie Harris"/>
    <d v="1950-11-26T00:00:00"/>
    <s v="Former"/>
    <s v="F"/>
    <s v="USA"/>
    <s v="Black"/>
    <d v="1974-10-24T00:00:00"/>
    <n v="1974"/>
    <n v="1975"/>
    <d v="2019-07-31T00:00:00"/>
    <n v="0"/>
    <s v="No"/>
    <n v="68"/>
    <n v="23.91"/>
    <n v="68.680000000000007"/>
    <n v="90.72"/>
    <n v="208.28"/>
    <n v="208.28"/>
    <n v="20.91"/>
    <n v="11"/>
    <s v="No"/>
    <m/>
    <m/>
    <m/>
    <x v="1"/>
  </r>
  <r>
    <n v="549"/>
    <s v="Scott Hastings"/>
    <d v="1960-06-03T00:00:00"/>
    <s v="Former"/>
    <s v="F-C"/>
    <s v="USA"/>
    <s v="White"/>
    <d v="1982-10-30T00:00:00"/>
    <n v="1982"/>
    <n v="1993"/>
    <d v="2019-07-31T00:00:00"/>
    <n v="0"/>
    <s v="No"/>
    <n v="59"/>
    <n v="22.41"/>
    <n v="59.16"/>
    <n v="106.59"/>
    <n v="208.28"/>
    <n v="208.28"/>
    <n v="24.57"/>
    <n v="578"/>
    <s v="No"/>
    <m/>
    <m/>
    <m/>
    <x v="1"/>
  </r>
  <r>
    <n v="550"/>
    <s v="Jordan Hill"/>
    <d v="1987-07-27T00:00:00"/>
    <s v="Former"/>
    <s v="C-F"/>
    <s v="USA"/>
    <s v="Black"/>
    <d v="2009-10-28T00:00:00"/>
    <n v="2009"/>
    <n v="2017"/>
    <d v="2019-07-31T00:00:00"/>
    <n v="0"/>
    <s v="No"/>
    <n v="32"/>
    <n v="22.26"/>
    <n v="32.01"/>
    <n v="106.59"/>
    <n v="208.28"/>
    <n v="208.28"/>
    <n v="24.57"/>
    <n v="321"/>
    <s v="No"/>
    <m/>
    <m/>
    <m/>
    <x v="1"/>
  </r>
  <r>
    <n v="551"/>
    <s v="Al Horford"/>
    <d v="1986-06-03T00:00:00"/>
    <s v="Active"/>
    <s v="F-C"/>
    <s v="No USA"/>
    <s v="Black"/>
    <d v="2007-11-02T00:00:00"/>
    <n v="2007"/>
    <n v="2020"/>
    <d v="2019-07-31T00:00:00"/>
    <n v="0"/>
    <s v="No"/>
    <n v="33"/>
    <n v="21.42"/>
    <n v="33.159999999999997"/>
    <n v="111.13"/>
    <n v="208.28"/>
    <n v="208.28"/>
    <n v="25.62"/>
    <n v="484"/>
    <s v="No"/>
    <m/>
    <m/>
    <m/>
    <x v="1"/>
  </r>
  <r>
    <n v="552"/>
    <s v="Serge Ibaka"/>
    <d v="1989-09-18T00:00:00"/>
    <s v="Active"/>
    <s v="F"/>
    <s v="No USA"/>
    <s v="Black"/>
    <d v="2009-10-30T00:00:00"/>
    <n v="2009"/>
    <n v="2020"/>
    <d v="2019-07-31T00:00:00"/>
    <n v="0"/>
    <s v="No"/>
    <n v="29"/>
    <n v="20.11"/>
    <n v="29.86"/>
    <n v="111.13"/>
    <n v="208.28"/>
    <n v="208.28"/>
    <n v="25.62"/>
    <n v="446"/>
    <s v="No"/>
    <m/>
    <m/>
    <m/>
    <x v="1"/>
  </r>
  <r>
    <n v="553"/>
    <s v="Darrall Imhoff"/>
    <d v="1938-10-11T00:00:00"/>
    <s v="Former"/>
    <s v="C"/>
    <s v="USA"/>
    <s v="White"/>
    <d v="1960-10-20T00:00:00"/>
    <n v="1960"/>
    <n v="1972"/>
    <d v="2019-07-31T00:00:00"/>
    <n v="0"/>
    <s v="No"/>
    <n v="80"/>
    <n v="22.03"/>
    <n v="80.8"/>
    <n v="99.79"/>
    <n v="208.28"/>
    <n v="208.28"/>
    <n v="23"/>
    <n v="801"/>
    <s v="Yes"/>
    <m/>
    <s v="heart attack"/>
    <s v="BA41.Z Acute myocardial infarction, unspecified"/>
    <x v="1"/>
  </r>
  <r>
    <n v="554"/>
    <s v="Marc Jackson"/>
    <d v="1975-01-16T00:00:00"/>
    <s v="Former"/>
    <s v="C"/>
    <s v="USA"/>
    <s v="Black"/>
    <d v="2000-01-02T00:00:00"/>
    <n v="2000"/>
    <n v="2007"/>
    <d v="2019-07-31T00:00:00"/>
    <n v="0"/>
    <s v="No"/>
    <n v="44"/>
    <n v="24.96"/>
    <n v="44.54"/>
    <n v="122.47"/>
    <n v="208.28"/>
    <n v="208.28"/>
    <n v="28.23"/>
    <n v="387"/>
    <s v="No"/>
    <m/>
    <m/>
    <m/>
    <x v="1"/>
  </r>
  <r>
    <n v="555"/>
    <s v="Bernard James"/>
    <d v="1985-02-07T00:00:00"/>
    <s v="Former"/>
    <s v="C"/>
    <s v="USA"/>
    <s v="Black"/>
    <d v="2012-10-21T00:00:00"/>
    <n v="2012"/>
    <n v="2015"/>
    <d v="2019-07-31T00:00:00"/>
    <n v="0"/>
    <s v="No"/>
    <n v="34"/>
    <n v="27.7"/>
    <n v="34.479999999999997"/>
    <n v="108.86"/>
    <n v="208.28"/>
    <n v="208.28"/>
    <n v="25.09"/>
    <n v="85"/>
    <s v="Yes"/>
    <m/>
    <m/>
    <m/>
    <x v="1"/>
  </r>
  <r>
    <n v="556"/>
    <s v="Nathan Jawai"/>
    <d v="1986-10-10T00:00:00"/>
    <s v="Former"/>
    <s v="F"/>
    <s v="No USA"/>
    <s v="Black"/>
    <d v="2009-01-21T00:00:00"/>
    <n v="2008"/>
    <n v="2010"/>
    <d v="2019-07-31T00:00:00"/>
    <n v="0"/>
    <s v="No"/>
    <n v="32"/>
    <n v="22.28"/>
    <n v="32.799999999999997"/>
    <n v="127.01"/>
    <n v="208.28"/>
    <n v="208.28"/>
    <n v="29.28"/>
    <n v="45"/>
    <s v="No"/>
    <m/>
    <m/>
    <m/>
    <x v="1"/>
  </r>
  <r>
    <n v="557"/>
    <s v="Al Jefferson"/>
    <d v="1985-01-04T00:00:00"/>
    <s v="Former"/>
    <s v="C-F"/>
    <s v="USA"/>
    <s v="Black"/>
    <d v="2004-11-03T00:00:00"/>
    <n v="2004"/>
    <n v="2018"/>
    <d v="2019-07-31T00:00:00"/>
    <n v="0"/>
    <s v="No"/>
    <n v="34"/>
    <n v="19.829999999999998"/>
    <n v="34.57"/>
    <n v="131.09"/>
    <n v="208.28"/>
    <n v="208.28"/>
    <n v="30.22"/>
    <n v="757"/>
    <s v="No"/>
    <m/>
    <m/>
    <m/>
    <x v="1"/>
  </r>
  <r>
    <n v="558"/>
    <s v="Jonas Jerebko"/>
    <d v="1987-03-02T00:00:00"/>
    <s v="Former"/>
    <s v="F"/>
    <s v="No USA"/>
    <s v="White"/>
    <d v="2009-10-31T00:00:00"/>
    <n v="2009"/>
    <n v="2019"/>
    <d v="2019-07-31T00:00:00"/>
    <n v="0"/>
    <s v="No"/>
    <n v="32"/>
    <n v="22.67"/>
    <n v="32.409999999999997"/>
    <n v="104.78"/>
    <n v="208.28"/>
    <n v="208.28"/>
    <n v="24.15"/>
    <n v="317"/>
    <s v="No"/>
    <m/>
    <m/>
    <m/>
    <x v="1"/>
  </r>
  <r>
    <n v="559"/>
    <s v="Grant Jerrett"/>
    <d v="1993-07-08T00:00:00"/>
    <s v="Former"/>
    <s v="F"/>
    <s v="USA"/>
    <s v="Mezcla"/>
    <d v="2014-11-28T00:00:00"/>
    <n v="2014"/>
    <n v="2015"/>
    <d v="2019-07-31T00:00:00"/>
    <n v="0"/>
    <s v="No"/>
    <n v="26"/>
    <n v="21.39"/>
    <n v="26.06"/>
    <n v="106.59"/>
    <n v="208.28"/>
    <n v="208.28"/>
    <n v="24.57"/>
    <n v="6"/>
    <s v="No"/>
    <m/>
    <m/>
    <m/>
    <x v="1"/>
  </r>
  <r>
    <n v="560"/>
    <s v="Britton Johnsen"/>
    <d v="1979-07-08T00:00:00"/>
    <s v="Former"/>
    <s v="F"/>
    <s v="USA"/>
    <s v="White"/>
    <d v="2003-10-29T00:00:00"/>
    <n v="2003"/>
    <n v="2005"/>
    <d v="2019-07-31T00:00:00"/>
    <n v="0"/>
    <s v="No"/>
    <n v="40"/>
    <n v="24.31"/>
    <n v="40.06"/>
    <n v="95.25"/>
    <n v="208.28"/>
    <n v="208.28"/>
    <n v="21.96"/>
    <n v="26"/>
    <s v="No"/>
    <m/>
    <m/>
    <m/>
    <x v="1"/>
  </r>
  <r>
    <n v="561"/>
    <s v="Clemon Johnson"/>
    <d v="1956-09-12T00:00:00"/>
    <s v="Former"/>
    <s v="C-F"/>
    <s v="USA"/>
    <s v="Black"/>
    <d v="1978-10-15T00:00:00"/>
    <n v="1978"/>
    <n v="1988"/>
    <d v="2019-07-31T00:00:00"/>
    <n v="0"/>
    <s v="No"/>
    <n v="62"/>
    <n v="22.09"/>
    <n v="62.88"/>
    <n v="108.86"/>
    <n v="208.28"/>
    <n v="208.28"/>
    <n v="25.09"/>
    <n v="761"/>
    <s v="No"/>
    <m/>
    <m/>
    <m/>
    <x v="1"/>
  </r>
  <r>
    <n v="562"/>
    <s v="JaJuan Johnson"/>
    <d v="1989-02-08T00:00:00"/>
    <s v="Former"/>
    <s v="F-C"/>
    <s v="USA"/>
    <s v="Black"/>
    <d v="2011-12-28T00:00:00"/>
    <n v="2011"/>
    <n v="2012"/>
    <d v="2019-07-31T00:00:00"/>
    <n v="0"/>
    <s v="No"/>
    <n v="30"/>
    <n v="22.88"/>
    <n v="30.47"/>
    <n v="100.24"/>
    <n v="208.28"/>
    <n v="208.28"/>
    <n v="23.11"/>
    <n v="36"/>
    <s v="No"/>
    <m/>
    <m/>
    <m/>
    <x v="1"/>
  </r>
  <r>
    <n v="563"/>
    <s v="Mickey Johnson"/>
    <d v="1952-08-31T00:00:00"/>
    <s v="Former"/>
    <s v="F"/>
    <s v="USA"/>
    <s v="Black"/>
    <d v="1974-10-19T00:00:00"/>
    <n v="1974"/>
    <n v="1986"/>
    <d v="2019-07-31T00:00:00"/>
    <n v="0"/>
    <s v="No"/>
    <n v="66"/>
    <n v="22.13"/>
    <n v="66.91"/>
    <n v="86.18"/>
    <n v="208.28"/>
    <n v="208.28"/>
    <n v="19.87"/>
    <n v="904"/>
    <s v="No"/>
    <m/>
    <m/>
    <m/>
    <x v="1"/>
  </r>
  <r>
    <n v="564"/>
    <s v="Steve Johnson"/>
    <d v="1957-11-03T00:00:00"/>
    <s v="Former"/>
    <s v="C-F"/>
    <s v="USA"/>
    <s v="Black"/>
    <d v="1981-10-30T00:00:00"/>
    <n v="1981"/>
    <n v="1991"/>
    <d v="2019-07-31T00:00:00"/>
    <n v="0"/>
    <s v="No"/>
    <n v="61"/>
    <n v="23.99"/>
    <n v="61.74"/>
    <n v="106.59"/>
    <n v="208.28"/>
    <n v="208.28"/>
    <n v="24.57"/>
    <n v="626"/>
    <s v="No"/>
    <m/>
    <m/>
    <m/>
    <x v="1"/>
  </r>
  <r>
    <n v="565"/>
    <s v="Dwight Jones"/>
    <d v="1952-02-27T00:00:00"/>
    <s v="Former"/>
    <s v="F-C"/>
    <s v="USA"/>
    <s v="Black"/>
    <d v="1973-10-09T00:00:00"/>
    <n v="1973"/>
    <n v="1983"/>
    <d v="2019-07-31T00:00:00"/>
    <n v="0"/>
    <s v="No"/>
    <n v="67"/>
    <n v="21.62"/>
    <n v="67.42"/>
    <n v="95.25"/>
    <n v="208.28"/>
    <n v="208.28"/>
    <n v="21.96"/>
    <n v="766"/>
    <s v="No"/>
    <m/>
    <s v="aortic aneorysm"/>
    <s v="BD50.Z Aortic aneurysm or dissection, unspecified"/>
    <x v="1"/>
  </r>
  <r>
    <n v="566"/>
    <s v="Edgar Jones"/>
    <d v="1956-06-17T00:00:00"/>
    <s v="Former"/>
    <s v="F-C"/>
    <s v="USA"/>
    <s v="Black"/>
    <d v="1980-11-14T00:00:00"/>
    <n v="1980"/>
    <n v="1986"/>
    <d v="2019-07-31T00:00:00"/>
    <n v="0"/>
    <s v="No"/>
    <n v="63"/>
    <n v="24.41"/>
    <n v="63.12"/>
    <n v="102.06"/>
    <n v="208.28"/>
    <n v="208.28"/>
    <n v="23.53"/>
    <n v="363"/>
    <s v="No"/>
    <m/>
    <m/>
    <m/>
    <x v="1"/>
  </r>
  <r>
    <n v="567"/>
    <s v="Solomon Jones"/>
    <d v="1984-07-16T00:00:00"/>
    <s v="Former"/>
    <s v="F"/>
    <s v="USA"/>
    <s v="Black"/>
    <d v="2006-11-01T00:00:00"/>
    <n v="2006"/>
    <n v="2014"/>
    <d v="2019-07-31T00:00:00"/>
    <n v="0"/>
    <s v="No"/>
    <n v="35"/>
    <n v="22.29"/>
    <n v="35.04"/>
    <n v="104.33"/>
    <n v="208.28"/>
    <n v="208.28"/>
    <n v="24.05"/>
    <n v="281"/>
    <s v="No"/>
    <m/>
    <m/>
    <m/>
    <x v="1"/>
  </r>
  <r>
    <n v="568"/>
    <s v="Thomas Jordan"/>
    <d v="1968-05-23T00:00:00"/>
    <s v="Former"/>
    <s v="F-C"/>
    <s v="USA"/>
    <s v="Black"/>
    <d v="1993-04-20T00:00:00"/>
    <n v="1992"/>
    <n v="1993"/>
    <d v="2019-07-31T00:00:00"/>
    <n v="0"/>
    <s v="No"/>
    <n v="51"/>
    <n v="24.91"/>
    <n v="51.19"/>
    <n v="99.79"/>
    <n v="208.28"/>
    <n v="208.28"/>
    <n v="23"/>
    <n v="4"/>
    <s v="No"/>
    <m/>
    <m/>
    <m/>
    <x v="1"/>
  </r>
  <r>
    <n v="569"/>
    <s v="Phil Jordon"/>
    <d v="1933-09-12T00:00:00"/>
    <s v="Former"/>
    <s v="C-F"/>
    <s v="USA"/>
    <s v="White"/>
    <d v="1957-01-01T00:00:00"/>
    <n v="1956"/>
    <n v="1963"/>
    <d v="1965-06-07T00:00:00"/>
    <n v="1"/>
    <s v="Yes"/>
    <n v="31"/>
    <n v="23.3"/>
    <n v="31.73"/>
    <n v="92.99"/>
    <n v="208.28"/>
    <n v="208.28"/>
    <n v="21.43"/>
    <n v="442"/>
    <s v="No"/>
    <s v="Accidente/Asesinato/Suicidio"/>
    <s v="Ahogado mientras practicaba rafting"/>
    <s v="PA91"/>
    <x v="5"/>
  </r>
  <r>
    <n v="570"/>
    <s v="Shawn Kemp"/>
    <d v="1969-11-26T00:00:00"/>
    <s v="Former"/>
    <s v="F-C"/>
    <s v="USA"/>
    <s v="Black"/>
    <d v="1989-11-03T00:00:00"/>
    <n v="1989"/>
    <n v="2003"/>
    <d v="2019-07-31T00:00:00"/>
    <n v="0"/>
    <s v="No"/>
    <n v="49"/>
    <n v="19.940000000000001"/>
    <n v="49.68"/>
    <n v="104.33"/>
    <n v="208.28"/>
    <n v="208.28"/>
    <n v="24.05"/>
    <n v="1051"/>
    <s v="No"/>
    <m/>
    <m/>
    <m/>
    <x v="1"/>
  </r>
  <r>
    <n v="571"/>
    <s v="Tim Kempton"/>
    <d v="1964-01-25T00:00:00"/>
    <s v="Former"/>
    <s v="F-C"/>
    <s v="USA"/>
    <s v="White"/>
    <d v="1986-11-01T00:00:00"/>
    <n v="1986"/>
    <n v="1998"/>
    <d v="2019-07-31T00:00:00"/>
    <n v="0"/>
    <s v="No"/>
    <n v="55"/>
    <n v="22.77"/>
    <n v="55.51"/>
    <n v="111.13"/>
    <n v="208.28"/>
    <n v="208.28"/>
    <n v="25.62"/>
    <n v="280"/>
    <s v="No"/>
    <m/>
    <m/>
    <m/>
    <x v="1"/>
  </r>
  <r>
    <n v="572"/>
    <s v="Carl Kilpatrick"/>
    <d v="1956-05-16T00:00:00"/>
    <s v="Former"/>
    <s v="C"/>
    <s v="USA"/>
    <s v="White"/>
    <d v="1980-03-23T00:00:00"/>
    <n v="1979"/>
    <n v="1980"/>
    <d v="2019-07-31T00:00:00"/>
    <n v="0"/>
    <s v="No"/>
    <n v="63"/>
    <n v="23.85"/>
    <n v="63.21"/>
    <n v="104.33"/>
    <n v="208.28"/>
    <n v="208.28"/>
    <n v="24.05"/>
    <n v="2"/>
    <s v="No"/>
    <m/>
    <m/>
    <m/>
    <x v="1"/>
  </r>
  <r>
    <n v="573"/>
    <s v="Bruce Kuczenski"/>
    <d v="1961-02-03T00:00:00"/>
    <s v="Former"/>
    <s v="F"/>
    <s v="USA"/>
    <s v="White"/>
    <d v="1983-10-28T00:00:00"/>
    <n v="1983"/>
    <n v="1984"/>
    <d v="2019-07-31T00:00:00"/>
    <n v="0"/>
    <s v="No"/>
    <n v="58"/>
    <n v="22.73"/>
    <n v="58.49"/>
    <n v="104.33"/>
    <n v="208.28"/>
    <n v="208.28"/>
    <n v="24.05"/>
    <n v="15"/>
    <s v="No"/>
    <m/>
    <m/>
    <m/>
    <x v="1"/>
  </r>
  <r>
    <n v="574"/>
    <s v="Toni Kukoc"/>
    <d v="1968-09-18T00:00:00"/>
    <s v="Former"/>
    <s v="F"/>
    <s v="No USA"/>
    <s v="White"/>
    <d v="1993-11-05T00:00:00"/>
    <n v="1993"/>
    <n v="2006"/>
    <d v="2019-07-31T00:00:00"/>
    <n v="0"/>
    <s v="No"/>
    <n v="50"/>
    <n v="25.13"/>
    <n v="50.86"/>
    <n v="87.09"/>
    <n v="208.28"/>
    <n v="208.28"/>
    <n v="20.079999999999998"/>
    <n v="846"/>
    <s v="Yes"/>
    <m/>
    <m/>
    <m/>
    <x v="1"/>
  </r>
  <r>
    <n v="575"/>
    <s v="Sam Lacey"/>
    <d v="1948-03-28T00:00:00"/>
    <s v="Former"/>
    <s v="C"/>
    <s v="USA"/>
    <s v="Black"/>
    <d v="1970-10-14T00:00:00"/>
    <n v="1970"/>
    <n v="1983"/>
    <d v="2014-03-14T00:00:00"/>
    <n v="1"/>
    <s v="Yes"/>
    <n v="65"/>
    <n v="22.55"/>
    <n v="65.959999999999994"/>
    <n v="106.59"/>
    <n v="208.28"/>
    <n v="208.28"/>
    <n v="24.57"/>
    <n v="1002"/>
    <s v="No"/>
    <s v="Causas naturales/mientras dormía"/>
    <s v="unknown"/>
    <s v="XB5F"/>
    <x v="4"/>
  </r>
  <r>
    <n v="576"/>
    <s v="Tom LaGarde"/>
    <d v="1955-02-10T00:00:00"/>
    <s v="Former"/>
    <s v="C-F"/>
    <s v="USA"/>
    <s v="White"/>
    <d v="1977-10-19T00:00:00"/>
    <n v="1977"/>
    <n v="1985"/>
    <d v="2019-07-31T00:00:00"/>
    <n v="0"/>
    <s v="No"/>
    <n v="64"/>
    <n v="22.69"/>
    <n v="64.47"/>
    <n v="99.79"/>
    <n v="208.28"/>
    <n v="208.28"/>
    <n v="23"/>
    <n v="312"/>
    <s v="No"/>
    <m/>
    <m/>
    <m/>
    <x v="1"/>
  </r>
  <r>
    <n v="577"/>
    <s v="John Lambert"/>
    <d v="1953-01-14T00:00:00"/>
    <s v="Former"/>
    <s v="C-F"/>
    <s v="USA"/>
    <s v="White"/>
    <d v="1975-10-25T00:00:00"/>
    <n v="1975"/>
    <n v="1982"/>
    <d v="2019-07-31T00:00:00"/>
    <n v="0"/>
    <s v="No"/>
    <n v="66"/>
    <n v="22.78"/>
    <n v="66.540000000000006"/>
    <n v="102.06"/>
    <n v="208.28"/>
    <n v="208.28"/>
    <n v="23.53"/>
    <n v="446"/>
    <s v="No"/>
    <m/>
    <m/>
    <m/>
    <x v="1"/>
  </r>
  <r>
    <n v="578"/>
    <s v="Jim Lampley"/>
    <d v="1960-07-02T00:00:00"/>
    <s v="Former"/>
    <s v="C"/>
    <s v="USA"/>
    <s v="Black"/>
    <d v="1986-12-12T00:00:00"/>
    <n v="1986"/>
    <n v="1987"/>
    <d v="2019-07-31T00:00:00"/>
    <n v="0"/>
    <s v="No"/>
    <n v="59"/>
    <n v="26.44"/>
    <n v="59.08"/>
    <n v="104.33"/>
    <n v="208.28"/>
    <n v="208.28"/>
    <n v="24.05"/>
    <n v="1"/>
    <s v="No"/>
    <m/>
    <m/>
    <m/>
    <x v="1"/>
  </r>
  <r>
    <n v="579"/>
    <s v="James Lang"/>
    <d v="1983-10-17T00:00:00"/>
    <s v="Former"/>
    <s v="C"/>
    <s v="USA"/>
    <s v="Black"/>
    <d v="2006-11-28T00:00:00"/>
    <n v="2006"/>
    <n v="2007"/>
    <d v="2019-07-31T00:00:00"/>
    <n v="0"/>
    <s v="No"/>
    <n v="35"/>
    <n v="23.12"/>
    <n v="35.79"/>
    <n v="129.27000000000001"/>
    <n v="208.28"/>
    <n v="208.28"/>
    <n v="29.8"/>
    <n v="11"/>
    <s v="No"/>
    <m/>
    <m/>
    <m/>
    <x v="1"/>
  </r>
  <r>
    <n v="580"/>
    <s v="Clyde Lee"/>
    <d v="1944-03-14T00:00:00"/>
    <s v="Former"/>
    <s v="F-C"/>
    <s v="USA"/>
    <s v="White"/>
    <d v="1966-10-21T00:00:00"/>
    <n v="1966"/>
    <n v="1976"/>
    <d v="2019-07-31T00:00:00"/>
    <n v="0"/>
    <s v="No"/>
    <n v="75"/>
    <n v="22.6"/>
    <n v="75.38"/>
    <n v="92.99"/>
    <n v="208.28"/>
    <n v="208.28"/>
    <n v="21.43"/>
    <n v="742"/>
    <s v="No"/>
    <m/>
    <m/>
    <m/>
    <x v="1"/>
  </r>
  <r>
    <n v="581"/>
    <s v="Keith Lee"/>
    <d v="1962-12-28T00:00:00"/>
    <s v="Former"/>
    <s v="F-C"/>
    <s v="USA"/>
    <s v="Black"/>
    <d v="1985-12-14T00:00:00"/>
    <n v="1985"/>
    <n v="1989"/>
    <d v="2019-07-31T00:00:00"/>
    <n v="0"/>
    <s v="No"/>
    <n v="56"/>
    <n v="22.96"/>
    <n v="56.59"/>
    <n v="97.52"/>
    <n v="208.28"/>
    <n v="208.28"/>
    <n v="22.48"/>
    <n v="182"/>
    <s v="No"/>
    <m/>
    <m/>
    <m/>
    <x v="1"/>
  </r>
  <r>
    <n v="582"/>
    <s v="Rock Lee"/>
    <d v="1955-05-01T00:00:00"/>
    <s v="Former"/>
    <s v="C"/>
    <s v="USA"/>
    <s v="Black"/>
    <d v="1982-04-12T00:00:00"/>
    <n v="1981"/>
    <n v="1982"/>
    <d v="2019-07-31T00:00:00"/>
    <n v="0"/>
    <s v="No"/>
    <n v="64"/>
    <n v="26.95"/>
    <n v="64.25"/>
    <n v="99.79"/>
    <n v="208.28"/>
    <n v="208.28"/>
    <n v="23"/>
    <n v="2"/>
    <s v="No"/>
    <m/>
    <m/>
    <m/>
    <x v="1"/>
  </r>
  <r>
    <n v="583"/>
    <s v="Jon Leuer"/>
    <d v="1989-05-14T00:00:00"/>
    <s v="Former"/>
    <s v="F"/>
    <s v="USA"/>
    <s v="White"/>
    <d v="2011-12-26T00:00:00"/>
    <n v="2011"/>
    <n v="2019"/>
    <d v="2019-07-31T00:00:00"/>
    <n v="0"/>
    <s v="No"/>
    <n v="30"/>
    <n v="22.62"/>
    <n v="30.21"/>
    <n v="103.42"/>
    <n v="208.28"/>
    <n v="208.28"/>
    <n v="23.84"/>
    <n v="179"/>
    <s v="No"/>
    <m/>
    <m/>
    <m/>
    <x v="1"/>
  </r>
  <r>
    <n v="584"/>
    <s v="Cedric Lewis"/>
    <d v="1969-09-24T00:00:00"/>
    <s v="Former"/>
    <s v="F-C"/>
    <s v="USA"/>
    <s v="Black"/>
    <d v="1996-04-16T00:00:00"/>
    <n v="1995"/>
    <n v="1996"/>
    <d v="2019-07-31T00:00:00"/>
    <n v="0"/>
    <s v="No"/>
    <n v="49"/>
    <n v="26.56"/>
    <n v="49.85"/>
    <n v="106.59"/>
    <n v="208.28"/>
    <n v="208.28"/>
    <n v="24.57"/>
    <n v="3"/>
    <s v="No"/>
    <m/>
    <m/>
    <m/>
    <x v="1"/>
  </r>
  <r>
    <n v="585"/>
    <s v="Rashard Lewis"/>
    <d v="1979-08-08T00:00:00"/>
    <s v="Former"/>
    <s v="F"/>
    <s v="USA"/>
    <s v="Black"/>
    <d v="1999-02-09T00:00:00"/>
    <n v="1998"/>
    <n v="2014"/>
    <d v="2019-07-31T00:00:00"/>
    <n v="0"/>
    <s v="No"/>
    <n v="39"/>
    <n v="19.510000000000002"/>
    <n v="39.979999999999997"/>
    <n v="97.52"/>
    <n v="208.28"/>
    <n v="208.28"/>
    <n v="22.48"/>
    <n v="1049"/>
    <s v="No"/>
    <m/>
    <m/>
    <m/>
    <x v="1"/>
  </r>
  <r>
    <n v="586"/>
    <s v="Ron Livingstone"/>
    <d v="1925-10-09T00:00:00"/>
    <s v="Former"/>
    <s v="C"/>
    <s v="USA"/>
    <s v="White"/>
    <d v="1949-11-02T00:00:00"/>
    <n v="1949"/>
    <n v="1951"/>
    <d v="1991-08-26T00:00:00"/>
    <n v="1"/>
    <s v="Yes"/>
    <n v="65"/>
    <n v="24.07"/>
    <n v="65.88"/>
    <n v="99.79"/>
    <n v="208.28"/>
    <n v="208.28"/>
    <n v="23"/>
    <n v="117"/>
    <s v="No"/>
    <s v="No encontrado"/>
    <s v="Imposible"/>
    <s v="XB5F"/>
    <x v="4"/>
  </r>
  <r>
    <n v="587"/>
    <s v="Scott Lloyd"/>
    <d v="1952-12-19T00:00:00"/>
    <s v="Former"/>
    <s v="C-F"/>
    <s v="USA"/>
    <s v="White"/>
    <d v="1976-10-21T00:00:00"/>
    <n v="1976"/>
    <n v="1983"/>
    <d v="2019-07-31T00:00:00"/>
    <n v="0"/>
    <s v="No"/>
    <n v="66"/>
    <n v="23.84"/>
    <n v="66.61"/>
    <n v="104.33"/>
    <n v="208.28"/>
    <n v="208.28"/>
    <n v="24.05"/>
    <n v="372"/>
    <s v="No"/>
    <m/>
    <m/>
    <m/>
    <x v="1"/>
  </r>
  <r>
    <n v="588"/>
    <s v="Kevin Love"/>
    <d v="1988-09-07T00:00:00"/>
    <s v="Active"/>
    <s v="F"/>
    <s v="USA"/>
    <s v="White"/>
    <d v="2008-10-29T00:00:00"/>
    <n v="2008"/>
    <n v="2020"/>
    <d v="2019-07-31T00:00:00"/>
    <n v="0"/>
    <s v="No"/>
    <n v="30"/>
    <n v="20.14"/>
    <n v="30.89"/>
    <n v="113.85"/>
    <n v="208.28"/>
    <n v="208.28"/>
    <n v="26.24"/>
    <n v="429"/>
    <s v="No"/>
    <m/>
    <m/>
    <m/>
    <x v="1"/>
  </r>
  <r>
    <n v="589"/>
    <s v="Vernon Macklin"/>
    <d v="1986-09-20T00:00:00"/>
    <s v="Former"/>
    <s v="F"/>
    <s v="USA"/>
    <s v="Black"/>
    <d v="2011-12-28T00:00:00"/>
    <n v="2011"/>
    <n v="2012"/>
    <d v="2019-07-31T00:00:00"/>
    <n v="0"/>
    <s v="No"/>
    <n v="32"/>
    <n v="25.27"/>
    <n v="32.86"/>
    <n v="102.96"/>
    <n v="208.28"/>
    <n v="208.28"/>
    <n v="23.74"/>
    <n v="23"/>
    <s v="No"/>
    <m/>
    <m/>
    <m/>
    <x v="1"/>
  </r>
  <r>
    <n v="590"/>
    <s v="Don MacLean"/>
    <d v="1970-01-16T00:00:00"/>
    <s v="Former"/>
    <s v="F"/>
    <s v="USA"/>
    <s v="White"/>
    <d v="1992-11-06T00:00:00"/>
    <n v="1992"/>
    <n v="2001"/>
    <d v="2019-07-31T00:00:00"/>
    <n v="0"/>
    <s v="No"/>
    <n v="49"/>
    <n v="22.81"/>
    <n v="49.54"/>
    <n v="106.59"/>
    <n v="208.28"/>
    <n v="208.28"/>
    <n v="24.57"/>
    <n v="319"/>
    <s v="No"/>
    <m/>
    <m/>
    <m/>
    <x v="1"/>
  </r>
  <r>
    <n v="591"/>
    <s v="Rick Mahorn"/>
    <d v="1958-09-21T00:00:00"/>
    <s v="Former"/>
    <s v="C-F"/>
    <s v="USA"/>
    <s v="Black"/>
    <d v="1980-10-10T00:00:00"/>
    <n v="1980"/>
    <n v="1999"/>
    <d v="2019-07-31T00:00:00"/>
    <n v="0"/>
    <s v="No"/>
    <n v="60"/>
    <n v="22.05"/>
    <n v="60.86"/>
    <n v="108.86"/>
    <n v="208.28"/>
    <n v="208.28"/>
    <n v="25.09"/>
    <n v="1117"/>
    <s v="No"/>
    <m/>
    <m/>
    <m/>
    <x v="1"/>
  </r>
  <r>
    <n v="592"/>
    <s v="Moses Malone*"/>
    <d v="1955-03-23T00:00:00"/>
    <s v="Former"/>
    <s v="C-F"/>
    <s v="USA"/>
    <s v="Black"/>
    <d v="1976-10-21T00:00:00"/>
    <n v="1976"/>
    <n v="1995"/>
    <d v="2015-09-13T00:00:00"/>
    <n v="1"/>
    <s v="Yes"/>
    <n v="60"/>
    <n v="21.58"/>
    <n v="60.48"/>
    <n v="97.52"/>
    <n v="208.28"/>
    <n v="208.28"/>
    <n v="22.48"/>
    <n v="1329"/>
    <s v="No"/>
    <s v="Diseases of the circulatory system"/>
    <s v="cardiovascular disease"/>
    <s v="BA41.Z Acute myocardial infarction, unspecified"/>
    <x v="2"/>
  </r>
  <r>
    <n v="593"/>
    <s v="Steve Malovic"/>
    <d v="1956-07-21T00:00:00"/>
    <s v="Former"/>
    <s v="F"/>
    <s v="USA"/>
    <s v="White"/>
    <d v="1979-11-03T00:00:00"/>
    <n v="1979"/>
    <n v="1980"/>
    <d v="2007-04-13T00:00:00"/>
    <n v="1"/>
    <s v="Yes"/>
    <n v="50"/>
    <n v="23.29"/>
    <n v="50.73"/>
    <n v="104.33"/>
    <n v="208.28"/>
    <n v="208.28"/>
    <n v="24.05"/>
    <n v="39"/>
    <s v="No"/>
    <s v="Diseases of the circulatory system"/>
    <s v="heart attack"/>
    <s v="BA41.Z Acute myocardial infarction, unspecified"/>
    <x v="2"/>
  </r>
  <r>
    <n v="594"/>
    <s v="Danny Manning"/>
    <d v="1966-05-17T00:00:00"/>
    <s v="Former"/>
    <s v="F-C"/>
    <s v="USA"/>
    <s v="Black"/>
    <d v="1988-11-12T00:00:00"/>
    <n v="1988"/>
    <n v="2003"/>
    <d v="2019-07-31T00:00:00"/>
    <n v="0"/>
    <s v="No"/>
    <n v="53"/>
    <n v="22.49"/>
    <n v="53.2"/>
    <n v="104.33"/>
    <n v="208.28"/>
    <n v="208.28"/>
    <n v="24.05"/>
    <n v="883"/>
    <s v="No"/>
    <m/>
    <m/>
    <m/>
    <x v="1"/>
  </r>
  <r>
    <n v="595"/>
    <s v="Damir Markota"/>
    <d v="1985-12-26T00:00:00"/>
    <s v="Former"/>
    <s v="C"/>
    <s v="No USA"/>
    <s v="White"/>
    <d v="2006-11-03T00:00:00"/>
    <n v="2006"/>
    <n v="2007"/>
    <d v="2019-07-31T00:00:00"/>
    <n v="0"/>
    <s v="No"/>
    <n v="33"/>
    <n v="20.85"/>
    <n v="33.590000000000003"/>
    <n v="102.06"/>
    <n v="208.28"/>
    <n v="208.28"/>
    <n v="23.53"/>
    <n v="30"/>
    <s v="No"/>
    <m/>
    <m/>
    <m/>
    <x v="1"/>
  </r>
  <r>
    <n v="596"/>
    <s v="Sean Marks"/>
    <d v="1975-08-23T00:00:00"/>
    <s v="Former"/>
    <s v="F-C"/>
    <s v="No USA"/>
    <s v="White"/>
    <d v="1999-03-16T00:00:00"/>
    <n v="1998"/>
    <n v="2011"/>
    <d v="2019-07-31T00:00:00"/>
    <n v="0"/>
    <s v="No"/>
    <n v="43"/>
    <n v="23.56"/>
    <n v="43.94"/>
    <n v="113.4"/>
    <n v="208.28"/>
    <n v="208.28"/>
    <n v="26.14"/>
    <n v="230"/>
    <s v="No"/>
    <m/>
    <m/>
    <m/>
    <x v="1"/>
  </r>
  <r>
    <n v="597"/>
    <s v="Walter McCarty"/>
    <d v="1974-02-01T00:00:00"/>
    <s v="Former"/>
    <s v="F"/>
    <s v="USA"/>
    <s v="Black"/>
    <d v="1996-11-03T00:00:00"/>
    <n v="1996"/>
    <n v="2006"/>
    <d v="2019-07-31T00:00:00"/>
    <n v="0"/>
    <s v="No"/>
    <n v="45"/>
    <n v="22.75"/>
    <n v="45.49"/>
    <n v="104.33"/>
    <n v="208.28"/>
    <n v="208.28"/>
    <n v="24.05"/>
    <n v="593"/>
    <s v="No"/>
    <m/>
    <m/>
    <m/>
    <x v="1"/>
  </r>
  <r>
    <n v="598"/>
    <s v="Jelani McCoy"/>
    <d v="1977-12-06T00:00:00"/>
    <s v="Former"/>
    <s v="C"/>
    <s v="USA"/>
    <s v="Black"/>
    <d v="1999-02-09T00:00:00"/>
    <n v="1998"/>
    <n v="2008"/>
    <d v="2019-07-31T00:00:00"/>
    <n v="0"/>
    <s v="No"/>
    <n v="41"/>
    <n v="21.18"/>
    <n v="41.65"/>
    <n v="111.13"/>
    <n v="208.28"/>
    <n v="208.28"/>
    <n v="25.62"/>
    <n v="260"/>
    <s v="No"/>
    <m/>
    <m/>
    <m/>
    <x v="1"/>
  </r>
  <r>
    <n v="599"/>
    <s v="Michael McDonald"/>
    <d v="1969-02-13T00:00:00"/>
    <s v="Former"/>
    <s v="C"/>
    <s v="USA"/>
    <s v="Black"/>
    <d v="1998-01-27T00:00:00"/>
    <n v="1997"/>
    <n v="1998"/>
    <d v="2019-07-31T00:00:00"/>
    <n v="0"/>
    <s v="No"/>
    <n v="50"/>
    <n v="28.95"/>
    <n v="50.46"/>
    <n v="105.23"/>
    <n v="208.28"/>
    <n v="208.28"/>
    <n v="24.26"/>
    <n v="1"/>
    <s v="No"/>
    <m/>
    <m/>
    <m/>
    <x v="1"/>
  </r>
  <r>
    <n v="600"/>
    <s v="Mitch McGary"/>
    <d v="1992-06-06T00:00:00"/>
    <s v="Former"/>
    <s v="F"/>
    <s v="USA"/>
    <s v="White"/>
    <d v="2014-12-14T00:00:00"/>
    <n v="2014"/>
    <n v="2016"/>
    <d v="2019-07-31T00:00:00"/>
    <n v="0"/>
    <s v="No"/>
    <n v="27"/>
    <n v="22.52"/>
    <n v="27.15"/>
    <n v="115.67"/>
    <n v="208.28"/>
    <n v="208.28"/>
    <n v="26.66"/>
    <n v="19"/>
    <s v="Yes"/>
    <m/>
    <m/>
    <m/>
    <x v="1"/>
  </r>
  <r>
    <n v="601"/>
    <s v="Kevin McHale*"/>
    <d v="1957-12-19T00:00:00"/>
    <s v="Former"/>
    <s v="F-C"/>
    <s v="USA"/>
    <s v="White"/>
    <d v="1980-10-10T00:00:00"/>
    <n v="1980"/>
    <n v="1993"/>
    <d v="2019-07-31T00:00:00"/>
    <n v="0"/>
    <s v="No"/>
    <n v="61"/>
    <n v="22.81"/>
    <n v="61.61"/>
    <n v="95.25"/>
    <n v="208.28"/>
    <n v="208.28"/>
    <n v="21.96"/>
    <n v="971"/>
    <s v="No"/>
    <m/>
    <m/>
    <m/>
    <x v="1"/>
  </r>
  <r>
    <n v="602"/>
    <s v="Josh McRoberts"/>
    <d v="1987-02-28T00:00:00"/>
    <s v="Former"/>
    <s v="F"/>
    <s v="USA"/>
    <s v="White"/>
    <d v="2007-11-19T00:00:00"/>
    <n v="2007"/>
    <n v="2018"/>
    <d v="2019-07-31T00:00:00"/>
    <n v="0"/>
    <s v="No"/>
    <n v="32"/>
    <n v="20.72"/>
    <n v="32.42"/>
    <n v="108.86"/>
    <n v="208.28"/>
    <n v="208.28"/>
    <n v="25.09"/>
    <n v="367"/>
    <s v="Yes"/>
    <m/>
    <m/>
    <m/>
    <x v="1"/>
  </r>
  <r>
    <n v="603"/>
    <s v="Stanislav Medvedenko"/>
    <d v="1979-04-04T00:00:00"/>
    <s v="Former"/>
    <s v="F"/>
    <s v="No USA"/>
    <s v="White"/>
    <d v="2000-12-28T00:00:00"/>
    <n v="2000"/>
    <n v="2007"/>
    <d v="2019-07-31T00:00:00"/>
    <n v="0"/>
    <s v="No"/>
    <n v="40"/>
    <n v="21.74"/>
    <n v="40.32"/>
    <n v="113.4"/>
    <n v="208.28"/>
    <n v="208.28"/>
    <n v="26.14"/>
    <n v="263"/>
    <s v="No"/>
    <m/>
    <m/>
    <m/>
    <x v="1"/>
  </r>
  <r>
    <n v="604"/>
    <s v="Scott Meents"/>
    <d v="1964-01-04T00:00:00"/>
    <s v="Former"/>
    <s v="F"/>
    <s v="USA"/>
    <s v="White"/>
    <d v="1989-11-04T00:00:00"/>
    <n v="1989"/>
    <n v="1991"/>
    <d v="2019-07-31T00:00:00"/>
    <n v="0"/>
    <s v="No"/>
    <n v="55"/>
    <n v="25.83"/>
    <n v="55.57"/>
    <n v="102.06"/>
    <n v="208.28"/>
    <n v="208.28"/>
    <n v="23.53"/>
    <n v="39"/>
    <s v="No"/>
    <m/>
    <m/>
    <m/>
    <x v="1"/>
  </r>
  <r>
    <n v="605"/>
    <s v="Joe Meriweather"/>
    <d v="1953-10-26T00:00:00"/>
    <s v="Former"/>
    <s v="C-F"/>
    <s v="USA"/>
    <s v="Black"/>
    <d v="1975-10-24T00:00:00"/>
    <n v="1975"/>
    <n v="1985"/>
    <d v="2013-10-13T00:00:00"/>
    <n v="1"/>
    <s v="Yes"/>
    <n v="59"/>
    <n v="21.99"/>
    <n v="59.96"/>
    <n v="97.52"/>
    <n v="208.28"/>
    <n v="208.28"/>
    <n v="22.48"/>
    <n v="670"/>
    <s v="No"/>
    <s v="No encontrado"/>
    <s v="Unknown"/>
    <s v="XB5F"/>
    <x v="4"/>
  </r>
  <r>
    <n v="606"/>
    <s v="Loren Meyer"/>
    <d v="1972-12-30T00:00:00"/>
    <s v="Former"/>
    <s v="C"/>
    <s v="USA"/>
    <s v="White"/>
    <d v="1995-11-03T00:00:00"/>
    <n v="1995"/>
    <n v="1999"/>
    <d v="2019-07-31T00:00:00"/>
    <n v="0"/>
    <s v="No"/>
    <n v="46"/>
    <n v="22.84"/>
    <n v="46.58"/>
    <n v="116.57"/>
    <n v="208.28"/>
    <n v="208.28"/>
    <n v="26.87"/>
    <n v="140"/>
    <s v="No"/>
    <m/>
    <m/>
    <m/>
    <x v="1"/>
  </r>
  <r>
    <n v="607"/>
    <s v="George Mikan*"/>
    <d v="1924-06-18T00:00:00"/>
    <s v="Former"/>
    <s v="C"/>
    <s v="USA"/>
    <s v="White"/>
    <d v="1948-11-04T00:00:00"/>
    <n v="1948"/>
    <n v="1956"/>
    <d v="2005-06-01T00:00:00"/>
    <n v="1"/>
    <s v="Yes"/>
    <n v="80"/>
    <n v="24.38"/>
    <n v="80.95"/>
    <n v="111.13"/>
    <n v="208.28"/>
    <n v="208.28"/>
    <n v="25.62"/>
    <n v="439"/>
    <s v="No"/>
    <s v="Endocrine, nutritional and metabolic diseases"/>
    <s v="diabetes. Kidneys failed"/>
    <s v="5A2Y"/>
    <x v="0"/>
  </r>
  <r>
    <n v="608"/>
    <s v="Bob Miller"/>
    <d v="1956-07-09T00:00:00"/>
    <s v="Former"/>
    <s v="F"/>
    <s v="USA"/>
    <m/>
    <d v="1984-01-07T00:00:00"/>
    <n v="1983"/>
    <n v="1984"/>
    <d v="2019-07-31T00:00:00"/>
    <n v="0"/>
    <s v="No"/>
    <n v="63"/>
    <n v="27.5"/>
    <n v="63.06"/>
    <n v="104.33"/>
    <n v="208.28"/>
    <n v="208.28"/>
    <n v="24.05"/>
    <n v="2"/>
    <s v="Yes"/>
    <m/>
    <m/>
    <m/>
    <x v="1"/>
  </r>
  <r>
    <n v="609"/>
    <s v="Terry Mills"/>
    <d v="1967-12-21T00:00:00"/>
    <s v="Former"/>
    <s v="F"/>
    <s v="USA"/>
    <s v="Black"/>
    <d v="1990-12-01T00:00:00"/>
    <n v="1990"/>
    <n v="2001"/>
    <d v="2019-07-31T00:00:00"/>
    <n v="0"/>
    <s v="No"/>
    <n v="51"/>
    <n v="22.95"/>
    <n v="51.61"/>
    <n v="104.33"/>
    <n v="208.28"/>
    <n v="208.28"/>
    <n v="24.05"/>
    <n v="678"/>
    <s v="No"/>
    <m/>
    <m/>
    <m/>
    <x v="1"/>
  </r>
  <r>
    <n v="610"/>
    <s v="Nikola Mirotic"/>
    <d v="1991-02-11T00:00:00"/>
    <s v="Former"/>
    <s v="F"/>
    <s v="No USA"/>
    <s v="White"/>
    <d v="2014-10-29T00:00:00"/>
    <n v="2014"/>
    <n v="2019"/>
    <d v="2019-07-31T00:00:00"/>
    <n v="0"/>
    <s v="No"/>
    <n v="28"/>
    <n v="23.71"/>
    <n v="28.47"/>
    <n v="99.79"/>
    <n v="208.28"/>
    <n v="208.28"/>
    <n v="23"/>
    <n v="69"/>
    <s v="No"/>
    <m/>
    <m/>
    <m/>
    <x v="1"/>
  </r>
  <r>
    <n v="611"/>
    <s v="Nazr Mohammed"/>
    <d v="1977-09-05T00:00:00"/>
    <s v="Former"/>
    <s v="C"/>
    <s v="USA"/>
    <s v="Black"/>
    <d v="1999-02-05T00:00:00"/>
    <n v="1998"/>
    <n v="2016"/>
    <d v="2019-07-31T00:00:00"/>
    <n v="0"/>
    <s v="No"/>
    <n v="41"/>
    <n v="21.42"/>
    <n v="41.9"/>
    <n v="100.24"/>
    <n v="208.28"/>
    <n v="208.28"/>
    <n v="23.11"/>
    <n v="995"/>
    <s v="No"/>
    <m/>
    <m/>
    <m/>
    <x v="1"/>
  </r>
  <r>
    <n v="612"/>
    <s v="Jerome Moiso"/>
    <d v="1978-06-15T00:00:00"/>
    <s v="Former"/>
    <s v="F"/>
    <s v="No USA"/>
    <s v="Black"/>
    <d v="2000-11-01T00:00:00"/>
    <n v="2000"/>
    <n v="2005"/>
    <d v="2019-07-31T00:00:00"/>
    <n v="0"/>
    <s v="No"/>
    <n v="41"/>
    <n v="22.38"/>
    <n v="41.13"/>
    <n v="106.59"/>
    <n v="208.28"/>
    <n v="208.28"/>
    <n v="24.57"/>
    <n v="145"/>
    <s v="Yes"/>
    <m/>
    <m/>
    <m/>
    <x v="1"/>
  </r>
  <r>
    <n v="613"/>
    <s v="Eric Moreland"/>
    <d v="1991-12-24T00:00:00"/>
    <s v="Former"/>
    <s v="F-C"/>
    <s v="USA"/>
    <s v="Black"/>
    <d v="2014-11-26T00:00:00"/>
    <n v="2014"/>
    <n v="2019"/>
    <d v="2019-07-31T00:00:00"/>
    <n v="0"/>
    <s v="No"/>
    <n v="27"/>
    <n v="22.92"/>
    <n v="27.6"/>
    <n v="107.95"/>
    <n v="208.28"/>
    <n v="208.28"/>
    <n v="24.89"/>
    <n v="3"/>
    <s v="No"/>
    <m/>
    <m/>
    <m/>
    <x v="1"/>
  </r>
  <r>
    <n v="614"/>
    <s v="Darren Morningstar"/>
    <d v="1969-04-22T00:00:00"/>
    <s v="Former"/>
    <s v="C"/>
    <s v="USA"/>
    <s v="White"/>
    <d v="1993-11-05T00:00:00"/>
    <n v="1993"/>
    <n v="1994"/>
    <d v="2019-07-31T00:00:00"/>
    <n v="0"/>
    <s v="No"/>
    <n v="50"/>
    <n v="24.54"/>
    <n v="50.27"/>
    <n v="106.59"/>
    <n v="208.28"/>
    <n v="208.28"/>
    <n v="24.57"/>
    <n v="23"/>
    <s v="No"/>
    <m/>
    <m/>
    <m/>
    <x v="1"/>
  </r>
  <r>
    <n v="615"/>
    <s v="Markieff Morris"/>
    <d v="1989-09-02T00:00:00"/>
    <s v="Active"/>
    <s v="F"/>
    <s v="USA"/>
    <s v="Black"/>
    <d v="2011-12-26T00:00:00"/>
    <n v="2011"/>
    <n v="2020"/>
    <d v="2019-07-31T00:00:00"/>
    <n v="0"/>
    <s v="No"/>
    <n v="29"/>
    <n v="22.31"/>
    <n v="29.91"/>
    <n v="111.13"/>
    <n v="208.28"/>
    <n v="208.28"/>
    <n v="25.62"/>
    <n v="295"/>
    <s v="No"/>
    <m/>
    <m/>
    <m/>
    <x v="1"/>
  </r>
  <r>
    <n v="616"/>
    <s v="Randolph Morris"/>
    <d v="1986-01-02T00:00:00"/>
    <s v="Former"/>
    <s v="C"/>
    <s v="USA"/>
    <s v="Black"/>
    <d v="2007-03-28T00:00:00"/>
    <n v="2006"/>
    <n v="2010"/>
    <d v="2019-07-31T00:00:00"/>
    <n v="0"/>
    <s v="No"/>
    <n v="33"/>
    <n v="21.23"/>
    <n v="33.57"/>
    <n v="120.65"/>
    <n v="208.28"/>
    <n v="208.28"/>
    <n v="27.81"/>
    <n v="74"/>
    <s v="No"/>
    <m/>
    <m/>
    <m/>
    <x v="1"/>
  </r>
  <r>
    <n v="617"/>
    <s v="Alonzo Mourning*"/>
    <d v="1970-02-08T00:00:00"/>
    <s v="Former"/>
    <s v="C"/>
    <s v="USA"/>
    <s v="Black"/>
    <d v="1992-11-13T00:00:00"/>
    <n v="1992"/>
    <n v="2008"/>
    <d v="2019-07-31T00:00:00"/>
    <n v="0"/>
    <s v="No"/>
    <n v="49"/>
    <n v="22.76"/>
    <n v="49.47"/>
    <n v="108.86"/>
    <n v="208.28"/>
    <n v="208.28"/>
    <n v="25.09"/>
    <n v="838"/>
    <s v="No"/>
    <m/>
    <m/>
    <m/>
    <x v="1"/>
  </r>
  <r>
    <n v="618"/>
    <s v="Erik Murphy"/>
    <d v="1990-10-26T00:00:00"/>
    <s v="Former"/>
    <s v="F"/>
    <s v="No USA"/>
    <s v="White"/>
    <d v="2013-11-06T00:00:00"/>
    <n v="2013"/>
    <n v="2014"/>
    <d v="2019-07-31T00:00:00"/>
    <n v="0"/>
    <s v="No"/>
    <n v="28"/>
    <n v="23.03"/>
    <n v="28.76"/>
    <n v="104.33"/>
    <n v="208.28"/>
    <n v="208.28"/>
    <n v="24.05"/>
    <n v="24"/>
    <s v="No"/>
    <m/>
    <m/>
    <m/>
    <x v="1"/>
  </r>
  <r>
    <n v="619"/>
    <s v="Jerrod Mustaf"/>
    <d v="1969-10-28T00:00:00"/>
    <s v="Former"/>
    <s v="F-C"/>
    <s v="USA"/>
    <s v="Black"/>
    <d v="1990-11-02T00:00:00"/>
    <n v="1990"/>
    <n v="1994"/>
    <d v="2019-07-31T00:00:00"/>
    <n v="0"/>
    <s v="No"/>
    <n v="49"/>
    <n v="21.01"/>
    <n v="49.75"/>
    <n v="107.95"/>
    <n v="208.28"/>
    <n v="208.28"/>
    <n v="24.89"/>
    <n v="179"/>
    <s v="No"/>
    <m/>
    <m/>
    <m/>
    <x v="1"/>
  </r>
  <r>
    <n v="620"/>
    <s v="Larry Nance"/>
    <d v="1959-02-12T00:00:00"/>
    <s v="Former"/>
    <s v="F-C"/>
    <s v="USA"/>
    <s v="Black"/>
    <d v="1981-10-30T00:00:00"/>
    <n v="1981"/>
    <n v="1994"/>
    <d v="2019-07-31T00:00:00"/>
    <n v="0"/>
    <s v="No"/>
    <n v="60"/>
    <n v="22.71"/>
    <n v="60.46"/>
    <n v="92.99"/>
    <n v="208.28"/>
    <n v="208.28"/>
    <n v="21.43"/>
    <n v="920"/>
    <s v="No"/>
    <m/>
    <m/>
    <m/>
    <x v="1"/>
  </r>
  <r>
    <n v="621"/>
    <s v="Barry Nelson"/>
    <d v="1949-09-19T00:00:00"/>
    <s v="Former"/>
    <s v="C"/>
    <s v="USA"/>
    <s v="White"/>
    <d v="1971-10-17T00:00:00"/>
    <n v="1971"/>
    <n v="1972"/>
    <d v="2019-07-31T00:00:00"/>
    <n v="0"/>
    <s v="No"/>
    <n v="69"/>
    <n v="22.08"/>
    <n v="69.86"/>
    <n v="104.33"/>
    <n v="208.28"/>
    <n v="208.28"/>
    <n v="24.05"/>
    <n v="28"/>
    <s v="No"/>
    <m/>
    <m/>
    <m/>
    <x v="1"/>
  </r>
  <r>
    <n v="622"/>
    <s v="Kurt Nimphius"/>
    <d v="1958-03-13T00:00:00"/>
    <s v="Former"/>
    <s v="C-F"/>
    <s v="USA"/>
    <s v="White"/>
    <d v="1991-11-05T00:00:00"/>
    <n v="1981"/>
    <n v="1990"/>
    <d v="2019-07-31T00:00:00"/>
    <n v="0"/>
    <s v="No"/>
    <n v="61"/>
    <n v="33.65"/>
    <n v="61.38"/>
    <n v="98.88"/>
    <n v="208.28"/>
    <n v="208.28"/>
    <n v="22.79"/>
    <n v="564"/>
    <s v="No"/>
    <m/>
    <m/>
    <m/>
    <x v="1"/>
  </r>
  <r>
    <n v="623"/>
    <s v="Paul Nolen"/>
    <d v="1929-09-03T00:00:00"/>
    <s v="Former"/>
    <s v="C"/>
    <s v="USA"/>
    <s v="White"/>
    <d v="1953-11-07T00:00:00"/>
    <n v="1953"/>
    <n v="1954"/>
    <d v="2009-05-07T00:00:00"/>
    <n v="1"/>
    <s v="Yes"/>
    <n v="79"/>
    <n v="24.18"/>
    <n v="79.67"/>
    <m/>
    <n v="208.28"/>
    <n v="208.28"/>
    <m/>
    <n v="1"/>
    <s v="No"/>
    <s v="No encontrado"/>
    <s v="imposible"/>
    <s v="XB5F"/>
    <x v="4"/>
  </r>
  <r>
    <n v="624"/>
    <s v="Bevo Nordmann"/>
    <d v="1939-12-11T00:00:00"/>
    <s v="Former"/>
    <s v="C"/>
    <s v="USA"/>
    <s v="White"/>
    <d v="1961-10-21T00:00:00"/>
    <n v="1961"/>
    <n v="1965"/>
    <d v="2015-08-24T00:00:00"/>
    <n v="1"/>
    <s v="Yes"/>
    <n v="75"/>
    <n v="21.86"/>
    <n v="75.7"/>
    <n v="102.06"/>
    <n v="208.28"/>
    <n v="208.28"/>
    <n v="23.53"/>
    <n v="133"/>
    <s v="No"/>
    <s v="Cáncer"/>
    <s v="cancer"/>
    <s v="2D4Z Unspecified malignant neoplasms of ill-defined or unspecified sites"/>
    <x v="3"/>
  </r>
  <r>
    <n v="625"/>
    <s v="Steve Novak"/>
    <d v="1983-06-13T00:00:00"/>
    <s v="Former"/>
    <s v="F"/>
    <s v="USA"/>
    <s v="White"/>
    <d v="2006-11-01T00:00:00"/>
    <n v="2006"/>
    <n v="2017"/>
    <d v="2019-07-31T00:00:00"/>
    <n v="0"/>
    <s v="No"/>
    <n v="36"/>
    <n v="23.39"/>
    <n v="36.130000000000003"/>
    <n v="102.06"/>
    <n v="208.28"/>
    <n v="208.28"/>
    <n v="23.53"/>
    <n v="439"/>
    <s v="No"/>
    <m/>
    <m/>
    <m/>
    <x v="1"/>
  </r>
  <r>
    <n v="626"/>
    <s v="Julius Nwosu"/>
    <d v="1971-05-01T00:00:00"/>
    <s v="Former"/>
    <s v="C"/>
    <s v="No USA"/>
    <s v="Black"/>
    <d v="1994-11-09T00:00:00"/>
    <n v="1994"/>
    <n v="1995"/>
    <d v="2019-07-31T00:00:00"/>
    <n v="0"/>
    <s v="No"/>
    <n v="48"/>
    <n v="23.53"/>
    <n v="48.25"/>
    <n v="115.67"/>
    <n v="208.28"/>
    <n v="208.28"/>
    <n v="26.66"/>
    <n v="23"/>
    <s v="No"/>
    <m/>
    <m/>
    <m/>
    <x v="1"/>
  </r>
  <r>
    <n v="627"/>
    <s v="Kyle O'Quinn"/>
    <d v="1990-03-26T00:00:00"/>
    <s v="Active"/>
    <s v="C"/>
    <s v="USA"/>
    <s v="Black"/>
    <d v="2012-11-02T00:00:00"/>
    <n v="2012"/>
    <n v="2020"/>
    <d v="2019-07-31T00:00:00"/>
    <n v="0"/>
    <s v="No"/>
    <n v="29"/>
    <n v="22.61"/>
    <n v="29.35"/>
    <n v="113.4"/>
    <n v="208.28"/>
    <n v="208.28"/>
    <n v="26.14"/>
    <n v="173"/>
    <s v="No"/>
    <m/>
    <m/>
    <m/>
    <x v="1"/>
  </r>
  <r>
    <n v="628"/>
    <s v="Dan O'Sullivan"/>
    <d v="1968-03-03T00:00:00"/>
    <s v="Former"/>
    <s v="C"/>
    <s v="USA"/>
    <s v="White"/>
    <d v="1990-12-29T00:00:00"/>
    <n v="1990"/>
    <n v="1996"/>
    <d v="2019-07-31T00:00:00"/>
    <n v="0"/>
    <s v="No"/>
    <n v="51"/>
    <n v="22.82"/>
    <n v="51.41"/>
    <n v="113.4"/>
    <n v="208.28"/>
    <n v="208.28"/>
    <n v="26.14"/>
    <n v="45"/>
    <s v="No"/>
    <m/>
    <m/>
    <m/>
    <x v="1"/>
  </r>
  <r>
    <n v="629"/>
    <s v="Fabricio Oberto"/>
    <d v="1975-03-21T00:00:00"/>
    <s v="Former"/>
    <s v="F"/>
    <s v="No USA"/>
    <s v="White"/>
    <d v="2005-11-01T00:00:00"/>
    <n v="2005"/>
    <n v="2011"/>
    <d v="2019-07-31T00:00:00"/>
    <n v="0"/>
    <s v="No"/>
    <n v="44"/>
    <n v="30.62"/>
    <n v="44.36"/>
    <n v="111.13"/>
    <n v="208.28"/>
    <n v="208.28"/>
    <n v="25.62"/>
    <n v="336"/>
    <s v="No"/>
    <m/>
    <m/>
    <m/>
    <x v="1"/>
  </r>
  <r>
    <n v="630"/>
    <s v="Lamar Odom"/>
    <d v="1979-11-06T00:00:00"/>
    <s v="Former"/>
    <s v="F"/>
    <s v="USA"/>
    <s v="Black"/>
    <d v="1999-11-02T00:00:00"/>
    <n v="1999"/>
    <n v="2013"/>
    <d v="2019-07-31T00:00:00"/>
    <n v="0"/>
    <s v="No"/>
    <n v="39"/>
    <n v="19.989999999999998"/>
    <n v="39.729999999999997"/>
    <n v="99.79"/>
    <n v="208.28"/>
    <n v="208.28"/>
    <n v="23"/>
    <n v="961"/>
    <s v="Yes"/>
    <m/>
    <m/>
    <m/>
    <x v="1"/>
  </r>
  <r>
    <n v="631"/>
    <s v="Emeka Okafor"/>
    <d v="1982-09-28T00:00:00"/>
    <s v="Former"/>
    <s v="C-F"/>
    <s v="USA"/>
    <s v="Black"/>
    <d v="2004-11-04T00:00:00"/>
    <n v="2004"/>
    <n v="2018"/>
    <d v="2019-07-31T00:00:00"/>
    <n v="0"/>
    <s v="No"/>
    <n v="36"/>
    <n v="22.1"/>
    <n v="36.840000000000003"/>
    <n v="114.3"/>
    <n v="208.28"/>
    <n v="208.28"/>
    <n v="26.35"/>
    <n v="590"/>
    <s v="No"/>
    <m/>
    <m/>
    <m/>
    <x v="1"/>
  </r>
  <r>
    <n v="632"/>
    <s v="Jose Ortiz"/>
    <d v="1963-10-25T00:00:00"/>
    <s v="Former"/>
    <s v="F"/>
    <s v="No USA"/>
    <s v="White"/>
    <d v="1988-11-09T00:00:00"/>
    <n v="1988"/>
    <n v="1990"/>
    <d v="2019-07-31T00:00:00"/>
    <n v="0"/>
    <s v="No"/>
    <n v="55"/>
    <n v="25.04"/>
    <n v="55.76"/>
    <n v="102.06"/>
    <n v="208.28"/>
    <n v="208.28"/>
    <n v="23.53"/>
    <n v="64"/>
    <s v="No"/>
    <m/>
    <m/>
    <m/>
    <x v="1"/>
  </r>
  <r>
    <n v="633"/>
    <s v="Daniel Orton"/>
    <d v="1990-08-06T00:00:00"/>
    <s v="Former"/>
    <s v="F"/>
    <s v="USA"/>
    <s v="Black"/>
    <d v="2012-01-27T00:00:00"/>
    <n v="2011"/>
    <n v="2014"/>
    <d v="2019-07-31T00:00:00"/>
    <n v="0"/>
    <s v="No"/>
    <n v="28"/>
    <n v="21.48"/>
    <n v="28.98"/>
    <n v="115.67"/>
    <n v="208.28"/>
    <n v="208.28"/>
    <n v="26.66"/>
    <n v="51"/>
    <s v="No"/>
    <m/>
    <m/>
    <m/>
    <x v="1"/>
  </r>
  <r>
    <n v="634"/>
    <s v="Don Otten"/>
    <d v="1921-04-18T00:00:00"/>
    <s v="Former"/>
    <s v="C"/>
    <s v="USA"/>
    <s v="White"/>
    <d v="1949-11-01T00:00:00"/>
    <n v="1949"/>
    <n v="1953"/>
    <d v="1985-09-18T00:00:00"/>
    <n v="1"/>
    <s v="Yes"/>
    <n v="64"/>
    <n v="28.54"/>
    <n v="64.42"/>
    <n v="108.86"/>
    <n v="208.28"/>
    <n v="208.28"/>
    <n v="25.09"/>
    <n v="219"/>
    <s v="No"/>
    <s v="No encontrado"/>
    <s v="Imposible"/>
    <s v="XB5F"/>
    <x v="4"/>
  </r>
  <r>
    <n v="635"/>
    <s v="Tom Owens"/>
    <d v="1949-06-28T00:00:00"/>
    <s v="Former"/>
    <s v="C-F"/>
    <s v="USA"/>
    <s v="White"/>
    <d v="1976-10-21T00:00:00"/>
    <n v="1976"/>
    <n v="1983"/>
    <d v="2019-07-31T00:00:00"/>
    <n v="0"/>
    <s v="No"/>
    <n v="70"/>
    <n v="27.32"/>
    <n v="70.09"/>
    <n v="97.52"/>
    <n v="208.28"/>
    <n v="208.28"/>
    <n v="22.48"/>
    <n v="488"/>
    <s v="No"/>
    <m/>
    <m/>
    <m/>
    <x v="1"/>
  </r>
  <r>
    <n v="636"/>
    <s v="Olumide Oyedeji"/>
    <d v="1981-05-11T00:00:00"/>
    <s v="Former"/>
    <s v="C"/>
    <s v="No USA"/>
    <s v="Black"/>
    <d v="2000-12-22T00:00:00"/>
    <n v="2000"/>
    <n v="2003"/>
    <d v="2019-07-31T00:00:00"/>
    <n v="0"/>
    <s v="No"/>
    <n v="38"/>
    <n v="19.62"/>
    <n v="38.22"/>
    <n v="108.86"/>
    <n v="208.28"/>
    <n v="208.28"/>
    <n v="25.09"/>
    <n v="93"/>
    <s v="No"/>
    <m/>
    <m/>
    <m/>
    <x v="1"/>
  </r>
  <r>
    <n v="637"/>
    <s v="Joe Pace"/>
    <d v="1953-12-18T00:00:00"/>
    <s v="Former"/>
    <s v="C"/>
    <s v="USA"/>
    <s v="Black"/>
    <d v="1976-10-22T00:00:00"/>
    <n v="1976"/>
    <n v="1978"/>
    <d v="2019-07-31T00:00:00"/>
    <n v="0"/>
    <s v="No"/>
    <n v="65"/>
    <n v="22.84"/>
    <n v="65.62"/>
    <n v="99.79"/>
    <n v="208.28"/>
    <n v="208.28"/>
    <n v="23"/>
    <n v="79"/>
    <s v="No"/>
    <m/>
    <m/>
    <m/>
    <x v="1"/>
  </r>
  <r>
    <n v="638"/>
    <s v="Adreian Payne"/>
    <d v="1991-02-19T00:00:00"/>
    <s v="Former"/>
    <s v="F"/>
    <s v="USA"/>
    <s v="Black"/>
    <d v="2014-12-26T00:00:00"/>
    <n v="2014"/>
    <n v="2018"/>
    <d v="2019-07-31T00:00:00"/>
    <n v="0"/>
    <s v="No"/>
    <n v="28"/>
    <n v="23.85"/>
    <n v="28.44"/>
    <n v="107.5"/>
    <n v="208.28"/>
    <n v="208.28"/>
    <n v="24.78"/>
    <n v="18"/>
    <s v="No"/>
    <m/>
    <m/>
    <m/>
    <x v="1"/>
  </r>
  <r>
    <n v="639"/>
    <s v="Mike Peplowski"/>
    <d v="1970-10-15T00:00:00"/>
    <s v="Former"/>
    <s v="C"/>
    <s v="USA"/>
    <s v="White"/>
    <d v="1993-11-05T00:00:00"/>
    <n v="1993"/>
    <n v="1996"/>
    <d v="2019-07-31T00:00:00"/>
    <n v="0"/>
    <s v="No"/>
    <n v="48"/>
    <n v="23.06"/>
    <n v="48.79"/>
    <n v="122.47"/>
    <n v="208.28"/>
    <n v="208.28"/>
    <n v="28.23"/>
    <n v="68"/>
    <s v="No"/>
    <m/>
    <m/>
    <m/>
    <x v="1"/>
  </r>
  <r>
    <n v="640"/>
    <s v="Kendrick Perkins"/>
    <d v="1984-11-10T00:00:00"/>
    <s v="Former"/>
    <s v="C"/>
    <s v="USA"/>
    <s v="Black"/>
    <d v="2003-12-13T00:00:00"/>
    <n v="2003"/>
    <n v="2018"/>
    <d v="2019-07-31T00:00:00"/>
    <n v="0"/>
    <s v="No"/>
    <n v="34"/>
    <n v="19.09"/>
    <n v="34.72"/>
    <n v="122.47"/>
    <n v="208.28"/>
    <n v="208.28"/>
    <n v="28.23"/>
    <n v="736"/>
    <s v="No"/>
    <m/>
    <m/>
    <m/>
    <x v="1"/>
  </r>
  <r>
    <n v="641"/>
    <s v="Jim Petersen"/>
    <d v="1962-02-22T00:00:00"/>
    <s v="Former"/>
    <s v="F-C"/>
    <s v="USA"/>
    <s v="White"/>
    <d v="1984-10-27T00:00:00"/>
    <n v="1984"/>
    <n v="1992"/>
    <d v="2019-07-31T00:00:00"/>
    <n v="0"/>
    <s v="No"/>
    <n v="57"/>
    <n v="22.68"/>
    <n v="57.43"/>
    <n v="106.59"/>
    <n v="208.28"/>
    <n v="208.28"/>
    <n v="24.57"/>
    <n v="491"/>
    <s v="No"/>
    <m/>
    <m/>
    <m/>
    <x v="1"/>
  </r>
  <r>
    <n v="642"/>
    <s v="Richard Petruska"/>
    <d v="1969-01-25T00:00:00"/>
    <s v="Former"/>
    <s v="C-F"/>
    <s v="No USA"/>
    <s v="White"/>
    <d v="1993-11-18T00:00:00"/>
    <n v="1993"/>
    <n v="1994"/>
    <d v="2019-07-31T00:00:00"/>
    <n v="0"/>
    <s v="No"/>
    <n v="50"/>
    <n v="24.81"/>
    <n v="50.51"/>
    <n v="117.93"/>
    <n v="208.28"/>
    <n v="208.28"/>
    <n v="27.19"/>
    <n v="22"/>
    <s v="Yes"/>
    <m/>
    <m/>
    <m/>
    <x v="1"/>
  </r>
  <r>
    <n v="643"/>
    <s v="Kevinn Pinkney"/>
    <d v="1983-10-20T00:00:00"/>
    <s v="Former"/>
    <s v="F"/>
    <s v="USA"/>
    <s v="Black"/>
    <d v="2007-04-04T00:00:00"/>
    <n v="2006"/>
    <n v="2007"/>
    <d v="2019-07-31T00:00:00"/>
    <n v="0"/>
    <s v="No"/>
    <n v="35"/>
    <n v="23.46"/>
    <n v="35.78"/>
    <n v="111.13"/>
    <n v="208.28"/>
    <n v="208.28"/>
    <n v="25.62"/>
    <n v="6"/>
    <s v="No"/>
    <m/>
    <m/>
    <m/>
    <x v="1"/>
  </r>
  <r>
    <n v="644"/>
    <s v="Mason Plumlee"/>
    <d v="1990-03-05T00:00:00"/>
    <s v="Active"/>
    <s v="F"/>
    <s v="USA"/>
    <s v="White"/>
    <d v="2013-11-03T00:00:00"/>
    <n v="2013"/>
    <n v="2020"/>
    <d v="2019-07-31T00:00:00"/>
    <n v="0"/>
    <s v="No"/>
    <n v="29"/>
    <n v="23.67"/>
    <n v="29.4"/>
    <n v="111.13"/>
    <n v="208.28"/>
    <n v="210.82"/>
    <n v="25.62"/>
    <n v="136"/>
    <s v="No"/>
    <m/>
    <m/>
    <m/>
    <x v="1"/>
  </r>
  <r>
    <n v="645"/>
    <s v="Miles Plumlee"/>
    <d v="1988-09-01T00:00:00"/>
    <s v="Former"/>
    <s v="C-F"/>
    <s v="USA"/>
    <s v="White"/>
    <d v="2012-11-05T00:00:00"/>
    <n v="2012"/>
    <n v="2019"/>
    <d v="2019-07-31T00:00:00"/>
    <n v="0"/>
    <s v="No"/>
    <n v="30"/>
    <n v="24.18"/>
    <n v="30.91"/>
    <n v="112.94"/>
    <n v="208.28"/>
    <n v="210.82"/>
    <n v="26.04"/>
    <n v="157"/>
    <s v="No"/>
    <m/>
    <m/>
    <m/>
    <x v="1"/>
  </r>
  <r>
    <n v="646"/>
    <s v="Mark Pope"/>
    <d v="1972-09-11T00:00:00"/>
    <s v="Former"/>
    <s v="F"/>
    <s v="USA"/>
    <s v="White"/>
    <d v="1997-11-08T00:00:00"/>
    <n v="1997"/>
    <n v="2005"/>
    <d v="2019-07-31T00:00:00"/>
    <n v="0"/>
    <s v="No"/>
    <n v="46"/>
    <n v="25.16"/>
    <n v="46.88"/>
    <n v="106.59"/>
    <n v="208.28"/>
    <n v="208.28"/>
    <n v="24.57"/>
    <n v="153"/>
    <s v="No"/>
    <m/>
    <m/>
    <m/>
    <x v="1"/>
  </r>
  <r>
    <n v="647"/>
    <s v="Dave Popson"/>
    <d v="1964-05-17T00:00:00"/>
    <s v="Former"/>
    <s v="F-C"/>
    <s v="USA"/>
    <s v="White"/>
    <d v="1988-11-04T00:00:00"/>
    <n v="1988"/>
    <n v="1992"/>
    <d v="2019-07-31T00:00:00"/>
    <n v="0"/>
    <s v="No"/>
    <n v="55"/>
    <n v="24.47"/>
    <n v="55.2"/>
    <n v="99.79"/>
    <n v="208.28"/>
    <n v="208.28"/>
    <n v="23"/>
    <n v="41"/>
    <s v="No"/>
    <m/>
    <m/>
    <m/>
    <x v="1"/>
  </r>
  <r>
    <n v="648"/>
    <s v="Vitaly Potapenko"/>
    <d v="1975-03-21T00:00:00"/>
    <s v="Former"/>
    <s v="C"/>
    <s v="No USA"/>
    <s v="White"/>
    <d v="1996-11-01T00:00:00"/>
    <n v="1996"/>
    <n v="2007"/>
    <d v="2019-07-31T00:00:00"/>
    <n v="0"/>
    <s v="No"/>
    <n v="44"/>
    <n v="21.62"/>
    <n v="44.36"/>
    <n v="127.01"/>
    <n v="208.28"/>
    <n v="208.28"/>
    <n v="29.28"/>
    <n v="610"/>
    <s v="No"/>
    <m/>
    <m/>
    <m/>
    <x v="1"/>
  </r>
  <r>
    <n v="649"/>
    <s v="Anthony Pullard"/>
    <d v="1966-06-23T00:00:00"/>
    <s v="Former"/>
    <s v="F"/>
    <s v="USA"/>
    <s v="Black"/>
    <d v="1992-11-07T00:00:00"/>
    <n v="1992"/>
    <n v="1993"/>
    <d v="2019-07-31T00:00:00"/>
    <n v="0"/>
    <s v="No"/>
    <n v="53"/>
    <n v="26.38"/>
    <n v="53.1"/>
    <n v="111.13"/>
    <n v="208.28"/>
    <n v="208.28"/>
    <n v="25.62"/>
    <n v="8"/>
    <s v="No"/>
    <m/>
    <m/>
    <m/>
    <x v="1"/>
  </r>
  <r>
    <n v="650"/>
    <s v="Luther Rackley"/>
    <d v="1946-06-11T00:00:00"/>
    <s v="Former"/>
    <s v="C"/>
    <s v="USA"/>
    <s v="Black"/>
    <d v="1969-10-15T00:00:00"/>
    <n v="1969"/>
    <n v="1974"/>
    <d v="2017-11-19T00:00:00"/>
    <n v="1"/>
    <s v="Yes"/>
    <n v="71"/>
    <n v="23.35"/>
    <n v="71.44"/>
    <n v="99.79"/>
    <n v="208.28"/>
    <n v="208.28"/>
    <n v="23"/>
    <n v="221"/>
    <s v="No"/>
    <m/>
    <s v="imposible"/>
    <s v="XB5F"/>
    <x v="4"/>
  </r>
  <r>
    <n v="651"/>
    <s v="Vladimir Radmanovic"/>
    <d v="1980-11-19T00:00:00"/>
    <s v="Former"/>
    <s v="F"/>
    <s v="No USA"/>
    <s v="White"/>
    <d v="2001-10-30T00:00:00"/>
    <n v="2001"/>
    <n v="2013"/>
    <d v="2019-07-31T00:00:00"/>
    <n v="0"/>
    <s v="No"/>
    <n v="38"/>
    <n v="20.94"/>
    <n v="38.69"/>
    <n v="102.96"/>
    <n v="208.28"/>
    <n v="208.28"/>
    <n v="23.74"/>
    <n v="737"/>
    <s v="No"/>
    <m/>
    <m/>
    <m/>
    <x v="1"/>
  </r>
  <r>
    <n v="652"/>
    <s v="Anthony Randolph"/>
    <d v="1989-07-15T00:00:00"/>
    <s v="Former"/>
    <s v="F"/>
    <s v="No USA"/>
    <s v="Black"/>
    <d v="2008-11-03T00:00:00"/>
    <n v="2008"/>
    <n v="2014"/>
    <d v="2019-07-31T00:00:00"/>
    <n v="0"/>
    <s v="No"/>
    <n v="30"/>
    <n v="19.3"/>
    <n v="30.04"/>
    <n v="92.99"/>
    <n v="208.28"/>
    <n v="208.28"/>
    <n v="21.43"/>
    <n v="252"/>
    <s v="Yes"/>
    <m/>
    <m/>
    <m/>
    <x v="1"/>
  </r>
  <r>
    <n v="653"/>
    <s v="Shavlik Randolph"/>
    <d v="1983-11-24T00:00:00"/>
    <s v="Former"/>
    <s v="F"/>
    <s v="USA"/>
    <s v="White"/>
    <d v="2005-11-05T00:00:00"/>
    <n v="2005"/>
    <n v="2015"/>
    <d v="2019-07-31T00:00:00"/>
    <n v="0"/>
    <s v="No"/>
    <n v="35"/>
    <n v="21.95"/>
    <n v="35.68"/>
    <n v="108.86"/>
    <n v="208.28"/>
    <n v="208.28"/>
    <n v="25.09"/>
    <n v="145"/>
    <s v="No"/>
    <m/>
    <m/>
    <m/>
    <x v="1"/>
  </r>
  <r>
    <n v="654"/>
    <s v="Mike Ratliff"/>
    <d v="1951-06-07T00:00:00"/>
    <s v="Former"/>
    <s v="C"/>
    <s v="USA"/>
    <s v="Black"/>
    <d v="1972-10-11T00:00:00"/>
    <n v="1972"/>
    <n v="1974"/>
    <d v="2019-07-31T00:00:00"/>
    <n v="0"/>
    <s v="No"/>
    <n v="68"/>
    <n v="21.35"/>
    <n v="68.150000000000006"/>
    <n v="104.33"/>
    <n v="208.28"/>
    <n v="208.28"/>
    <n v="24.05"/>
    <n v="60"/>
    <s v="No"/>
    <m/>
    <m/>
    <m/>
    <x v="1"/>
  </r>
  <r>
    <n v="655"/>
    <s v="Theo Ratliff"/>
    <d v="1973-04-17T00:00:00"/>
    <s v="Former"/>
    <s v="C-F"/>
    <s v="USA"/>
    <s v="Black"/>
    <d v="1995-11-03T00:00:00"/>
    <n v="1995"/>
    <n v="2011"/>
    <d v="2019-07-31T00:00:00"/>
    <n v="0"/>
    <s v="No"/>
    <n v="46"/>
    <n v="22.55"/>
    <n v="46.29"/>
    <n v="102.06"/>
    <n v="208.28"/>
    <n v="208.28"/>
    <n v="23.53"/>
    <n v="810"/>
    <s v="No"/>
    <m/>
    <m/>
    <m/>
    <x v="1"/>
  </r>
  <r>
    <n v="656"/>
    <s v="Tom Riker"/>
    <d v="1950-02-28T00:00:00"/>
    <s v="Former"/>
    <s v="C-F"/>
    <s v="USA"/>
    <s v="White"/>
    <d v="1972-10-10T00:00:00"/>
    <n v="1972"/>
    <n v="1975"/>
    <d v="2019-07-31T00:00:00"/>
    <n v="0"/>
    <s v="No"/>
    <n v="69"/>
    <n v="22.61"/>
    <n v="69.42"/>
    <n v="102.06"/>
    <n v="208.28"/>
    <n v="208.28"/>
    <n v="23.53"/>
    <n v="82"/>
    <s v="No"/>
    <m/>
    <m/>
    <m/>
    <x v="1"/>
  </r>
  <r>
    <n v="657"/>
    <s v="Ramon Rivas"/>
    <d v="1966-06-03T00:00:00"/>
    <s v="Former"/>
    <s v="F-C"/>
    <s v="No USA"/>
    <s v="White"/>
    <d v="1988-11-05T00:00:00"/>
    <n v="1988"/>
    <n v="1989"/>
    <d v="2019-07-31T00:00:00"/>
    <n v="0"/>
    <s v="No"/>
    <n v="53"/>
    <n v="22.43"/>
    <n v="53.16"/>
    <n v="117.93"/>
    <n v="208.28"/>
    <n v="208.28"/>
    <n v="27.19"/>
    <n v="28"/>
    <s v="No"/>
    <m/>
    <m/>
    <m/>
    <x v="1"/>
  </r>
  <r>
    <n v="658"/>
    <s v="Fred Roberts"/>
    <d v="1960-08-14T00:00:00"/>
    <s v="Former"/>
    <s v="F-C"/>
    <s v="USA"/>
    <s v="White"/>
    <d v="1983-10-29T00:00:00"/>
    <n v="1983"/>
    <n v="1997"/>
    <d v="2019-07-31T00:00:00"/>
    <n v="0"/>
    <s v="No"/>
    <n v="58"/>
    <n v="23.21"/>
    <n v="58.96"/>
    <n v="98.88"/>
    <n v="208.28"/>
    <n v="208.28"/>
    <n v="22.79"/>
    <n v="818"/>
    <s v="No"/>
    <m/>
    <m/>
    <m/>
    <x v="1"/>
  </r>
  <r>
    <n v="659"/>
    <s v="Clifford Robinson"/>
    <d v="1966-12-16T00:00:00"/>
    <s v="Former"/>
    <s v="F-C"/>
    <s v="USA"/>
    <s v="Black"/>
    <d v="1989-11-03T00:00:00"/>
    <n v="1989"/>
    <n v="2007"/>
    <d v="2019-07-31T00:00:00"/>
    <n v="0"/>
    <s v="No"/>
    <n v="52"/>
    <n v="22.88"/>
    <n v="52.62"/>
    <n v="102.06"/>
    <n v="208.28"/>
    <n v="208.28"/>
    <n v="23.53"/>
    <n v="1380"/>
    <s v="No"/>
    <m/>
    <m/>
    <m/>
    <x v="1"/>
  </r>
  <r>
    <n v="660"/>
    <s v="Dave Robisch"/>
    <d v="1949-12-22T00:00:00"/>
    <s v="Former"/>
    <s v="C-F"/>
    <s v="USA"/>
    <s v="White"/>
    <d v="1976-10-21T00:00:00"/>
    <n v="1976"/>
    <n v="1984"/>
    <d v="2019-07-31T00:00:00"/>
    <n v="0"/>
    <s v="No"/>
    <n v="69"/>
    <n v="26.83"/>
    <n v="69.599999999999994"/>
    <n v="106.59"/>
    <n v="208.28"/>
    <n v="208.28"/>
    <n v="24.57"/>
    <n v="508"/>
    <s v="No"/>
    <m/>
    <m/>
    <m/>
    <x v="1"/>
  </r>
  <r>
    <n v="661"/>
    <s v="Johnny Rogers"/>
    <d v="1963-12-30T00:00:00"/>
    <s v="Former"/>
    <s v="F-C"/>
    <s v="USA"/>
    <s v="White"/>
    <d v="1986-11-01T00:00:00"/>
    <n v="1986"/>
    <n v="1988"/>
    <d v="2019-07-31T00:00:00"/>
    <n v="0"/>
    <s v="No"/>
    <n v="55"/>
    <n v="22.84"/>
    <n v="55.58"/>
    <n v="102.06"/>
    <n v="208.28"/>
    <n v="208.28"/>
    <n v="23.53"/>
    <n v="69"/>
    <s v="No"/>
    <m/>
    <m/>
    <m/>
    <x v="1"/>
  </r>
  <r>
    <n v="662"/>
    <s v="Roy Rogers"/>
    <d v="1973-08-19T00:00:00"/>
    <s v="Former"/>
    <s v="F"/>
    <s v="USA"/>
    <s v="Black"/>
    <d v="1996-11-01T00:00:00"/>
    <n v="1996"/>
    <n v="2000"/>
    <d v="2019-07-31T00:00:00"/>
    <n v="0"/>
    <s v="No"/>
    <n v="45"/>
    <n v="23.2"/>
    <n v="45.95"/>
    <n v="106.59"/>
    <n v="208.28"/>
    <n v="208.28"/>
    <n v="24.57"/>
    <n v="137"/>
    <s v="No"/>
    <m/>
    <m/>
    <m/>
    <x v="1"/>
  </r>
  <r>
    <n v="663"/>
    <s v="Sean Rooks"/>
    <d v="1969-09-09T00:00:00"/>
    <s v="Former"/>
    <s v="C"/>
    <s v="USA"/>
    <s v="Black"/>
    <d v="1992-11-07T00:00:00"/>
    <n v="1992"/>
    <n v="2004"/>
    <d v="2016-06-07T00:00:00"/>
    <n v="1"/>
    <s v="Yes"/>
    <n v="46"/>
    <n v="23.16"/>
    <n v="46.74"/>
    <n v="113.4"/>
    <n v="208.28"/>
    <n v="208.28"/>
    <n v="26.14"/>
    <n v="749"/>
    <s v="No"/>
    <s v="Diseases of the circulatory system"/>
    <s v="heart disease"/>
    <s v="BA41.Z Acute myocardial infarction, unspecified"/>
    <x v="2"/>
  </r>
  <r>
    <n v="664"/>
    <s v="Damjan Rudez"/>
    <d v="1986-06-17T00:00:00"/>
    <s v="Former"/>
    <s v="F"/>
    <s v="No USA"/>
    <s v="White"/>
    <d v="2014-10-29T00:00:00"/>
    <n v="2014"/>
    <n v="2017"/>
    <d v="2019-07-31T00:00:00"/>
    <n v="0"/>
    <s v="No"/>
    <n v="33"/>
    <n v="28.37"/>
    <n v="33.119999999999997"/>
    <n v="103.42"/>
    <n v="208.28"/>
    <n v="208.28"/>
    <n v="23.84"/>
    <n v="56"/>
    <s v="No"/>
    <m/>
    <m/>
    <m/>
    <x v="1"/>
  </r>
  <r>
    <n v="665"/>
    <s v="Paul Ruffner"/>
    <d v="1948-10-15T00:00:00"/>
    <s v="Former"/>
    <s v="C-F"/>
    <s v="USA"/>
    <s v="White"/>
    <d v="1970-10-25T00:00:00"/>
    <n v="1970"/>
    <n v="1975"/>
    <d v="2019-07-31T00:00:00"/>
    <n v="0"/>
    <s v="No"/>
    <n v="70"/>
    <n v="22.03"/>
    <n v="70.790000000000006"/>
    <n v="102.06"/>
    <n v="208.28"/>
    <n v="208.28"/>
    <n v="23.53"/>
    <n v="52"/>
    <s v="No"/>
    <m/>
    <m/>
    <m/>
    <x v="1"/>
  </r>
  <r>
    <n v="666"/>
    <s v="Jeff Ruland"/>
    <d v="1958-12-16T00:00:00"/>
    <s v="Former"/>
    <s v="C-F"/>
    <s v="USA"/>
    <s v="White"/>
    <d v="1981-10-30T00:00:00"/>
    <n v="1981"/>
    <n v="1993"/>
    <d v="2019-07-31T00:00:00"/>
    <n v="0"/>
    <s v="No"/>
    <n v="60"/>
    <n v="22.87"/>
    <n v="60.62"/>
    <n v="108.86"/>
    <n v="208.28"/>
    <n v="208.28"/>
    <n v="25.09"/>
    <n v="332"/>
    <s v="No"/>
    <m/>
    <m/>
    <m/>
    <x v="1"/>
  </r>
  <r>
    <n v="667"/>
    <s v="Bill Russell*"/>
    <d v="1934-02-12T00:00:00"/>
    <s v="Former"/>
    <s v="C"/>
    <s v="USA"/>
    <s v="Black"/>
    <d v="1956-12-22T00:00:00"/>
    <n v="1956"/>
    <n v="1969"/>
    <d v="2019-07-31T00:00:00"/>
    <n v="0"/>
    <s v="No"/>
    <n v="85"/>
    <n v="22.86"/>
    <n v="85.46"/>
    <n v="97.52"/>
    <n v="208.28"/>
    <n v="208.28"/>
    <n v="22.48"/>
    <n v="963"/>
    <s v="Yes"/>
    <m/>
    <m/>
    <m/>
    <x v="1"/>
  </r>
  <r>
    <n v="668"/>
    <s v="Dale Schlueter"/>
    <d v="1945-11-12T00:00:00"/>
    <s v="Former"/>
    <s v="C"/>
    <s v="USA"/>
    <s v="White"/>
    <d v="1968-10-29T00:00:00"/>
    <n v="1968"/>
    <n v="1978"/>
    <d v="2014-07-24T00:00:00"/>
    <n v="1"/>
    <s v="Yes"/>
    <n v="68"/>
    <n v="22.96"/>
    <n v="68.7"/>
    <n v="102.06"/>
    <n v="208.28"/>
    <n v="208.28"/>
    <n v="23.53"/>
    <n v="586"/>
    <s v="No"/>
    <s v="Cáncer"/>
    <m/>
    <s v="2D4Z Unspecified malignant neoplasms of ill-defined or unspecified sites"/>
    <x v="3"/>
  </r>
  <r>
    <n v="669"/>
    <s v="Russ Schoene"/>
    <d v="1960-04-16T00:00:00"/>
    <s v="Former"/>
    <s v="F-C"/>
    <s v="USA"/>
    <s v="White"/>
    <d v="1982-10-29T00:00:00"/>
    <n v="1982"/>
    <n v="1989"/>
    <d v="2019-07-31T00:00:00"/>
    <n v="0"/>
    <s v="No"/>
    <n v="59"/>
    <n v="22.54"/>
    <n v="59.29"/>
    <n v="95.25"/>
    <n v="208.28"/>
    <n v="208.28"/>
    <n v="21.96"/>
    <n v="290"/>
    <s v="No"/>
    <m/>
    <m/>
    <m/>
    <x v="1"/>
  </r>
  <r>
    <n v="670"/>
    <s v="Brent Scott"/>
    <d v="1971-06-15T00:00:00"/>
    <s v="Former"/>
    <s v="F-C"/>
    <s v="USA"/>
    <s v="Mezcla"/>
    <d v="1996-11-01T00:00:00"/>
    <n v="1996"/>
    <n v="1997"/>
    <d v="2019-07-31T00:00:00"/>
    <n v="0"/>
    <s v="No"/>
    <n v="48"/>
    <n v="25.38"/>
    <n v="48.13"/>
    <n v="113.4"/>
    <n v="208.28"/>
    <n v="208.28"/>
    <n v="26.14"/>
    <n v="16"/>
    <s v="No"/>
    <m/>
    <m/>
    <m/>
    <x v="1"/>
  </r>
  <r>
    <n v="671"/>
    <s v="Shawnelle Scott"/>
    <d v="1972-06-16T00:00:00"/>
    <s v="Former"/>
    <s v="C"/>
    <s v="USA"/>
    <s v="Black"/>
    <d v="1997-01-13T00:00:00"/>
    <n v="1996"/>
    <n v="2002"/>
    <d v="2019-07-31T00:00:00"/>
    <n v="0"/>
    <s v="No"/>
    <n v="47"/>
    <n v="24.58"/>
    <n v="47.12"/>
    <n v="113.4"/>
    <n v="208.28"/>
    <n v="208.28"/>
    <n v="26.14"/>
    <n v="105"/>
    <s v="No"/>
    <m/>
    <m/>
    <m/>
    <x v="1"/>
  </r>
  <r>
    <n v="672"/>
    <s v="Charles Shackleford"/>
    <d v="1966-04-22T00:00:00"/>
    <s v="Former"/>
    <s v="F-C"/>
    <s v="USA"/>
    <s v="Black"/>
    <d v="1988-11-04T00:00:00"/>
    <n v="1988"/>
    <n v="1999"/>
    <d v="2019-07-31T00:00:00"/>
    <n v="0"/>
    <s v="No"/>
    <n v="53"/>
    <n v="22.54"/>
    <n v="53.27"/>
    <n v="102.06"/>
    <n v="208.28"/>
    <n v="208.28"/>
    <n v="23.53"/>
    <n v="303"/>
    <s v="No"/>
    <m/>
    <s v="unknown"/>
    <s v="XB5F"/>
    <x v="1"/>
  </r>
  <r>
    <n v="673"/>
    <s v="Paul Shirley"/>
    <d v="1977-12-23T00:00:00"/>
    <s v="Former"/>
    <s v="F"/>
    <s v="USA"/>
    <s v="White"/>
    <d v="2003-01-14T00:00:00"/>
    <n v="2002"/>
    <n v="2005"/>
    <d v="2019-07-31T00:00:00"/>
    <n v="0"/>
    <s v="No"/>
    <n v="41"/>
    <n v="25.06"/>
    <n v="41.6"/>
    <n v="104.33"/>
    <n v="208.28"/>
    <n v="208.28"/>
    <n v="24.05"/>
    <n v="18"/>
    <s v="No"/>
    <m/>
    <m/>
    <m/>
    <x v="1"/>
  </r>
  <r>
    <n v="674"/>
    <s v="Courtney Sims"/>
    <d v="1983-10-21T00:00:00"/>
    <s v="Former"/>
    <s v="C"/>
    <s v="USA"/>
    <s v="Black"/>
    <d v="2007-10-31T00:00:00"/>
    <n v="2007"/>
    <n v="2009"/>
    <d v="2019-07-31T00:00:00"/>
    <n v="0"/>
    <s v="No"/>
    <n v="35"/>
    <n v="24.03"/>
    <n v="35.78"/>
    <n v="111.13"/>
    <n v="208.28"/>
    <n v="208.28"/>
    <n v="25.62"/>
    <n v="5"/>
    <s v="No"/>
    <m/>
    <m/>
    <m/>
    <x v="1"/>
  </r>
  <r>
    <n v="675"/>
    <s v="Henry Sims"/>
    <d v="1990-03-27T00:00:00"/>
    <s v="Former"/>
    <s v="C"/>
    <s v="USA"/>
    <s v="Black"/>
    <d v="2013-03-04T00:00:00"/>
    <n v="2012"/>
    <n v="2016"/>
    <d v="2019-07-31T00:00:00"/>
    <n v="0"/>
    <s v="No"/>
    <n v="29"/>
    <n v="22.94"/>
    <n v="29.34"/>
    <n v="112.49"/>
    <n v="208.28"/>
    <n v="208.28"/>
    <n v="25.93"/>
    <n v="111"/>
    <s v="No"/>
    <m/>
    <m/>
    <m/>
    <x v="1"/>
  </r>
  <r>
    <n v="676"/>
    <s v="Uros Slokar"/>
    <d v="1983-05-14T00:00:00"/>
    <s v="Former"/>
    <s v="F"/>
    <s v="No USA"/>
    <s v="White"/>
    <d v="2006-12-08T00:00:00"/>
    <n v="2006"/>
    <n v="2007"/>
    <d v="2019-07-31T00:00:00"/>
    <n v="0"/>
    <s v="No"/>
    <n v="36"/>
    <n v="23.57"/>
    <n v="36.21"/>
    <n v="107.95"/>
    <n v="208.28"/>
    <n v="208.28"/>
    <n v="24.89"/>
    <n v="20"/>
    <s v="Yes"/>
    <m/>
    <m/>
    <m/>
    <x v="1"/>
  </r>
  <r>
    <n v="677"/>
    <s v="Charles Smith"/>
    <d v="1965-07-16T00:00:00"/>
    <s v="Former"/>
    <s v="F-C"/>
    <s v="USA"/>
    <s v="Black"/>
    <d v="1988-11-04T00:00:00"/>
    <n v="1988"/>
    <n v="1997"/>
    <d v="2019-07-31T00:00:00"/>
    <n v="0"/>
    <s v="No"/>
    <n v="54"/>
    <n v="23.3"/>
    <n v="54.04"/>
    <n v="104.33"/>
    <n v="208.28"/>
    <n v="208.28"/>
    <n v="24.05"/>
    <n v="564"/>
    <s v="No"/>
    <m/>
    <m/>
    <m/>
    <x v="1"/>
  </r>
  <r>
    <n v="678"/>
    <s v="Doug Smith"/>
    <d v="1969-09-17T00:00:00"/>
    <s v="Former"/>
    <s v="F"/>
    <s v="USA"/>
    <s v="Black"/>
    <d v="1991-11-05T00:00:00"/>
    <n v="1991"/>
    <n v="1996"/>
    <d v="2019-07-31T00:00:00"/>
    <n v="0"/>
    <s v="No"/>
    <n v="49"/>
    <n v="22.13"/>
    <n v="49.87"/>
    <n v="99.79"/>
    <n v="208.28"/>
    <n v="208.28"/>
    <n v="23"/>
    <n v="296"/>
    <s v="No"/>
    <m/>
    <m/>
    <m/>
    <x v="1"/>
  </r>
  <r>
    <n v="679"/>
    <s v="Greg Smith"/>
    <d v="1991-01-08T00:00:00"/>
    <s v="Former"/>
    <s v="C"/>
    <s v="USA"/>
    <s v="Black"/>
    <d v="2012-02-19T00:00:00"/>
    <n v="2011"/>
    <n v="2016"/>
    <d v="2019-07-31T00:00:00"/>
    <n v="0"/>
    <s v="No"/>
    <n v="28"/>
    <n v="21.11"/>
    <n v="28.56"/>
    <n v="113.4"/>
    <n v="208.28"/>
    <n v="208.28"/>
    <n v="26.14"/>
    <n v="129"/>
    <s v="No"/>
    <m/>
    <m/>
    <m/>
    <x v="1"/>
  </r>
  <r>
    <n v="680"/>
    <s v="Joe Smith"/>
    <d v="1975-07-26T00:00:00"/>
    <s v="Former"/>
    <s v="F"/>
    <s v="USA"/>
    <s v="Black"/>
    <d v="1995-11-03T00:00:00"/>
    <n v="1995"/>
    <n v="2011"/>
    <d v="2019-07-31T00:00:00"/>
    <n v="0"/>
    <s v="No"/>
    <n v="44"/>
    <n v="20.27"/>
    <n v="44.01"/>
    <n v="102.06"/>
    <n v="208.28"/>
    <n v="208.28"/>
    <n v="23.53"/>
    <n v="1030"/>
    <s v="No"/>
    <m/>
    <m/>
    <m/>
    <x v="1"/>
  </r>
  <r>
    <n v="681"/>
    <s v="Leon Smith"/>
    <d v="1980-11-02T00:00:00"/>
    <s v="Former"/>
    <s v="C"/>
    <s v="USA"/>
    <s v="Black"/>
    <d v="2002-01-17T00:00:00"/>
    <n v="2001"/>
    <n v="2004"/>
    <d v="2019-07-31T00:00:00"/>
    <n v="0"/>
    <s v="No"/>
    <n v="38"/>
    <n v="21.21"/>
    <n v="38.74"/>
    <n v="106.59"/>
    <n v="208.28"/>
    <n v="208.28"/>
    <n v="24.57"/>
    <n v="15"/>
    <s v="No"/>
    <m/>
    <m/>
    <m/>
    <x v="1"/>
  </r>
  <r>
    <n v="682"/>
    <s v="Michael Smith"/>
    <d v="1965-05-19T00:00:00"/>
    <s v="Former"/>
    <s v="F"/>
    <s v="USA"/>
    <s v="White"/>
    <d v="1989-11-17T00:00:00"/>
    <n v="1989"/>
    <n v="1995"/>
    <d v="2019-07-31T00:00:00"/>
    <n v="0"/>
    <s v="No"/>
    <n v="54"/>
    <n v="24.5"/>
    <n v="54.2"/>
    <n v="102.06"/>
    <n v="208.28"/>
    <n v="208.28"/>
    <n v="23.53"/>
    <n v="141"/>
    <s v="No"/>
    <m/>
    <m/>
    <m/>
    <x v="1"/>
  </r>
  <r>
    <n v="683"/>
    <s v="Reggie Smith"/>
    <d v="1970-08-21T00:00:00"/>
    <s v="Former"/>
    <s v="C"/>
    <s v="USA"/>
    <s v="Black"/>
    <d v="1992-11-08T00:00:00"/>
    <n v="1992"/>
    <n v="1994"/>
    <d v="2019-07-31T00:00:00"/>
    <n v="0"/>
    <s v="No"/>
    <n v="48"/>
    <n v="22.22"/>
    <n v="48.94"/>
    <n v="108.86"/>
    <n v="208.28"/>
    <n v="208.28"/>
    <n v="25.09"/>
    <n v="66"/>
    <s v="No"/>
    <m/>
    <m/>
    <m/>
    <x v="1"/>
  </r>
  <r>
    <n v="684"/>
    <s v="Pape Sow"/>
    <d v="1981-11-22T00:00:00"/>
    <s v="Former"/>
    <s v="F"/>
    <s v="No USA"/>
    <s v="Black"/>
    <d v="2004-11-13T00:00:00"/>
    <n v="2004"/>
    <n v="2007"/>
    <d v="2019-07-31T00:00:00"/>
    <n v="0"/>
    <s v="No"/>
    <n v="37"/>
    <n v="22.98"/>
    <n v="37.69"/>
    <n v="113.4"/>
    <n v="208.28"/>
    <n v="208.28"/>
    <n v="26.14"/>
    <n v="76"/>
    <s v="No"/>
    <m/>
    <m/>
    <m/>
    <x v="1"/>
  </r>
  <r>
    <n v="685"/>
    <s v="Marreese Speights"/>
    <d v="1987-08-04T00:00:00"/>
    <s v="Former"/>
    <s v="C-F"/>
    <s v="USA"/>
    <s v="Black"/>
    <d v="2008-10-31T00:00:00"/>
    <n v="2008"/>
    <n v="2018"/>
    <d v="2019-07-31T00:00:00"/>
    <n v="0"/>
    <s v="No"/>
    <n v="31"/>
    <n v="21.24"/>
    <n v="31.99"/>
    <n v="115.67"/>
    <n v="208.28"/>
    <n v="208.28"/>
    <n v="26.66"/>
    <n v="484"/>
    <s v="No"/>
    <m/>
    <m/>
    <m/>
    <x v="1"/>
  </r>
  <r>
    <n v="686"/>
    <s v="Michael Stewart"/>
    <d v="1975-04-25T00:00:00"/>
    <s v="Former"/>
    <s v="C"/>
    <s v="No USA"/>
    <s v="Black"/>
    <d v="1997-11-01T00:00:00"/>
    <n v="1997"/>
    <n v="2005"/>
    <d v="2019-07-31T00:00:00"/>
    <n v="0"/>
    <s v="No"/>
    <n v="44"/>
    <n v="22.52"/>
    <n v="44.27"/>
    <n v="104.33"/>
    <n v="208.28"/>
    <n v="208.28"/>
    <n v="24.05"/>
    <n v="286"/>
    <s v="No"/>
    <m/>
    <m/>
    <m/>
    <x v="1"/>
  </r>
  <r>
    <n v="687"/>
    <s v="Greg Stokes"/>
    <d v="1963-08-05T00:00:00"/>
    <s v="Former"/>
    <s v="F-C"/>
    <s v="USA"/>
    <s v="Black"/>
    <d v="1985-11-16T00:00:00"/>
    <n v="1985"/>
    <n v="1990"/>
    <d v="2019-07-31T00:00:00"/>
    <n v="0"/>
    <s v="No"/>
    <n v="55"/>
    <n v="22.28"/>
    <n v="55.99"/>
    <n v="99.79"/>
    <n v="208.28"/>
    <n v="208.28"/>
    <n v="23"/>
    <n v="42"/>
    <s v="No"/>
    <m/>
    <m/>
    <m/>
    <x v="1"/>
  </r>
  <r>
    <n v="688"/>
    <s v="Amar'e Stoudemire"/>
    <d v="1982-11-16T00:00:00"/>
    <s v="Former"/>
    <s v="F-C"/>
    <s v="USA"/>
    <s v="Black"/>
    <d v="2002-10-30T00:00:00"/>
    <n v="2002"/>
    <n v="2016"/>
    <d v="2019-07-31T00:00:00"/>
    <n v="0"/>
    <s v="No"/>
    <n v="36"/>
    <n v="19.95"/>
    <n v="36.700000000000003"/>
    <n v="111.13"/>
    <n v="208.28"/>
    <n v="208.28"/>
    <n v="25.62"/>
    <n v="782"/>
    <s v="No"/>
    <m/>
    <m/>
    <m/>
    <x v="1"/>
  </r>
  <r>
    <n v="689"/>
    <s v="Joe Strawder"/>
    <d v="1940-09-21T00:00:00"/>
    <s v="Former"/>
    <s v="C"/>
    <s v="USA"/>
    <s v="Black"/>
    <d v="1965-10-16T00:00:00"/>
    <n v="1965"/>
    <n v="1968"/>
    <d v="2005-08-24T00:00:00"/>
    <n v="1"/>
    <s v="Yes"/>
    <n v="64"/>
    <n v="25.07"/>
    <n v="64.92"/>
    <n v="106.59"/>
    <n v="208.28"/>
    <n v="208.28"/>
    <n v="24.57"/>
    <n v="231"/>
    <s v="No"/>
    <s v="No encontrado"/>
    <s v="imposible"/>
    <s v="XB5F"/>
    <x v="4"/>
  </r>
  <r>
    <n v="690"/>
    <s v="John Stroeder"/>
    <d v="1958-07-24T00:00:00"/>
    <s v="Former"/>
    <s v="F"/>
    <s v="USA"/>
    <s v="White"/>
    <d v="1987-11-06T00:00:00"/>
    <n v="1987"/>
    <n v="1989"/>
    <d v="2019-07-31T00:00:00"/>
    <n v="0"/>
    <s v="No"/>
    <n v="61"/>
    <n v="29.29"/>
    <n v="61.02"/>
    <n v="117.93"/>
    <n v="208.28"/>
    <n v="208.28"/>
    <n v="27.19"/>
    <n v="46"/>
    <s v="No"/>
    <m/>
    <m/>
    <m/>
    <x v="1"/>
  </r>
  <r>
    <n v="691"/>
    <s v="Chris Taft"/>
    <d v="1985-03-10T00:00:00"/>
    <s v="Former"/>
    <s v="F"/>
    <s v="USA"/>
    <s v="Black"/>
    <d v="2005-11-02T00:00:00"/>
    <n v="2005"/>
    <n v="2006"/>
    <d v="2019-07-31T00:00:00"/>
    <n v="0"/>
    <s v="No"/>
    <n v="34"/>
    <n v="20.65"/>
    <n v="34.39"/>
    <n v="117.93"/>
    <n v="208.28"/>
    <n v="208.28"/>
    <n v="27.19"/>
    <n v="17"/>
    <s v="No"/>
    <m/>
    <m/>
    <m/>
    <x v="1"/>
  </r>
  <r>
    <n v="692"/>
    <s v="Dragan Tarlac"/>
    <d v="1973-05-09T00:00:00"/>
    <s v="Former"/>
    <s v="C"/>
    <s v="No USA"/>
    <s v="White"/>
    <d v="2000-11-03T00:00:00"/>
    <n v="2000"/>
    <n v="2001"/>
    <d v="2019-07-31T00:00:00"/>
    <n v="0"/>
    <s v="No"/>
    <n v="46"/>
    <n v="27.49"/>
    <n v="46.23"/>
    <n v="117.93"/>
    <n v="208.28"/>
    <n v="208.28"/>
    <n v="27.19"/>
    <n v="43"/>
    <s v="No"/>
    <m/>
    <m/>
    <m/>
    <x v="1"/>
  </r>
  <r>
    <n v="693"/>
    <s v="Tim Thomas"/>
    <d v="1977-02-26T00:00:00"/>
    <s v="Former"/>
    <s v="F"/>
    <s v="USA"/>
    <s v="Black"/>
    <d v="1997-10-31T00:00:00"/>
    <n v="1997"/>
    <n v="2010"/>
    <d v="2019-07-31T00:00:00"/>
    <n v="0"/>
    <s v="No"/>
    <n v="42"/>
    <n v="20.68"/>
    <n v="42.42"/>
    <n v="104.33"/>
    <n v="208.28"/>
    <n v="208.28"/>
    <n v="24.05"/>
    <n v="824"/>
    <s v="No"/>
    <m/>
    <m/>
    <m/>
    <x v="1"/>
  </r>
  <r>
    <n v="694"/>
    <s v="Trey Thompkins"/>
    <d v="1990-05-20T00:00:00"/>
    <s v="Former"/>
    <s v="F"/>
    <s v="USA"/>
    <s v="Black"/>
    <d v="2011-12-28T00:00:00"/>
    <n v="2011"/>
    <n v="2012"/>
    <d v="2019-07-31T00:00:00"/>
    <n v="0"/>
    <s v="No"/>
    <n v="29"/>
    <n v="21.61"/>
    <n v="29.2"/>
    <n v="111.13"/>
    <n v="208.28"/>
    <n v="208.28"/>
    <n v="25.62"/>
    <n v="24"/>
    <s v="No"/>
    <m/>
    <m/>
    <m/>
    <x v="1"/>
  </r>
  <r>
    <n v="695"/>
    <s v="John Thompson*"/>
    <d v="1941-09-02T00:00:00"/>
    <s v="Former"/>
    <s v="F"/>
    <s v="USA"/>
    <s v="Black"/>
    <d v="1964-10-17T00:00:00"/>
    <n v="1964"/>
    <n v="1966"/>
    <d v="2019-07-31T00:00:00"/>
    <n v="0"/>
    <s v="No"/>
    <n v="77"/>
    <n v="23.12"/>
    <n v="77.91"/>
    <n v="102.06"/>
    <n v="208.28"/>
    <n v="208.28"/>
    <n v="23.53"/>
    <n v="74"/>
    <s v="No"/>
    <m/>
    <m/>
    <m/>
    <x v="1"/>
  </r>
  <r>
    <n v="696"/>
    <s v="LaSalle Thompson"/>
    <d v="1961-06-23T00:00:00"/>
    <s v="Former"/>
    <s v="C-F"/>
    <s v="USA"/>
    <s v="Black"/>
    <d v="1982-11-20T00:00:00"/>
    <n v="1982"/>
    <n v="1997"/>
    <d v="2019-07-31T00:00:00"/>
    <n v="0"/>
    <s v="No"/>
    <n v="58"/>
    <n v="21.41"/>
    <n v="58.1"/>
    <n v="111.13"/>
    <n v="208.28"/>
    <n v="208.28"/>
    <n v="25.62"/>
    <n v="985"/>
    <s v="No"/>
    <m/>
    <m/>
    <m/>
    <x v="1"/>
  </r>
  <r>
    <n v="697"/>
    <s v="Mychal Thompson"/>
    <d v="1955-01-30T00:00:00"/>
    <s v="Former"/>
    <s v="C-F"/>
    <s v="No USA"/>
    <s v="Black"/>
    <d v="1978-10-15T00:00:00"/>
    <n v="1978"/>
    <n v="1991"/>
    <d v="2019-07-31T00:00:00"/>
    <n v="0"/>
    <s v="No"/>
    <n v="64"/>
    <n v="23.71"/>
    <n v="64.5"/>
    <n v="102.51"/>
    <n v="208.28"/>
    <n v="208.28"/>
    <n v="23.63"/>
    <n v="935"/>
    <s v="No"/>
    <m/>
    <m/>
    <m/>
    <x v="1"/>
  </r>
  <r>
    <n v="698"/>
    <s v="Bob Thornton"/>
    <d v="1962-07-10T00:00:00"/>
    <s v="Former"/>
    <s v="F-C"/>
    <s v="USA"/>
    <s v="White"/>
    <d v="1985-10-29T00:00:00"/>
    <n v="1985"/>
    <n v="1996"/>
    <d v="2019-07-31T00:00:00"/>
    <n v="0"/>
    <s v="No"/>
    <n v="57"/>
    <n v="23.3"/>
    <n v="57.06"/>
    <n v="102.06"/>
    <n v="208.28"/>
    <n v="208.28"/>
    <n v="23.53"/>
    <n v="283"/>
    <s v="No"/>
    <m/>
    <m/>
    <m/>
    <x v="1"/>
  </r>
  <r>
    <n v="699"/>
    <s v="Ronny Turiaf"/>
    <d v="1983-01-13T00:00:00"/>
    <s v="Former"/>
    <s v="F"/>
    <s v="No USA"/>
    <s v="Black"/>
    <d v="2006-02-08T00:00:00"/>
    <n v="2005"/>
    <n v="2015"/>
    <d v="2019-07-31T00:00:00"/>
    <n v="0"/>
    <s v="No"/>
    <n v="36"/>
    <n v="23.07"/>
    <n v="36.54"/>
    <n v="112.94"/>
    <n v="208.28"/>
    <n v="208.28"/>
    <n v="26.04"/>
    <n v="473"/>
    <s v="No"/>
    <m/>
    <m/>
    <m/>
    <x v="1"/>
  </r>
  <r>
    <n v="700"/>
    <s v="Hedo Turkoglu"/>
    <d v="1979-03-19T00:00:00"/>
    <s v="Former"/>
    <s v="F"/>
    <s v="No USA"/>
    <s v="White"/>
    <d v="2000-11-01T00:00:00"/>
    <n v="2000"/>
    <n v="2015"/>
    <d v="2019-07-31T00:00:00"/>
    <n v="0"/>
    <s v="No"/>
    <n v="40"/>
    <n v="21.62"/>
    <n v="40.369999999999997"/>
    <n v="99.79"/>
    <n v="208.28"/>
    <n v="208.28"/>
    <n v="23"/>
    <n v="984"/>
    <s v="No"/>
    <m/>
    <m/>
    <m/>
    <x v="1"/>
  </r>
  <r>
    <n v="701"/>
    <s v="Jeremy Tyler"/>
    <d v="1991-06-21T00:00:00"/>
    <s v="Former"/>
    <s v="C"/>
    <s v="USA"/>
    <s v="Black"/>
    <d v="2011-12-25T00:00:00"/>
    <n v="2011"/>
    <n v="2014"/>
    <d v="2019-07-31T00:00:00"/>
    <n v="0"/>
    <s v="No"/>
    <n v="28"/>
    <n v="20.51"/>
    <n v="28.11"/>
    <n v="117.93"/>
    <n v="208.28"/>
    <n v="208.28"/>
    <n v="27.19"/>
    <n v="104"/>
    <s v="No"/>
    <m/>
    <m/>
    <m/>
    <x v="1"/>
  </r>
  <r>
    <n v="702"/>
    <s v="Ekpe Udoh"/>
    <d v="1987-05-20T00:00:00"/>
    <s v="Former"/>
    <s v="F"/>
    <s v="USA"/>
    <s v="Black"/>
    <d v="2010-12-10T00:00:00"/>
    <n v="2010"/>
    <n v="2019"/>
    <d v="2019-07-31T00:00:00"/>
    <n v="0"/>
    <s v="No"/>
    <n v="32"/>
    <n v="23.56"/>
    <n v="32.200000000000003"/>
    <n v="108.86"/>
    <n v="208.28"/>
    <n v="208.28"/>
    <n v="25.09"/>
    <n v="266"/>
    <s v="No"/>
    <m/>
    <m/>
    <m/>
    <x v="1"/>
  </r>
  <r>
    <n v="703"/>
    <s v="Keith Van Horn"/>
    <d v="1975-10-23T00:00:00"/>
    <s v="Former"/>
    <s v="F"/>
    <s v="USA"/>
    <s v="White"/>
    <d v="1997-12-05T00:00:00"/>
    <n v="1997"/>
    <n v="2006"/>
    <d v="2019-07-31T00:00:00"/>
    <n v="0"/>
    <s v="No"/>
    <n v="43"/>
    <n v="22.12"/>
    <n v="43.77"/>
    <n v="99.79"/>
    <n v="208.28"/>
    <n v="208.28"/>
    <n v="23"/>
    <n v="575"/>
    <s v="No"/>
    <m/>
    <m/>
    <m/>
    <x v="1"/>
  </r>
  <r>
    <n v="704"/>
    <s v="Anderson Varejao"/>
    <d v="1982-09-28T00:00:00"/>
    <s v="Former"/>
    <s v="F-C"/>
    <s v="USA"/>
    <s v="Mezcla"/>
    <d v="2004-11-04T00:00:00"/>
    <n v="2004"/>
    <n v="2017"/>
    <d v="2019-07-31T00:00:00"/>
    <n v="0"/>
    <s v="No"/>
    <n v="36"/>
    <n v="22.1"/>
    <n v="36.840000000000003"/>
    <n v="123.83"/>
    <n v="208.28"/>
    <n v="208.28"/>
    <n v="28.55"/>
    <n v="560"/>
    <s v="No"/>
    <m/>
    <m/>
    <m/>
    <x v="1"/>
  </r>
  <r>
    <n v="705"/>
    <s v="Alexander Volkov"/>
    <d v="1964-03-28T00:00:00"/>
    <s v="Former"/>
    <s v="F"/>
    <s v="No USA"/>
    <s v="White"/>
    <d v="1989-11-03T00:00:00"/>
    <n v="1989"/>
    <n v="1992"/>
    <d v="2019-07-31T00:00:00"/>
    <n v="0"/>
    <s v="No"/>
    <n v="55"/>
    <n v="25.6"/>
    <n v="55.34"/>
    <n v="98.88"/>
    <n v="208.28"/>
    <n v="208.28"/>
    <n v="22.79"/>
    <n v="149"/>
    <s v="No"/>
    <m/>
    <m/>
    <m/>
    <x v="1"/>
  </r>
  <r>
    <n v="706"/>
    <s v="Noah Vonleh"/>
    <d v="1995-08-24T00:00:00"/>
    <s v="Active"/>
    <s v="F"/>
    <s v="USA"/>
    <s v="Black"/>
    <d v="2014-11-15T00:00:00"/>
    <n v="2014"/>
    <n v="2020"/>
    <d v="2019-07-31T00:00:00"/>
    <n v="0"/>
    <s v="No"/>
    <n v="23"/>
    <n v="19.23"/>
    <n v="23.93"/>
    <n v="108.86"/>
    <n v="208.28"/>
    <n v="208.28"/>
    <n v="25.09"/>
    <n v="15"/>
    <s v="No"/>
    <m/>
    <m/>
    <m/>
    <x v="1"/>
  </r>
  <r>
    <n v="707"/>
    <s v="Jackson Vroman"/>
    <d v="1981-06-06T00:00:00"/>
    <s v="Former"/>
    <s v="F-C"/>
    <s v="USA"/>
    <s v="White"/>
    <d v="2004-11-03T00:00:00"/>
    <n v="2004"/>
    <n v="2006"/>
    <d v="2015-06-29T00:00:00"/>
    <n v="1"/>
    <s v="Yes"/>
    <n v="34"/>
    <n v="23.41"/>
    <n v="34.06"/>
    <n v="99.79"/>
    <n v="208.28"/>
    <n v="208.28"/>
    <n v="23"/>
    <n v="87"/>
    <s v="No"/>
    <s v="Accidente/Asesinato/Suicidio"/>
    <s v="accident"/>
    <s v="NA0Z Injuries to the head, unspecified"/>
    <x v="5"/>
  </r>
  <r>
    <n v="708"/>
    <s v="Neal Walk"/>
    <d v="1948-07-29T00:00:00"/>
    <s v="Former"/>
    <s v="C"/>
    <s v="USA"/>
    <s v="White"/>
    <d v="1969-10-16T00:00:00"/>
    <n v="1969"/>
    <n v="1977"/>
    <d v="2015-10-04T00:00:00"/>
    <n v="1"/>
    <s v="Yes"/>
    <n v="67"/>
    <n v="21.22"/>
    <n v="67.180000000000007"/>
    <n v="99.79"/>
    <n v="208.28"/>
    <n v="208.28"/>
    <n v="23"/>
    <n v="568"/>
    <s v="Yes"/>
    <m/>
    <s v="complicaciones surgery tumor"/>
    <s v="XB5F"/>
    <x v="4"/>
  </r>
  <r>
    <n v="709"/>
    <s v="Rasheed Wallace"/>
    <d v="1974-09-17T00:00:00"/>
    <s v="Former"/>
    <s v="F-C"/>
    <s v="USA"/>
    <s v="Black"/>
    <d v="1995-11-03T00:00:00"/>
    <n v="1995"/>
    <n v="2013"/>
    <d v="2019-07-31T00:00:00"/>
    <n v="0"/>
    <s v="No"/>
    <n v="44"/>
    <n v="21.13"/>
    <n v="44.87"/>
    <n v="102.06"/>
    <n v="208.28"/>
    <n v="208.28"/>
    <n v="23.53"/>
    <n v="1109"/>
    <s v="No"/>
    <m/>
    <m/>
    <m/>
    <x v="1"/>
  </r>
  <r>
    <n v="710"/>
    <s v="Travis Wear"/>
    <d v="1990-09-21T00:00:00"/>
    <s v="Former"/>
    <s v="F"/>
    <s v="USA"/>
    <s v="White"/>
    <d v="2014-10-29T00:00:00"/>
    <n v="2014"/>
    <n v="2018"/>
    <d v="2019-07-31T00:00:00"/>
    <n v="0"/>
    <s v="No"/>
    <n v="28"/>
    <n v="24.1"/>
    <n v="28.86"/>
    <n v="104.33"/>
    <n v="208.28"/>
    <n v="208.28"/>
    <n v="24.05"/>
    <n v="49"/>
    <s v="No"/>
    <m/>
    <m/>
    <m/>
    <x v="1"/>
  </r>
  <r>
    <n v="711"/>
    <s v="Mark West"/>
    <d v="1960-11-05T00:00:00"/>
    <s v="Former"/>
    <s v="C-F"/>
    <s v="USA"/>
    <s v="Black"/>
    <d v="1983-10-29T00:00:00"/>
    <n v="1983"/>
    <n v="2000"/>
    <d v="2019-07-31T00:00:00"/>
    <n v="0"/>
    <s v="No"/>
    <n v="58"/>
    <n v="22.98"/>
    <n v="58.73"/>
    <n v="104.33"/>
    <n v="208.28"/>
    <n v="208.28"/>
    <n v="24.05"/>
    <n v="1090"/>
    <s v="No"/>
    <m/>
    <m/>
    <m/>
    <x v="1"/>
  </r>
  <r>
    <n v="712"/>
    <s v="Robert Whaley"/>
    <d v="1982-04-16T00:00:00"/>
    <s v="Former"/>
    <s v="C"/>
    <s v="USA"/>
    <s v="Black"/>
    <d v="2005-11-14T00:00:00"/>
    <n v="2005"/>
    <n v="2006"/>
    <d v="2019-07-31T00:00:00"/>
    <n v="0"/>
    <s v="No"/>
    <n v="37"/>
    <n v="23.58"/>
    <n v="37.29"/>
    <n v="117.93"/>
    <n v="208.28"/>
    <n v="208.28"/>
    <n v="27.19"/>
    <n v="23"/>
    <s v="No"/>
    <m/>
    <m/>
    <m/>
    <x v="1"/>
  </r>
  <r>
    <n v="713"/>
    <s v="Jerome Whitehead"/>
    <d v="1956-09-30T00:00:00"/>
    <s v="Former"/>
    <s v="C-F"/>
    <s v="USA"/>
    <s v="Black"/>
    <d v="1978-11-07T00:00:00"/>
    <n v="1978"/>
    <n v="1989"/>
    <d v="2012-12-20T00:00:00"/>
    <n v="1"/>
    <s v="Yes"/>
    <n v="56"/>
    <n v="22.1"/>
    <n v="56.22"/>
    <n v="99.79"/>
    <n v="208.28"/>
    <n v="208.28"/>
    <n v="23"/>
    <n v="679"/>
    <s v="No"/>
    <s v="Diseases of the digestive system"/>
    <s v="gastrintestinal hemorrage chronic alcohol  abuse"/>
    <s v="ME24.90 Acute gastrointestinal bleeding, not elsewhere classified"/>
    <x v="0"/>
  </r>
  <r>
    <n v="714"/>
    <s v="Chris Wilcox"/>
    <d v="1982-09-03T00:00:00"/>
    <s v="Former"/>
    <s v="F"/>
    <s v="USA"/>
    <s v="Black"/>
    <d v="2002-10-30T00:00:00"/>
    <n v="2002"/>
    <n v="2013"/>
    <d v="2019-07-31T00:00:00"/>
    <n v="0"/>
    <s v="No"/>
    <n v="36"/>
    <n v="20.16"/>
    <n v="36.909999999999997"/>
    <n v="100.24"/>
    <n v="208.28"/>
    <n v="208.28"/>
    <n v="23.11"/>
    <n v="628"/>
    <s v="No"/>
    <m/>
    <m/>
    <m/>
    <x v="1"/>
  </r>
  <r>
    <n v="715"/>
    <s v="Gene Wiley"/>
    <d v="1937-11-12T00:00:00"/>
    <s v="Former"/>
    <s v="C"/>
    <s v="USA"/>
    <s v="Black"/>
    <d v="1962-10-16T00:00:00"/>
    <n v="1962"/>
    <n v="1966"/>
    <d v="2019-07-31T00:00:00"/>
    <n v="0"/>
    <s v="No"/>
    <n v="81"/>
    <n v="24.93"/>
    <n v="81.709999999999994"/>
    <n v="95.25"/>
    <n v="208.28"/>
    <n v="208.28"/>
    <n v="21.96"/>
    <n v="300"/>
    <s v="No"/>
    <m/>
    <m/>
    <m/>
    <x v="1"/>
  </r>
  <r>
    <n v="716"/>
    <s v="Eddie Lee Wilkins"/>
    <d v="1962-05-07T00:00:00"/>
    <s v="Former"/>
    <s v="F-C"/>
    <s v="USA"/>
    <s v="Black"/>
    <d v="1984-10-27T00:00:00"/>
    <n v="1984"/>
    <n v="1993"/>
    <d v="2019-07-31T00:00:00"/>
    <n v="0"/>
    <s v="No"/>
    <n v="57"/>
    <n v="22.48"/>
    <n v="57.23"/>
    <n v="99.79"/>
    <n v="208.28"/>
    <n v="208.28"/>
    <n v="23"/>
    <n v="322"/>
    <s v="No"/>
    <m/>
    <m/>
    <m/>
    <x v="1"/>
  </r>
  <r>
    <n v="717"/>
    <s v="Dale Wilkinson"/>
    <d v="1960-03-18T00:00:00"/>
    <s v="Former"/>
    <s v="F"/>
    <s v="USA"/>
    <s v="White"/>
    <d v="1984-11-02T00:00:00"/>
    <n v="1984"/>
    <n v="1985"/>
    <d v="2019-07-31T00:00:00"/>
    <n v="0"/>
    <s v="No"/>
    <n v="59"/>
    <n v="24.63"/>
    <n v="59.37"/>
    <n v="99.79"/>
    <n v="208.28"/>
    <n v="208.28"/>
    <n v="23"/>
    <n v="12"/>
    <s v="No"/>
    <m/>
    <m/>
    <m/>
    <x v="1"/>
  </r>
  <r>
    <n v="718"/>
    <s v="Herb Williams"/>
    <d v="1958-02-16T00:00:00"/>
    <s v="Former"/>
    <s v="C-F"/>
    <s v="USA"/>
    <s v="Black"/>
    <d v="1981-10-30T00:00:00"/>
    <n v="1981"/>
    <n v="1999"/>
    <d v="2019-07-31T00:00:00"/>
    <n v="0"/>
    <s v="No"/>
    <n v="61"/>
    <n v="23.7"/>
    <n v="61.45"/>
    <n v="109.77"/>
    <n v="208.28"/>
    <n v="208.28"/>
    <n v="25.3"/>
    <n v="1102"/>
    <s v="No"/>
    <m/>
    <m/>
    <m/>
    <x v="1"/>
  </r>
  <r>
    <n v="719"/>
    <s v="Jordan Williams"/>
    <d v="1990-10-11T00:00:00"/>
    <s v="Former"/>
    <s v="F"/>
    <s v="USA"/>
    <s v="Mezcla"/>
    <d v="2012-01-02T00:00:00"/>
    <n v="2011"/>
    <n v="2012"/>
    <d v="2019-07-31T00:00:00"/>
    <n v="0"/>
    <s v="No"/>
    <n v="28"/>
    <n v="21.23"/>
    <n v="28.8"/>
    <n v="117.93"/>
    <n v="208.28"/>
    <n v="208.28"/>
    <n v="27.19"/>
    <n v="43"/>
    <s v="No"/>
    <m/>
    <m/>
    <m/>
    <x v="1"/>
  </r>
  <r>
    <n v="720"/>
    <s v="Justin Williams"/>
    <d v="1984-05-12T00:00:00"/>
    <s v="Former"/>
    <s v="F"/>
    <s v="USA"/>
    <s v="Black"/>
    <d v="2007-01-13T00:00:00"/>
    <n v="2006"/>
    <n v="2008"/>
    <d v="2019-07-31T00:00:00"/>
    <n v="0"/>
    <s v="No"/>
    <n v="35"/>
    <n v="22.67"/>
    <n v="35.22"/>
    <n v="102.06"/>
    <n v="208.28"/>
    <n v="208.28"/>
    <n v="23.53"/>
    <n v="49"/>
    <s v="No"/>
    <m/>
    <m/>
    <m/>
    <x v="1"/>
  </r>
  <r>
    <n v="721"/>
    <s v="Scott Williams"/>
    <d v="1968-03-21T00:00:00"/>
    <s v="Former"/>
    <s v="F-C"/>
    <s v="USA"/>
    <s v="Black"/>
    <d v="1990-11-02T00:00:00"/>
    <n v="1990"/>
    <n v="2005"/>
    <d v="2019-07-31T00:00:00"/>
    <n v="0"/>
    <s v="No"/>
    <n v="51"/>
    <n v="22.62"/>
    <n v="51.36"/>
    <n v="104.33"/>
    <n v="208.28"/>
    <n v="208.28"/>
    <n v="24.05"/>
    <n v="746"/>
    <s v="No"/>
    <m/>
    <m/>
    <m/>
    <x v="1"/>
  </r>
  <r>
    <n v="722"/>
    <s v="Sean Williams"/>
    <d v="1986-09-13T00:00:00"/>
    <s v="Former"/>
    <s v="F"/>
    <s v="USA"/>
    <s v="Black"/>
    <d v="2007-11-02T00:00:00"/>
    <n v="2007"/>
    <n v="2012"/>
    <d v="2019-07-31T00:00:00"/>
    <n v="0"/>
    <s v="No"/>
    <n v="32"/>
    <n v="21.14"/>
    <n v="32.880000000000003"/>
    <n v="106.59"/>
    <n v="208.28"/>
    <n v="208.28"/>
    <n v="24.57"/>
    <n v="137"/>
    <s v="No"/>
    <m/>
    <m/>
    <m/>
    <x v="1"/>
  </r>
  <r>
    <n v="723"/>
    <s v="Ruben Wolkowyski"/>
    <d v="1973-09-30T00:00:00"/>
    <s v="Former"/>
    <s v="F"/>
    <s v="No USA"/>
    <s v="White"/>
    <d v="2000-10-31T00:00:00"/>
    <n v="2000"/>
    <n v="2003"/>
    <d v="2019-07-31T00:00:00"/>
    <n v="0"/>
    <s v="No"/>
    <n v="45"/>
    <n v="27.09"/>
    <n v="45.83"/>
    <n v="122.47"/>
    <n v="208.28"/>
    <n v="208.28"/>
    <n v="28.23"/>
    <n v="41"/>
    <s v="No"/>
    <m/>
    <m/>
    <m/>
    <x v="1"/>
  </r>
  <r>
    <n v="724"/>
    <s v="Phil Zevenbergen"/>
    <d v="1964-04-13T00:00:00"/>
    <s v="Former"/>
    <s v="C"/>
    <s v="USA"/>
    <s v="White"/>
    <d v="1988-03-22T00:00:00"/>
    <n v="1987"/>
    <n v="1988"/>
    <d v="2019-07-31T00:00:00"/>
    <n v="0"/>
    <s v="No"/>
    <n v="55"/>
    <n v="23.94"/>
    <n v="55.3"/>
    <n v="104.33"/>
    <n v="208.28"/>
    <n v="208.28"/>
    <n v="24.05"/>
    <n v="8"/>
    <s v="No"/>
    <m/>
    <m/>
    <m/>
    <x v="1"/>
  </r>
  <r>
    <n v="725"/>
    <s v="Zaid Abdul-Aziz"/>
    <d v="1946-04-07T00:00:00"/>
    <s v="Former"/>
    <s v="C-F"/>
    <s v="USA"/>
    <s v="Black"/>
    <d v="1968-10-16T00:00:00"/>
    <n v="1968"/>
    <n v="1978"/>
    <d v="2019-07-31T00:00:00"/>
    <n v="0"/>
    <s v="No"/>
    <n v="73"/>
    <n v="22.53"/>
    <n v="73.31"/>
    <n v="106.59"/>
    <n v="205.74"/>
    <n v="205.74"/>
    <n v="25.18"/>
    <n v="505"/>
    <s v="No"/>
    <m/>
    <m/>
    <m/>
    <x v="1"/>
  </r>
  <r>
    <n v="726"/>
    <s v="Shareef Abdur-Rahim"/>
    <d v="1976-12-11T00:00:00"/>
    <s v="Former"/>
    <s v="F"/>
    <s v="USA"/>
    <s v="Black"/>
    <d v="1996-11-01T00:00:00"/>
    <n v="1996"/>
    <n v="2008"/>
    <d v="2019-07-31T00:00:00"/>
    <n v="0"/>
    <s v="No"/>
    <n v="42"/>
    <n v="19.89"/>
    <n v="42.63"/>
    <n v="102.06"/>
    <n v="205.74"/>
    <n v="205.74"/>
    <n v="24.11"/>
    <n v="830"/>
    <s v="No"/>
    <m/>
    <m/>
    <m/>
    <x v="1"/>
  </r>
  <r>
    <n v="727"/>
    <s v="Alvan Adams"/>
    <d v="1954-07-19T00:00:00"/>
    <s v="Former"/>
    <s v="C-F"/>
    <s v="USA"/>
    <s v="White"/>
    <d v="1975-10-25T00:00:00"/>
    <n v="1975"/>
    <n v="1988"/>
    <d v="2019-07-31T00:00:00"/>
    <n v="0"/>
    <s v="No"/>
    <n v="65"/>
    <n v="21.27"/>
    <n v="65.03"/>
    <n v="95.25"/>
    <n v="205.74"/>
    <n v="205.74"/>
    <n v="22.5"/>
    <n v="988"/>
    <s v="No"/>
    <m/>
    <m/>
    <m/>
    <x v="1"/>
  </r>
  <r>
    <n v="728"/>
    <s v="Gary Alcorn"/>
    <d v="1936-10-08T00:00:00"/>
    <s v="Former"/>
    <s v="C"/>
    <s v="USA"/>
    <s v="White"/>
    <d v="1959-10-18T00:00:00"/>
    <n v="1959"/>
    <n v="1961"/>
    <d v="2006-11-29T00:00:00"/>
    <n v="1"/>
    <s v="Yes"/>
    <n v="70"/>
    <n v="23.03"/>
    <n v="70.14"/>
    <n v="102.06"/>
    <n v="205.74"/>
    <n v="205.74"/>
    <n v="24.11"/>
    <n v="78"/>
    <s v="No"/>
    <s v="Cáncer"/>
    <s v="cancer"/>
    <s v="2D4Z"/>
    <x v="3"/>
  </r>
  <r>
    <n v="729"/>
    <s v="Furkan Aldemir"/>
    <d v="1991-08-09T00:00:00"/>
    <s v="Former"/>
    <s v="F-C"/>
    <s v="No USA"/>
    <s v="White"/>
    <d v="2014-12-15T00:00:00"/>
    <n v="2014"/>
    <n v="2015"/>
    <d v="2019-07-31T00:00:00"/>
    <n v="0"/>
    <s v="No"/>
    <n v="27"/>
    <n v="23.35"/>
    <n v="27.98"/>
    <n v="108.86"/>
    <n v="205.74"/>
    <n v="208.28"/>
    <n v="25.72"/>
    <n v="28"/>
    <s v="No"/>
    <m/>
    <m/>
    <m/>
    <x v="1"/>
  </r>
  <r>
    <n v="730"/>
    <s v="Victor Alexander"/>
    <d v="1969-10-31T00:00:00"/>
    <s v="Former"/>
    <s v="C"/>
    <s v="USA"/>
    <s v="Black"/>
    <d v="1991-11-01T00:00:00"/>
    <n v="1991"/>
    <n v="2002"/>
    <d v="2019-07-31T00:00:00"/>
    <n v="0"/>
    <s v="No"/>
    <n v="49"/>
    <n v="22"/>
    <n v="49.75"/>
    <n v="120.2"/>
    <n v="205.74"/>
    <n v="205.74"/>
    <n v="28.4"/>
    <n v="286"/>
    <s v="No"/>
    <m/>
    <m/>
    <m/>
    <x v="1"/>
  </r>
  <r>
    <n v="731"/>
    <s v="Bob Allen"/>
    <d v="1946-07-17T00:00:00"/>
    <s v="Former"/>
    <s v="F"/>
    <s v="USA"/>
    <s v="White"/>
    <d v="1968-10-29T00:00:00"/>
    <n v="1968"/>
    <n v="1969"/>
    <d v="2019-07-31T00:00:00"/>
    <n v="0"/>
    <s v="No"/>
    <n v="73"/>
    <n v="22.29"/>
    <n v="73.040000000000006"/>
    <n v="92.99"/>
    <n v="205.74"/>
    <n v="205.74"/>
    <n v="21.97"/>
    <n v="27"/>
    <s v="No"/>
    <m/>
    <m/>
    <m/>
    <x v="1"/>
  </r>
  <r>
    <n v="732"/>
    <s v="Lavoy Allen"/>
    <d v="1989-02-04T00:00:00"/>
    <s v="Former"/>
    <s v="F-C"/>
    <s v="USA"/>
    <s v="Black"/>
    <d v="2012-01-07T00:00:00"/>
    <n v="2011"/>
    <n v="2017"/>
    <d v="2019-07-31T00:00:00"/>
    <n v="0"/>
    <s v="No"/>
    <n v="30"/>
    <n v="22.92"/>
    <n v="30.48"/>
    <n v="115.67"/>
    <n v="205.74"/>
    <n v="205.74"/>
    <n v="27.33"/>
    <n v="235"/>
    <s v="No"/>
    <m/>
    <m/>
    <m/>
    <x v="1"/>
  </r>
  <r>
    <n v="733"/>
    <s v="Darrell Allums"/>
    <d v="1958-09-12T00:00:00"/>
    <s v="Former"/>
    <s v="F"/>
    <s v="USA"/>
    <s v="Black"/>
    <d v="1980-10-11T00:00:00"/>
    <n v="1980"/>
    <n v="1981"/>
    <d v="2019-07-31T00:00:00"/>
    <n v="0"/>
    <s v="No"/>
    <n v="60"/>
    <n v="22.08"/>
    <n v="60.88"/>
    <n v="99.79"/>
    <n v="205.74"/>
    <n v="205.74"/>
    <n v="23.57"/>
    <n v="22"/>
    <s v="No"/>
    <m/>
    <m/>
    <m/>
    <x v="1"/>
  </r>
  <r>
    <n v="734"/>
    <s v="Al-Farouq Aminu"/>
    <d v="1990-09-21T00:00:00"/>
    <s v="Active"/>
    <s v="F"/>
    <s v="USA"/>
    <s v="Black"/>
    <d v="2010-10-27T00:00:00"/>
    <n v="2010"/>
    <n v="2020"/>
    <d v="2019-07-31T00:00:00"/>
    <n v="0"/>
    <s v="No"/>
    <n v="28"/>
    <n v="20.100000000000001"/>
    <n v="28.86"/>
    <n v="97.52"/>
    <n v="205.74"/>
    <n v="205.74"/>
    <n v="23.04"/>
    <n v="364"/>
    <s v="No"/>
    <m/>
    <m/>
    <m/>
    <x v="1"/>
  </r>
  <r>
    <n v="735"/>
    <s v="Louis Amundson"/>
    <d v="1982-12-07T00:00:00"/>
    <s v="Former"/>
    <s v="F"/>
    <s v="USA"/>
    <s v="White"/>
    <d v="2007-02-24T00:00:00"/>
    <n v="2006"/>
    <n v="2016"/>
    <d v="2019-07-31T00:00:00"/>
    <n v="0"/>
    <s v="No"/>
    <n v="36"/>
    <n v="24.22"/>
    <n v="36.65"/>
    <n v="99.79"/>
    <n v="205.74"/>
    <n v="205.74"/>
    <n v="23.57"/>
    <n v="385"/>
    <s v="No"/>
    <m/>
    <m/>
    <m/>
    <x v="1"/>
  </r>
  <r>
    <n v="736"/>
    <s v="Eric Anderson"/>
    <d v="1970-05-26T00:00:00"/>
    <s v="Former"/>
    <s v="F"/>
    <s v="USA"/>
    <s v="White"/>
    <d v="1992-11-16T00:00:00"/>
    <n v="1992"/>
    <n v="1994"/>
    <d v="2018-12-09T00:00:00"/>
    <n v="1"/>
    <s v="Yes"/>
    <n v="48"/>
    <n v="22.48"/>
    <n v="48.54"/>
    <n v="99.79"/>
    <n v="205.74"/>
    <n v="205.74"/>
    <n v="23.57"/>
    <n v="27"/>
    <s v="No"/>
    <m/>
    <s v="unknown"/>
    <s v="XB5F"/>
    <x v="4"/>
  </r>
  <r>
    <n v="737"/>
    <s v="Kyle Anderson"/>
    <d v="1993-09-20T00:00:00"/>
    <s v="Active"/>
    <s v="G-F"/>
    <s v="USA"/>
    <s v="Mezcla"/>
    <d v="2014-11-06T00:00:00"/>
    <n v="2014"/>
    <n v="2020"/>
    <d v="2019-07-31T00:00:00"/>
    <n v="0"/>
    <s v="No"/>
    <n v="25"/>
    <n v="21.13"/>
    <n v="25.86"/>
    <n v="104.33"/>
    <n v="205.74"/>
    <n v="205.74"/>
    <n v="24.65"/>
    <n v="28"/>
    <s v="No"/>
    <m/>
    <m/>
    <m/>
    <x v="1"/>
  </r>
  <r>
    <n v="738"/>
    <s v="Joel Anthony"/>
    <d v="1982-08-09T00:00:00"/>
    <s v="Former"/>
    <s v="C"/>
    <s v="No USA"/>
    <s v="Black"/>
    <d v="2007-11-27T00:00:00"/>
    <n v="2007"/>
    <n v="2017"/>
    <d v="2019-07-31T00:00:00"/>
    <n v="0"/>
    <s v="No"/>
    <n v="36"/>
    <n v="25.3"/>
    <n v="36.97"/>
    <n v="111.13"/>
    <n v="205.74"/>
    <n v="205.74"/>
    <n v="26.25"/>
    <n v="439"/>
    <s v="Yes"/>
    <m/>
    <m/>
    <m/>
    <x v="1"/>
  </r>
  <r>
    <n v="739"/>
    <s v="Joe Arlauckas"/>
    <d v="1965-07-20T00:00:00"/>
    <s v="Former"/>
    <s v="F"/>
    <s v="USA"/>
    <s v="White"/>
    <d v="1987-11-06T00:00:00"/>
    <n v="1987"/>
    <n v="1988"/>
    <d v="2019-07-31T00:00:00"/>
    <n v="0"/>
    <s v="No"/>
    <n v="54"/>
    <n v="22.3"/>
    <n v="54.03"/>
    <n v="104.33"/>
    <n v="205.74"/>
    <n v="205.74"/>
    <n v="24.65"/>
    <n v="9"/>
    <s v="No"/>
    <m/>
    <m/>
    <m/>
    <x v="1"/>
  </r>
  <r>
    <n v="740"/>
    <s v="Darrell Arthur"/>
    <d v="1988-03-25T00:00:00"/>
    <s v="Former"/>
    <s v="F"/>
    <s v="USA"/>
    <s v="Black"/>
    <d v="2008-10-29T00:00:00"/>
    <n v="2008"/>
    <n v="2018"/>
    <d v="2019-07-31T00:00:00"/>
    <n v="0"/>
    <s v="No"/>
    <n v="31"/>
    <n v="20.6"/>
    <n v="31.35"/>
    <n v="106.59"/>
    <n v="205.74"/>
    <n v="205.74"/>
    <n v="25.18"/>
    <n v="371"/>
    <s v="No"/>
    <m/>
    <m/>
    <m/>
    <x v="1"/>
  </r>
  <r>
    <n v="741"/>
    <s v="Ken Austin"/>
    <d v="1961-07-15T00:00:00"/>
    <s v="Former"/>
    <s v="F"/>
    <s v="USA"/>
    <s v="Black"/>
    <d v="1983-11-03T00:00:00"/>
    <n v="1983"/>
    <n v="1984"/>
    <d v="2019-07-31T00:00:00"/>
    <n v="0"/>
    <s v="No"/>
    <n v="58"/>
    <n v="22.3"/>
    <n v="58.04"/>
    <n v="92.99"/>
    <n v="205.74"/>
    <n v="205.74"/>
    <n v="21.97"/>
    <n v="7"/>
    <s v="No"/>
    <m/>
    <m/>
    <m/>
    <x v="1"/>
  </r>
  <r>
    <n v="742"/>
    <s v="Anthony Avent"/>
    <d v="1969-10-18T00:00:00"/>
    <s v="Former"/>
    <s v="F"/>
    <s v="USA"/>
    <s v="Black"/>
    <d v="1992-11-06T00:00:00"/>
    <n v="1992"/>
    <n v="2000"/>
    <d v="2019-07-31T00:00:00"/>
    <n v="0"/>
    <s v="No"/>
    <n v="49"/>
    <n v="23.05"/>
    <n v="49.78"/>
    <n v="106.59"/>
    <n v="205.74"/>
    <n v="205.74"/>
    <n v="25.18"/>
    <n v="352"/>
    <s v="No"/>
    <m/>
    <m/>
    <m/>
    <x v="1"/>
  </r>
  <r>
    <n v="743"/>
    <s v="Jeff Ayres"/>
    <d v="1987-04-29T00:00:00"/>
    <s v="Former"/>
    <s v="F"/>
    <s v="USA"/>
    <s v="Mezcla"/>
    <d v="2009-12-22T00:00:00"/>
    <n v="2009"/>
    <n v="2016"/>
    <d v="2019-07-31T00:00:00"/>
    <n v="0"/>
    <s v="No"/>
    <n v="32"/>
    <n v="22.65"/>
    <n v="32.25"/>
    <n v="108.86"/>
    <n v="205.74"/>
    <n v="205.74"/>
    <n v="25.72"/>
    <n v="209"/>
    <s v="No"/>
    <m/>
    <m/>
    <m/>
    <x v="1"/>
  </r>
  <r>
    <n v="744"/>
    <s v="Luke Babbitt"/>
    <d v="1989-06-20T00:00:00"/>
    <s v="Former"/>
    <s v="F"/>
    <s v="USA"/>
    <s v="White"/>
    <d v="2010-11-01T00:00:00"/>
    <n v="2010"/>
    <n v="2018"/>
    <d v="2019-07-31T00:00:00"/>
    <n v="0"/>
    <s v="No"/>
    <n v="30"/>
    <n v="21.37"/>
    <n v="30.11"/>
    <n v="102.06"/>
    <n v="205.74"/>
    <n v="205.74"/>
    <n v="24.11"/>
    <n v="209"/>
    <s v="No"/>
    <m/>
    <m/>
    <m/>
    <x v="1"/>
  </r>
  <r>
    <n v="745"/>
    <s v="James Bailey"/>
    <d v="1957-05-21T00:00:00"/>
    <s v="Former"/>
    <s v="F-C"/>
    <s v="USA"/>
    <s v="Black"/>
    <d v="1979-10-14T00:00:00"/>
    <n v="1979"/>
    <n v="1988"/>
    <d v="2019-07-31T00:00:00"/>
    <n v="0"/>
    <s v="No"/>
    <n v="62"/>
    <n v="22.4"/>
    <n v="62.19"/>
    <n v="99.79"/>
    <n v="205.74"/>
    <n v="205.74"/>
    <n v="23.57"/>
    <n v="595"/>
    <s v="No"/>
    <m/>
    <m/>
    <m/>
    <x v="1"/>
  </r>
  <r>
    <n v="746"/>
    <s v="Cameron Bairstow"/>
    <d v="1990-12-07T00:00:00"/>
    <s v="Former"/>
    <s v="F-C"/>
    <s v="No USA"/>
    <s v="White"/>
    <d v="2014-10-29T00:00:00"/>
    <n v="2014"/>
    <n v="2016"/>
    <d v="2019-07-31T00:00:00"/>
    <n v="0"/>
    <s v="No"/>
    <n v="28"/>
    <n v="23.89"/>
    <n v="28.65"/>
    <n v="113.4"/>
    <n v="205.74"/>
    <n v="205.74"/>
    <n v="26.79"/>
    <n v="15"/>
    <s v="No"/>
    <m/>
    <m/>
    <m/>
    <x v="1"/>
  </r>
  <r>
    <n v="747"/>
    <s v="Ken Bannister"/>
    <d v="1960-04-01T00:00:00"/>
    <s v="Former"/>
    <s v="F-C"/>
    <s v="USA"/>
    <s v="Black"/>
    <d v="1984-10-27T00:00:00"/>
    <n v="1984"/>
    <n v="1991"/>
    <d v="2019-07-31T00:00:00"/>
    <n v="0"/>
    <s v="No"/>
    <n v="59"/>
    <n v="24.57"/>
    <n v="59.33"/>
    <n v="106.59"/>
    <n v="205.74"/>
    <n v="205.74"/>
    <n v="25.18"/>
    <n v="253"/>
    <s v="No"/>
    <m/>
    <m/>
    <m/>
    <x v="1"/>
  </r>
  <r>
    <n v="748"/>
    <s v="Mike Bantom"/>
    <d v="1951-12-03T00:00:00"/>
    <s v="Former"/>
    <s v="F-C"/>
    <s v="USA"/>
    <s v="Black"/>
    <d v="1973-10-10T00:00:00"/>
    <n v="1973"/>
    <n v="1982"/>
    <d v="2019-07-31T00:00:00"/>
    <n v="0"/>
    <s v="No"/>
    <n v="67"/>
    <n v="21.85"/>
    <n v="67.66"/>
    <n v="90.72"/>
    <n v="205.74"/>
    <n v="205.74"/>
    <n v="21.43"/>
    <n v="706"/>
    <s v="No"/>
    <m/>
    <m/>
    <m/>
    <x v="1"/>
  </r>
  <r>
    <n v="749"/>
    <s v="Maceo Baston"/>
    <d v="1975-05-29T00:00:00"/>
    <s v="Former"/>
    <s v="F"/>
    <s v="USA"/>
    <s v="Black"/>
    <d v="2003-02-12T00:00:00"/>
    <n v="2002"/>
    <n v="2009"/>
    <d v="2019-07-31T00:00:00"/>
    <n v="0"/>
    <s v="No"/>
    <n v="44"/>
    <n v="27.71"/>
    <n v="44.17"/>
    <n v="97.52"/>
    <n v="205.74"/>
    <n v="205.74"/>
    <n v="23.04"/>
    <n v="105"/>
    <s v="No"/>
    <m/>
    <m/>
    <m/>
    <x v="1"/>
  </r>
  <r>
    <n v="750"/>
    <s v="Michael Beasley"/>
    <d v="1989-01-09T00:00:00"/>
    <s v="Former"/>
    <s v="F"/>
    <s v="USA"/>
    <s v="Black"/>
    <d v="2008-10-29T00:00:00"/>
    <n v="2008"/>
    <n v="2019"/>
    <d v="2019-07-31T00:00:00"/>
    <n v="0"/>
    <s v="No"/>
    <n v="30"/>
    <n v="19.8"/>
    <n v="30.55"/>
    <n v="106.59"/>
    <n v="205.74"/>
    <n v="205.74"/>
    <n v="25.18"/>
    <n v="420"/>
    <s v="Yes"/>
    <m/>
    <m/>
    <m/>
    <x v="1"/>
  </r>
  <r>
    <n v="751"/>
    <s v="Zelmo Beaty"/>
    <d v="1939-10-25T00:00:00"/>
    <s v="Former"/>
    <s v="C-F"/>
    <s v="USA"/>
    <s v="Black"/>
    <d v="1962-10-20T00:00:00"/>
    <n v="1962"/>
    <n v="1975"/>
    <d v="2013-08-27T00:00:00"/>
    <n v="1"/>
    <s v="Yes"/>
    <n v="73"/>
    <n v="22.99"/>
    <n v="73.84"/>
    <n v="102.06"/>
    <n v="205.74"/>
    <n v="205.74"/>
    <n v="24.11"/>
    <n v="570"/>
    <s v="No"/>
    <s v="Cáncer"/>
    <s v="cancer"/>
    <s v="2D4Z"/>
    <x v="3"/>
  </r>
  <r>
    <n v="752"/>
    <s v="Byron Beck"/>
    <d v="1945-01-25T00:00:00"/>
    <s v="Former"/>
    <s v="C-F"/>
    <s v="USA"/>
    <s v="White"/>
    <d v="1976-10-22T00:00:00"/>
    <n v="1976"/>
    <n v="1977"/>
    <d v="2019-07-31T00:00:00"/>
    <n v="0"/>
    <s v="No"/>
    <n v="74"/>
    <n v="31.74"/>
    <n v="74.510000000000005"/>
    <n v="102.06"/>
    <n v="205.74"/>
    <n v="205.74"/>
    <n v="24.11"/>
    <n v="53"/>
    <s v="No"/>
    <m/>
    <m/>
    <m/>
    <x v="1"/>
  </r>
  <r>
    <n v="753"/>
    <s v="Ron Behagen"/>
    <d v="1951-01-14T00:00:00"/>
    <s v="Former"/>
    <s v="F-C"/>
    <s v="USA"/>
    <s v="Black"/>
    <d v="1973-10-10T00:00:00"/>
    <n v="1973"/>
    <n v="1980"/>
    <d v="2019-07-31T00:00:00"/>
    <n v="0"/>
    <s v="No"/>
    <n v="68"/>
    <n v="22.74"/>
    <n v="68.540000000000006"/>
    <n v="83.91"/>
    <n v="205.74"/>
    <n v="205.74"/>
    <n v="19.82"/>
    <n v="388"/>
    <s v="No"/>
    <m/>
    <m/>
    <m/>
    <x v="1"/>
  </r>
  <r>
    <n v="754"/>
    <s v="Larry Bird*"/>
    <d v="1956-12-07T00:00:00"/>
    <s v="Former"/>
    <s v="F"/>
    <s v="USA"/>
    <s v="White"/>
    <d v="1979-10-12T00:00:00"/>
    <n v="1979"/>
    <n v="1992"/>
    <d v="2019-07-31T00:00:00"/>
    <n v="0"/>
    <s v="No"/>
    <n v="62"/>
    <n v="22.84"/>
    <n v="62.64"/>
    <n v="99.79"/>
    <n v="205.74"/>
    <n v="205.74"/>
    <n v="23.57"/>
    <n v="897"/>
    <s v="No"/>
    <m/>
    <m/>
    <m/>
    <x v="1"/>
  </r>
  <r>
    <n v="755"/>
    <s v="Bismack Biyombo"/>
    <d v="1992-08-28T00:00:00"/>
    <s v="Active"/>
    <s v="C-F"/>
    <s v="No USA"/>
    <s v="Black"/>
    <d v="2011-12-26T00:00:00"/>
    <n v="2011"/>
    <n v="2020"/>
    <d v="2019-07-31T00:00:00"/>
    <n v="0"/>
    <s v="No"/>
    <n v="26"/>
    <n v="19.329999999999998"/>
    <n v="26.92"/>
    <n v="111.13"/>
    <n v="205.74"/>
    <n v="205.74"/>
    <n v="26.25"/>
    <n v="268"/>
    <s v="No"/>
    <m/>
    <m/>
    <m/>
    <x v="1"/>
  </r>
  <r>
    <n v="756"/>
    <s v="John Block"/>
    <d v="1944-04-16T00:00:00"/>
    <s v="Former"/>
    <s v="F-C"/>
    <s v="USA"/>
    <s v="White"/>
    <d v="1966-10-28T00:00:00"/>
    <n v="1966"/>
    <n v="1976"/>
    <d v="2019-07-31T00:00:00"/>
    <n v="0"/>
    <s v="No"/>
    <n v="75"/>
    <n v="22.53"/>
    <n v="75.290000000000006"/>
    <n v="93.89"/>
    <n v="205.74"/>
    <n v="205.74"/>
    <n v="22.18"/>
    <n v="597"/>
    <s v="No"/>
    <m/>
    <m/>
    <m/>
    <x v="1"/>
  </r>
  <r>
    <n v="757"/>
    <s v="Corie Blount"/>
    <d v="1969-01-04T00:00:00"/>
    <s v="Former"/>
    <s v="F"/>
    <s v="USA"/>
    <s v="Black"/>
    <d v="1993-11-05T00:00:00"/>
    <n v="1993"/>
    <n v="2004"/>
    <d v="2019-07-31T00:00:00"/>
    <n v="0"/>
    <s v="No"/>
    <n v="50"/>
    <n v="24.84"/>
    <n v="50.57"/>
    <n v="108.86"/>
    <n v="205.74"/>
    <n v="205.74"/>
    <n v="25.72"/>
    <n v="644"/>
    <s v="No"/>
    <m/>
    <m/>
    <m/>
    <x v="1"/>
  </r>
  <r>
    <n v="758"/>
    <s v="Etdrick Bohannon"/>
    <d v="1973-05-29T00:00:00"/>
    <s v="Former"/>
    <s v="F"/>
    <s v="USA"/>
    <s v="Black"/>
    <d v="1997-12-26T00:00:00"/>
    <n v="1997"/>
    <n v="2001"/>
    <d v="2019-07-31T00:00:00"/>
    <n v="0"/>
    <s v="No"/>
    <n v="46"/>
    <n v="24.58"/>
    <n v="46.17"/>
    <n v="99.79"/>
    <n v="205.74"/>
    <n v="205.74"/>
    <n v="23.57"/>
    <n v="26"/>
    <s v="No"/>
    <m/>
    <m/>
    <m/>
    <x v="1"/>
  </r>
  <r>
    <n v="759"/>
    <s v="Carlos Boozer"/>
    <d v="1981-11-20T00:00:00"/>
    <s v="Former"/>
    <s v="F-C"/>
    <s v="No USA"/>
    <s v="Mezcla"/>
    <d v="2002-10-29T00:00:00"/>
    <n v="2002"/>
    <n v="2015"/>
    <d v="2019-07-31T00:00:00"/>
    <n v="0"/>
    <s v="No"/>
    <n v="37"/>
    <n v="20.94"/>
    <n v="37.69"/>
    <n v="117.03"/>
    <n v="205.74"/>
    <n v="205.74"/>
    <n v="27.65"/>
    <n v="855"/>
    <s v="No"/>
    <m/>
    <m/>
    <m/>
    <x v="1"/>
  </r>
  <r>
    <n v="760"/>
    <s v="Tom Boswell"/>
    <d v="1953-10-02T00:00:00"/>
    <s v="Former"/>
    <s v="F-C"/>
    <s v="USA"/>
    <s v="Black"/>
    <d v="1975-10-24T00:00:00"/>
    <n v="1975"/>
    <n v="1984"/>
    <d v="2019-07-31T00:00:00"/>
    <n v="0"/>
    <s v="No"/>
    <n v="65"/>
    <n v="22.06"/>
    <n v="65.83"/>
    <n v="99.79"/>
    <n v="205.74"/>
    <n v="205.74"/>
    <n v="23.57"/>
    <n v="366"/>
    <s v="No"/>
    <m/>
    <m/>
    <m/>
    <x v="1"/>
  </r>
  <r>
    <n v="761"/>
    <s v="Corey Brewer"/>
    <d v="1986-03-05T00:00:00"/>
    <s v="Active"/>
    <s v="F-G"/>
    <s v="USA"/>
    <s v="Black"/>
    <d v="2007-11-02T00:00:00"/>
    <n v="2007"/>
    <n v="2020"/>
    <d v="2019-07-31T00:00:00"/>
    <n v="0"/>
    <s v="No"/>
    <n v="33"/>
    <n v="21.66"/>
    <n v="33.4"/>
    <n v="84.37"/>
    <n v="205.74"/>
    <n v="205.74"/>
    <n v="19.93"/>
    <n v="533"/>
    <s v="No"/>
    <m/>
    <m/>
    <m/>
    <x v="1"/>
  </r>
  <r>
    <n v="762"/>
    <s v="Jim Brewer"/>
    <d v="1951-12-03T00:00:00"/>
    <s v="Former"/>
    <s v="F-C"/>
    <s v="USA"/>
    <s v="Black"/>
    <d v="1973-10-12T00:00:00"/>
    <n v="1973"/>
    <n v="1982"/>
    <d v="2019-07-31T00:00:00"/>
    <n v="0"/>
    <s v="No"/>
    <n v="67"/>
    <n v="21.86"/>
    <n v="67.66"/>
    <n v="95.25"/>
    <n v="205.74"/>
    <n v="205.74"/>
    <n v="22.5"/>
    <n v="703"/>
    <s v="No"/>
    <m/>
    <m/>
    <m/>
    <x v="1"/>
  </r>
  <r>
    <n v="763"/>
    <s v="Frank Brickowski"/>
    <d v="1959-08-14T00:00:00"/>
    <s v="Former"/>
    <s v="F-C"/>
    <s v="USA"/>
    <s v="White"/>
    <d v="1984-10-26T00:00:00"/>
    <n v="1984"/>
    <n v="1997"/>
    <d v="2019-07-31T00:00:00"/>
    <n v="0"/>
    <s v="No"/>
    <n v="59"/>
    <n v="25.2"/>
    <n v="59.96"/>
    <n v="108.86"/>
    <n v="205.74"/>
    <n v="205.74"/>
    <n v="25.72"/>
    <n v="731"/>
    <s v="No"/>
    <m/>
    <m/>
    <m/>
    <x v="1"/>
  </r>
  <r>
    <n v="764"/>
    <s v="Andre Brown"/>
    <d v="1981-05-12T00:00:00"/>
    <s v="Former"/>
    <s v="F"/>
    <s v="USA"/>
    <s v="Black"/>
    <d v="2007-01-05T00:00:00"/>
    <n v="2006"/>
    <n v="2009"/>
    <d v="2019-07-31T00:00:00"/>
    <n v="0"/>
    <s v="No"/>
    <n v="38"/>
    <n v="25.65"/>
    <n v="38.22"/>
    <n v="111.13"/>
    <n v="205.74"/>
    <n v="205.74"/>
    <n v="26.25"/>
    <n v="75"/>
    <s v="No"/>
    <m/>
    <m/>
    <m/>
    <x v="1"/>
  </r>
  <r>
    <n v="765"/>
    <s v="Damone Brown"/>
    <d v="1979-06-28T00:00:00"/>
    <s v="Former"/>
    <s v="F"/>
    <s v="USA"/>
    <s v="Black"/>
    <d v="2001-10-30T00:00:00"/>
    <n v="2001"/>
    <n v="2005"/>
    <d v="2019-07-31T00:00:00"/>
    <n v="0"/>
    <s v="No"/>
    <n v="40"/>
    <n v="22.34"/>
    <n v="40.090000000000003"/>
    <n v="90.72"/>
    <n v="205.74"/>
    <n v="205.74"/>
    <n v="21.43"/>
    <n v="39"/>
    <s v="No"/>
    <m/>
    <m/>
    <m/>
    <x v="1"/>
  </r>
  <r>
    <n v="766"/>
    <s v="Mike Brown"/>
    <d v="1963-07-19T00:00:00"/>
    <s v="Former"/>
    <s v="C-F"/>
    <s v="USA"/>
    <s v="Black"/>
    <d v="1986-11-01T00:00:00"/>
    <n v="1986"/>
    <n v="1997"/>
    <d v="2019-07-31T00:00:00"/>
    <n v="0"/>
    <s v="No"/>
    <n v="56"/>
    <n v="23.29"/>
    <n v="56.03"/>
    <n v="116.57"/>
    <n v="205.74"/>
    <n v="205.74"/>
    <n v="27.54"/>
    <n v="626"/>
    <s v="No"/>
    <m/>
    <m/>
    <m/>
    <x v="1"/>
  </r>
  <r>
    <n v="767"/>
    <s v="Joe Bryant"/>
    <d v="1954-10-19T00:00:00"/>
    <s v="Former"/>
    <s v="F-C"/>
    <s v="USA"/>
    <s v="Black"/>
    <d v="1975-10-27T00:00:00"/>
    <n v="1975"/>
    <n v="1983"/>
    <d v="2019-07-31T00:00:00"/>
    <n v="0"/>
    <s v="No"/>
    <n v="64"/>
    <n v="21.02"/>
    <n v="64.78"/>
    <n v="83.91"/>
    <n v="205.74"/>
    <n v="205.74"/>
    <n v="19.82"/>
    <n v="606"/>
    <s v="Yes"/>
    <m/>
    <m/>
    <m/>
    <x v="1"/>
  </r>
  <r>
    <n v="768"/>
    <s v="Mark Bryant"/>
    <d v="1965-04-25T00:00:00"/>
    <s v="Former"/>
    <s v="F-C"/>
    <s v="USA"/>
    <s v="Black"/>
    <d v="1988-11-04T00:00:00"/>
    <n v="1988"/>
    <n v="2003"/>
    <d v="2019-07-31T00:00:00"/>
    <n v="0"/>
    <s v="No"/>
    <n v="54"/>
    <n v="23.53"/>
    <n v="54.26"/>
    <n v="111.13"/>
    <n v="205.74"/>
    <n v="205.74"/>
    <n v="26.25"/>
    <n v="797"/>
    <s v="No"/>
    <m/>
    <m/>
    <m/>
    <x v="1"/>
  </r>
  <r>
    <n v="769"/>
    <s v="Torgeir Bryn"/>
    <d v="1964-08-08T00:00:00"/>
    <s v="Former"/>
    <s v="C"/>
    <s v="No USA"/>
    <s v="White"/>
    <d v="1989-11-03T00:00:00"/>
    <n v="1989"/>
    <n v="1990"/>
    <d v="2019-07-31T00:00:00"/>
    <n v="0"/>
    <s v="No"/>
    <n v="54"/>
    <n v="25.24"/>
    <n v="54.98"/>
    <n v="113.4"/>
    <n v="205.74"/>
    <n v="205.74"/>
    <n v="26.79"/>
    <n v="3"/>
    <s v="No"/>
    <m/>
    <m/>
    <m/>
    <x v="1"/>
  </r>
  <r>
    <n v="770"/>
    <s v="Cleveland Buckner"/>
    <d v="1938-08-17T00:00:00"/>
    <s v="Former"/>
    <s v="F-C"/>
    <s v="USA"/>
    <s v="Black"/>
    <d v="1961-10-19T00:00:00"/>
    <n v="1961"/>
    <n v="1963"/>
    <d v="2006-10-08T00:00:00"/>
    <n v="1"/>
    <s v="Yes"/>
    <n v="68"/>
    <n v="23.17"/>
    <n v="68.14"/>
    <n v="95.25"/>
    <n v="205.74"/>
    <n v="205.74"/>
    <n v="22.5"/>
    <n v="68"/>
    <s v="No"/>
    <s v="Diseases of the circulatory system"/>
    <s v="Estilo de vida poco saludable. Ataque al corazón."/>
    <s v="QE2Z"/>
    <x v="2"/>
  </r>
  <r>
    <n v="771"/>
    <s v="Bruno Caboclo"/>
    <d v="1995-09-21T00:00:00"/>
    <s v="Active"/>
    <s v="F"/>
    <s v="No USA"/>
    <s v="Black"/>
    <d v="2014-11-21T00:00:00"/>
    <n v="2014"/>
    <n v="2020"/>
    <d v="2019-07-31T00:00:00"/>
    <n v="0"/>
    <s v="No"/>
    <n v="23"/>
    <n v="19.170000000000002"/>
    <n v="23.86"/>
    <n v="92.99"/>
    <n v="205.74"/>
    <n v="205.74"/>
    <n v="21.97"/>
    <n v="4"/>
    <s v="No"/>
    <m/>
    <m/>
    <m/>
    <x v="1"/>
  </r>
  <r>
    <n v="772"/>
    <s v="Michael Cage"/>
    <d v="1962-01-28T00:00:00"/>
    <s v="Former"/>
    <s v="F-C"/>
    <s v="USA"/>
    <s v="Black"/>
    <d v="1984-10-27T00:00:00"/>
    <n v="1984"/>
    <n v="2000"/>
    <d v="2019-07-31T00:00:00"/>
    <n v="0"/>
    <s v="No"/>
    <n v="57"/>
    <n v="22.75"/>
    <n v="57.5"/>
    <n v="101.6"/>
    <n v="205.74"/>
    <n v="205.74"/>
    <n v="24"/>
    <n v="1140"/>
    <s v="Yes"/>
    <m/>
    <m/>
    <m/>
    <x v="1"/>
  </r>
  <r>
    <n v="773"/>
    <s v="Derrick Caracter"/>
    <d v="1988-05-04T00:00:00"/>
    <s v="Former"/>
    <s v="F"/>
    <s v="USA"/>
    <s v="Black"/>
    <d v="2010-10-26T00:00:00"/>
    <n v="2010"/>
    <n v="2011"/>
    <d v="2019-07-31T00:00:00"/>
    <n v="0"/>
    <s v="No"/>
    <n v="31"/>
    <n v="22.48"/>
    <n v="31.24"/>
    <n v="124.74"/>
    <n v="205.74"/>
    <n v="205.74"/>
    <n v="29.47"/>
    <n v="41"/>
    <s v="No"/>
    <m/>
    <m/>
    <m/>
    <x v="1"/>
  </r>
  <r>
    <n v="774"/>
    <s v="Antoine Carr"/>
    <d v="1961-07-23T00:00:00"/>
    <s v="Former"/>
    <s v="F-C"/>
    <s v="USA"/>
    <s v="Black"/>
    <d v="1984-10-26T00:00:00"/>
    <n v="1984"/>
    <n v="2000"/>
    <d v="2019-07-31T00:00:00"/>
    <n v="0"/>
    <s v="No"/>
    <n v="58"/>
    <n v="23.26"/>
    <n v="58.02"/>
    <n v="102.06"/>
    <n v="205.74"/>
    <n v="205.74"/>
    <n v="24.11"/>
    <n v="987"/>
    <s v="No"/>
    <m/>
    <m/>
    <m/>
    <x v="1"/>
  </r>
  <r>
    <n v="775"/>
    <s v="Omri Casspi"/>
    <d v="1988-06-22T00:00:00"/>
    <s v="Former"/>
    <s v="F"/>
    <s v="No USA"/>
    <s v="White"/>
    <d v="2009-10-28T00:00:00"/>
    <n v="2009"/>
    <n v="2019"/>
    <d v="2019-07-31T00:00:00"/>
    <n v="0"/>
    <s v="No"/>
    <n v="31"/>
    <n v="21.35"/>
    <n v="31.1"/>
    <n v="102.06"/>
    <n v="205.74"/>
    <n v="205.74"/>
    <n v="24.11"/>
    <n v="380"/>
    <s v="No"/>
    <m/>
    <m/>
    <m/>
    <x v="1"/>
  </r>
  <r>
    <n v="776"/>
    <s v="Harvey Catchings"/>
    <d v="1951-09-02T00:00:00"/>
    <s v="Former"/>
    <s v="C-F"/>
    <s v="USA"/>
    <s v="Black"/>
    <d v="1974-10-18T00:00:00"/>
    <n v="1974"/>
    <n v="1985"/>
    <d v="2019-07-31T00:00:00"/>
    <n v="0"/>
    <s v="No"/>
    <n v="67"/>
    <n v="23.13"/>
    <n v="67.91"/>
    <n v="98.88"/>
    <n v="205.74"/>
    <n v="205.74"/>
    <n v="23.36"/>
    <n v="725"/>
    <s v="No"/>
    <m/>
    <m/>
    <m/>
    <x v="1"/>
  </r>
  <r>
    <n v="777"/>
    <s v="Bobby Cattage"/>
    <d v="1958-08-17T00:00:00"/>
    <s v="Former"/>
    <s v="F"/>
    <s v="USA"/>
    <s v="Black"/>
    <d v="1981-10-30T00:00:00"/>
    <n v="1981"/>
    <n v="1986"/>
    <d v="2019-07-31T00:00:00"/>
    <n v="0"/>
    <s v="No"/>
    <n v="60"/>
    <n v="23.2"/>
    <n v="60.95"/>
    <n v="113.4"/>
    <n v="205.74"/>
    <n v="205.74"/>
    <n v="26.79"/>
    <n v="78"/>
    <s v="No"/>
    <m/>
    <m/>
    <m/>
    <x v="1"/>
  </r>
  <r>
    <n v="778"/>
    <s v="Victor Claver"/>
    <d v="1988-08-30T00:00:00"/>
    <s v="Former"/>
    <s v="F"/>
    <s v="No USA"/>
    <s v="White"/>
    <d v="2012-11-03T00:00:00"/>
    <n v="2012"/>
    <n v="2015"/>
    <d v="2019-07-31T00:00:00"/>
    <n v="0"/>
    <s v="No"/>
    <n v="30"/>
    <n v="24.18"/>
    <n v="30.92"/>
    <n v="101.6"/>
    <n v="205.74"/>
    <n v="205.74"/>
    <n v="24"/>
    <n v="80"/>
    <s v="No"/>
    <m/>
    <m/>
    <m/>
    <x v="1"/>
  </r>
  <r>
    <n v="779"/>
    <s v="Ben Coleman"/>
    <d v="1961-11-14T00:00:00"/>
    <s v="Former"/>
    <s v="F"/>
    <s v="USA"/>
    <s v="Black"/>
    <d v="1986-10-31T00:00:00"/>
    <n v="1986"/>
    <n v="1994"/>
    <d v="2019-01-06T00:00:00"/>
    <n v="1"/>
    <s v="Yes"/>
    <n v="57"/>
    <n v="24.96"/>
    <n v="57.14"/>
    <n v="106.59"/>
    <n v="205.74"/>
    <n v="205.74"/>
    <n v="25.18"/>
    <n v="227"/>
    <s v="No"/>
    <m/>
    <s v="unknown"/>
    <m/>
    <x v="4"/>
  </r>
  <r>
    <n v="780"/>
    <s v="Nick Collison"/>
    <d v="1980-10-26T00:00:00"/>
    <s v="Former"/>
    <s v="F"/>
    <s v="USA"/>
    <s v="White"/>
    <d v="2004-11-03T00:00:00"/>
    <n v="2004"/>
    <n v="2018"/>
    <d v="2019-07-31T00:00:00"/>
    <n v="0"/>
    <s v="No"/>
    <n v="38"/>
    <n v="24.02"/>
    <n v="38.76"/>
    <n v="115.67"/>
    <n v="205.74"/>
    <n v="208.28"/>
    <n v="27.33"/>
    <n v="811"/>
    <s v="No"/>
    <m/>
    <m/>
    <m/>
    <x v="1"/>
  </r>
  <r>
    <n v="781"/>
    <s v="Dallas Comegys"/>
    <d v="1964-08-17T00:00:00"/>
    <s v="Former"/>
    <s v="F"/>
    <s v="USA"/>
    <s v="Black"/>
    <d v="1987-11-06T00:00:00"/>
    <n v="1987"/>
    <n v="1989"/>
    <d v="2019-07-31T00:00:00"/>
    <n v="0"/>
    <s v="No"/>
    <n v="54"/>
    <n v="23.22"/>
    <n v="54.95"/>
    <n v="92.99"/>
    <n v="205.74"/>
    <n v="205.74"/>
    <n v="21.97"/>
    <n v="142"/>
    <s v="No"/>
    <m/>
    <m/>
    <m/>
    <x v="1"/>
  </r>
  <r>
    <n v="782"/>
    <s v="Anthony Cook"/>
    <d v="1967-03-19T00:00:00"/>
    <s v="Former"/>
    <s v="F-C"/>
    <s v="USA"/>
    <s v="Black"/>
    <d v="1990-11-02T00:00:00"/>
    <n v="1990"/>
    <n v="1996"/>
    <d v="2019-07-31T00:00:00"/>
    <n v="0"/>
    <s v="No"/>
    <n v="52"/>
    <n v="23.62"/>
    <n v="52.37"/>
    <n v="92.99"/>
    <n v="205.74"/>
    <n v="205.74"/>
    <n v="21.97"/>
    <n v="116"/>
    <s v="No"/>
    <m/>
    <m/>
    <m/>
    <x v="1"/>
  </r>
  <r>
    <n v="783"/>
    <s v="Brian Cook"/>
    <d v="1980-12-04T00:00:00"/>
    <s v="Former"/>
    <s v="F"/>
    <s v="USA"/>
    <s v="Black"/>
    <d v="2003-12-28T00:00:00"/>
    <n v="2003"/>
    <n v="2012"/>
    <d v="2019-07-31T00:00:00"/>
    <n v="0"/>
    <s v="No"/>
    <n v="38"/>
    <n v="23.06"/>
    <n v="38.65"/>
    <n v="106.14"/>
    <n v="205.74"/>
    <n v="205.74"/>
    <n v="25.08"/>
    <n v="421"/>
    <s v="No"/>
    <m/>
    <m/>
    <m/>
    <x v="1"/>
  </r>
  <r>
    <n v="784"/>
    <s v="Jack Cooley"/>
    <d v="1991-04-04T00:00:00"/>
    <s v="Former"/>
    <s v="F"/>
    <s v="USA"/>
    <s v="White"/>
    <d v="2015-02-27T00:00:00"/>
    <n v="2014"/>
    <n v="2018"/>
    <d v="2019-07-31T00:00:00"/>
    <n v="0"/>
    <s v="No"/>
    <n v="28"/>
    <n v="23.9"/>
    <n v="28.32"/>
    <n v="117.93"/>
    <n v="205.74"/>
    <n v="205.74"/>
    <n v="27.86"/>
    <n v="4"/>
    <s v="No"/>
    <m/>
    <m/>
    <m/>
    <x v="1"/>
  </r>
  <r>
    <n v="785"/>
    <s v="Chris Copeland"/>
    <d v="1984-03-17T00:00:00"/>
    <s v="Former"/>
    <s v="F"/>
    <s v="USA"/>
    <s v="Black"/>
    <d v="2012-11-02T00:00:00"/>
    <n v="2012"/>
    <n v="2016"/>
    <d v="2019-07-31T00:00:00"/>
    <n v="0"/>
    <s v="No"/>
    <n v="35"/>
    <n v="28.63"/>
    <n v="35.369999999999997"/>
    <n v="108.41"/>
    <n v="205.74"/>
    <n v="205.74"/>
    <n v="25.61"/>
    <n v="145"/>
    <s v="No"/>
    <m/>
    <m/>
    <m/>
    <x v="1"/>
  </r>
  <r>
    <n v="786"/>
    <s v="Robert Covington"/>
    <d v="1990-12-14T00:00:00"/>
    <s v="Active"/>
    <s v="F"/>
    <s v="USA"/>
    <s v="Black"/>
    <d v="2014-01-18T00:00:00"/>
    <n v="2013"/>
    <n v="2020"/>
    <d v="2019-07-31T00:00:00"/>
    <n v="0"/>
    <s v="No"/>
    <n v="28"/>
    <n v="23.1"/>
    <n v="28.63"/>
    <n v="97.52"/>
    <n v="205.74"/>
    <n v="205.74"/>
    <n v="23.04"/>
    <n v="63"/>
    <s v="No"/>
    <m/>
    <m/>
    <m/>
    <x v="1"/>
  </r>
  <r>
    <n v="787"/>
    <s v="Dave Cowens*"/>
    <d v="1948-10-25T00:00:00"/>
    <s v="Former"/>
    <s v="C-F"/>
    <s v="USA"/>
    <s v="White"/>
    <d v="1970-10-13T00:00:00"/>
    <n v="1970"/>
    <n v="1983"/>
    <d v="2019-07-31T00:00:00"/>
    <n v="0"/>
    <s v="No"/>
    <n v="70"/>
    <n v="21.97"/>
    <n v="70.760000000000005"/>
    <n v="104.33"/>
    <n v="205.74"/>
    <n v="205.74"/>
    <n v="24.65"/>
    <n v="766"/>
    <s v="Yes"/>
    <m/>
    <m/>
    <m/>
    <x v="1"/>
  </r>
  <r>
    <n v="788"/>
    <s v="Chris Crawford"/>
    <d v="1975-05-13T00:00:00"/>
    <s v="Former"/>
    <s v="F"/>
    <s v="USA"/>
    <s v="White"/>
    <d v="1997-11-14T00:00:00"/>
    <n v="1997"/>
    <n v="2004"/>
    <d v="2019-07-31T00:00:00"/>
    <n v="0"/>
    <s v="No"/>
    <n v="44"/>
    <n v="22.51"/>
    <n v="44.22"/>
    <n v="106.59"/>
    <n v="205.74"/>
    <n v="205.74"/>
    <n v="25.18"/>
    <n v="252"/>
    <s v="No"/>
    <m/>
    <m/>
    <m/>
    <x v="1"/>
  </r>
  <r>
    <n v="789"/>
    <s v="Austin Croshere"/>
    <d v="1975-05-01T00:00:00"/>
    <s v="Former"/>
    <s v="F"/>
    <s v="USA"/>
    <s v="White"/>
    <d v="1997-11-20T00:00:00"/>
    <n v="1997"/>
    <n v="2009"/>
    <d v="2019-07-31T00:00:00"/>
    <n v="0"/>
    <s v="No"/>
    <n v="44"/>
    <n v="22.56"/>
    <n v="44.25"/>
    <n v="106.59"/>
    <n v="205.74"/>
    <n v="205.74"/>
    <n v="25.18"/>
    <n v="659"/>
    <s v="No"/>
    <m/>
    <m/>
    <m/>
    <x v="1"/>
  </r>
  <r>
    <n v="790"/>
    <s v="Pete Cross"/>
    <d v="1948-03-28T00:00:00"/>
    <s v="Former"/>
    <s v="C-F"/>
    <s v="USA"/>
    <s v="White"/>
    <d v="1970-10-23T00:00:00"/>
    <n v="1970"/>
    <n v="1973"/>
    <d v="1977-01-02T00:00:00"/>
    <n v="1"/>
    <s v="Yes"/>
    <n v="28"/>
    <n v="22.57"/>
    <n v="28.77"/>
    <n v="104.33"/>
    <n v="205.74"/>
    <n v="205.74"/>
    <n v="24.65"/>
    <n v="182"/>
    <s v="No"/>
    <m/>
    <s v="Ataque epiléptico."/>
    <s v="8A6Z Epilepsy or seizures, unspecified"/>
    <x v="0"/>
  </r>
  <r>
    <n v="791"/>
    <s v="Pat Cummings"/>
    <d v="1956-07-11T00:00:00"/>
    <s v="Former"/>
    <s v="F-C"/>
    <s v="USA"/>
    <s v="White"/>
    <d v="1979-10-13T00:00:00"/>
    <n v="1979"/>
    <n v="1991"/>
    <d v="2012-06-26T00:00:00"/>
    <n v="1"/>
    <s v="Yes"/>
    <n v="55"/>
    <n v="23.26"/>
    <n v="55.96"/>
    <n v="104.33"/>
    <n v="205.74"/>
    <n v="205.74"/>
    <n v="24.65"/>
    <n v="683"/>
    <s v="No"/>
    <s v="Causas naturales/mientras dormía"/>
    <s v="heart attack"/>
    <s v="BA41.Z Acute myocardial infarction, unspecified"/>
    <x v="2"/>
  </r>
  <r>
    <n v="792"/>
    <s v="Terry Cummings"/>
    <d v="1961-03-15T00:00:00"/>
    <s v="Former"/>
    <s v="F"/>
    <s v="USA"/>
    <s v="Black"/>
    <d v="1982-11-05T00:00:00"/>
    <n v="1982"/>
    <n v="2000"/>
    <d v="2019-07-31T00:00:00"/>
    <n v="0"/>
    <s v="No"/>
    <n v="58"/>
    <n v="21.64"/>
    <n v="58.38"/>
    <n v="99.79"/>
    <n v="205.74"/>
    <n v="205.74"/>
    <n v="23.57"/>
    <n v="1183"/>
    <s v="No"/>
    <m/>
    <m/>
    <m/>
    <x v="1"/>
  </r>
  <r>
    <n v="793"/>
    <s v="Earl Cureton"/>
    <d v="1957-09-03T00:00:00"/>
    <s v="Former"/>
    <s v="F-C"/>
    <s v="USA"/>
    <s v="Black"/>
    <d v="1980-10-10T00:00:00"/>
    <n v="1980"/>
    <n v="1997"/>
    <d v="2019-07-31T00:00:00"/>
    <n v="0"/>
    <s v="No"/>
    <n v="61"/>
    <n v="23.1"/>
    <n v="61.91"/>
    <n v="95.25"/>
    <n v="205.74"/>
    <n v="205.74"/>
    <n v="22.5"/>
    <n v="674"/>
    <s v="No"/>
    <m/>
    <m/>
    <m/>
    <x v="1"/>
  </r>
  <r>
    <n v="794"/>
    <s v="Bill Curley"/>
    <d v="1972-05-29T00:00:00"/>
    <s v="Former"/>
    <s v="F"/>
    <s v="USA"/>
    <s v="White"/>
    <d v="1994-11-05T00:00:00"/>
    <n v="1994"/>
    <n v="2001"/>
    <d v="2019-07-31T00:00:00"/>
    <n v="0"/>
    <s v="No"/>
    <n v="47"/>
    <n v="22.44"/>
    <n v="47.17"/>
    <n v="99.79"/>
    <n v="205.74"/>
    <n v="205.74"/>
    <n v="23.57"/>
    <n v="147"/>
    <s v="No"/>
    <m/>
    <m/>
    <m/>
    <x v="1"/>
  </r>
  <r>
    <n v="795"/>
    <s v="Mel Daniels*"/>
    <d v="1944-07-20T00:00:00"/>
    <s v="Former"/>
    <s v="C"/>
    <s v="USA"/>
    <s v="Black"/>
    <d v="1976-10-22T00:00:00"/>
    <n v="1976"/>
    <n v="1977"/>
    <d v="2015-10-30T00:00:00"/>
    <n v="1"/>
    <s v="Yes"/>
    <n v="71"/>
    <n v="32.26"/>
    <n v="71.28"/>
    <n v="99.79"/>
    <n v="205.74"/>
    <n v="205.74"/>
    <n v="23.57"/>
    <n v="11"/>
    <s v="No"/>
    <s v="Diseases of the circulatory system"/>
    <s v="Complicaciones después de cirugía cardíaca."/>
    <s v="BA41.Z Acute myocardial infarction, unspecified"/>
    <x v="2"/>
  </r>
  <r>
    <n v="796"/>
    <s v="Kornel David"/>
    <d v="1971-10-22T00:00:00"/>
    <s v="Former"/>
    <s v="F"/>
    <s v="USA"/>
    <s v="White"/>
    <d v="1999-02-05T00:00:00"/>
    <n v="1998"/>
    <n v="2001"/>
    <d v="2019-07-31T00:00:00"/>
    <n v="0"/>
    <s v="No"/>
    <n v="47"/>
    <n v="27.29"/>
    <n v="47.77"/>
    <n v="106.59"/>
    <n v="205.74"/>
    <n v="205.74"/>
    <n v="25.18"/>
    <n v="109"/>
    <s v="No"/>
    <m/>
    <m/>
    <m/>
    <x v="1"/>
  </r>
  <r>
    <n v="797"/>
    <s v="Antonio Davis"/>
    <d v="1968-10-31T00:00:00"/>
    <s v="Former"/>
    <s v="F-C"/>
    <s v="USA"/>
    <s v="Black"/>
    <d v="1993-11-05T00:00:00"/>
    <n v="1993"/>
    <n v="2006"/>
    <d v="2019-07-31T00:00:00"/>
    <n v="0"/>
    <s v="No"/>
    <n v="50"/>
    <n v="25.01"/>
    <n v="50.75"/>
    <n v="97.52"/>
    <n v="205.74"/>
    <n v="205.74"/>
    <n v="23.04"/>
    <n v="903"/>
    <s v="No"/>
    <m/>
    <m/>
    <m/>
    <x v="1"/>
  </r>
  <r>
    <n v="798"/>
    <s v="Ben Davis"/>
    <d v="1972-12-26T00:00:00"/>
    <s v="Former"/>
    <s v="F"/>
    <s v="USA"/>
    <s v="Black"/>
    <d v="1996-11-07T00:00:00"/>
    <n v="1996"/>
    <n v="2000"/>
    <d v="2019-07-31T00:00:00"/>
    <n v="0"/>
    <s v="No"/>
    <n v="46"/>
    <n v="23.87"/>
    <n v="46.59"/>
    <n v="108.86"/>
    <n v="205.74"/>
    <n v="205.74"/>
    <n v="25.72"/>
    <n v="40"/>
    <s v="No"/>
    <m/>
    <m/>
    <m/>
    <x v="1"/>
  </r>
  <r>
    <n v="799"/>
    <s v="Glen Davis"/>
    <d v="1986-01-01T00:00:00"/>
    <s v="Former"/>
    <s v="F"/>
    <s v="USA"/>
    <s v="Black"/>
    <d v="2007-11-02T00:00:00"/>
    <n v="2007"/>
    <n v="2015"/>
    <d v="2019-07-31T00:00:00"/>
    <n v="0"/>
    <s v="No"/>
    <n v="33"/>
    <n v="21.83"/>
    <n v="33.58"/>
    <n v="131.09"/>
    <n v="205.74"/>
    <n v="205.74"/>
    <n v="30.97"/>
    <n v="502"/>
    <s v="No"/>
    <m/>
    <m/>
    <m/>
    <x v="1"/>
  </r>
  <r>
    <n v="800"/>
    <s v="Jim Davis"/>
    <d v="1941-12-18T00:00:00"/>
    <s v="Former"/>
    <s v="C-F"/>
    <s v="USA"/>
    <s v="Black"/>
    <d v="1967-10-15T00:00:00"/>
    <n v="1967"/>
    <n v="1975"/>
    <d v="2018-12-27T00:00:00"/>
    <n v="1"/>
    <s v="Yes"/>
    <n v="77"/>
    <n v="25.82"/>
    <n v="77.02"/>
    <n v="102.06"/>
    <n v="205.74"/>
    <n v="205.74"/>
    <n v="24.11"/>
    <n v="597"/>
    <s v="No"/>
    <m/>
    <s v="Complicaciones de un cáncer"/>
    <s v="2D4Z"/>
    <x v="3"/>
  </r>
  <r>
    <n v="801"/>
    <s v="Terry Davis"/>
    <d v="1967-06-17T00:00:00"/>
    <s v="Former"/>
    <s v="F-C"/>
    <s v="USA"/>
    <s v="White"/>
    <d v="1989-11-03T00:00:00"/>
    <n v="1989"/>
    <n v="2001"/>
    <d v="2019-07-31T00:00:00"/>
    <n v="0"/>
    <s v="No"/>
    <n v="52"/>
    <n v="22.38"/>
    <n v="52.12"/>
    <n v="102.06"/>
    <n v="205.74"/>
    <n v="205.74"/>
    <n v="24.11"/>
    <n v="480"/>
    <s v="Yes"/>
    <m/>
    <m/>
    <m/>
    <x v="1"/>
  </r>
  <r>
    <n v="802"/>
    <s v="Eric Dawson"/>
    <d v="1984-07-07T00:00:00"/>
    <s v="Former"/>
    <s v="F"/>
    <s v="USA"/>
    <s v="Black"/>
    <d v="2012-02-21T00:00:00"/>
    <n v="2011"/>
    <n v="2012"/>
    <d v="2019-07-31T00:00:00"/>
    <n v="0"/>
    <s v="No"/>
    <n v="35"/>
    <n v="27.62"/>
    <n v="35.06"/>
    <n v="113.4"/>
    <n v="205.74"/>
    <n v="205.74"/>
    <n v="26.79"/>
    <n v="4"/>
    <s v="No"/>
    <m/>
    <m/>
    <m/>
    <x v="1"/>
  </r>
  <r>
    <n v="803"/>
    <s v="Bison Dele"/>
    <d v="1969-04-06T00:00:00"/>
    <s v="Former"/>
    <s v="F-C"/>
    <s v="USA"/>
    <s v="Mezcla"/>
    <d v="1991-11-20T00:00:00"/>
    <n v="1991"/>
    <n v="1999"/>
    <d v="2002-07-07T00:00:00"/>
    <n v="1"/>
    <s v="Yes"/>
    <n v="33"/>
    <n v="22.62"/>
    <n v="33.25"/>
    <n v="106.59"/>
    <n v="205.74"/>
    <n v="205.74"/>
    <n v="25.18"/>
    <n v="413"/>
    <s v="Yes"/>
    <s v="Accidente/Asesinato/Suicidio"/>
    <s v="Asesinado en el mar"/>
    <m/>
    <x v="5"/>
  </r>
  <r>
    <n v="804"/>
    <s v="Larry Demic"/>
    <d v="1957-06-27T00:00:00"/>
    <s v="Former"/>
    <s v="F-C"/>
    <s v="USA"/>
    <s v="Black"/>
    <d v="1979-10-12T00:00:00"/>
    <n v="1979"/>
    <n v="1982"/>
    <d v="2019-07-31T00:00:00"/>
    <n v="0"/>
    <s v="No"/>
    <n v="62"/>
    <n v="22.29"/>
    <n v="62.09"/>
    <n v="102.06"/>
    <n v="205.74"/>
    <n v="205.74"/>
    <n v="24.11"/>
    <n v="206"/>
    <s v="No"/>
    <m/>
    <m/>
    <m/>
    <x v="1"/>
  </r>
  <r>
    <n v="805"/>
    <s v="Luol Deng"/>
    <d v="1985-04-16T00:00:00"/>
    <s v="Former"/>
    <s v="F"/>
    <s v="No USA"/>
    <s v="Black"/>
    <d v="2004-11-05T00:00:00"/>
    <n v="2004"/>
    <n v="2019"/>
    <d v="2019-07-31T00:00:00"/>
    <n v="0"/>
    <s v="No"/>
    <n v="34"/>
    <n v="19.559999999999999"/>
    <n v="34.29"/>
    <n v="99.79"/>
    <n v="205.74"/>
    <n v="205.74"/>
    <n v="23.57"/>
    <n v="736"/>
    <s v="No"/>
    <m/>
    <m/>
    <m/>
    <x v="1"/>
  </r>
  <r>
    <n v="806"/>
    <s v="Connie Dierking"/>
    <d v="1936-10-02T00:00:00"/>
    <s v="Former"/>
    <s v="C-F"/>
    <s v="USA"/>
    <s v="White"/>
    <d v="1958-10-19T00:00:00"/>
    <n v="1958"/>
    <n v="1971"/>
    <d v="2013-12-29T00:00:00"/>
    <n v="1"/>
    <s v="Yes"/>
    <n v="77"/>
    <n v="22.05"/>
    <n v="77.239999999999995"/>
    <n v="100.7"/>
    <n v="205.74"/>
    <n v="205.74"/>
    <n v="23.79"/>
    <n v="706"/>
    <s v="No"/>
    <s v="Accidente/Asesinato/Suicidio"/>
    <s v="Se habái caído un mes antes"/>
    <s v="PA6Z"/>
    <x v="5"/>
  </r>
  <r>
    <n v="807"/>
    <s v="Terry Dozier"/>
    <d v="1966-06-29T00:00:00"/>
    <s v="Former"/>
    <s v="F"/>
    <s v="USA"/>
    <s v="Black"/>
    <d v="1989-11-03T00:00:00"/>
    <n v="1989"/>
    <n v="1990"/>
    <d v="2019-07-31T00:00:00"/>
    <n v="0"/>
    <s v="No"/>
    <n v="53"/>
    <n v="23.35"/>
    <n v="53.09"/>
    <n v="95.25"/>
    <n v="205.74"/>
    <n v="205.74"/>
    <n v="22.5"/>
    <n v="9"/>
    <s v="No"/>
    <m/>
    <m/>
    <m/>
    <x v="1"/>
  </r>
  <r>
    <n v="808"/>
    <s v="Mike Dunleavy"/>
    <d v="1980-09-15T00:00:00"/>
    <s v="Former"/>
    <s v="F-G"/>
    <s v="USA"/>
    <s v="White"/>
    <d v="2002-10-30T00:00:00"/>
    <n v="2002"/>
    <n v="2017"/>
    <d v="2019-07-31T00:00:00"/>
    <n v="0"/>
    <s v="No"/>
    <n v="38"/>
    <n v="22.12"/>
    <n v="38.869999999999997"/>
    <n v="104.33"/>
    <n v="205.74"/>
    <n v="205.74"/>
    <n v="24.65"/>
    <n v="889"/>
    <s v="No"/>
    <m/>
    <m/>
    <m/>
    <x v="1"/>
  </r>
  <r>
    <n v="809"/>
    <s v="Kevin Durant"/>
    <d v="1988-09-29T00:00:00"/>
    <s v="Active"/>
    <s v="F-G"/>
    <s v="USA"/>
    <s v="Black"/>
    <d v="2007-10-31T00:00:00"/>
    <n v="2007"/>
    <n v="2020"/>
    <d v="2019-07-31T00:00:00"/>
    <n v="0"/>
    <s v="No"/>
    <n v="30"/>
    <n v="19.09"/>
    <n v="30.83"/>
    <n v="108.86"/>
    <n v="205.74"/>
    <n v="205.74"/>
    <n v="25.72"/>
    <n v="569"/>
    <s v="No"/>
    <m/>
    <m/>
    <m/>
    <x v="1"/>
  </r>
  <r>
    <n v="810"/>
    <s v="Devin Ebanks"/>
    <d v="1989-10-28T00:00:00"/>
    <s v="Former"/>
    <s v="F"/>
    <s v="USA"/>
    <s v="Black"/>
    <d v="2010-10-31T00:00:00"/>
    <n v="2010"/>
    <n v="2013"/>
    <d v="2019-07-31T00:00:00"/>
    <n v="0"/>
    <s v="No"/>
    <n v="29"/>
    <n v="21.01"/>
    <n v="29.75"/>
    <n v="97.52"/>
    <n v="205.74"/>
    <n v="205.74"/>
    <n v="23.04"/>
    <n v="63"/>
    <s v="No"/>
    <m/>
    <m/>
    <m/>
    <x v="1"/>
  </r>
  <r>
    <n v="811"/>
    <s v="Ndudi Ebi"/>
    <d v="1984-06-18T00:00:00"/>
    <s v="Former"/>
    <s v="F"/>
    <s v="USA"/>
    <s v="Black"/>
    <d v="2003-11-01T00:00:00"/>
    <n v="2003"/>
    <n v="2005"/>
    <d v="2019-07-31T00:00:00"/>
    <n v="0"/>
    <s v="No"/>
    <n v="35"/>
    <n v="19.37"/>
    <n v="35.119999999999997"/>
    <n v="90.72"/>
    <n v="205.74"/>
    <n v="205.74"/>
    <n v="21.43"/>
    <n v="19"/>
    <s v="No"/>
    <m/>
    <m/>
    <m/>
    <x v="1"/>
  </r>
  <r>
    <n v="812"/>
    <s v="Corsley Edwards"/>
    <d v="1979-03-05T00:00:00"/>
    <s v="Former"/>
    <s v="F"/>
    <s v="USA"/>
    <s v="Black"/>
    <d v="2004-12-04T00:00:00"/>
    <n v="2004"/>
    <n v="2005"/>
    <d v="2019-07-31T00:00:00"/>
    <n v="0"/>
    <s v="No"/>
    <n v="40"/>
    <n v="25.75"/>
    <n v="40.409999999999997"/>
    <n v="124.74"/>
    <n v="205.74"/>
    <n v="205.74"/>
    <n v="29.47"/>
    <n v="10"/>
    <s v="No"/>
    <m/>
    <m/>
    <m/>
    <x v="1"/>
  </r>
  <r>
    <n v="813"/>
    <s v="Obinna Ekezie"/>
    <d v="1975-08-22T00:00:00"/>
    <s v="Former"/>
    <s v="F-C"/>
    <s v="No USA"/>
    <s v="Black"/>
    <d v="1999-11-02T00:00:00"/>
    <n v="1999"/>
    <n v="2005"/>
    <d v="2019-07-31T00:00:00"/>
    <n v="0"/>
    <s v="No"/>
    <n v="43"/>
    <n v="24.2"/>
    <n v="43.94"/>
    <n v="122.47"/>
    <n v="205.74"/>
    <n v="205.74"/>
    <n v="28.93"/>
    <n v="143"/>
    <s v="No"/>
    <m/>
    <m/>
    <m/>
    <x v="1"/>
  </r>
  <r>
    <n v="814"/>
    <s v="Bob Elliott"/>
    <d v="1955-08-18T00:00:00"/>
    <s v="Former"/>
    <s v="C-F"/>
    <s v="USA"/>
    <s v="Black"/>
    <d v="1978-10-13T00:00:00"/>
    <n v="1978"/>
    <n v="1981"/>
    <d v="2019-07-31T00:00:00"/>
    <n v="0"/>
    <s v="No"/>
    <n v="63"/>
    <n v="23.15"/>
    <n v="63.95"/>
    <n v="102.06"/>
    <n v="205.74"/>
    <n v="205.74"/>
    <n v="24.11"/>
    <n v="141"/>
    <s v="No"/>
    <m/>
    <m/>
    <m/>
    <x v="1"/>
  </r>
  <r>
    <n v="815"/>
    <s v="Bo Ellis"/>
    <d v="1954-08-08T00:00:00"/>
    <s v="Former"/>
    <s v="F"/>
    <s v="USA"/>
    <s v="Black"/>
    <d v="1977-10-19T00:00:00"/>
    <n v="1977"/>
    <n v="1980"/>
    <d v="2019-07-31T00:00:00"/>
    <n v="0"/>
    <s v="No"/>
    <n v="64"/>
    <n v="23.2"/>
    <n v="64.98"/>
    <n v="89.36"/>
    <n v="205.74"/>
    <n v="205.74"/>
    <n v="21.11"/>
    <n v="168"/>
    <s v="No"/>
    <m/>
    <m/>
    <m/>
    <x v="1"/>
  </r>
  <r>
    <n v="816"/>
    <s v="LeRon Ellis"/>
    <d v="1969-04-28T00:00:00"/>
    <s v="Former"/>
    <s v="F-C"/>
    <s v="USA"/>
    <s v="Mezcla"/>
    <d v="1991-11-06T00:00:00"/>
    <n v="1991"/>
    <n v="1996"/>
    <d v="2019-07-31T00:00:00"/>
    <n v="0"/>
    <s v="No"/>
    <n v="50"/>
    <n v="22.52"/>
    <n v="50.26"/>
    <n v="102.06"/>
    <n v="205.74"/>
    <n v="205.74"/>
    <n v="24.11"/>
    <n v="91"/>
    <s v="No"/>
    <m/>
    <m/>
    <m/>
    <x v="1"/>
  </r>
  <r>
    <n v="817"/>
    <s v="Pervis Ellison"/>
    <d v="1967-04-03T00:00:00"/>
    <s v="Former"/>
    <s v="F-C"/>
    <s v="USA"/>
    <s v="Black"/>
    <d v="1989-11-14T00:00:00"/>
    <n v="1989"/>
    <n v="2001"/>
    <d v="2019-07-31T00:00:00"/>
    <n v="0"/>
    <s v="No"/>
    <n v="52"/>
    <n v="22.62"/>
    <n v="52.33"/>
    <n v="95.25"/>
    <n v="205.74"/>
    <n v="205.74"/>
    <n v="22.5"/>
    <n v="474"/>
    <s v="No"/>
    <m/>
    <m/>
    <m/>
    <x v="1"/>
  </r>
  <r>
    <n v="818"/>
    <s v="Len Elmore"/>
    <d v="1952-03-28T00:00:00"/>
    <s v="Former"/>
    <s v="C-F"/>
    <s v="USA"/>
    <s v="Black"/>
    <d v="1977-01-12T00:00:00"/>
    <n v="1976"/>
    <n v="1984"/>
    <d v="2019-07-31T00:00:00"/>
    <n v="0"/>
    <s v="No"/>
    <n v="67"/>
    <n v="24.79"/>
    <n v="67.34"/>
    <n v="99.79"/>
    <n v="205.74"/>
    <n v="205.74"/>
    <n v="23.57"/>
    <n v="505"/>
    <s v="No"/>
    <m/>
    <m/>
    <m/>
    <x v="1"/>
  </r>
  <r>
    <n v="819"/>
    <s v="Jeremy Evans"/>
    <d v="1987-10-24T00:00:00"/>
    <s v="Former"/>
    <s v="F"/>
    <s v="USA"/>
    <s v="Black"/>
    <d v="2010-10-27T00:00:00"/>
    <n v="2010"/>
    <n v="2018"/>
    <d v="2019-07-31T00:00:00"/>
    <n v="0"/>
    <s v="No"/>
    <n v="31"/>
    <n v="23.01"/>
    <n v="31.77"/>
    <n v="88.9"/>
    <n v="205.74"/>
    <n v="205.74"/>
    <n v="21"/>
    <n v="208"/>
    <s v="No"/>
    <m/>
    <m/>
    <m/>
    <x v="1"/>
  </r>
  <r>
    <n v="820"/>
    <s v="Tony Farmer"/>
    <d v="1970-01-03T00:00:00"/>
    <s v="Former"/>
    <s v="F"/>
    <s v="USA"/>
    <s v="Black"/>
    <d v="1997-10-31T00:00:00"/>
    <n v="1997"/>
    <n v="2000"/>
    <d v="2019-07-31T00:00:00"/>
    <n v="0"/>
    <s v="No"/>
    <n v="49"/>
    <n v="27.82"/>
    <n v="49.57"/>
    <n v="110.68"/>
    <n v="205.74"/>
    <n v="205.74"/>
    <n v="26.15"/>
    <n v="101"/>
    <s v="No"/>
    <m/>
    <m/>
    <m/>
    <x v="1"/>
  </r>
  <r>
    <n v="821"/>
    <s v="Jamie Feick"/>
    <d v="1974-07-03T00:00:00"/>
    <s v="Former"/>
    <s v="C"/>
    <s v="USA"/>
    <s v="White"/>
    <d v="1997-01-10T00:00:00"/>
    <n v="1996"/>
    <n v="2001"/>
    <d v="2019-07-31T00:00:00"/>
    <n v="0"/>
    <s v="No"/>
    <n v="45"/>
    <n v="22.52"/>
    <n v="45.08"/>
    <n v="115.67"/>
    <n v="205.74"/>
    <n v="205.74"/>
    <n v="27.33"/>
    <n v="201"/>
    <s v="No"/>
    <m/>
    <m/>
    <m/>
    <x v="1"/>
  </r>
  <r>
    <n v="822"/>
    <s v="Noel Felix"/>
    <d v="1981-10-04T00:00:00"/>
    <s v="Former"/>
    <s v="F"/>
    <s v="USA"/>
    <s v="Black"/>
    <d v="2006-03-05T00:00:00"/>
    <n v="2005"/>
    <n v="2006"/>
    <d v="2019-07-31T00:00:00"/>
    <n v="0"/>
    <s v="No"/>
    <n v="37"/>
    <n v="24.42"/>
    <n v="37.82"/>
    <n v="102.06"/>
    <n v="205.74"/>
    <n v="205.74"/>
    <n v="24.11"/>
    <n v="12"/>
    <s v="No"/>
    <m/>
    <m/>
    <m/>
    <x v="1"/>
  </r>
  <r>
    <n v="823"/>
    <s v="Marcus Fizer"/>
    <d v="1978-08-10T00:00:00"/>
    <s v="Former"/>
    <s v="F"/>
    <s v="USA"/>
    <s v="Black"/>
    <d v="2000-10-31T00:00:00"/>
    <n v="2000"/>
    <n v="2006"/>
    <d v="2019-07-31T00:00:00"/>
    <n v="0"/>
    <s v="No"/>
    <n v="40"/>
    <n v="22.23"/>
    <n v="40.97"/>
    <n v="118.84"/>
    <n v="205.74"/>
    <n v="205.74"/>
    <n v="28.08"/>
    <n v="289"/>
    <s v="No"/>
    <m/>
    <m/>
    <m/>
    <x v="1"/>
  </r>
  <r>
    <n v="824"/>
    <s v="Alton Ford"/>
    <d v="1981-05-29T00:00:00"/>
    <s v="Former"/>
    <s v="F"/>
    <s v="USA"/>
    <s v="Black"/>
    <d v="2001-10-30T00:00:00"/>
    <n v="2001"/>
    <n v="2004"/>
    <d v="2018-04-02T00:00:00"/>
    <n v="1"/>
    <s v="Yes"/>
    <n v="36"/>
    <n v="20.420000000000002"/>
    <n v="36.840000000000003"/>
    <n v="124.74"/>
    <n v="205.74"/>
    <n v="205.74"/>
    <n v="29.47"/>
    <n v="73"/>
    <s v="No"/>
    <m/>
    <s v="Larga batalla contra el cáncer"/>
    <s v="2D4Z"/>
    <x v="3"/>
  </r>
  <r>
    <n v="825"/>
    <s v="Don Ford"/>
    <d v="1952-12-31T00:00:00"/>
    <s v="Former"/>
    <s v="F"/>
    <s v="USA"/>
    <s v="White"/>
    <d v="1975-10-23T00:00:00"/>
    <n v="1975"/>
    <n v="1982"/>
    <d v="2019-07-31T00:00:00"/>
    <n v="0"/>
    <s v="No"/>
    <n v="66"/>
    <n v="22.81"/>
    <n v="66.58"/>
    <n v="97.52"/>
    <n v="205.74"/>
    <n v="205.74"/>
    <n v="23.04"/>
    <n v="474"/>
    <s v="No"/>
    <m/>
    <m/>
    <m/>
    <x v="1"/>
  </r>
  <r>
    <n v="826"/>
    <s v="Sharrod Ford"/>
    <d v="1982-01-09T00:00:00"/>
    <s v="Former"/>
    <s v="F"/>
    <s v="USA"/>
    <s v="Black"/>
    <d v="2005-11-30T00:00:00"/>
    <n v="2005"/>
    <n v="2006"/>
    <d v="2019-07-31T00:00:00"/>
    <n v="0"/>
    <s v="No"/>
    <n v="37"/>
    <n v="23.89"/>
    <n v="37.56"/>
    <n v="102.06"/>
    <n v="205.74"/>
    <n v="205.74"/>
    <n v="24.11"/>
    <n v="3"/>
    <s v="No"/>
    <m/>
    <m/>
    <m/>
    <x v="1"/>
  </r>
  <r>
    <n v="827"/>
    <s v="Larry Foust"/>
    <d v="1928-06-24T00:00:00"/>
    <s v="Former"/>
    <s v="C-F"/>
    <s v="USA"/>
    <s v="White"/>
    <d v="1950-11-01T00:00:00"/>
    <n v="1950"/>
    <n v="1962"/>
    <d v="1984-10-27T00:00:00"/>
    <n v="1"/>
    <s v="Yes"/>
    <n v="56"/>
    <n v="22.35"/>
    <n v="56.34"/>
    <n v="97.52"/>
    <n v="205.74"/>
    <n v="205.74"/>
    <n v="23.04"/>
    <n v="817"/>
    <s v="No"/>
    <m/>
    <s v="Cáncer "/>
    <s v="2D4Z"/>
    <x v="3"/>
  </r>
  <r>
    <n v="828"/>
    <s v="Gary Freeman"/>
    <d v="1948-07-25T00:00:00"/>
    <s v="Former"/>
    <s v="F"/>
    <s v="USA"/>
    <s v="White"/>
    <d v="1970-10-24T00:00:00"/>
    <n v="1970"/>
    <n v="1971"/>
    <d v="2019-07-31T00:00:00"/>
    <n v="0"/>
    <s v="No"/>
    <n v="71"/>
    <n v="22.25"/>
    <n v="71.010000000000005"/>
    <n v="95.25"/>
    <n v="205.74"/>
    <n v="205.74"/>
    <n v="22.5"/>
    <n v="52"/>
    <s v="No"/>
    <m/>
    <m/>
    <m/>
    <x v="1"/>
  </r>
  <r>
    <n v="829"/>
    <s v="Hiram Fuller"/>
    <d v="1981-05-15T00:00:00"/>
    <s v="Former"/>
    <s v="F"/>
    <s v="USA"/>
    <s v="Black"/>
    <d v="2004-02-27T00:00:00"/>
    <n v="2003"/>
    <n v="2004"/>
    <d v="2019-07-31T00:00:00"/>
    <n v="0"/>
    <s v="No"/>
    <n v="38"/>
    <n v="22.79"/>
    <n v="38.21"/>
    <n v="108.86"/>
    <n v="205.74"/>
    <n v="205.74"/>
    <n v="25.72"/>
    <n v="4"/>
    <s v="No"/>
    <m/>
    <m/>
    <m/>
    <x v="1"/>
  </r>
  <r>
    <n v="830"/>
    <s v="Lawrence Funderburke"/>
    <d v="1970-12-15T00:00:00"/>
    <s v="Former"/>
    <s v="F"/>
    <s v="USA"/>
    <s v="Black"/>
    <d v="1997-11-02T00:00:00"/>
    <n v="1997"/>
    <n v="2005"/>
    <d v="2019-07-31T00:00:00"/>
    <n v="0"/>
    <s v="No"/>
    <n v="48"/>
    <n v="26.88"/>
    <n v="48.62"/>
    <n v="104.33"/>
    <n v="205.74"/>
    <n v="205.74"/>
    <n v="24.65"/>
    <n v="318"/>
    <s v="Yes"/>
    <m/>
    <m/>
    <m/>
    <x v="1"/>
  </r>
  <r>
    <n v="831"/>
    <s v="Deng Gai"/>
    <d v="1982-03-22T00:00:00"/>
    <s v="Former"/>
    <s v="F"/>
    <s v="No USA"/>
    <s v="Black"/>
    <d v="2005-11-02T00:00:00"/>
    <n v="2005"/>
    <n v="2006"/>
    <d v="2019-07-31T00:00:00"/>
    <n v="0"/>
    <s v="No"/>
    <n v="37"/>
    <n v="23.62"/>
    <n v="37.36"/>
    <n v="113.4"/>
    <n v="205.74"/>
    <n v="205.74"/>
    <n v="26.79"/>
    <n v="2"/>
    <s v="No"/>
    <m/>
    <m/>
    <m/>
    <x v="1"/>
  </r>
  <r>
    <n v="832"/>
    <s v="Jorge Garbajosa"/>
    <d v="1977-12-19T00:00:00"/>
    <s v="Former"/>
    <s v="F"/>
    <s v="No USA"/>
    <s v="White"/>
    <d v="2006-11-01T00:00:00"/>
    <n v="2006"/>
    <n v="2008"/>
    <d v="2019-07-31T00:00:00"/>
    <n v="0"/>
    <s v="No"/>
    <n v="41"/>
    <n v="28.87"/>
    <n v="41.61"/>
    <n v="111.13"/>
    <n v="205.74"/>
    <n v="205.74"/>
    <n v="26.25"/>
    <n v="74"/>
    <s v="No"/>
    <m/>
    <m/>
    <m/>
    <x v="1"/>
  </r>
  <r>
    <n v="833"/>
    <s v="Ruben Garces"/>
    <d v="1973-10-17T00:00:00"/>
    <s v="Former"/>
    <s v="F"/>
    <s v="No USA"/>
    <s v="Mezcla"/>
    <d v="2000-10-31T00:00:00"/>
    <n v="2000"/>
    <n v="2001"/>
    <d v="2019-07-31T00:00:00"/>
    <n v="0"/>
    <s v="No"/>
    <n v="45"/>
    <n v="27.04"/>
    <n v="45.79"/>
    <n v="111.13"/>
    <n v="205.74"/>
    <n v="205.74"/>
    <n v="26.25"/>
    <n v="13"/>
    <s v="No"/>
    <m/>
    <m/>
    <m/>
    <x v="1"/>
  </r>
  <r>
    <n v="834"/>
    <s v="Bill Garnett"/>
    <d v="1960-04-22T00:00:00"/>
    <s v="Former"/>
    <s v="F"/>
    <s v="USA"/>
    <s v="White"/>
    <d v="1982-10-29T00:00:00"/>
    <n v="1982"/>
    <n v="1986"/>
    <d v="2019-07-31T00:00:00"/>
    <n v="0"/>
    <s v="No"/>
    <n v="59"/>
    <n v="22.52"/>
    <n v="59.27"/>
    <n v="102.06"/>
    <n v="205.74"/>
    <n v="205.74"/>
    <n v="24.11"/>
    <n v="300"/>
    <s v="No"/>
    <m/>
    <m/>
    <m/>
    <x v="1"/>
  </r>
  <r>
    <n v="835"/>
    <s v="Pat Garrity"/>
    <d v="1976-08-23T00:00:00"/>
    <s v="Former"/>
    <s v="F"/>
    <s v="USA"/>
    <s v="White"/>
    <d v="1999-02-05T00:00:00"/>
    <n v="1998"/>
    <n v="2008"/>
    <d v="2019-07-31T00:00:00"/>
    <n v="0"/>
    <s v="No"/>
    <n v="42"/>
    <n v="22.45"/>
    <n v="42.93"/>
    <n v="107.95"/>
    <n v="205.74"/>
    <n v="205.74"/>
    <n v="25.5"/>
    <n v="552"/>
    <s v="No"/>
    <m/>
    <m/>
    <m/>
    <x v="1"/>
  </r>
  <r>
    <n v="836"/>
    <s v="Paul George"/>
    <d v="1990-05-02T00:00:00"/>
    <s v="Former"/>
    <s v="F"/>
    <s v="USA"/>
    <s v="Black"/>
    <d v="2010-10-27T00:00:00"/>
    <n v="2010"/>
    <n v="2014"/>
    <d v="2019-07-31T00:00:00"/>
    <n v="0"/>
    <s v="No"/>
    <n v="29"/>
    <n v="20.49"/>
    <n v="29.25"/>
    <n v="99.79"/>
    <n v="205.74"/>
    <n v="205.74"/>
    <n v="23.57"/>
    <n v="286"/>
    <s v="No"/>
    <m/>
    <m/>
    <m/>
    <x v="1"/>
  </r>
  <r>
    <n v="837"/>
    <s v="Taj Gibson"/>
    <d v="1985-06-24T00:00:00"/>
    <s v="Active"/>
    <s v="F"/>
    <s v="USA"/>
    <s v="Black"/>
    <d v="2009-10-29T00:00:00"/>
    <n v="2009"/>
    <n v="2020"/>
    <d v="2019-07-31T00:00:00"/>
    <n v="0"/>
    <s v="No"/>
    <n v="34"/>
    <n v="24.35"/>
    <n v="34.1"/>
    <n v="102.06"/>
    <n v="205.74"/>
    <n v="205.74"/>
    <n v="24.11"/>
    <n v="421"/>
    <s v="No"/>
    <m/>
    <m/>
    <m/>
    <x v="1"/>
  </r>
  <r>
    <n v="838"/>
    <s v="Trey Gilder"/>
    <d v="1985-01-24T00:00:00"/>
    <s v="Former"/>
    <s v="F"/>
    <s v="USA"/>
    <s v="Black"/>
    <d v="2009-10-28T00:00:00"/>
    <n v="2009"/>
    <n v="2010"/>
    <d v="2019-07-31T00:00:00"/>
    <n v="0"/>
    <s v="No"/>
    <n v="34"/>
    <n v="24.76"/>
    <n v="34.51"/>
    <n v="83.91"/>
    <n v="205.74"/>
    <n v="205.74"/>
    <n v="19.82"/>
    <n v="2"/>
    <s v="No"/>
    <m/>
    <m/>
    <m/>
    <x v="1"/>
  </r>
  <r>
    <n v="839"/>
    <s v="Armen Gilliam"/>
    <d v="1964-05-28T00:00:00"/>
    <s v="Former"/>
    <s v="F-C"/>
    <s v="USA"/>
    <s v="Black"/>
    <d v="1987-11-06T00:00:00"/>
    <n v="1987"/>
    <n v="2000"/>
    <d v="2011-07-05T00:00:00"/>
    <n v="1"/>
    <s v="Yes"/>
    <n v="47"/>
    <n v="23.44"/>
    <n v="47.1"/>
    <n v="104.33"/>
    <n v="205.74"/>
    <n v="205.74"/>
    <n v="24.65"/>
    <n v="929"/>
    <s v="No"/>
    <s v="Diseases of the circulatory system"/>
    <s v="Se cree que fue un ataque al corazón mientras hacía deporte pero se debía confirmar por autopsia"/>
    <s v="BA41.Z Acute myocardial infarction, unspecified"/>
    <x v="2"/>
  </r>
  <r>
    <n v="840"/>
    <s v="Aaron Gordon"/>
    <d v="1995-09-16T00:00:00"/>
    <s v="Active"/>
    <s v="F"/>
    <s v="USA"/>
    <s v="Mezcla"/>
    <d v="2014-10-28T00:00:00"/>
    <n v="2014"/>
    <n v="2020"/>
    <d v="2019-07-31T00:00:00"/>
    <n v="0"/>
    <s v="No"/>
    <n v="23"/>
    <n v="19.12"/>
    <n v="23.87"/>
    <n v="99.79"/>
    <n v="205.74"/>
    <n v="205.74"/>
    <n v="23.57"/>
    <n v="35"/>
    <s v="No"/>
    <m/>
    <m/>
    <m/>
    <x v="1"/>
  </r>
  <r>
    <n v="841"/>
    <s v="Drew Gordon"/>
    <d v="1990-07-12T00:00:00"/>
    <s v="Former"/>
    <s v="F"/>
    <s v="USA"/>
    <s v="Mezcla"/>
    <d v="2014-11-13T00:00:00"/>
    <n v="2014"/>
    <n v="2015"/>
    <d v="2019-07-31T00:00:00"/>
    <n v="0"/>
    <s v="No"/>
    <n v="29"/>
    <n v="24.34"/>
    <n v="29.05"/>
    <n v="111.13"/>
    <n v="205.74"/>
    <n v="205.74"/>
    <n v="26.25"/>
    <n v="9"/>
    <s v="No"/>
    <m/>
    <m/>
    <m/>
    <x v="1"/>
  </r>
  <r>
    <n v="842"/>
    <s v="Danny Granger"/>
    <d v="1983-04-20T00:00:00"/>
    <s v="Former"/>
    <s v="F"/>
    <s v="USA"/>
    <s v="Black"/>
    <d v="2005-11-02T00:00:00"/>
    <n v="2005"/>
    <n v="2015"/>
    <d v="2019-07-31T00:00:00"/>
    <n v="0"/>
    <s v="No"/>
    <n v="36"/>
    <n v="22.54"/>
    <n v="36.28"/>
    <n v="100.7"/>
    <n v="205.74"/>
    <n v="205.74"/>
    <n v="23.79"/>
    <n v="586"/>
    <s v="No"/>
    <m/>
    <m/>
    <m/>
    <x v="1"/>
  </r>
  <r>
    <n v="843"/>
    <s v="Brian Grant"/>
    <d v="1972-03-05T00:00:00"/>
    <s v="Former"/>
    <s v="F"/>
    <s v="USA"/>
    <s v="Black"/>
    <d v="1994-11-04T00:00:00"/>
    <n v="1994"/>
    <n v="2006"/>
    <d v="2019-07-31T00:00:00"/>
    <n v="0"/>
    <s v="No"/>
    <n v="47"/>
    <n v="22.67"/>
    <n v="47.4"/>
    <n v="115.21"/>
    <n v="205.74"/>
    <n v="205.74"/>
    <n v="27.22"/>
    <n v="756"/>
    <s v="No"/>
    <m/>
    <m/>
    <m/>
    <x v="1"/>
  </r>
  <r>
    <n v="844"/>
    <s v="Josh Grant"/>
    <d v="1967-08-07T00:00:00"/>
    <s v="Former"/>
    <s v="F"/>
    <s v="USA"/>
    <s v="White"/>
    <d v="1993-11-05T00:00:00"/>
    <n v="1993"/>
    <n v="1994"/>
    <d v="2019-07-31T00:00:00"/>
    <n v="0"/>
    <s v="No"/>
    <n v="51"/>
    <n v="26.25"/>
    <n v="51.98"/>
    <n v="101.15"/>
    <n v="205.74"/>
    <n v="205.74"/>
    <n v="23.9"/>
    <n v="53"/>
    <s v="No"/>
    <m/>
    <m/>
    <m/>
    <x v="1"/>
  </r>
  <r>
    <n v="845"/>
    <s v="A.C. Green"/>
    <d v="1963-10-04T00:00:00"/>
    <s v="Former"/>
    <s v="F-C"/>
    <s v="USA"/>
    <s v="Black"/>
    <d v="1985-10-26T00:00:00"/>
    <n v="1985"/>
    <n v="2001"/>
    <d v="2019-07-31T00:00:00"/>
    <n v="0"/>
    <s v="No"/>
    <n v="55"/>
    <n v="22.06"/>
    <n v="55.82"/>
    <n v="99.79"/>
    <n v="205.74"/>
    <n v="205.74"/>
    <n v="23.57"/>
    <n v="1278"/>
    <s v="No"/>
    <m/>
    <m/>
    <m/>
    <x v="1"/>
  </r>
  <r>
    <n v="846"/>
    <s v="Jeff Green"/>
    <d v="1986-08-28T00:00:00"/>
    <s v="Active"/>
    <s v="F"/>
    <s v="USA"/>
    <s v="Black"/>
    <d v="2007-10-31T00:00:00"/>
    <n v="2007"/>
    <n v="2020"/>
    <d v="2019-07-31T00:00:00"/>
    <n v="0"/>
    <s v="No"/>
    <n v="32"/>
    <n v="21.17"/>
    <n v="32.92"/>
    <n v="106.59"/>
    <n v="205.74"/>
    <n v="205.74"/>
    <n v="25.18"/>
    <n v="542"/>
    <s v="No"/>
    <m/>
    <m/>
    <m/>
    <x v="1"/>
  </r>
  <r>
    <n v="847"/>
    <s v="Sidney Green"/>
    <d v="1961-01-04T00:00:00"/>
    <s v="Former"/>
    <s v="F-C"/>
    <s v="USA"/>
    <s v="Black"/>
    <d v="1983-10-29T00:00:00"/>
    <n v="1983"/>
    <n v="1993"/>
    <d v="2019-07-31T00:00:00"/>
    <n v="0"/>
    <s v="No"/>
    <n v="58"/>
    <n v="22.81"/>
    <n v="58.57"/>
    <n v="99.79"/>
    <n v="205.74"/>
    <n v="205.74"/>
    <n v="23.57"/>
    <n v="679"/>
    <s v="No"/>
    <m/>
    <m/>
    <m/>
    <x v="1"/>
  </r>
  <r>
    <n v="848"/>
    <s v="Dave Greenwood"/>
    <d v="1957-05-27T00:00:00"/>
    <s v="Former"/>
    <s v="F-C"/>
    <s v="USA"/>
    <s v="Black"/>
    <d v="1979-10-13T00:00:00"/>
    <n v="1979"/>
    <n v="1991"/>
    <d v="2019-07-31T00:00:00"/>
    <n v="0"/>
    <s v="No"/>
    <n v="62"/>
    <n v="22.38"/>
    <n v="62.18"/>
    <n v="100.7"/>
    <n v="205.74"/>
    <n v="205.74"/>
    <n v="23.79"/>
    <n v="823"/>
    <s v="No"/>
    <m/>
    <m/>
    <m/>
    <x v="1"/>
  </r>
  <r>
    <n v="849"/>
    <s v="Paul Griffin"/>
    <d v="1954-01-20T00:00:00"/>
    <s v="Former"/>
    <s v="F-C"/>
    <s v="USA"/>
    <s v="White"/>
    <d v="1976-10-22T00:00:00"/>
    <n v="1976"/>
    <n v="1983"/>
    <d v="2019-07-31T00:00:00"/>
    <n v="0"/>
    <s v="No"/>
    <n v="65"/>
    <n v="22.75"/>
    <n v="65.52"/>
    <n v="92.99"/>
    <n v="205.74"/>
    <n v="205.74"/>
    <n v="21.97"/>
    <n v="480"/>
    <s v="No"/>
    <m/>
    <m/>
    <m/>
    <x v="1"/>
  </r>
  <r>
    <n v="850"/>
    <s v="Derek Grimm"/>
    <d v="1974-08-03T00:00:00"/>
    <s v="Former"/>
    <s v="F"/>
    <s v="USA"/>
    <s v="White"/>
    <d v="1997-11-01T00:00:00"/>
    <n v="1997"/>
    <n v="1998"/>
    <d v="2019-07-31T00:00:00"/>
    <n v="0"/>
    <s v="No"/>
    <n v="44"/>
    <n v="23.25"/>
    <n v="44.99"/>
    <n v="104.33"/>
    <n v="205.74"/>
    <n v="205.74"/>
    <n v="24.65"/>
    <n v="9"/>
    <s v="No"/>
    <m/>
    <m/>
    <m/>
    <x v="1"/>
  </r>
  <r>
    <n v="851"/>
    <s v="Rudy Hackett"/>
    <d v="1953-05-10T00:00:00"/>
    <s v="Former"/>
    <s v="F"/>
    <s v="USA"/>
    <s v="Black"/>
    <d v="1976-10-24T00:00:00"/>
    <n v="1976"/>
    <n v="1977"/>
    <d v="2019-07-31T00:00:00"/>
    <n v="0"/>
    <s v="No"/>
    <n v="66"/>
    <n v="23.46"/>
    <n v="66.22"/>
    <n v="95.25"/>
    <n v="205.74"/>
    <n v="205.74"/>
    <n v="22.5"/>
    <n v="6"/>
    <s v="No"/>
    <m/>
    <m/>
    <m/>
    <x v="1"/>
  </r>
  <r>
    <n v="852"/>
    <s v="Chick Halbert"/>
    <d v="1919-02-27T00:00:00"/>
    <s v="Former"/>
    <s v="C"/>
    <s v="USA"/>
    <s v="White"/>
    <d v="1946-11-02T00:00:00"/>
    <n v="1946"/>
    <n v="1951"/>
    <d v="2013-03-04T00:00:00"/>
    <n v="1"/>
    <s v="Yes"/>
    <n v="94"/>
    <n v="27.68"/>
    <n v="94.02"/>
    <n v="102.06"/>
    <n v="205.74"/>
    <n v="205.74"/>
    <n v="24.11"/>
    <n v="303"/>
    <s v="No"/>
    <s v="No encontrado"/>
    <s v="No dice la causa pero era muy mayor"/>
    <s v="MG2A Old age"/>
    <x v="6"/>
  </r>
  <r>
    <n v="853"/>
    <s v="Tom Hammonds"/>
    <d v="1967-03-27T00:00:00"/>
    <s v="Former"/>
    <s v="F"/>
    <s v="USA"/>
    <s v="Black"/>
    <d v="1989-11-03T00:00:00"/>
    <n v="1989"/>
    <n v="2001"/>
    <d v="2019-07-31T00:00:00"/>
    <n v="0"/>
    <s v="No"/>
    <n v="52"/>
    <n v="22.61"/>
    <n v="52.34"/>
    <n v="97.52"/>
    <n v="205.74"/>
    <n v="205.74"/>
    <n v="23.04"/>
    <n v="687"/>
    <s v="No"/>
    <m/>
    <m/>
    <m/>
    <x v="1"/>
  </r>
  <r>
    <n v="854"/>
    <s v="Tyler Hansbrough"/>
    <d v="1985-11-03T00:00:00"/>
    <s v="Former"/>
    <s v="F"/>
    <s v="USA"/>
    <s v="White"/>
    <d v="2009-11-06T00:00:00"/>
    <n v="2009"/>
    <n v="2016"/>
    <d v="2019-07-31T00:00:00"/>
    <n v="0"/>
    <s v="No"/>
    <n v="33"/>
    <n v="24.01"/>
    <n v="33.74"/>
    <n v="113.4"/>
    <n v="205.74"/>
    <n v="205.74"/>
    <n v="26.79"/>
    <n v="370"/>
    <s v="No"/>
    <m/>
    <m/>
    <m/>
    <x v="1"/>
  </r>
  <r>
    <n v="855"/>
    <s v="Al Harrington"/>
    <d v="1980-02-17T00:00:00"/>
    <s v="Former"/>
    <s v="F"/>
    <s v="USA"/>
    <s v="Black"/>
    <d v="1999-02-05T00:00:00"/>
    <n v="1998"/>
    <n v="2014"/>
    <d v="2019-07-31T00:00:00"/>
    <n v="0"/>
    <s v="No"/>
    <n v="39"/>
    <n v="18.97"/>
    <n v="39.450000000000003"/>
    <n v="104.33"/>
    <n v="205.74"/>
    <n v="205.74"/>
    <n v="24.65"/>
    <n v="981"/>
    <s v="No"/>
    <m/>
    <m/>
    <m/>
    <x v="1"/>
  </r>
  <r>
    <n v="856"/>
    <s v="Othella Harrington"/>
    <d v="1974-01-31T00:00:00"/>
    <s v="Former"/>
    <s v="F-C"/>
    <s v="USA"/>
    <s v="Black"/>
    <d v="1996-11-01T00:00:00"/>
    <n v="1996"/>
    <n v="2008"/>
    <d v="2019-07-31T00:00:00"/>
    <n v="0"/>
    <s v="No"/>
    <n v="45"/>
    <n v="22.75"/>
    <n v="45.49"/>
    <n v="106.59"/>
    <n v="205.74"/>
    <n v="205.74"/>
    <n v="25.18"/>
    <n v="709"/>
    <s v="Yes"/>
    <m/>
    <m/>
    <m/>
    <x v="1"/>
  </r>
  <r>
    <n v="857"/>
    <s v="Kirk Haston"/>
    <d v="1979-03-10T00:00:00"/>
    <s v="Former"/>
    <s v="F"/>
    <s v="USA"/>
    <s v="White"/>
    <d v="2001-12-07T00:00:00"/>
    <n v="2001"/>
    <n v="2003"/>
    <d v="2019-07-31T00:00:00"/>
    <n v="0"/>
    <s v="No"/>
    <n v="40"/>
    <n v="22.75"/>
    <n v="40.39"/>
    <n v="109.77"/>
    <n v="205.74"/>
    <n v="205.74"/>
    <n v="25.93"/>
    <n v="27"/>
    <s v="No"/>
    <m/>
    <m/>
    <m/>
    <x v="1"/>
  </r>
  <r>
    <n v="858"/>
    <s v="Steve Hawes"/>
    <d v="1950-05-26T00:00:00"/>
    <s v="Former"/>
    <s v="C-F"/>
    <s v="USA"/>
    <s v="White"/>
    <d v="1974-10-18T00:00:00"/>
    <n v="1974"/>
    <n v="1984"/>
    <d v="2019-07-31T00:00:00"/>
    <n v="0"/>
    <s v="No"/>
    <n v="69"/>
    <n v="24.4"/>
    <n v="69.180000000000007"/>
    <n v="99.79"/>
    <n v="205.74"/>
    <n v="205.74"/>
    <n v="23.57"/>
    <n v="688"/>
    <s v="No"/>
    <m/>
    <m/>
    <m/>
    <x v="1"/>
  </r>
  <r>
    <n v="859"/>
    <s v="Elvin Hayes*"/>
    <d v="1945-11-17T00:00:00"/>
    <s v="Former"/>
    <s v="F-C"/>
    <s v="USA"/>
    <s v="Black"/>
    <d v="1968-10-17T00:00:00"/>
    <n v="1968"/>
    <n v="1984"/>
    <d v="2019-07-31T00:00:00"/>
    <n v="0"/>
    <s v="No"/>
    <n v="73"/>
    <n v="22.92"/>
    <n v="73.7"/>
    <n v="106.59"/>
    <n v="205.74"/>
    <n v="205.74"/>
    <n v="25.18"/>
    <n v="1303"/>
    <s v="No"/>
    <m/>
    <m/>
    <m/>
    <x v="1"/>
  </r>
  <r>
    <n v="860"/>
    <s v="Alan Henderson"/>
    <d v="1972-12-02T00:00:00"/>
    <s v="Former"/>
    <s v="F"/>
    <s v="USA"/>
    <s v="Black"/>
    <d v="1995-11-03T00:00:00"/>
    <n v="1995"/>
    <n v="2007"/>
    <d v="2019-07-31T00:00:00"/>
    <n v="0"/>
    <s v="No"/>
    <n v="46"/>
    <n v="22.92"/>
    <n v="46.66"/>
    <n v="106.59"/>
    <n v="205.74"/>
    <n v="205.74"/>
    <n v="25.18"/>
    <n v="652"/>
    <s v="No"/>
    <m/>
    <m/>
    <m/>
    <x v="1"/>
  </r>
  <r>
    <n v="861"/>
    <s v="Mark Hendrickson"/>
    <d v="1974-06-23T00:00:00"/>
    <s v="Former"/>
    <s v="F"/>
    <s v="USA"/>
    <s v="White"/>
    <d v="1996-11-20T00:00:00"/>
    <n v="1996"/>
    <n v="2000"/>
    <d v="2019-07-31T00:00:00"/>
    <n v="0"/>
    <s v="No"/>
    <n v="45"/>
    <n v="22.41"/>
    <n v="45.1"/>
    <n v="99.79"/>
    <n v="205.74"/>
    <n v="205.74"/>
    <n v="23.57"/>
    <n v="114"/>
    <s v="Yes"/>
    <m/>
    <m/>
    <m/>
    <x v="1"/>
  </r>
  <r>
    <n v="862"/>
    <s v="Al Henry"/>
    <d v="1949-02-09T00:00:00"/>
    <s v="Former"/>
    <s v="C"/>
    <s v="USA"/>
    <s v="Black"/>
    <d v="1970-10-16T00:00:00"/>
    <n v="1970"/>
    <n v="1972"/>
    <d v="2019-07-31T00:00:00"/>
    <n v="0"/>
    <s v="No"/>
    <n v="70"/>
    <n v="21.68"/>
    <n v="70.47"/>
    <n v="86.18"/>
    <n v="205.74"/>
    <n v="205.74"/>
    <n v="20.36"/>
    <n v="49"/>
    <s v="Yes"/>
    <m/>
    <m/>
    <m/>
    <x v="1"/>
  </r>
  <r>
    <n v="863"/>
    <s v="Bill Henry"/>
    <d v="1924-12-27T00:00:00"/>
    <s v="Former"/>
    <s v="C"/>
    <s v="USA"/>
    <s v="White"/>
    <d v="1948-11-01T00:00:00"/>
    <n v="1948"/>
    <n v="1950"/>
    <d v="1985-12-23T00:00:00"/>
    <n v="1"/>
    <s v="Yes"/>
    <n v="60"/>
    <n v="23.85"/>
    <n v="60.99"/>
    <n v="97.52"/>
    <n v="205.74"/>
    <n v="205.74"/>
    <n v="23.04"/>
    <n v="95"/>
    <s v="No"/>
    <s v="No encontrado"/>
    <s v="No he encontrado nada"/>
    <s v="XB5F"/>
    <x v="4"/>
  </r>
  <r>
    <n v="864"/>
    <s v="Kleggie Hermsen"/>
    <d v="1923-03-12T00:00:00"/>
    <s v="Former"/>
    <s v="C-F"/>
    <s v="USA"/>
    <s v="White"/>
    <d v="1946-11-03T00:00:00"/>
    <n v="1946"/>
    <n v="1953"/>
    <d v="1994-03-02T00:00:00"/>
    <n v="1"/>
    <s v="Yes"/>
    <n v="70"/>
    <n v="23.65"/>
    <n v="70.97"/>
    <n v="102.06"/>
    <n v="205.74"/>
    <n v="205.74"/>
    <n v="24.11"/>
    <n v="288"/>
    <s v="No"/>
    <s v="No encontrado"/>
    <s v="Cáncer"/>
    <s v="2D4Z"/>
    <x v="3"/>
  </r>
  <r>
    <n v="865"/>
    <s v="Carl Herrera"/>
    <d v="1966-12-14T00:00:00"/>
    <s v="Former"/>
    <s v="F"/>
    <s v="No USA"/>
    <s v="Black"/>
    <d v="1991-11-12T00:00:00"/>
    <n v="1991"/>
    <n v="1999"/>
    <d v="2019-07-31T00:00:00"/>
    <n v="0"/>
    <s v="No"/>
    <n v="52"/>
    <n v="24.91"/>
    <n v="52.63"/>
    <n v="97.52"/>
    <n v="205.74"/>
    <n v="205.74"/>
    <n v="23.04"/>
    <n v="465"/>
    <s v="No"/>
    <m/>
    <m/>
    <m/>
    <x v="1"/>
  </r>
  <r>
    <n v="866"/>
    <s v="Walter Herrmann"/>
    <d v="1979-06-26T00:00:00"/>
    <s v="Former"/>
    <s v="F"/>
    <s v="No USA"/>
    <s v="White"/>
    <d v="2006-11-10T00:00:00"/>
    <n v="2006"/>
    <n v="2009"/>
    <d v="2019-07-31T00:00:00"/>
    <n v="0"/>
    <s v="No"/>
    <n v="40"/>
    <n v="27.38"/>
    <n v="40.1"/>
    <n v="102.06"/>
    <n v="205.74"/>
    <n v="205.74"/>
    <n v="24.11"/>
    <n v="152"/>
    <s v="No"/>
    <m/>
    <m/>
    <m/>
    <x v="1"/>
  </r>
  <r>
    <n v="867"/>
    <s v="J.J. Hickson"/>
    <d v="1988-09-04T00:00:00"/>
    <s v="Former"/>
    <s v="F"/>
    <s v="USA"/>
    <s v="Black"/>
    <d v="2008-10-30T00:00:00"/>
    <n v="2008"/>
    <n v="2016"/>
    <d v="2019-07-31T00:00:00"/>
    <n v="0"/>
    <s v="No"/>
    <n v="30"/>
    <n v="20.149999999999999"/>
    <n v="30.9"/>
    <n v="109.77"/>
    <n v="205.74"/>
    <n v="205.74"/>
    <n v="25.93"/>
    <n v="487"/>
    <s v="No"/>
    <m/>
    <m/>
    <m/>
    <x v="1"/>
  </r>
  <r>
    <n v="868"/>
    <s v="Mike Higgins"/>
    <d v="1967-02-17T00:00:00"/>
    <s v="Former"/>
    <s v="F"/>
    <s v="USA"/>
    <s v="White"/>
    <d v="1989-11-12T00:00:00"/>
    <n v="1989"/>
    <n v="1991"/>
    <d v="2019-07-31T00:00:00"/>
    <n v="0"/>
    <s v="No"/>
    <n v="52"/>
    <n v="22.74"/>
    <n v="52.45"/>
    <n v="99.79"/>
    <n v="205.74"/>
    <n v="205.74"/>
    <n v="23.57"/>
    <n v="18"/>
    <s v="No"/>
    <m/>
    <m/>
    <m/>
    <x v="1"/>
  </r>
  <r>
    <n v="869"/>
    <s v="Sean Higgins"/>
    <d v="1968-12-30T00:00:00"/>
    <s v="Former"/>
    <s v="G-F"/>
    <s v="USA"/>
    <s v="Black"/>
    <d v="1990-11-03T00:00:00"/>
    <n v="1990"/>
    <n v="1998"/>
    <d v="2019-07-31T00:00:00"/>
    <n v="0"/>
    <s v="No"/>
    <n v="50"/>
    <n v="21.84"/>
    <n v="50.58"/>
    <n v="92.99"/>
    <n v="205.74"/>
    <n v="205.74"/>
    <n v="21.97"/>
    <n v="220"/>
    <s v="No"/>
    <m/>
    <m/>
    <m/>
    <x v="1"/>
  </r>
  <r>
    <n v="870"/>
    <s v="Tyrone Hill"/>
    <d v="1968-03-19T00:00:00"/>
    <s v="Former"/>
    <s v="F"/>
    <s v="USA"/>
    <s v="Black"/>
    <d v="1990-11-02T00:00:00"/>
    <n v="1990"/>
    <n v="2004"/>
    <d v="2019-07-31T00:00:00"/>
    <n v="0"/>
    <s v="No"/>
    <n v="51"/>
    <n v="22.62"/>
    <n v="51.36"/>
    <n v="108.86"/>
    <n v="205.74"/>
    <n v="205.74"/>
    <n v="25.72"/>
    <n v="801"/>
    <s v="No"/>
    <m/>
    <m/>
    <m/>
    <x v="1"/>
  </r>
  <r>
    <n v="871"/>
    <s v="Darnell Hillman"/>
    <d v="1949-08-29T00:00:00"/>
    <s v="Former"/>
    <s v="F-C"/>
    <s v="USA"/>
    <s v="Black"/>
    <d v="1976-10-21T00:00:00"/>
    <n v="1976"/>
    <n v="1980"/>
    <d v="2019-07-31T00:00:00"/>
    <n v="0"/>
    <s v="No"/>
    <n v="69"/>
    <n v="27.15"/>
    <n v="69.92"/>
    <n v="97.52"/>
    <n v="205.74"/>
    <n v="205.74"/>
    <n v="23.04"/>
    <n v="287"/>
    <s v="No"/>
    <m/>
    <m/>
    <m/>
    <x v="1"/>
  </r>
  <r>
    <n v="872"/>
    <s v="Roy Hinson"/>
    <d v="1961-05-02T00:00:00"/>
    <s v="Former"/>
    <s v="F-C"/>
    <s v="USA"/>
    <s v="Black"/>
    <d v="1983-10-28T00:00:00"/>
    <n v="1983"/>
    <n v="1991"/>
    <d v="2019-07-31T00:00:00"/>
    <n v="0"/>
    <s v="No"/>
    <n v="58"/>
    <n v="22.49"/>
    <n v="58.25"/>
    <n v="95.25"/>
    <n v="205.74"/>
    <n v="205.74"/>
    <n v="22.5"/>
    <n v="507"/>
    <s v="No"/>
    <m/>
    <m/>
    <m/>
    <x v="1"/>
  </r>
  <r>
    <n v="873"/>
    <s v="Paul Hogue"/>
    <d v="1940-04-28T00:00:00"/>
    <s v="Former"/>
    <s v="C"/>
    <s v="USA"/>
    <s v="Black"/>
    <d v="1962-10-16T00:00:00"/>
    <n v="1962"/>
    <n v="1964"/>
    <d v="2009-08-17T00:00:00"/>
    <n v="1"/>
    <s v="Yes"/>
    <n v="69"/>
    <n v="22.47"/>
    <n v="69.3"/>
    <n v="108.86"/>
    <n v="205.74"/>
    <n v="205.74"/>
    <n v="25.72"/>
    <n v="65"/>
    <s v="No"/>
    <s v="Diseases of the circulatory system"/>
    <s v="Heart and kidney failure"/>
    <s v="BD1Z"/>
    <x v="2"/>
  </r>
  <r>
    <n v="874"/>
    <s v="Randy Holcomb"/>
    <d v="1979-08-08T00:00:00"/>
    <s v="Former"/>
    <s v="F"/>
    <s v="USA"/>
    <s v="Black"/>
    <d v="2006-01-06T00:00:00"/>
    <n v="2005"/>
    <n v="2006"/>
    <d v="2019-07-31T00:00:00"/>
    <n v="0"/>
    <s v="No"/>
    <n v="39"/>
    <n v="26.41"/>
    <n v="39.979999999999997"/>
    <n v="102.06"/>
    <n v="205.74"/>
    <n v="205.74"/>
    <n v="24.11"/>
    <n v="4"/>
    <s v="Yes"/>
    <m/>
    <m/>
    <m/>
    <x v="1"/>
  </r>
  <r>
    <n v="875"/>
    <s v="Jerald Honeycutt"/>
    <d v="1974-10-20T00:00:00"/>
    <s v="Former"/>
    <s v="F-G"/>
    <s v="USA"/>
    <s v="Black"/>
    <d v="1997-10-31T00:00:00"/>
    <n v="1997"/>
    <n v="1999"/>
    <d v="2019-07-31T00:00:00"/>
    <n v="0"/>
    <s v="No"/>
    <n v="44"/>
    <n v="23.03"/>
    <n v="44.78"/>
    <n v="111.13"/>
    <n v="205.74"/>
    <n v="205.74"/>
    <n v="26.25"/>
    <n v="54"/>
    <s v="No"/>
    <m/>
    <m/>
    <m/>
    <x v="1"/>
  </r>
  <r>
    <n v="876"/>
    <s v="Tom Hoover"/>
    <d v="1941-01-23T00:00:00"/>
    <s v="Former"/>
    <s v="C"/>
    <s v="USA"/>
    <s v="Black"/>
    <d v="1963-10-29T00:00:00"/>
    <n v="1963"/>
    <n v="1967"/>
    <d v="2018-09-07T00:00:00"/>
    <n v="1"/>
    <s v="Yes"/>
    <n v="77"/>
    <n v="22.76"/>
    <n v="77.62"/>
    <n v="104.33"/>
    <n v="205.74"/>
    <n v="205.74"/>
    <n v="24.65"/>
    <n v="100"/>
    <s v="No"/>
    <s v="Desconocido"/>
    <s v="No dice que esté muerto"/>
    <s v="XB5F"/>
    <x v="4"/>
  </r>
  <r>
    <n v="877"/>
    <s v="Dennis Horner"/>
    <d v="1988-02-05T00:00:00"/>
    <s v="Former"/>
    <s v="F"/>
    <s v="USA"/>
    <s v="White"/>
    <d v="2011-12-27T00:00:00"/>
    <n v="2011"/>
    <n v="2012"/>
    <d v="2019-07-31T00:00:00"/>
    <n v="0"/>
    <s v="No"/>
    <n v="31"/>
    <n v="23.89"/>
    <n v="31.48"/>
    <n v="104.33"/>
    <n v="205.74"/>
    <n v="205.74"/>
    <n v="24.65"/>
    <n v="8"/>
    <s v="No"/>
    <m/>
    <m/>
    <m/>
    <x v="1"/>
  </r>
  <r>
    <n v="878"/>
    <s v="Robert Horry"/>
    <d v="1970-08-25T00:00:00"/>
    <s v="Former"/>
    <s v="F"/>
    <s v="USA"/>
    <s v="Black"/>
    <d v="1992-11-06T00:00:00"/>
    <n v="1992"/>
    <n v="2008"/>
    <d v="2019-07-31T00:00:00"/>
    <n v="0"/>
    <s v="No"/>
    <n v="48"/>
    <n v="22.2"/>
    <n v="48.93"/>
    <n v="99.79"/>
    <n v="205.74"/>
    <n v="205.74"/>
    <n v="23.57"/>
    <n v="1107"/>
    <s v="No"/>
    <m/>
    <m/>
    <m/>
    <x v="1"/>
  </r>
  <r>
    <n v="879"/>
    <s v="Greg Howard"/>
    <d v="1948-01-08T00:00:00"/>
    <s v="Former"/>
    <s v="F-C"/>
    <s v="USA"/>
    <s v="Black"/>
    <d v="1970-10-15T00:00:00"/>
    <n v="1970"/>
    <n v="1972"/>
    <d v="2019-07-31T00:00:00"/>
    <n v="0"/>
    <s v="No"/>
    <n v="71"/>
    <n v="22.77"/>
    <n v="71.56"/>
    <n v="97.52"/>
    <n v="205.74"/>
    <n v="205.74"/>
    <n v="23.04"/>
    <n v="92"/>
    <s v="No"/>
    <m/>
    <m/>
    <m/>
    <x v="1"/>
  </r>
  <r>
    <n v="880"/>
    <s v="Juwan Howard"/>
    <d v="1973-02-07T00:00:00"/>
    <s v="Former"/>
    <s v="F"/>
    <s v="USA"/>
    <s v="Black"/>
    <d v="1994-11-19T00:00:00"/>
    <n v="1994"/>
    <n v="2013"/>
    <d v="2019-07-31T00:00:00"/>
    <n v="0"/>
    <s v="No"/>
    <n v="46"/>
    <n v="21.78"/>
    <n v="46.48"/>
    <n v="108.86"/>
    <n v="205.74"/>
    <n v="205.74"/>
    <n v="25.72"/>
    <n v="1208"/>
    <s v="No"/>
    <m/>
    <m/>
    <m/>
    <x v="1"/>
  </r>
  <r>
    <n v="881"/>
    <s v="Stephen Howard"/>
    <d v="1970-07-15T00:00:00"/>
    <s v="Former"/>
    <s v="F"/>
    <s v="USA"/>
    <s v="Black"/>
    <d v="1992-11-06T00:00:00"/>
    <n v="1992"/>
    <n v="1998"/>
    <d v="2019-07-31T00:00:00"/>
    <n v="0"/>
    <s v="No"/>
    <n v="49"/>
    <n v="22.31"/>
    <n v="49.04"/>
    <n v="102.06"/>
    <n v="205.74"/>
    <n v="205.74"/>
    <n v="24.11"/>
    <n v="120"/>
    <s v="Yes"/>
    <m/>
    <m/>
    <m/>
    <x v="1"/>
  </r>
  <r>
    <n v="882"/>
    <s v="Rick Hughes"/>
    <d v="1973-08-22T00:00:00"/>
    <s v="Former"/>
    <s v="F"/>
    <s v="USA"/>
    <s v="Black"/>
    <d v="1999-11-04T00:00:00"/>
    <n v="1999"/>
    <n v="2000"/>
    <d v="2019-07-31T00:00:00"/>
    <n v="0"/>
    <s v="No"/>
    <n v="45"/>
    <n v="26.2"/>
    <n v="45.94"/>
    <n v="106.59"/>
    <n v="205.74"/>
    <n v="205.74"/>
    <n v="25.18"/>
    <n v="21"/>
    <s v="No"/>
    <m/>
    <m/>
    <m/>
    <x v="1"/>
  </r>
  <r>
    <n v="883"/>
    <s v="John Hummer"/>
    <d v="1948-05-04T00:00:00"/>
    <s v="Former"/>
    <s v="F-C"/>
    <s v="USA"/>
    <s v="White"/>
    <d v="1970-10-14T00:00:00"/>
    <n v="1970"/>
    <n v="1976"/>
    <d v="2019-07-31T00:00:00"/>
    <n v="0"/>
    <s v="No"/>
    <n v="71"/>
    <n v="22.44"/>
    <n v="71.239999999999995"/>
    <n v="104.33"/>
    <n v="205.74"/>
    <n v="205.74"/>
    <n v="24.65"/>
    <n v="327"/>
    <s v="No"/>
    <m/>
    <m/>
    <m/>
    <x v="1"/>
  </r>
  <r>
    <n v="884"/>
    <s v="Kris Humphries"/>
    <d v="1985-02-06T00:00:00"/>
    <s v="Former"/>
    <s v="F"/>
    <s v="USA"/>
    <s v="Mezcla"/>
    <d v="2004-11-03T00:00:00"/>
    <n v="2004"/>
    <n v="2017"/>
    <d v="2019-07-31T00:00:00"/>
    <n v="0"/>
    <s v="No"/>
    <n v="34"/>
    <n v="19.739999999999998"/>
    <n v="34.479999999999997"/>
    <n v="106.59"/>
    <n v="205.74"/>
    <n v="205.74"/>
    <n v="25.18"/>
    <n v="683"/>
    <s v="No"/>
    <m/>
    <m/>
    <m/>
    <x v="1"/>
  </r>
  <r>
    <n v="885"/>
    <s v="Ersan Ilyasova"/>
    <d v="1987-05-15T00:00:00"/>
    <s v="Active"/>
    <s v="F"/>
    <s v="No USA"/>
    <s v="White"/>
    <d v="2006-11-01T00:00:00"/>
    <n v="2006"/>
    <n v="2020"/>
    <d v="2019-07-31T00:00:00"/>
    <n v="0"/>
    <s v="No"/>
    <n v="32"/>
    <n v="19.47"/>
    <n v="32.21"/>
    <n v="106.59"/>
    <n v="205.74"/>
    <n v="208.28"/>
    <n v="25.18"/>
    <n v="439"/>
    <s v="No"/>
    <m/>
    <m/>
    <m/>
    <x v="1"/>
  </r>
  <r>
    <n v="886"/>
    <s v="Dan Issel*"/>
    <d v="1948-10-25T00:00:00"/>
    <s v="Former"/>
    <s v="C-F"/>
    <s v="USA"/>
    <s v="White"/>
    <d v="1976-10-22T00:00:00"/>
    <n v="1976"/>
    <n v="1985"/>
    <d v="2019-07-31T00:00:00"/>
    <n v="0"/>
    <s v="No"/>
    <n v="70"/>
    <n v="27.99"/>
    <n v="70.760000000000005"/>
    <n v="106.59"/>
    <n v="205.74"/>
    <n v="205.74"/>
    <n v="25.18"/>
    <n v="718"/>
    <s v="No"/>
    <m/>
    <m/>
    <m/>
    <x v="1"/>
  </r>
  <r>
    <n v="887"/>
    <s v="Darnell Jackson"/>
    <d v="1985-11-07T00:00:00"/>
    <s v="Former"/>
    <s v="F"/>
    <s v="USA"/>
    <s v="Black"/>
    <d v="2008-11-25T00:00:00"/>
    <n v="2008"/>
    <n v="2011"/>
    <d v="2019-07-31T00:00:00"/>
    <n v="0"/>
    <s v="No"/>
    <n v="33"/>
    <n v="23.05"/>
    <n v="33.729999999999997"/>
    <n v="114.76"/>
    <n v="205.74"/>
    <n v="205.74"/>
    <n v="27.11"/>
    <n v="138"/>
    <s v="No"/>
    <m/>
    <m/>
    <m/>
    <x v="1"/>
  </r>
  <r>
    <n v="888"/>
    <s v="Luke Jackson"/>
    <d v="1941-10-31T00:00:00"/>
    <s v="Former"/>
    <s v="F-C"/>
    <s v="USA"/>
    <s v="Black"/>
    <d v="1964-10-27T00:00:00"/>
    <n v="1964"/>
    <n v="1972"/>
    <d v="2019-07-31T00:00:00"/>
    <n v="0"/>
    <s v="No"/>
    <n v="77"/>
    <n v="22.99"/>
    <n v="77.75"/>
    <n v="108.86"/>
    <n v="205.74"/>
    <n v="205.74"/>
    <n v="25.72"/>
    <n v="522"/>
    <s v="No"/>
    <m/>
    <m/>
    <m/>
    <x v="1"/>
  </r>
  <r>
    <n v="889"/>
    <s v="Cory Jefferson"/>
    <d v="1990-12-26T00:00:00"/>
    <s v="Former"/>
    <s v="F"/>
    <s v="USA"/>
    <s v="Black"/>
    <d v="2014-10-29T00:00:00"/>
    <n v="2014"/>
    <n v="2016"/>
    <d v="2019-07-31T00:00:00"/>
    <n v="0"/>
    <s v="No"/>
    <n v="28"/>
    <n v="23.84"/>
    <n v="28.59"/>
    <n v="98.88"/>
    <n v="205.74"/>
    <n v="205.74"/>
    <n v="23.36"/>
    <n v="40"/>
    <s v="No"/>
    <m/>
    <m/>
    <m/>
    <x v="1"/>
  </r>
  <r>
    <n v="890"/>
    <s v="Alexander Johnson"/>
    <d v="1983-02-08T00:00:00"/>
    <s v="Former"/>
    <s v="F"/>
    <s v="USA"/>
    <s v="Black"/>
    <d v="2006-11-01T00:00:00"/>
    <n v="2006"/>
    <n v="2008"/>
    <d v="2019-07-31T00:00:00"/>
    <n v="0"/>
    <s v="No"/>
    <n v="36"/>
    <n v="23.73"/>
    <n v="36.47"/>
    <n v="108.86"/>
    <n v="205.74"/>
    <n v="205.74"/>
    <n v="25.72"/>
    <n v="102"/>
    <s v="No"/>
    <m/>
    <m/>
    <m/>
    <x v="1"/>
  </r>
  <r>
    <n v="891"/>
    <s v="Amir Johnson"/>
    <d v="1987-05-01T00:00:00"/>
    <s v="Former"/>
    <s v="F"/>
    <s v="USA"/>
    <s v="Black"/>
    <d v="2006-01-24T00:00:00"/>
    <n v="2005"/>
    <n v="2019"/>
    <d v="2019-07-31T00:00:00"/>
    <n v="0"/>
    <s v="No"/>
    <n v="32"/>
    <n v="18.739999999999998"/>
    <n v="32.25"/>
    <n v="108.86"/>
    <n v="205.74"/>
    <n v="205.74"/>
    <n v="25.72"/>
    <n v="576"/>
    <s v="No"/>
    <m/>
    <m/>
    <m/>
    <x v="1"/>
  </r>
  <r>
    <n v="892"/>
    <s v="DeMarco Johnson"/>
    <d v="1975-10-06T00:00:00"/>
    <s v="Former"/>
    <s v="F"/>
    <s v="USA"/>
    <s v="Black"/>
    <d v="1999-11-27T00:00:00"/>
    <n v="1999"/>
    <n v="2000"/>
    <d v="2019-07-31T00:00:00"/>
    <n v="0"/>
    <s v="No"/>
    <n v="43"/>
    <n v="24.14"/>
    <n v="43.82"/>
    <n v="111.13"/>
    <n v="205.74"/>
    <n v="205.74"/>
    <n v="26.25"/>
    <n v="5"/>
    <s v="No"/>
    <m/>
    <m/>
    <m/>
    <x v="1"/>
  </r>
  <r>
    <n v="893"/>
    <s v="DerMarr Johnson"/>
    <d v="1980-05-05T00:00:00"/>
    <s v="Former"/>
    <s v="F"/>
    <s v="USA"/>
    <s v="Black"/>
    <d v="2000-10-31T00:00:00"/>
    <n v="2000"/>
    <n v="2008"/>
    <d v="2019-07-31T00:00:00"/>
    <n v="0"/>
    <s v="No"/>
    <n v="39"/>
    <n v="20.49"/>
    <n v="39.24"/>
    <n v="91.17"/>
    <n v="205.74"/>
    <n v="205.74"/>
    <n v="21.54"/>
    <n v="344"/>
    <s v="No"/>
    <m/>
    <m/>
    <m/>
    <x v="1"/>
  </r>
  <r>
    <n v="894"/>
    <s v="James Johnson"/>
    <d v="1987-02-20T00:00:00"/>
    <s v="Active"/>
    <s v="F"/>
    <s v="USA"/>
    <s v="Black"/>
    <d v="2009-10-30T00:00:00"/>
    <n v="2009"/>
    <n v="2020"/>
    <d v="2019-07-31T00:00:00"/>
    <n v="0"/>
    <s v="No"/>
    <n v="32"/>
    <n v="22.69"/>
    <n v="32.44"/>
    <n v="113.4"/>
    <n v="205.74"/>
    <n v="205.74"/>
    <n v="26.79"/>
    <n v="329"/>
    <s v="No"/>
    <m/>
    <m/>
    <m/>
    <x v="1"/>
  </r>
  <r>
    <n v="895"/>
    <s v="Kannard Johnson"/>
    <d v="1965-06-24T00:00:00"/>
    <s v="Former"/>
    <s v="F"/>
    <s v="USA"/>
    <s v="Black"/>
    <d v="1987-11-07T00:00:00"/>
    <n v="1987"/>
    <n v="1988"/>
    <d v="2019-07-31T00:00:00"/>
    <n v="0"/>
    <s v="No"/>
    <n v="54"/>
    <n v="22.37"/>
    <n v="54.1"/>
    <n v="99.79"/>
    <n v="205.74"/>
    <n v="205.74"/>
    <n v="23.57"/>
    <n v="4"/>
    <s v="No"/>
    <m/>
    <m/>
    <m/>
    <x v="1"/>
  </r>
  <r>
    <n v="896"/>
    <s v="Reggie Johnson"/>
    <d v="1957-06-25T00:00:00"/>
    <s v="Former"/>
    <s v="F-C"/>
    <s v="USA"/>
    <s v="Black"/>
    <d v="1980-10-10T00:00:00"/>
    <n v="1980"/>
    <n v="1984"/>
    <d v="2019-07-31T00:00:00"/>
    <n v="0"/>
    <s v="No"/>
    <n v="62"/>
    <n v="23.29"/>
    <n v="62.1"/>
    <n v="92.99"/>
    <n v="205.74"/>
    <n v="205.74"/>
    <n v="21.97"/>
    <n v="305"/>
    <s v="No"/>
    <m/>
    <m/>
    <m/>
    <x v="1"/>
  </r>
  <r>
    <n v="897"/>
    <s v="Bobby Jones"/>
    <d v="1951-12-18T00:00:00"/>
    <s v="Former"/>
    <s v="F"/>
    <s v="USA"/>
    <s v="White"/>
    <d v="1976-10-22T00:00:00"/>
    <n v="1976"/>
    <n v="1986"/>
    <d v="2019-07-31T00:00:00"/>
    <n v="0"/>
    <s v="No"/>
    <n v="67"/>
    <n v="24.85"/>
    <n v="67.62"/>
    <n v="95.25"/>
    <n v="205.74"/>
    <n v="205.74"/>
    <n v="22.5"/>
    <n v="774"/>
    <s v="No"/>
    <m/>
    <m/>
    <m/>
    <x v="1"/>
  </r>
  <r>
    <n v="898"/>
    <s v="Charles Jones"/>
    <d v="1957-04-03T00:00:00"/>
    <s v="Former"/>
    <s v="F-C"/>
    <s v="USA"/>
    <s v="Black"/>
    <d v="1984-02-12T00:00:00"/>
    <n v="1983"/>
    <n v="1998"/>
    <d v="2019-07-31T00:00:00"/>
    <n v="0"/>
    <s v="No"/>
    <n v="62"/>
    <n v="26.86"/>
    <n v="62.32"/>
    <n v="97.52"/>
    <n v="205.74"/>
    <n v="205.74"/>
    <n v="23.04"/>
    <n v="726"/>
    <s v="No"/>
    <m/>
    <m/>
    <m/>
    <x v="1"/>
  </r>
  <r>
    <n v="899"/>
    <s v="Major Jones"/>
    <d v="1953-07-09T00:00:00"/>
    <s v="Former"/>
    <s v="F"/>
    <s v="USA"/>
    <s v="Black"/>
    <d v="1979-12-12T00:00:00"/>
    <n v="1979"/>
    <n v="1985"/>
    <d v="2019-07-31T00:00:00"/>
    <n v="0"/>
    <s v="No"/>
    <n v="66"/>
    <n v="26.43"/>
    <n v="66.06"/>
    <n v="102.06"/>
    <n v="205.74"/>
    <n v="205.74"/>
    <n v="24.11"/>
    <n v="374"/>
    <s v="No"/>
    <m/>
    <m/>
    <m/>
    <x v="1"/>
  </r>
  <r>
    <n v="900"/>
    <s v="Robin Jones"/>
    <d v="1954-02-02T00:00:00"/>
    <s v="Former"/>
    <s v="F-C"/>
    <s v="USA"/>
    <s v="Black"/>
    <d v="1976-10-23T00:00:00"/>
    <n v="1976"/>
    <n v="1978"/>
    <d v="2018-07-16T00:00:00"/>
    <n v="1"/>
    <s v="Yes"/>
    <n v="64"/>
    <n v="22.72"/>
    <n v="64.45"/>
    <n v="102.06"/>
    <n v="205.74"/>
    <n v="205.74"/>
    <n v="24.11"/>
    <n v="75"/>
    <s v="No"/>
    <s v="No encontrado"/>
    <s v="No dice la causa"/>
    <s v="XB5F"/>
    <x v="4"/>
  </r>
  <r>
    <n v="901"/>
    <s v="Shelton Jones"/>
    <d v="1966-04-06T00:00:00"/>
    <s v="Former"/>
    <s v="F"/>
    <s v="USA"/>
    <s v="Black"/>
    <d v="1988-11-08T00:00:00"/>
    <n v="1988"/>
    <n v="1989"/>
    <d v="2019-07-31T00:00:00"/>
    <n v="0"/>
    <s v="No"/>
    <n v="53"/>
    <n v="22.59"/>
    <n v="53.32"/>
    <n v="95.25"/>
    <n v="205.74"/>
    <n v="205.74"/>
    <n v="22.5"/>
    <n v="51"/>
    <s v="No"/>
    <m/>
    <m/>
    <m/>
    <x v="1"/>
  </r>
  <r>
    <n v="902"/>
    <s v="Terrence Jones"/>
    <d v="1992-01-09T00:00:00"/>
    <s v="Former"/>
    <s v="F"/>
    <s v="USA"/>
    <s v="Black"/>
    <d v="2012-10-10T00:00:00"/>
    <n v="2012"/>
    <n v="2019"/>
    <d v="2019-07-31T00:00:00"/>
    <n v="0"/>
    <s v="No"/>
    <n v="27"/>
    <n v="20.75"/>
    <n v="27.56"/>
    <n v="114.3"/>
    <n v="205.74"/>
    <n v="205.74"/>
    <n v="27"/>
    <n v="120"/>
    <s v="Yes"/>
    <m/>
    <m/>
    <m/>
    <x v="1"/>
  </r>
  <r>
    <n v="903"/>
    <s v="Noble Jorgensen"/>
    <d v="1925-05-18T00:00:00"/>
    <s v="Former"/>
    <s v="C"/>
    <s v="USA"/>
    <s v="White"/>
    <d v="1947-02-06T00:00:00"/>
    <n v="1946"/>
    <n v="1953"/>
    <d v="1982-11-02T00:00:00"/>
    <n v="1"/>
    <s v="Yes"/>
    <n v="57"/>
    <n v="21.72"/>
    <n v="57.46"/>
    <n v="103.42"/>
    <n v="205.74"/>
    <n v="205.74"/>
    <n v="24.43"/>
    <n v="268"/>
    <s v="No"/>
    <s v="Diseases of the circulatory system"/>
    <s v="Aneurisma aorta"/>
    <s v="BD50.Z"/>
    <x v="2"/>
  </r>
  <r>
    <n v="904"/>
    <s v="Adam Keefe"/>
    <d v="1970-02-22T00:00:00"/>
    <s v="Former"/>
    <s v="F"/>
    <s v="USA"/>
    <s v="White"/>
    <d v="1992-11-06T00:00:00"/>
    <n v="1992"/>
    <n v="2001"/>
    <d v="2019-07-31T00:00:00"/>
    <n v="0"/>
    <s v="No"/>
    <n v="49"/>
    <n v="22.7"/>
    <n v="49.43"/>
    <n v="104.33"/>
    <n v="205.74"/>
    <n v="205.74"/>
    <n v="24.65"/>
    <n v="617"/>
    <s v="No"/>
    <m/>
    <m/>
    <m/>
    <x v="1"/>
  </r>
  <r>
    <n v="905"/>
    <s v="Larry Kenon"/>
    <d v="1952-12-13T00:00:00"/>
    <s v="Former"/>
    <s v="F"/>
    <s v="USA"/>
    <s v="Black"/>
    <d v="1976-10-22T00:00:00"/>
    <n v="1976"/>
    <n v="1983"/>
    <d v="2019-07-31T00:00:00"/>
    <n v="0"/>
    <s v="No"/>
    <n v="66"/>
    <n v="23.86"/>
    <n v="66.63"/>
    <n v="92.99"/>
    <n v="205.74"/>
    <n v="205.74"/>
    <n v="21.97"/>
    <n v="503"/>
    <s v="No"/>
    <m/>
    <m/>
    <m/>
    <x v="1"/>
  </r>
  <r>
    <n v="906"/>
    <s v="Red Kerr"/>
    <d v="1932-07-17T00:00:00"/>
    <s v="Former"/>
    <s v="C-F"/>
    <s v="USA"/>
    <s v="White"/>
    <d v="1954-10-31T00:00:00"/>
    <n v="1954"/>
    <n v="1966"/>
    <d v="2009-02-26T00:00:00"/>
    <n v="1"/>
    <s v="Yes"/>
    <n v="76"/>
    <n v="22.29"/>
    <n v="76.61"/>
    <n v="104.33"/>
    <n v="205.74"/>
    <n v="205.74"/>
    <n v="24.65"/>
    <n v="905"/>
    <s v="No"/>
    <s v="Cáncer"/>
    <s v="cáncer de próstata"/>
    <s v="2C82.Z Malignant neoplasms of prostate, unspecified"/>
    <x v="3"/>
  </r>
  <r>
    <n v="907"/>
    <s v="Lari Ketner"/>
    <d v="1977-02-01T00:00:00"/>
    <s v="Former"/>
    <s v="F-C"/>
    <s v="USA"/>
    <s v="Black"/>
    <d v="1999-11-17T00:00:00"/>
    <n v="1999"/>
    <n v="2001"/>
    <d v="2014-10-10T00:00:00"/>
    <n v="1"/>
    <s v="Yes"/>
    <n v="37"/>
    <n v="22.79"/>
    <n v="37.69"/>
    <n v="125.64"/>
    <n v="205.74"/>
    <n v="205.74"/>
    <n v="29.68"/>
    <n v="25"/>
    <s v="No"/>
    <s v="Cáncer"/>
    <s v="cáncer de colon"/>
    <s v="2C82.Z Malignant neoplasms of prostate, unspecified"/>
    <x v="3"/>
  </r>
  <r>
    <n v="908"/>
    <s v="Viktor Khryapa"/>
    <d v="1982-08-03T00:00:00"/>
    <s v="Former"/>
    <s v="F"/>
    <s v="No USA"/>
    <s v="White"/>
    <d v="2005-02-01T00:00:00"/>
    <n v="2004"/>
    <n v="2008"/>
    <d v="2019-07-31T00:00:00"/>
    <n v="0"/>
    <s v="No"/>
    <n v="36"/>
    <n v="22.5"/>
    <n v="36.99"/>
    <n v="95.25"/>
    <n v="205.74"/>
    <n v="205.74"/>
    <n v="22.5"/>
    <n v="143"/>
    <s v="No"/>
    <m/>
    <m/>
    <m/>
    <x v="1"/>
  </r>
  <r>
    <n v="909"/>
    <s v="Warren Kidd"/>
    <d v="1970-09-09T00:00:00"/>
    <s v="Former"/>
    <s v="F"/>
    <s v="USA"/>
    <s v="Black"/>
    <d v="1993-11-05T00:00:00"/>
    <n v="1993"/>
    <n v="1994"/>
    <d v="2019-07-31T00:00:00"/>
    <n v="0"/>
    <s v="No"/>
    <n v="48"/>
    <n v="23.16"/>
    <n v="48.89"/>
    <n v="106.59"/>
    <n v="205.74"/>
    <n v="205.74"/>
    <n v="25.18"/>
    <n v="68"/>
    <s v="No"/>
    <m/>
    <m/>
    <m/>
    <x v="1"/>
  </r>
  <r>
    <n v="910"/>
    <s v="Irv Kiffin"/>
    <d v="1951-08-08T00:00:00"/>
    <s v="Former"/>
    <s v="F"/>
    <s v="USA"/>
    <s v="Black"/>
    <d v="1979-10-13T00:00:00"/>
    <n v="1979"/>
    <n v="1980"/>
    <d v="2019-07-31T00:00:00"/>
    <n v="0"/>
    <s v="No"/>
    <n v="67"/>
    <n v="28.18"/>
    <n v="67.98"/>
    <n v="102.06"/>
    <n v="205.74"/>
    <n v="205.74"/>
    <n v="24.11"/>
    <n v="26"/>
    <s v="No"/>
    <m/>
    <m/>
    <m/>
    <x v="1"/>
  </r>
  <r>
    <n v="911"/>
    <s v="Gerard King"/>
    <d v="1972-11-25T00:00:00"/>
    <s v="Former"/>
    <s v="F"/>
    <s v="USA"/>
    <s v="Black"/>
    <d v="1999-02-05T00:00:00"/>
    <n v="1998"/>
    <n v="2001"/>
    <d v="2019-07-31T00:00:00"/>
    <n v="0"/>
    <s v="No"/>
    <n v="46"/>
    <n v="26.2"/>
    <n v="46.68"/>
    <n v="104.33"/>
    <n v="205.74"/>
    <n v="205.74"/>
    <n v="24.65"/>
    <n v="126"/>
    <s v="No"/>
    <m/>
    <m/>
    <m/>
    <x v="1"/>
  </r>
  <r>
    <n v="912"/>
    <s v="Andrei Kirilenko"/>
    <d v="1981-02-18T00:00:00"/>
    <s v="Former"/>
    <s v="F"/>
    <s v="No USA"/>
    <s v="White"/>
    <d v="2001-10-30T00:00:00"/>
    <n v="2001"/>
    <n v="2015"/>
    <d v="2019-07-31T00:00:00"/>
    <n v="0"/>
    <s v="No"/>
    <n v="38"/>
    <n v="20.7"/>
    <n v="38.44"/>
    <n v="99.79"/>
    <n v="205.74"/>
    <n v="205.74"/>
    <n v="23.57"/>
    <n v="797"/>
    <s v="No"/>
    <m/>
    <m/>
    <m/>
    <x v="1"/>
  </r>
  <r>
    <n v="913"/>
    <s v="Doug Kistler"/>
    <d v="1938-03-21T00:00:00"/>
    <s v="Former"/>
    <s v="F"/>
    <s v="USA"/>
    <s v="White"/>
    <d v="1961-11-01T00:00:00"/>
    <n v="1961"/>
    <n v="1962"/>
    <d v="1980-02-29T00:00:00"/>
    <n v="1"/>
    <s v="Yes"/>
    <n v="41"/>
    <n v="23.62"/>
    <n v="41.94"/>
    <n v="95.25"/>
    <n v="205.74"/>
    <n v="205.74"/>
    <n v="22.5"/>
    <n v="5"/>
    <s v="No"/>
    <s v="Accidente/Asesinato/Suicidio"/>
    <s v="Accidente de coche"/>
    <s v="PA24 Unintentional land transport event unknown whether traffic or nontraffic injuring a car occupant"/>
    <x v="5"/>
  </r>
  <r>
    <n v="914"/>
    <s v="Curtis Kitchen"/>
    <d v="1964-01-30T00:00:00"/>
    <s v="Former"/>
    <s v="F"/>
    <s v="USA"/>
    <s v="Black"/>
    <d v="1986-12-06T00:00:00"/>
    <n v="1986"/>
    <n v="1987"/>
    <d v="2019-07-31T00:00:00"/>
    <n v="0"/>
    <s v="No"/>
    <n v="55"/>
    <n v="22.85"/>
    <n v="55.5"/>
    <n v="106.59"/>
    <n v="205.74"/>
    <n v="205.74"/>
    <n v="25.18"/>
    <n v="6"/>
    <s v="No"/>
    <m/>
    <m/>
    <m/>
    <x v="1"/>
  </r>
  <r>
    <n v="915"/>
    <s v="Toby Knight"/>
    <d v="1955-05-03T00:00:00"/>
    <s v="Former"/>
    <s v="F"/>
    <s v="USA"/>
    <s v="Black"/>
    <d v="1977-10-18T00:00:00"/>
    <n v="1977"/>
    <n v="1982"/>
    <d v="2019-07-31T00:00:00"/>
    <n v="0"/>
    <s v="No"/>
    <n v="64"/>
    <n v="22.46"/>
    <n v="64.239999999999995"/>
    <n v="95.25"/>
    <n v="205.74"/>
    <n v="205.74"/>
    <n v="22.5"/>
    <n v="283"/>
    <s v="No"/>
    <m/>
    <m/>
    <m/>
    <x v="1"/>
  </r>
  <r>
    <n v="916"/>
    <s v="Rod Knowles"/>
    <d v="1946-02-27T00:00:00"/>
    <s v="Former"/>
    <s v="F-C"/>
    <s v="USA"/>
    <s v="White"/>
    <d v="1968-10-18T00:00:00"/>
    <n v="1968"/>
    <n v="1969"/>
    <d v="2008-10-25T00:00:00"/>
    <n v="1"/>
    <s v="Yes"/>
    <n v="62"/>
    <n v="22.64"/>
    <n v="62.66"/>
    <n v="97.52"/>
    <n v="205.74"/>
    <n v="205.74"/>
    <n v="23.04"/>
    <n v="8"/>
    <s v="No"/>
    <s v="No encontrado"/>
    <s v="No dice la causa"/>
    <s v="XB5F"/>
    <x v="4"/>
  </r>
  <r>
    <n v="917"/>
    <s v="Joe Kopicki"/>
    <d v="1960-06-12T00:00:00"/>
    <s v="Former"/>
    <s v="F"/>
    <s v="USA"/>
    <s v="White"/>
    <d v="1983-03-12T00:00:00"/>
    <n v="1982"/>
    <n v="1985"/>
    <d v="2019-07-31T00:00:00"/>
    <n v="0"/>
    <s v="No"/>
    <n v="59"/>
    <n v="22.75"/>
    <n v="59.13"/>
    <n v="108.86"/>
    <n v="205.74"/>
    <n v="205.74"/>
    <n v="25.72"/>
    <n v="118"/>
    <s v="No"/>
    <m/>
    <m/>
    <m/>
    <x v="1"/>
  </r>
  <r>
    <n v="918"/>
    <s v="Frank Kornet"/>
    <d v="1967-01-27T00:00:00"/>
    <s v="Former"/>
    <s v="F"/>
    <s v="USA"/>
    <s v="White"/>
    <d v="1989-11-16T00:00:00"/>
    <n v="1989"/>
    <n v="1991"/>
    <d v="2019-07-31T00:00:00"/>
    <n v="0"/>
    <s v="No"/>
    <n v="52"/>
    <n v="22.8"/>
    <n v="52.51"/>
    <n v="102.06"/>
    <n v="205.74"/>
    <n v="205.74"/>
    <n v="24.11"/>
    <n v="89"/>
    <s v="No"/>
    <m/>
    <m/>
    <m/>
    <x v="1"/>
  </r>
  <r>
    <n v="919"/>
    <s v="Yaroslav Korolev"/>
    <d v="1987-05-07T00:00:00"/>
    <s v="Former"/>
    <s v="F"/>
    <s v="No USA"/>
    <s v="White"/>
    <d v="2005-11-04T00:00:00"/>
    <n v="2005"/>
    <n v="2007"/>
    <d v="2019-07-31T00:00:00"/>
    <n v="0"/>
    <s v="No"/>
    <n v="32"/>
    <n v="18.5"/>
    <n v="32.229999999999997"/>
    <n v="92.08"/>
    <n v="205.74"/>
    <n v="205.74"/>
    <n v="21.75"/>
    <n v="34"/>
    <s v="No"/>
    <m/>
    <m/>
    <m/>
    <x v="1"/>
  </r>
  <r>
    <n v="920"/>
    <s v="Arvid Kramer"/>
    <d v="1956-10-02T00:00:00"/>
    <s v="Former"/>
    <s v="C"/>
    <s v="USA"/>
    <s v="White"/>
    <d v="1979-10-13T00:00:00"/>
    <n v="1979"/>
    <n v="1980"/>
    <d v="2019-07-31T00:00:00"/>
    <n v="0"/>
    <s v="No"/>
    <n v="62"/>
    <n v="23.03"/>
    <n v="62.83"/>
    <n v="99.79"/>
    <n v="205.74"/>
    <n v="205.74"/>
    <n v="23.57"/>
    <n v="8"/>
    <s v="No"/>
    <m/>
    <m/>
    <m/>
    <x v="1"/>
  </r>
  <r>
    <n v="921"/>
    <s v="Larry Krystkowiak"/>
    <d v="1964-09-23T00:00:00"/>
    <s v="Former"/>
    <s v="F-C"/>
    <s v="USA"/>
    <s v="White"/>
    <d v="1986-10-31T00:00:00"/>
    <n v="1986"/>
    <n v="1997"/>
    <d v="2019-07-31T00:00:00"/>
    <n v="0"/>
    <s v="No"/>
    <n v="54"/>
    <n v="22.1"/>
    <n v="54.85"/>
    <n v="99.79"/>
    <n v="205.74"/>
    <n v="205.74"/>
    <n v="23.57"/>
    <n v="420"/>
    <s v="No"/>
    <m/>
    <m/>
    <m/>
    <x v="1"/>
  </r>
  <r>
    <n v="922"/>
    <s v="Mitch Kupchak"/>
    <d v="1954-05-24T00:00:00"/>
    <s v="Former"/>
    <s v="F-C"/>
    <s v="USA"/>
    <s v="White"/>
    <d v="1976-10-22T00:00:00"/>
    <n v="1976"/>
    <n v="1986"/>
    <d v="2019-07-31T00:00:00"/>
    <n v="0"/>
    <s v="No"/>
    <n v="65"/>
    <n v="22.41"/>
    <n v="65.19"/>
    <n v="104.33"/>
    <n v="205.74"/>
    <n v="205.74"/>
    <n v="24.65"/>
    <n v="510"/>
    <s v="No"/>
    <m/>
    <m/>
    <m/>
    <x v="1"/>
  </r>
  <r>
    <n v="923"/>
    <s v="Rob Kurz"/>
    <d v="1985-03-05T00:00:00"/>
    <s v="Former"/>
    <s v="F"/>
    <s v="USA"/>
    <s v="White"/>
    <d v="2008-11-09T00:00:00"/>
    <n v="2008"/>
    <n v="2009"/>
    <d v="2019-07-31T00:00:00"/>
    <n v="0"/>
    <s v="No"/>
    <n v="34"/>
    <n v="23.68"/>
    <n v="34.4"/>
    <n v="105.23"/>
    <n v="205.74"/>
    <n v="205.74"/>
    <n v="24.86"/>
    <n v="40"/>
    <s v="No"/>
    <m/>
    <m/>
    <m/>
    <x v="1"/>
  </r>
  <r>
    <n v="924"/>
    <s v="Carl Landry"/>
    <d v="1983-09-19T00:00:00"/>
    <s v="Former"/>
    <s v="F"/>
    <s v="USA"/>
    <s v="Black"/>
    <d v="2007-11-24T00:00:00"/>
    <n v="2007"/>
    <n v="2016"/>
    <d v="2019-07-31T00:00:00"/>
    <n v="0"/>
    <s v="No"/>
    <n v="35"/>
    <n v="24.18"/>
    <n v="35.86"/>
    <n v="112.49"/>
    <n v="205.74"/>
    <n v="205.74"/>
    <n v="26.58"/>
    <n v="466"/>
    <s v="No"/>
    <m/>
    <m/>
    <m/>
    <x v="1"/>
  </r>
  <r>
    <n v="925"/>
    <s v="Gani Lawal"/>
    <d v="1988-11-07T00:00:00"/>
    <s v="Former"/>
    <s v="F"/>
    <s v="USA"/>
    <s v="Black"/>
    <d v="2010-12-31T00:00:00"/>
    <n v="2010"/>
    <n v="2011"/>
    <d v="2019-07-31T00:00:00"/>
    <n v="0"/>
    <s v="No"/>
    <n v="30"/>
    <n v="22.15"/>
    <n v="30.73"/>
    <n v="106.14"/>
    <n v="205.74"/>
    <n v="205.74"/>
    <n v="25.08"/>
    <n v="1"/>
    <s v="No"/>
    <m/>
    <m/>
    <m/>
    <x v="1"/>
  </r>
  <r>
    <n v="926"/>
    <s v="David Lee"/>
    <d v="1983-04-29T00:00:00"/>
    <s v="Former"/>
    <s v="F"/>
    <s v="USA"/>
    <s v="White"/>
    <d v="2005-11-06T00:00:00"/>
    <n v="2005"/>
    <n v="2017"/>
    <d v="2019-07-31T00:00:00"/>
    <n v="0"/>
    <s v="No"/>
    <n v="36"/>
    <n v="22.52"/>
    <n v="36.25"/>
    <n v="111.13"/>
    <n v="205.74"/>
    <n v="205.74"/>
    <n v="26.25"/>
    <n v="685"/>
    <s v="Yes"/>
    <m/>
    <m/>
    <m/>
    <x v="1"/>
  </r>
  <r>
    <n v="927"/>
    <s v="Steve Lingenfelter"/>
    <d v="1958-06-10T00:00:00"/>
    <s v="Former"/>
    <s v="F"/>
    <s v="USA"/>
    <s v="White"/>
    <d v="1982-11-03T00:00:00"/>
    <n v="1982"/>
    <n v="1984"/>
    <d v="2019-07-31T00:00:00"/>
    <n v="0"/>
    <s v="No"/>
    <n v="61"/>
    <n v="24.4"/>
    <n v="61.14"/>
    <n v="102.06"/>
    <n v="205.74"/>
    <n v="205.74"/>
    <n v="24.11"/>
    <n v="10"/>
    <s v="No"/>
    <m/>
    <m/>
    <m/>
    <x v="1"/>
  </r>
  <r>
    <n v="928"/>
    <s v="Rob Lock"/>
    <d v="1966-05-22T00:00:00"/>
    <s v="Former"/>
    <s v="F"/>
    <s v="USA"/>
    <s v="White"/>
    <d v="1989-01-25T00:00:00"/>
    <n v="1988"/>
    <n v="1989"/>
    <d v="2019-07-31T00:00:00"/>
    <n v="0"/>
    <s v="No"/>
    <n v="53"/>
    <n v="22.68"/>
    <n v="53.19"/>
    <n v="102.06"/>
    <n v="205.74"/>
    <n v="205.74"/>
    <n v="24.11"/>
    <n v="20"/>
    <s v="No"/>
    <m/>
    <m/>
    <m/>
    <x v="1"/>
  </r>
  <r>
    <n v="929"/>
    <s v="Darrell Lockhart"/>
    <d v="1960-09-14T00:00:00"/>
    <s v="Former"/>
    <s v="C"/>
    <s v="USA"/>
    <s v="Black"/>
    <d v="1983-10-30T00:00:00"/>
    <n v="1983"/>
    <n v="1984"/>
    <d v="2019-07-31T00:00:00"/>
    <n v="0"/>
    <s v="No"/>
    <n v="58"/>
    <n v="23.12"/>
    <n v="58.87"/>
    <n v="111.13"/>
    <n v="205.74"/>
    <n v="205.74"/>
    <n v="26.25"/>
    <n v="2"/>
    <s v="No"/>
    <m/>
    <m/>
    <m/>
    <x v="1"/>
  </r>
  <r>
    <n v="930"/>
    <s v="Art Long"/>
    <d v="1972-10-01T00:00:00"/>
    <s v="Former"/>
    <s v="F"/>
    <s v="USA"/>
    <s v="Black"/>
    <d v="2001-02-20T00:00:00"/>
    <n v="2000"/>
    <n v="2003"/>
    <d v="2019-07-31T00:00:00"/>
    <n v="0"/>
    <s v="No"/>
    <n v="46"/>
    <n v="28.39"/>
    <n v="46.83"/>
    <n v="113.4"/>
    <n v="205.74"/>
    <n v="205.74"/>
    <n v="26.79"/>
    <n v="98"/>
    <s v="No"/>
    <m/>
    <m/>
    <m/>
    <x v="1"/>
  </r>
  <r>
    <n v="931"/>
    <s v="Stan Love"/>
    <d v="1949-04-09T00:00:00"/>
    <s v="Former"/>
    <s v="F"/>
    <s v="USA"/>
    <s v="White"/>
    <d v="1971-10-15T00:00:00"/>
    <n v="1971"/>
    <n v="1975"/>
    <d v="2019-07-31T00:00:00"/>
    <n v="0"/>
    <s v="No"/>
    <n v="70"/>
    <n v="22.52"/>
    <n v="70.31"/>
    <n v="97.52"/>
    <n v="205.74"/>
    <n v="205.74"/>
    <n v="23.04"/>
    <n v="227"/>
    <s v="No"/>
    <m/>
    <m/>
    <m/>
    <x v="1"/>
  </r>
  <r>
    <n v="932"/>
    <s v="Clyde Lovellette*"/>
    <d v="1929-09-07T00:00:00"/>
    <s v="Former"/>
    <s v="C-F"/>
    <s v="USA"/>
    <s v="White"/>
    <d v="1953-10-30T00:00:00"/>
    <n v="1953"/>
    <n v="1964"/>
    <d v="2016-03-09T00:00:00"/>
    <n v="1"/>
    <s v="Yes"/>
    <n v="86"/>
    <n v="24.15"/>
    <n v="86.5"/>
    <n v="106.14"/>
    <n v="205.74"/>
    <n v="205.74"/>
    <n v="25.08"/>
    <n v="704"/>
    <s v="No"/>
    <s v="Cáncer"/>
    <s v="Cáncer de estómago"/>
    <s v="2B72.Z Malignant neoplasms of stomach, unspecified"/>
    <x v="3"/>
  </r>
  <r>
    <n v="933"/>
    <s v="Maurice Lucas"/>
    <d v="1952-02-18T00:00:00"/>
    <s v="Former"/>
    <s v="F-C"/>
    <s v="USA"/>
    <s v="Black"/>
    <d v="1976-10-23T00:00:00"/>
    <n v="1976"/>
    <n v="1988"/>
    <d v="2010-10-31T00:00:00"/>
    <n v="1"/>
    <s v="Yes"/>
    <n v="58"/>
    <n v="24.68"/>
    <n v="58.7"/>
    <n v="97.52"/>
    <n v="205.74"/>
    <n v="205.74"/>
    <n v="23.04"/>
    <n v="855"/>
    <s v="No"/>
    <s v="Cáncer"/>
    <s v="Bladder cancer"/>
    <s v="2C94.Z Malignant neoplasms of bladder, unspecified"/>
    <x v="3"/>
  </r>
  <r>
    <n v="934"/>
    <s v="Malcolm Mackey"/>
    <d v="1970-07-11T00:00:00"/>
    <s v="Former"/>
    <s v="F-C"/>
    <s v="USA"/>
    <s v="Black"/>
    <d v="1994-01-13T00:00:00"/>
    <n v="1993"/>
    <n v="1994"/>
    <d v="2019-07-31T00:00:00"/>
    <n v="0"/>
    <s v="No"/>
    <n v="49"/>
    <n v="23.51"/>
    <n v="49.05"/>
    <n v="112.49"/>
    <n v="205.74"/>
    <n v="205.74"/>
    <n v="26.58"/>
    <n v="22"/>
    <s v="No"/>
    <m/>
    <m/>
    <m/>
    <x v="1"/>
  </r>
  <r>
    <n v="935"/>
    <s v="Mark Madsen"/>
    <d v="1976-01-28T00:00:00"/>
    <s v="Former"/>
    <s v="F"/>
    <s v="USA"/>
    <s v="White"/>
    <d v="2000-10-31T00:00:00"/>
    <n v="2000"/>
    <n v="2009"/>
    <d v="2019-07-31T00:00:00"/>
    <n v="0"/>
    <s v="No"/>
    <n v="43"/>
    <n v="24.76"/>
    <n v="43.5"/>
    <n v="108.86"/>
    <n v="205.74"/>
    <n v="205.74"/>
    <n v="25.72"/>
    <n v="453"/>
    <s v="No"/>
    <m/>
    <m/>
    <m/>
    <x v="1"/>
  </r>
  <r>
    <n v="936"/>
    <s v="Karl Malone*"/>
    <d v="1963-07-24T00:00:00"/>
    <s v="Former"/>
    <s v="F"/>
    <s v="USA"/>
    <s v="Black"/>
    <d v="1985-10-25T00:00:00"/>
    <n v="1985"/>
    <n v="2004"/>
    <d v="2019-07-31T00:00:00"/>
    <n v="0"/>
    <s v="No"/>
    <n v="56"/>
    <n v="22.26"/>
    <n v="56.02"/>
    <n v="113.4"/>
    <n v="205.74"/>
    <n v="205.74"/>
    <n v="26.79"/>
    <n v="1476"/>
    <s v="No"/>
    <m/>
    <m/>
    <m/>
    <x v="1"/>
  </r>
  <r>
    <n v="937"/>
    <s v="Donyell Marshall"/>
    <d v="1973-05-18T00:00:00"/>
    <s v="Former"/>
    <s v="F"/>
    <s v="USA"/>
    <s v="Black"/>
    <d v="1994-11-04T00:00:00"/>
    <n v="1994"/>
    <n v="2009"/>
    <d v="2019-07-31T00:00:00"/>
    <n v="0"/>
    <s v="No"/>
    <n v="46"/>
    <n v="21.46"/>
    <n v="46.2"/>
    <n v="98.88"/>
    <n v="205.74"/>
    <n v="205.74"/>
    <n v="23.36"/>
    <n v="957"/>
    <s v="No"/>
    <m/>
    <m/>
    <m/>
    <x v="1"/>
  </r>
  <r>
    <n v="938"/>
    <s v="Rawle Marshall"/>
    <d v="1982-02-20T00:00:00"/>
    <s v="Former"/>
    <s v="G-F"/>
    <s v="No USA"/>
    <s v="Black"/>
    <d v="2005-11-19T00:00:00"/>
    <n v="2005"/>
    <n v="2007"/>
    <d v="2019-07-31T00:00:00"/>
    <n v="0"/>
    <s v="No"/>
    <n v="37"/>
    <n v="23.75"/>
    <n v="37.44"/>
    <n v="86.18"/>
    <n v="205.74"/>
    <n v="205.74"/>
    <n v="20.36"/>
    <n v="63"/>
    <s v="No"/>
    <m/>
    <m/>
    <m/>
    <x v="1"/>
  </r>
  <r>
    <n v="939"/>
    <s v="Brian Martin"/>
    <d v="1962-08-18T00:00:00"/>
    <s v="Former"/>
    <s v="F"/>
    <s v="USA"/>
    <s v="Black"/>
    <d v="1985-10-29T00:00:00"/>
    <n v="1985"/>
    <n v="1986"/>
    <d v="2019-07-31T00:00:00"/>
    <n v="0"/>
    <s v="No"/>
    <n v="56"/>
    <n v="23.2"/>
    <n v="56.95"/>
    <n v="96.16"/>
    <n v="205.74"/>
    <n v="205.74"/>
    <n v="22.72"/>
    <n v="8"/>
    <s v="No"/>
    <m/>
    <m/>
    <m/>
    <x v="1"/>
  </r>
  <r>
    <n v="940"/>
    <s v="Fernando Martin"/>
    <d v="1962-03-25T00:00:00"/>
    <s v="Former"/>
    <s v="C"/>
    <s v="No USA"/>
    <s v="White"/>
    <d v="1986-10-31T00:00:00"/>
    <n v="1986"/>
    <n v="1987"/>
    <d v="1989-12-03T00:00:00"/>
    <n v="1"/>
    <s v="Yes"/>
    <n v="27"/>
    <n v="24.6"/>
    <n v="27.69"/>
    <n v="99.79"/>
    <n v="205.74"/>
    <n v="205.74"/>
    <n v="23.57"/>
    <n v="24"/>
    <s v="No"/>
    <s v="Accidente/Asesinato/Suicidio"/>
    <s v="Accidente de coche"/>
    <s v="PA24 Unintentional land transport event unknown whether traffic or nontraffic injuring a car occupant"/>
    <x v="5"/>
  </r>
  <r>
    <n v="941"/>
    <s v="Kenyon Martin"/>
    <d v="1977-12-30T00:00:00"/>
    <s v="Former"/>
    <s v="F"/>
    <s v="USA"/>
    <s v="Black"/>
    <d v="2000-10-31T00:00:00"/>
    <n v="2000"/>
    <n v="2015"/>
    <d v="2019-07-31T00:00:00"/>
    <n v="0"/>
    <s v="No"/>
    <n v="41"/>
    <n v="22.84"/>
    <n v="41.58"/>
    <n v="106.14"/>
    <n v="205.74"/>
    <n v="205.74"/>
    <n v="25.08"/>
    <n v="757"/>
    <s v="No"/>
    <m/>
    <m/>
    <m/>
    <x v="1"/>
  </r>
  <r>
    <n v="942"/>
    <s v="Tony Massenburg"/>
    <d v="1967-07-31T00:00:00"/>
    <s v="Former"/>
    <s v="F"/>
    <s v="USA"/>
    <s v="Black"/>
    <d v="1990-11-03T00:00:00"/>
    <n v="1990"/>
    <n v="2005"/>
    <d v="2019-07-31T00:00:00"/>
    <n v="0"/>
    <s v="No"/>
    <n v="52"/>
    <n v="23.26"/>
    <n v="52"/>
    <n v="99.79"/>
    <n v="205.74"/>
    <n v="205.74"/>
    <n v="23.57"/>
    <n v="683"/>
    <s v="No"/>
    <m/>
    <m/>
    <m/>
    <x v="1"/>
  </r>
  <r>
    <n v="943"/>
    <s v="Eddie Mast"/>
    <d v="1948-10-03T00:00:00"/>
    <s v="Former"/>
    <s v="F-C"/>
    <s v="USA"/>
    <s v="White"/>
    <d v="1970-10-14T00:00:00"/>
    <n v="1970"/>
    <n v="1973"/>
    <d v="1994-10-18T00:00:00"/>
    <n v="1"/>
    <s v="Yes"/>
    <n v="46"/>
    <n v="22.03"/>
    <n v="46.04"/>
    <n v="99.79"/>
    <n v="205.74"/>
    <n v="205.74"/>
    <n v="23.57"/>
    <n v="112"/>
    <s v="No"/>
    <s v="Diseases of the circulatory system"/>
    <s v="Heart attack mientras jugba al basket"/>
    <s v="BA41.Z Acute myocardial infarction, unspecified"/>
    <x v="2"/>
  </r>
  <r>
    <n v="944"/>
    <s v="Sean May"/>
    <d v="1984-04-04T00:00:00"/>
    <s v="Former"/>
    <s v="F"/>
    <s v="USA"/>
    <s v="Black"/>
    <d v="2005-11-02T00:00:00"/>
    <n v="2005"/>
    <n v="2010"/>
    <d v="2019-07-31T00:00:00"/>
    <n v="0"/>
    <s v="No"/>
    <n v="35"/>
    <n v="21.58"/>
    <n v="35.32"/>
    <n v="120.65"/>
    <n v="205.74"/>
    <n v="205.74"/>
    <n v="28.5"/>
    <n v="119"/>
    <s v="No"/>
    <m/>
    <m/>
    <m/>
    <x v="1"/>
  </r>
  <r>
    <n v="945"/>
    <s v="Bob McAdoo*"/>
    <d v="1951-09-25T00:00:00"/>
    <s v="Former"/>
    <s v="C-F"/>
    <s v="USA"/>
    <s v="Black"/>
    <d v="1972-10-10T00:00:00"/>
    <n v="1972"/>
    <n v="1986"/>
    <d v="2019-07-31T00:00:00"/>
    <n v="0"/>
    <s v="No"/>
    <n v="67"/>
    <n v="21.04"/>
    <n v="67.849999999999994"/>
    <n v="95.25"/>
    <n v="205.74"/>
    <n v="205.74"/>
    <n v="22.5"/>
    <n v="852"/>
    <s v="No"/>
    <m/>
    <m/>
    <m/>
    <x v="1"/>
  </r>
  <r>
    <n v="946"/>
    <s v="James Michael McAdoo"/>
    <d v="1993-01-04T00:00:00"/>
    <s v="Former"/>
    <s v="F"/>
    <s v="USA"/>
    <s v="Black"/>
    <d v="2015-01-19T00:00:00"/>
    <n v="2014"/>
    <n v="2018"/>
    <d v="2019-07-31T00:00:00"/>
    <n v="0"/>
    <s v="No"/>
    <n v="26"/>
    <n v="22.04"/>
    <n v="26.57"/>
    <n v="104.33"/>
    <n v="205.74"/>
    <n v="205.74"/>
    <n v="24.65"/>
    <n v="7"/>
    <s v="No"/>
    <m/>
    <m/>
    <m/>
    <x v="1"/>
  </r>
  <r>
    <n v="947"/>
    <s v="Scooter McCray"/>
    <d v="1960-02-08T00:00:00"/>
    <s v="Former"/>
    <s v="F-G"/>
    <s v="USA"/>
    <s v="Black"/>
    <d v="1983-10-28T00:00:00"/>
    <n v="1983"/>
    <n v="1987"/>
    <d v="2019-07-31T00:00:00"/>
    <n v="0"/>
    <s v="No"/>
    <n v="59"/>
    <n v="23.72"/>
    <n v="59.47"/>
    <n v="97.52"/>
    <n v="205.74"/>
    <n v="205.74"/>
    <n v="23.04"/>
    <n v="77"/>
    <s v="No"/>
    <m/>
    <m/>
    <m/>
    <x v="1"/>
  </r>
  <r>
    <n v="948"/>
    <s v="Hank McDowell"/>
    <d v="1959-11-13T00:00:00"/>
    <s v="Former"/>
    <s v="F-C"/>
    <s v="USA"/>
    <s v="White"/>
    <d v="1981-10-30T00:00:00"/>
    <n v="1981"/>
    <n v="1987"/>
    <d v="2019-07-31T00:00:00"/>
    <n v="0"/>
    <s v="No"/>
    <n v="59"/>
    <n v="21.96"/>
    <n v="59.71"/>
    <n v="97.52"/>
    <n v="205.74"/>
    <n v="205.74"/>
    <n v="23.04"/>
    <n v="206"/>
    <s v="No"/>
    <m/>
    <m/>
    <m/>
    <x v="1"/>
  </r>
  <r>
    <n v="949"/>
    <s v="Antonio McDyess"/>
    <d v="1974-09-07T00:00:00"/>
    <s v="Former"/>
    <s v="F-C"/>
    <s v="USA"/>
    <s v="Black"/>
    <d v="1995-11-03T00:00:00"/>
    <n v="1995"/>
    <n v="2011"/>
    <d v="2019-07-31T00:00:00"/>
    <n v="0"/>
    <s v="No"/>
    <n v="44"/>
    <n v="21.16"/>
    <n v="44.9"/>
    <n v="99.79"/>
    <n v="205.74"/>
    <n v="205.74"/>
    <n v="23.57"/>
    <n v="1015"/>
    <s v="No"/>
    <m/>
    <m/>
    <m/>
    <x v="1"/>
  </r>
  <r>
    <n v="950"/>
    <s v="Bill McGill"/>
    <d v="1939-09-16T00:00:00"/>
    <s v="Former"/>
    <s v="C-F"/>
    <s v="USA"/>
    <s v="Black"/>
    <d v="1962-10-24T00:00:00"/>
    <n v="1962"/>
    <n v="1965"/>
    <d v="2014-07-11T00:00:00"/>
    <n v="1"/>
    <s v="Yes"/>
    <n v="74"/>
    <n v="23.1"/>
    <n v="74.819999999999993"/>
    <n v="102.06"/>
    <n v="205.74"/>
    <n v="205.74"/>
    <n v="24.11"/>
    <n v="158"/>
    <s v="No"/>
    <s v="Causas naturales/mientras dormía"/>
    <s v="No dice la causa"/>
    <s v="XB5F"/>
    <x v="4"/>
  </r>
  <r>
    <n v="951"/>
    <s v="Dominic McGuire"/>
    <d v="1985-10-20T00:00:00"/>
    <s v="Former"/>
    <s v="F"/>
    <s v="USA"/>
    <s v="Black"/>
    <d v="2007-10-31T00:00:00"/>
    <n v="2007"/>
    <n v="2013"/>
    <d v="2019-07-31T00:00:00"/>
    <n v="0"/>
    <s v="No"/>
    <n v="33"/>
    <n v="22.03"/>
    <n v="33.78"/>
    <n v="99.79"/>
    <n v="205.74"/>
    <n v="205.74"/>
    <n v="23.57"/>
    <n v="342"/>
    <s v="No"/>
    <m/>
    <m/>
    <m/>
    <x v="1"/>
  </r>
  <r>
    <n v="952"/>
    <s v="Derrick McKey"/>
    <d v="1966-10-10T00:00:00"/>
    <s v="Former"/>
    <s v="F-C"/>
    <s v="USA"/>
    <s v="Black"/>
    <d v="1987-11-06T00:00:00"/>
    <n v="1987"/>
    <n v="2002"/>
    <d v="2019-07-31T00:00:00"/>
    <n v="0"/>
    <s v="No"/>
    <n v="52"/>
    <n v="21.07"/>
    <n v="52.8"/>
    <n v="92.99"/>
    <n v="205.74"/>
    <n v="205.74"/>
    <n v="21.97"/>
    <n v="937"/>
    <s v="No"/>
    <m/>
    <m/>
    <m/>
    <x v="1"/>
  </r>
  <r>
    <n v="953"/>
    <s v="Larry McNeill"/>
    <d v="1951-01-31T00:00:00"/>
    <s v="Former"/>
    <s v="F-C"/>
    <s v="USA"/>
    <s v="Black"/>
    <d v="1973-10-13T00:00:00"/>
    <n v="1973"/>
    <n v="1979"/>
    <d v="2004-12-29T00:00:00"/>
    <n v="1"/>
    <s v="Yes"/>
    <n v="53"/>
    <n v="22.7"/>
    <n v="53.91"/>
    <n v="88.45"/>
    <n v="205.74"/>
    <n v="205.74"/>
    <n v="20.9"/>
    <n v="297"/>
    <s v="No"/>
    <s v="No encontrado"/>
    <s v="No dice la causa"/>
    <s v="XB5F"/>
    <x v="4"/>
  </r>
  <r>
    <n v="954"/>
    <s v="Pops Mensah-Bonsu"/>
    <d v="1983-09-07T00:00:00"/>
    <s v="Former"/>
    <s v="F"/>
    <s v="No USA"/>
    <s v="Black"/>
    <d v="2006-10-21T00:00:00"/>
    <n v="2006"/>
    <n v="2011"/>
    <d v="2019-07-31T00:00:00"/>
    <n v="0"/>
    <s v="No"/>
    <n v="35"/>
    <n v="23.12"/>
    <n v="35.9"/>
    <n v="108.86"/>
    <n v="205.74"/>
    <n v="205.74"/>
    <n v="25.72"/>
    <n v="61"/>
    <s v="No"/>
    <m/>
    <m/>
    <m/>
    <x v="1"/>
  </r>
  <r>
    <n v="955"/>
    <s v="Larry Micheaux"/>
    <d v="1960-03-24T00:00:00"/>
    <s v="Former"/>
    <s v="F"/>
    <s v="USA"/>
    <s v="Black"/>
    <d v="1983-11-01T00:00:00"/>
    <n v="1983"/>
    <n v="1985"/>
    <d v="2019-07-31T00:00:00"/>
    <n v="0"/>
    <s v="No"/>
    <n v="59"/>
    <n v="23.61"/>
    <n v="59.35"/>
    <n v="99.79"/>
    <n v="205.74"/>
    <n v="205.74"/>
    <n v="23.57"/>
    <n v="96"/>
    <s v="No"/>
    <m/>
    <m/>
    <m/>
    <x v="1"/>
  </r>
  <r>
    <n v="956"/>
    <s v="Darius Miles"/>
    <d v="1981-10-09T00:00:00"/>
    <s v="Former"/>
    <s v="F"/>
    <s v="USA"/>
    <s v="Black"/>
    <d v="2000-10-31T00:00:00"/>
    <n v="2000"/>
    <n v="2009"/>
    <d v="2019-07-31T00:00:00"/>
    <n v="0"/>
    <s v="No"/>
    <n v="37"/>
    <n v="19.059999999999999"/>
    <n v="37.81"/>
    <n v="95.25"/>
    <n v="205.74"/>
    <n v="205.74"/>
    <n v="22.5"/>
    <n v="446"/>
    <s v="No"/>
    <m/>
    <m/>
    <m/>
    <x v="1"/>
  </r>
  <r>
    <n v="957"/>
    <s v="Anthony Miller"/>
    <d v="1971-10-22T00:00:00"/>
    <s v="Former"/>
    <s v="F"/>
    <s v="USA"/>
    <s v="Black"/>
    <d v="1994-11-04T00:00:00"/>
    <n v="1994"/>
    <n v="2005"/>
    <d v="2019-07-31T00:00:00"/>
    <n v="0"/>
    <s v="No"/>
    <n v="47"/>
    <n v="23.04"/>
    <n v="47.77"/>
    <n v="102.06"/>
    <n v="205.74"/>
    <n v="205.74"/>
    <n v="24.11"/>
    <n v="181"/>
    <s v="No"/>
    <m/>
    <m/>
    <m/>
    <x v="1"/>
  </r>
  <r>
    <n v="958"/>
    <s v="Oliver Miller"/>
    <d v="1970-04-06T00:00:00"/>
    <s v="Former"/>
    <s v="C"/>
    <s v="USA"/>
    <s v="Black"/>
    <d v="1992-11-07T00:00:00"/>
    <n v="1992"/>
    <n v="2004"/>
    <d v="2019-07-31T00:00:00"/>
    <n v="0"/>
    <s v="No"/>
    <n v="49"/>
    <n v="22.59"/>
    <n v="49.32"/>
    <n v="127.01"/>
    <n v="205.74"/>
    <n v="205.74"/>
    <n v="30"/>
    <n v="493"/>
    <s v="No"/>
    <m/>
    <m/>
    <m/>
    <x v="1"/>
  </r>
  <r>
    <n v="959"/>
    <s v="Quincy Miller"/>
    <d v="1992-11-18T00:00:00"/>
    <s v="Former"/>
    <s v="F"/>
    <s v="USA"/>
    <s v="Black"/>
    <d v="2012-12-16T00:00:00"/>
    <n v="2012"/>
    <n v="2015"/>
    <d v="2019-07-31T00:00:00"/>
    <n v="0"/>
    <s v="No"/>
    <n v="26"/>
    <n v="20.079999999999998"/>
    <n v="26.7"/>
    <n v="95.25"/>
    <n v="205.74"/>
    <n v="205.74"/>
    <n v="22.5"/>
    <n v="65"/>
    <s v="No"/>
    <m/>
    <m/>
    <m/>
    <x v="1"/>
  </r>
  <r>
    <n v="960"/>
    <s v="Andre Moore"/>
    <d v="1964-07-02T00:00:00"/>
    <s v="Former"/>
    <s v="F"/>
    <s v="USA"/>
    <s v="Black"/>
    <d v="1987-11-06T00:00:00"/>
    <n v="1987"/>
    <n v="1988"/>
    <d v="2019-07-31T00:00:00"/>
    <n v="0"/>
    <s v="No"/>
    <n v="55"/>
    <n v="23.35"/>
    <n v="55.08"/>
    <n v="97.52"/>
    <n v="205.74"/>
    <n v="205.74"/>
    <n v="23.04"/>
    <n v="10"/>
    <s v="No"/>
    <m/>
    <m/>
    <m/>
    <x v="1"/>
  </r>
  <r>
    <n v="961"/>
    <s v="Elmore Morgenthaler"/>
    <d v="1922-08-03T00:00:00"/>
    <s v="Former"/>
    <s v="C"/>
    <s v="USA"/>
    <s v="White"/>
    <d v="1946-11-01T00:00:00"/>
    <n v="1946"/>
    <n v="1949"/>
    <d v="1997-11-25T00:00:00"/>
    <n v="1"/>
    <s v="Yes"/>
    <n v="75"/>
    <n v="24.25"/>
    <n v="75.31"/>
    <n v="104.33"/>
    <n v="205.74"/>
    <n v="205.74"/>
    <n v="24.65"/>
    <n v="31"/>
    <s v="No"/>
    <s v="No encontrado"/>
    <s v="No se ha encontrado nada"/>
    <s v="XB5F"/>
    <x v="4"/>
  </r>
  <r>
    <n v="962"/>
    <s v="Marcus Morris"/>
    <d v="1989-09-02T00:00:00"/>
    <s v="Active"/>
    <s v="F"/>
    <s v="USA"/>
    <s v="Black"/>
    <d v="2011-12-26T00:00:00"/>
    <n v="2011"/>
    <n v="2020"/>
    <d v="2019-07-31T00:00:00"/>
    <n v="0"/>
    <s v="No"/>
    <n v="29"/>
    <n v="22.31"/>
    <n v="29.91"/>
    <n v="106.59"/>
    <n v="205.74"/>
    <n v="205.74"/>
    <n v="25.18"/>
    <n v="245"/>
    <s v="No"/>
    <m/>
    <m/>
    <m/>
    <x v="1"/>
  </r>
  <r>
    <n v="963"/>
    <s v="Terence Morris"/>
    <d v="1979-01-11T00:00:00"/>
    <s v="Former"/>
    <s v="F"/>
    <s v="USA"/>
    <s v="Black"/>
    <d v="2001-11-01T00:00:00"/>
    <n v="2001"/>
    <n v="2006"/>
    <d v="2019-07-31T00:00:00"/>
    <n v="0"/>
    <s v="No"/>
    <n v="40"/>
    <n v="22.81"/>
    <n v="40.549999999999997"/>
    <n v="100.24"/>
    <n v="205.74"/>
    <n v="205.74"/>
    <n v="23.68"/>
    <n v="139"/>
    <s v="No"/>
    <m/>
    <m/>
    <m/>
    <x v="1"/>
  </r>
  <r>
    <n v="964"/>
    <s v="Chris Munk"/>
    <d v="1967-08-05T00:00:00"/>
    <s v="Former"/>
    <s v="F"/>
    <s v="USA"/>
    <s v="Black"/>
    <d v="1990-11-02T00:00:00"/>
    <n v="1990"/>
    <n v="1991"/>
    <d v="2019-07-31T00:00:00"/>
    <n v="0"/>
    <s v="No"/>
    <n v="51"/>
    <n v="23.24"/>
    <n v="51.99"/>
    <n v="102.06"/>
    <n v="205.74"/>
    <n v="205.74"/>
    <n v="24.11"/>
    <n v="11"/>
    <s v="No"/>
    <m/>
    <m/>
    <m/>
    <x v="1"/>
  </r>
  <r>
    <n v="965"/>
    <s v="Jay Murphy"/>
    <d v="1962-06-26T00:00:00"/>
    <s v="Former"/>
    <s v="F"/>
    <s v="USA"/>
    <s v="White"/>
    <d v="1984-11-03T00:00:00"/>
    <n v="1984"/>
    <n v="1988"/>
    <d v="2019-07-31T00:00:00"/>
    <n v="0"/>
    <s v="No"/>
    <n v="57"/>
    <n v="22.36"/>
    <n v="57.1"/>
    <n v="99.79"/>
    <n v="205.74"/>
    <n v="205.74"/>
    <n v="23.57"/>
    <n v="67"/>
    <s v="No"/>
    <m/>
    <m/>
    <m/>
    <x v="1"/>
  </r>
  <r>
    <n v="966"/>
    <s v="Tod Murphy"/>
    <d v="1963-12-24T00:00:00"/>
    <s v="Former"/>
    <s v="C-F"/>
    <s v="USA"/>
    <s v="White"/>
    <d v="1987-11-06T00:00:00"/>
    <n v="1987"/>
    <n v="1994"/>
    <d v="2019-07-31T00:00:00"/>
    <n v="0"/>
    <s v="No"/>
    <n v="55"/>
    <n v="23.87"/>
    <n v="55.6"/>
    <n v="99.79"/>
    <n v="205.74"/>
    <n v="205.74"/>
    <n v="23.57"/>
    <n v="191"/>
    <s v="No"/>
    <m/>
    <m/>
    <m/>
    <x v="1"/>
  </r>
  <r>
    <n v="967"/>
    <s v="Martin Muursepp"/>
    <d v="1974-09-26T00:00:00"/>
    <s v="Former"/>
    <s v="F"/>
    <s v="USA"/>
    <s v="White"/>
    <d v="1996-12-21T00:00:00"/>
    <n v="1996"/>
    <n v="1998"/>
    <d v="2019-07-31T00:00:00"/>
    <n v="0"/>
    <s v="No"/>
    <n v="44"/>
    <n v="22.24"/>
    <n v="44.84"/>
    <n v="106.59"/>
    <n v="205.74"/>
    <n v="205.74"/>
    <n v="25.18"/>
    <n v="83"/>
    <s v="No"/>
    <m/>
    <m/>
    <m/>
    <x v="1"/>
  </r>
  <r>
    <n v="968"/>
    <s v="Bostjan Nachbar"/>
    <d v="1980-07-03T00:00:00"/>
    <s v="Former"/>
    <s v="F"/>
    <s v="No USA"/>
    <s v="White"/>
    <d v="2002-10-30T00:00:00"/>
    <n v="2002"/>
    <n v="2008"/>
    <d v="2019-07-31T00:00:00"/>
    <n v="0"/>
    <s v="No"/>
    <n v="39"/>
    <n v="22.32"/>
    <n v="39.07"/>
    <n v="100.24"/>
    <n v="205.74"/>
    <n v="205.74"/>
    <n v="23.68"/>
    <n v="317"/>
    <s v="No"/>
    <m/>
    <m/>
    <m/>
    <x v="1"/>
  </r>
  <r>
    <n v="969"/>
    <s v="Lee Nailon"/>
    <d v="1975-02-22T00:00:00"/>
    <s v="Former"/>
    <s v="F"/>
    <s v="USA"/>
    <s v="Black"/>
    <d v="2000-11-19T00:00:00"/>
    <n v="2000"/>
    <n v="2006"/>
    <d v="2019-07-31T00:00:00"/>
    <n v="0"/>
    <s v="No"/>
    <n v="44"/>
    <n v="25.74"/>
    <n v="44.44"/>
    <n v="107.95"/>
    <n v="205.74"/>
    <n v="205.74"/>
    <n v="25.5"/>
    <n v="306"/>
    <s v="Yes"/>
    <m/>
    <m/>
    <m/>
    <x v="1"/>
  </r>
  <r>
    <n v="970"/>
    <s v="Ivano Newbill"/>
    <d v="1970-12-12T00:00:00"/>
    <s v="Former"/>
    <s v="F"/>
    <s v="USA"/>
    <s v="Black"/>
    <d v="1994-12-10T00:00:00"/>
    <n v="1994"/>
    <n v="1998"/>
    <d v="2019-07-31T00:00:00"/>
    <n v="0"/>
    <s v="No"/>
    <n v="48"/>
    <n v="23.99"/>
    <n v="48.63"/>
    <n v="111.13"/>
    <n v="205.74"/>
    <n v="205.74"/>
    <n v="26.25"/>
    <n v="134"/>
    <s v="No"/>
    <m/>
    <m/>
    <m/>
    <x v="1"/>
  </r>
  <r>
    <n v="971"/>
    <s v="Andrew Nicholson"/>
    <d v="1989-12-08T00:00:00"/>
    <s v="Former"/>
    <s v="F"/>
    <s v="No USA"/>
    <s v="Black"/>
    <d v="2012-11-02T00:00:00"/>
    <n v="2012"/>
    <n v="2017"/>
    <d v="2019-07-31T00:00:00"/>
    <n v="0"/>
    <s v="No"/>
    <n v="29"/>
    <n v="22.9"/>
    <n v="29.64"/>
    <n v="113.4"/>
    <n v="205.74"/>
    <n v="205.74"/>
    <n v="26.79"/>
    <n v="179"/>
    <s v="No"/>
    <m/>
    <m/>
    <m/>
    <x v="1"/>
  </r>
  <r>
    <n v="972"/>
    <s v="Audie Norris"/>
    <d v="1960-12-18T00:00:00"/>
    <s v="Former"/>
    <s v="C"/>
    <s v="USA"/>
    <s v="Black"/>
    <d v="1982-10-29T00:00:00"/>
    <n v="1982"/>
    <n v="1985"/>
    <d v="2019-07-31T00:00:00"/>
    <n v="0"/>
    <s v="No"/>
    <n v="58"/>
    <n v="21.86"/>
    <n v="58.61"/>
    <n v="104.33"/>
    <n v="205.74"/>
    <n v="205.74"/>
    <n v="24.65"/>
    <n v="187"/>
    <s v="No"/>
    <m/>
    <m/>
    <m/>
    <x v="1"/>
  </r>
  <r>
    <n v="973"/>
    <s v="Mike Novak"/>
    <d v="1915-04-23T00:00:00"/>
    <s v="Former"/>
    <s v="C-F"/>
    <s v="USA"/>
    <s v="White"/>
    <d v="1948-11-06T00:00:00"/>
    <n v="1948"/>
    <n v="1954"/>
    <d v="1978-08-15T00:00:00"/>
    <n v="1"/>
    <s v="Yes"/>
    <n v="63"/>
    <n v="33.54"/>
    <n v="63.31"/>
    <n v="99.34"/>
    <n v="205.74"/>
    <n v="205.74"/>
    <n v="23.47"/>
    <n v="125"/>
    <s v="No"/>
    <s v="Diseases of the circulatory system"/>
    <s v="Heart attack"/>
    <s v="BA41.Z Acute myocardial infarction, unspecified"/>
    <x v="2"/>
  </r>
  <r>
    <n v="974"/>
    <s v="Johnny O'Bryant"/>
    <d v="1993-06-01T00:00:00"/>
    <s v="Former"/>
    <s v="F-C"/>
    <s v="USA"/>
    <s v="Black"/>
    <d v="2014-12-17T00:00:00"/>
    <n v="2014"/>
    <n v="2018"/>
    <d v="2019-07-31T00:00:00"/>
    <n v="0"/>
    <s v="No"/>
    <n v="26"/>
    <n v="21.54"/>
    <n v="26.16"/>
    <n v="116.57"/>
    <n v="205.74"/>
    <n v="205.74"/>
    <n v="27.54"/>
    <n v="29"/>
    <s v="No"/>
    <m/>
    <m/>
    <m/>
    <x v="1"/>
  </r>
  <r>
    <n v="975"/>
    <s v="Arinze Onuaku"/>
    <d v="1987-07-13T00:00:00"/>
    <s v="Former"/>
    <s v="F"/>
    <s v="USA"/>
    <s v="Black"/>
    <d v="2013-10-30T00:00:00"/>
    <n v="2013"/>
    <n v="2017"/>
    <d v="2019-07-31T00:00:00"/>
    <n v="0"/>
    <s v="No"/>
    <n v="32"/>
    <n v="26.3"/>
    <n v="32.049999999999997"/>
    <n v="124.74"/>
    <n v="205.74"/>
    <n v="205.74"/>
    <n v="29.47"/>
    <n v="5"/>
    <s v="No"/>
    <m/>
    <m/>
    <m/>
    <x v="1"/>
  </r>
  <r>
    <n v="976"/>
    <s v="Travis Outlaw"/>
    <d v="1984-09-18T00:00:00"/>
    <s v="Former"/>
    <s v="F"/>
    <s v="USA"/>
    <s v="Black"/>
    <d v="2003-11-15T00:00:00"/>
    <n v="2003"/>
    <n v="2014"/>
    <d v="2019-07-31T00:00:00"/>
    <n v="0"/>
    <s v="No"/>
    <n v="34"/>
    <n v="19.16"/>
    <n v="34.86"/>
    <n v="95.25"/>
    <n v="205.74"/>
    <n v="205.74"/>
    <n v="22.5"/>
    <n v="622"/>
    <s v="No"/>
    <m/>
    <m/>
    <m/>
    <x v="1"/>
  </r>
  <r>
    <n v="977"/>
    <s v="Ray Owes"/>
    <d v="1972-12-11T00:00:00"/>
    <s v="Former"/>
    <s v="F"/>
    <s v="USA"/>
    <s v="Black"/>
    <d v="1996-11-01T00:00:00"/>
    <n v="1996"/>
    <n v="1997"/>
    <d v="2019-07-31T00:00:00"/>
    <n v="0"/>
    <s v="No"/>
    <n v="46"/>
    <n v="23.89"/>
    <n v="46.63"/>
    <n v="101.6"/>
    <n v="205.74"/>
    <n v="205.74"/>
    <n v="24"/>
    <n v="57"/>
    <s v="No"/>
    <m/>
    <m/>
    <m/>
    <x v="1"/>
  </r>
  <r>
    <n v="978"/>
    <s v="Scott Padgett"/>
    <d v="1976-04-19T00:00:00"/>
    <s v="Former"/>
    <s v="F"/>
    <s v="USA"/>
    <s v="Black"/>
    <d v="1999-11-04T00:00:00"/>
    <n v="1999"/>
    <n v="2007"/>
    <d v="2019-07-31T00:00:00"/>
    <n v="0"/>
    <s v="No"/>
    <n v="43"/>
    <n v="23.54"/>
    <n v="43.28"/>
    <n v="108.86"/>
    <n v="205.74"/>
    <n v="205.74"/>
    <n v="25.72"/>
    <n v="448"/>
    <s v="No"/>
    <m/>
    <m/>
    <m/>
    <x v="1"/>
  </r>
  <r>
    <n v="979"/>
    <s v="Andy Panko"/>
    <d v="1977-11-27T00:00:00"/>
    <s v="Former"/>
    <s v="F"/>
    <s v="USA"/>
    <s v="White"/>
    <d v="2001-01-11T00:00:00"/>
    <n v="2000"/>
    <n v="2001"/>
    <d v="2019-07-31T00:00:00"/>
    <n v="0"/>
    <s v="No"/>
    <n v="41"/>
    <n v="23.12"/>
    <n v="41.67"/>
    <n v="100.7"/>
    <n v="205.74"/>
    <n v="205.74"/>
    <n v="23.79"/>
    <n v="1"/>
    <s v="No"/>
    <m/>
    <m/>
    <m/>
    <x v="1"/>
  </r>
  <r>
    <n v="980"/>
    <s v="Jack Parr"/>
    <d v="1936-03-13T00:00:00"/>
    <s v="Former"/>
    <s v="C"/>
    <s v="USA"/>
    <s v="White"/>
    <d v="1958-10-22T00:00:00"/>
    <n v="1958"/>
    <n v="1959"/>
    <d v="2015-01-04T00:00:00"/>
    <n v="1"/>
    <s v="Yes"/>
    <n v="78"/>
    <n v="22.61"/>
    <n v="78.81"/>
    <n v="99.79"/>
    <n v="205.74"/>
    <n v="205.74"/>
    <n v="23.57"/>
    <n v="66"/>
    <s v="No"/>
    <s v="No encontrado"/>
    <s v="Murió en casa pero no dice nada más"/>
    <s v="XB5F"/>
    <x v="4"/>
  </r>
  <r>
    <n v="981"/>
    <s v="Chandler Parsons"/>
    <d v="1988-10-25T00:00:00"/>
    <s v="Active"/>
    <s v="F"/>
    <s v="USA"/>
    <s v="White"/>
    <d v="2011-12-29T00:00:00"/>
    <n v="2011"/>
    <n v="2020"/>
    <d v="2019-07-31T00:00:00"/>
    <n v="0"/>
    <s v="No"/>
    <n v="30"/>
    <n v="23.18"/>
    <n v="30.76"/>
    <n v="102.96"/>
    <n v="205.74"/>
    <n v="208.28"/>
    <n v="24.32"/>
    <n v="272"/>
    <s v="No"/>
    <m/>
    <m/>
    <m/>
    <x v="1"/>
  </r>
  <r>
    <n v="982"/>
    <s v="Zarko Paspalj"/>
    <d v="1966-03-27T00:00:00"/>
    <s v="Former"/>
    <s v="F"/>
    <s v="No USA"/>
    <s v="White"/>
    <d v="1989-11-10T00:00:00"/>
    <n v="1989"/>
    <n v="1990"/>
    <d v="2019-07-31T00:00:00"/>
    <n v="0"/>
    <s v="No"/>
    <n v="53"/>
    <n v="23.62"/>
    <n v="53.34"/>
    <n v="97.52"/>
    <n v="205.74"/>
    <n v="205.74"/>
    <n v="23.04"/>
    <n v="28"/>
    <s v="Yes"/>
    <m/>
    <m/>
    <m/>
    <x v="1"/>
  </r>
  <r>
    <n v="983"/>
    <s v="Andrae Patterson"/>
    <d v="1975-11-12T00:00:00"/>
    <s v="Former"/>
    <s v="F"/>
    <s v="USA"/>
    <s v="Black"/>
    <d v="1999-02-05T00:00:00"/>
    <n v="1998"/>
    <n v="2000"/>
    <d v="2019-07-31T00:00:00"/>
    <n v="0"/>
    <s v="No"/>
    <n v="43"/>
    <n v="23.23"/>
    <n v="43.72"/>
    <n v="107.95"/>
    <n v="205.74"/>
    <n v="205.74"/>
    <n v="25.5"/>
    <n v="40"/>
    <s v="No"/>
    <m/>
    <m/>
    <m/>
    <x v="1"/>
  </r>
  <r>
    <n v="984"/>
    <s v="Patrick Patterson"/>
    <d v="1989-03-14T00:00:00"/>
    <s v="Active"/>
    <s v="F"/>
    <s v="USA"/>
    <s v="Black"/>
    <d v="2010-12-15T00:00:00"/>
    <n v="2010"/>
    <n v="2020"/>
    <d v="2019-07-31T00:00:00"/>
    <n v="0"/>
    <s v="No"/>
    <n v="30"/>
    <n v="21.75"/>
    <n v="30.38"/>
    <n v="106.59"/>
    <n v="205.74"/>
    <n v="205.74"/>
    <n v="25.18"/>
    <n v="319"/>
    <s v="No"/>
    <m/>
    <m/>
    <m/>
    <x v="1"/>
  </r>
  <r>
    <n v="985"/>
    <s v="Steve Patterson"/>
    <d v="1948-06-24T00:00:00"/>
    <s v="Former"/>
    <s v="C"/>
    <s v="USA"/>
    <s v="White"/>
    <d v="1971-10-15T00:00:00"/>
    <n v="1971"/>
    <n v="1976"/>
    <d v="2004-07-28T00:00:00"/>
    <n v="1"/>
    <s v="Yes"/>
    <n v="56"/>
    <n v="23.31"/>
    <n v="56.09"/>
    <n v="102.06"/>
    <n v="205.74"/>
    <n v="205.74"/>
    <n v="24.11"/>
    <n v="350"/>
    <s v="No"/>
    <s v="Cáncer"/>
    <s v="Cáncer de pulmón"/>
    <s v="2C25.Z Malignant neoplasms of bronchus or lung, unspecified"/>
    <x v="3"/>
  </r>
  <r>
    <n v="986"/>
    <s v="Sam Pellom"/>
    <d v="1951-10-02T00:00:00"/>
    <s v="Former"/>
    <s v="F-C"/>
    <s v="USA"/>
    <s v="Black"/>
    <d v="1979-11-27T00:00:00"/>
    <n v="1979"/>
    <n v="1983"/>
    <d v="2019-07-31T00:00:00"/>
    <n v="0"/>
    <s v="No"/>
    <n v="67"/>
    <n v="28.15"/>
    <n v="67.83"/>
    <n v="102.06"/>
    <n v="205.74"/>
    <n v="205.74"/>
    <n v="24.11"/>
    <n v="196"/>
    <s v="No"/>
    <m/>
    <m/>
    <m/>
    <x v="1"/>
  </r>
  <r>
    <n v="987"/>
    <s v="Sam Perkins"/>
    <d v="1961-06-14T00:00:00"/>
    <s v="Former"/>
    <s v="F-C"/>
    <s v="USA"/>
    <s v="Black"/>
    <d v="1984-10-27T00:00:00"/>
    <n v="1984"/>
    <n v="2001"/>
    <d v="2019-07-31T00:00:00"/>
    <n v="0"/>
    <s v="No"/>
    <n v="58"/>
    <n v="23.37"/>
    <n v="58.13"/>
    <n v="106.59"/>
    <n v="205.74"/>
    <n v="205.74"/>
    <n v="25.18"/>
    <n v="1286"/>
    <s v="Yes"/>
    <m/>
    <m/>
    <m/>
    <x v="1"/>
  </r>
  <r>
    <n v="988"/>
    <s v="Tim Perry"/>
    <d v="1965-06-04T00:00:00"/>
    <s v="Former"/>
    <s v="F-C"/>
    <s v="USA"/>
    <s v="Black"/>
    <d v="1988-11-04T00:00:00"/>
    <n v="1988"/>
    <n v="1996"/>
    <d v="2019-07-31T00:00:00"/>
    <n v="0"/>
    <s v="No"/>
    <n v="54"/>
    <n v="23.42"/>
    <n v="54.15"/>
    <n v="90.72"/>
    <n v="205.74"/>
    <n v="205.74"/>
    <n v="21.43"/>
    <n v="481"/>
    <s v="No"/>
    <m/>
    <m/>
    <m/>
    <x v="1"/>
  </r>
  <r>
    <n v="989"/>
    <s v="Ed Peterson"/>
    <d v="1924-06-27T00:00:00"/>
    <s v="Former"/>
    <s v="C"/>
    <s v="USA"/>
    <s v="White"/>
    <d v="1949-11-03T00:00:00"/>
    <n v="1949"/>
    <n v="1951"/>
    <d v="1984-03-20T00:00:00"/>
    <n v="1"/>
    <s v="Yes"/>
    <n v="59"/>
    <n v="25.35"/>
    <n v="59.73"/>
    <n v="99.79"/>
    <n v="205.74"/>
    <n v="205.74"/>
    <n v="23.57"/>
    <n v="115"/>
    <s v="No"/>
    <m/>
    <s v="No he encontrado nada"/>
    <s v="XB5F"/>
    <x v="4"/>
  </r>
  <r>
    <n v="990"/>
    <s v="Bob Pettit*"/>
    <d v="1932-12-12T00:00:00"/>
    <s v="Former"/>
    <s v="F-C"/>
    <s v="USA"/>
    <s v="White"/>
    <d v="1954-10-30T00:00:00"/>
    <n v="1954"/>
    <n v="1965"/>
    <d v="2019-07-31T00:00:00"/>
    <n v="0"/>
    <s v="No"/>
    <n v="86"/>
    <n v="21.88"/>
    <n v="86.63"/>
    <n v="92.99"/>
    <n v="205.74"/>
    <n v="205.74"/>
    <n v="21.97"/>
    <n v="792"/>
    <s v="No"/>
    <m/>
    <m/>
    <m/>
    <x v="1"/>
  </r>
  <r>
    <n v="991"/>
    <s v="Ed Pinckney"/>
    <d v="1963-03-27T00:00:00"/>
    <s v="Former"/>
    <s v="F"/>
    <s v="USA"/>
    <s v="Black"/>
    <d v="1985-10-25T00:00:00"/>
    <n v="1985"/>
    <n v="1997"/>
    <d v="2019-07-31T00:00:00"/>
    <n v="0"/>
    <s v="No"/>
    <n v="56"/>
    <n v="22.58"/>
    <n v="56.34"/>
    <n v="88.45"/>
    <n v="205.74"/>
    <n v="205.74"/>
    <n v="20.9"/>
    <n v="793"/>
    <s v="No"/>
    <m/>
    <m/>
    <m/>
    <x v="1"/>
  </r>
  <r>
    <n v="992"/>
    <s v="Gary Plummer"/>
    <d v="1962-02-21T00:00:00"/>
    <s v="Former"/>
    <s v="F-C"/>
    <s v="USA"/>
    <s v="Black"/>
    <d v="1984-10-26T00:00:00"/>
    <n v="1984"/>
    <n v="1993"/>
    <d v="2019-07-31T00:00:00"/>
    <n v="0"/>
    <s v="No"/>
    <n v="57"/>
    <n v="22.68"/>
    <n v="57.44"/>
    <n v="97.52"/>
    <n v="205.74"/>
    <n v="205.74"/>
    <n v="23.04"/>
    <n v="126"/>
    <s v="No"/>
    <m/>
    <m/>
    <m/>
    <x v="1"/>
  </r>
  <r>
    <n v="993"/>
    <s v="Cliff Pondexter"/>
    <d v="1954-09-15T00:00:00"/>
    <s v="Former"/>
    <s v="F-C"/>
    <s v="USA"/>
    <s v="Black"/>
    <d v="1975-10-24T00:00:00"/>
    <n v="1975"/>
    <n v="1978"/>
    <d v="2019-07-31T00:00:00"/>
    <n v="0"/>
    <s v="No"/>
    <n v="64"/>
    <n v="21.11"/>
    <n v="64.87"/>
    <n v="105.69"/>
    <n v="205.74"/>
    <n v="205.74"/>
    <n v="24.97"/>
    <n v="197"/>
    <s v="No"/>
    <m/>
    <m/>
    <m/>
    <x v="1"/>
  </r>
  <r>
    <n v="994"/>
    <s v="Ben Poquette"/>
    <d v="1955-05-07T00:00:00"/>
    <s v="Former"/>
    <s v="F-C"/>
    <s v="USA"/>
    <s v="White"/>
    <d v="1977-10-22T00:00:00"/>
    <n v="1977"/>
    <n v="1987"/>
    <d v="2019-07-31T00:00:00"/>
    <n v="0"/>
    <s v="No"/>
    <n v="64"/>
    <n v="22.46"/>
    <n v="64.23"/>
    <n v="106.59"/>
    <n v="205.74"/>
    <n v="205.74"/>
    <n v="25.18"/>
    <n v="718"/>
    <s v="No"/>
    <m/>
    <m/>
    <m/>
    <x v="1"/>
  </r>
  <r>
    <n v="995"/>
    <s v="Otto Porter"/>
    <d v="1993-06-03T00:00:00"/>
    <s v="Active"/>
    <s v="F"/>
    <s v="USA"/>
    <s v="Black"/>
    <d v="2013-12-06T00:00:00"/>
    <n v="2013"/>
    <n v="2020"/>
    <d v="2019-07-31T00:00:00"/>
    <n v="0"/>
    <s v="No"/>
    <n v="26"/>
    <n v="20.51"/>
    <n v="26.16"/>
    <n v="89.81"/>
    <n v="205.74"/>
    <n v="203.2"/>
    <n v="21.22"/>
    <n v="98"/>
    <s v="No"/>
    <m/>
    <m/>
    <m/>
    <x v="1"/>
  </r>
  <r>
    <n v="996"/>
    <s v="Josh Powell"/>
    <d v="1983-01-25T00:00:00"/>
    <s v="Former"/>
    <s v="F"/>
    <s v="USA"/>
    <s v="Black"/>
    <d v="2005-11-15T00:00:00"/>
    <n v="2005"/>
    <n v="2014"/>
    <d v="2019-07-31T00:00:00"/>
    <n v="0"/>
    <s v="No"/>
    <n v="36"/>
    <n v="22.81"/>
    <n v="36.51"/>
    <n v="102.06"/>
    <n v="205.74"/>
    <n v="205.74"/>
    <n v="24.11"/>
    <n v="316"/>
    <s v="No"/>
    <m/>
    <m/>
    <m/>
    <x v="1"/>
  </r>
  <r>
    <n v="997"/>
    <s v="Tayshaun Prince"/>
    <d v="1980-02-28T00:00:00"/>
    <s v="Former"/>
    <s v="F"/>
    <s v="USA"/>
    <s v="Black"/>
    <d v="2002-10-30T00:00:00"/>
    <n v="2002"/>
    <n v="2016"/>
    <d v="2019-07-31T00:00:00"/>
    <n v="0"/>
    <s v="No"/>
    <n v="39"/>
    <n v="22.67"/>
    <n v="39.42"/>
    <n v="96.16"/>
    <n v="205.74"/>
    <n v="205.74"/>
    <n v="22.72"/>
    <n v="929"/>
    <s v="Yes"/>
    <m/>
    <m/>
    <m/>
    <x v="1"/>
  </r>
  <r>
    <n v="998"/>
    <s v="John Pritchard"/>
    <d v="1927-01-23T00:00:00"/>
    <s v="Former"/>
    <s v="C"/>
    <s v="USA"/>
    <s v="White"/>
    <d v="1949-11-06T00:00:00"/>
    <n v="1949"/>
    <n v="1950"/>
    <d v="2012-08-03T00:00:00"/>
    <n v="1"/>
    <s v="Yes"/>
    <n v="85"/>
    <n v="22.79"/>
    <n v="85.53"/>
    <n v="99.79"/>
    <n v="205.74"/>
    <n v="205.74"/>
    <n v="23.57"/>
    <n v="7"/>
    <s v="No"/>
    <s v="Causas naturales/mientras dormía"/>
    <s v="No dice causa pero sí que se hizo una operación de cadera"/>
    <s v="XB5F"/>
    <x v="4"/>
  </r>
  <r>
    <n v="999"/>
    <s v="Julius Randle"/>
    <d v="1994-11-29T00:00:00"/>
    <s v="Active"/>
    <s v="F"/>
    <s v="USA"/>
    <s v="Black"/>
    <d v="2014-10-28T00:00:00"/>
    <n v="2014"/>
    <n v="2020"/>
    <d v="2019-07-31T00:00:00"/>
    <n v="0"/>
    <s v="No"/>
    <n v="24"/>
    <n v="19.91"/>
    <n v="24.67"/>
    <n v="113.4"/>
    <n v="205.74"/>
    <n v="205.74"/>
    <n v="26.79"/>
    <n v="1"/>
    <s v="Yes"/>
    <m/>
    <m/>
    <m/>
    <x v="1"/>
  </r>
  <r>
    <n v="1000"/>
    <s v="Zach Randolph"/>
    <d v="1981-07-16T00:00:00"/>
    <s v="Former"/>
    <s v="F"/>
    <s v="USA"/>
    <s v="Black"/>
    <d v="2001-10-30T00:00:00"/>
    <n v="2001"/>
    <n v="2018"/>
    <d v="2019-07-31T00:00:00"/>
    <n v="0"/>
    <s v="No"/>
    <n v="38"/>
    <n v="20.29"/>
    <n v="38.04"/>
    <n v="117.93"/>
    <n v="205.74"/>
    <n v="205.74"/>
    <n v="27.86"/>
    <n v="902"/>
    <s v="Yes"/>
    <m/>
    <m/>
    <m/>
    <x v="1"/>
  </r>
  <r>
    <n v="1001"/>
    <s v="Clifford Ray"/>
    <d v="1949-01-21T00:00:00"/>
    <s v="Former"/>
    <s v="C"/>
    <s v="USA"/>
    <s v="Black"/>
    <d v="1971-10-12T00:00:00"/>
    <n v="1971"/>
    <n v="1981"/>
    <d v="2019-07-31T00:00:00"/>
    <n v="0"/>
    <s v="No"/>
    <n v="70"/>
    <n v="22.72"/>
    <n v="70.52"/>
    <n v="104.33"/>
    <n v="205.74"/>
    <n v="205.74"/>
    <n v="24.65"/>
    <n v="784"/>
    <s v="No"/>
    <m/>
    <m/>
    <m/>
    <x v="1"/>
  </r>
  <r>
    <n v="1002"/>
    <s v="Hub Reed"/>
    <d v="1936-10-04T00:00:00"/>
    <s v="Former"/>
    <s v="C-F"/>
    <s v="USA"/>
    <s v="White"/>
    <d v="1958-10-23T00:00:00"/>
    <n v="1958"/>
    <n v="1965"/>
    <d v="2019-07-31T00:00:00"/>
    <n v="0"/>
    <s v="No"/>
    <n v="82"/>
    <n v="22.05"/>
    <n v="82.82"/>
    <n v="97.52"/>
    <n v="205.74"/>
    <n v="205.74"/>
    <n v="23.04"/>
    <n v="479"/>
    <s v="No"/>
    <m/>
    <m/>
    <m/>
    <x v="1"/>
  </r>
  <r>
    <n v="1003"/>
    <s v="Willis Reed*"/>
    <d v="1942-06-25T00:00:00"/>
    <s v="Former"/>
    <s v="C-F"/>
    <s v="USA"/>
    <s v="Black"/>
    <d v="1964-10-17T00:00:00"/>
    <n v="1964"/>
    <n v="1974"/>
    <d v="2019-07-31T00:00:00"/>
    <n v="0"/>
    <s v="No"/>
    <n v="77"/>
    <n v="22.31"/>
    <n v="77.099999999999994"/>
    <n v="106.59"/>
    <n v="205.74"/>
    <n v="205.74"/>
    <n v="25.18"/>
    <n v="650"/>
    <s v="Yes"/>
    <m/>
    <m/>
    <m/>
    <x v="1"/>
  </r>
  <r>
    <n v="1004"/>
    <s v="J.R. Reid"/>
    <d v="1968-03-31T00:00:00"/>
    <s v="Former"/>
    <s v="F"/>
    <s v="USA"/>
    <s v="Black"/>
    <d v="1989-11-03T00:00:00"/>
    <n v="1989"/>
    <n v="2001"/>
    <d v="2019-07-31T00:00:00"/>
    <n v="0"/>
    <s v="No"/>
    <n v="51"/>
    <n v="21.59"/>
    <n v="51.33"/>
    <n v="112.04"/>
    <n v="205.74"/>
    <n v="205.74"/>
    <n v="26.47"/>
    <n v="672"/>
    <s v="No"/>
    <m/>
    <m/>
    <m/>
    <x v="1"/>
  </r>
  <r>
    <n v="1005"/>
    <s v="Kevin Restani"/>
    <d v="1951-12-23T00:00:00"/>
    <s v="Former"/>
    <s v="F-C"/>
    <s v="USA"/>
    <s v="White"/>
    <d v="1974-10-18T00:00:00"/>
    <n v="1974"/>
    <n v="1982"/>
    <d v="2010-04-25T00:00:00"/>
    <n v="1"/>
    <s v="Yes"/>
    <n v="58"/>
    <n v="22.82"/>
    <n v="58.34"/>
    <n v="102.06"/>
    <n v="205.74"/>
    <n v="205.74"/>
    <n v="24.11"/>
    <n v="550"/>
    <s v="No"/>
    <s v="Diseases of the circulatory system"/>
    <s v="Ataque al corazón"/>
    <s v="BA41.Z Acute myocardial infarction, unspecified"/>
    <x v="2"/>
  </r>
  <r>
    <n v="1006"/>
    <s v="Chris Richard"/>
    <d v="1984-12-25T00:00:00"/>
    <s v="Former"/>
    <s v="F"/>
    <s v="USA"/>
    <s v="Black"/>
    <d v="2007-11-06T00:00:00"/>
    <n v="2007"/>
    <n v="2010"/>
    <d v="2019-07-31T00:00:00"/>
    <n v="0"/>
    <s v="No"/>
    <n v="34"/>
    <n v="22.86"/>
    <n v="34.6"/>
    <n v="122.47"/>
    <n v="205.74"/>
    <n v="205.74"/>
    <n v="28.93"/>
    <n v="70"/>
    <s v="No"/>
    <m/>
    <m/>
    <m/>
    <x v="1"/>
  </r>
  <r>
    <n v="1007"/>
    <s v="John Richter"/>
    <d v="1937-03-12T00:00:00"/>
    <s v="Former"/>
    <s v="F"/>
    <s v="USA"/>
    <s v="White"/>
    <d v="1959-10-17T00:00:00"/>
    <n v="1959"/>
    <n v="1960"/>
    <d v="1983-03-01T00:00:00"/>
    <n v="1"/>
    <s v="Yes"/>
    <n v="45"/>
    <n v="22.6"/>
    <n v="45.97"/>
    <n v="102.06"/>
    <n v="205.74"/>
    <n v="205.74"/>
    <n v="24.11"/>
    <n v="66"/>
    <s v="No"/>
    <s v="No encontrado"/>
    <s v="No dice la causa"/>
    <s v="XB5F"/>
    <x v="4"/>
  </r>
  <r>
    <n v="1008"/>
    <s v="Bob Riley"/>
    <d v="1948-07-06T00:00:00"/>
    <s v="Former"/>
    <s v="F"/>
    <s v="USA"/>
    <m/>
    <d v="1970-10-22T00:00:00"/>
    <n v="1970"/>
    <n v="1971"/>
    <d v="2019-07-31T00:00:00"/>
    <n v="0"/>
    <s v="No"/>
    <n v="71"/>
    <n v="22.29"/>
    <n v="71.069999999999993"/>
    <n v="106.59"/>
    <n v="205.74"/>
    <n v="205.74"/>
    <n v="25.18"/>
    <n v="7"/>
    <s v="No"/>
    <m/>
    <m/>
    <m/>
    <x v="1"/>
  </r>
  <r>
    <n v="1009"/>
    <s v="Arnie Risen*"/>
    <d v="1924-10-09T00:00:00"/>
    <s v="Former"/>
    <s v="C-F"/>
    <s v="USA"/>
    <s v="White"/>
    <d v="1948-11-06T00:00:00"/>
    <n v="1948"/>
    <n v="1958"/>
    <d v="2012-08-04T00:00:00"/>
    <n v="1"/>
    <s v="Yes"/>
    <n v="87"/>
    <n v="24.08"/>
    <n v="87.82"/>
    <n v="90.72"/>
    <n v="205.74"/>
    <n v="205.74"/>
    <n v="21.43"/>
    <n v="637"/>
    <s v="No"/>
    <s v="Cáncer"/>
    <s v="Risen was suffering from lung cancer, which was in remission, and chronic obstructive pulmonary disease."/>
    <s v="2C25.Z "/>
    <x v="3"/>
  </r>
  <r>
    <n v="1010"/>
    <s v="Rick Roberson"/>
    <d v="1947-07-07T00:00:00"/>
    <s v="Former"/>
    <s v="C-F"/>
    <s v="USA"/>
    <s v="Black"/>
    <d v="1969-10-25T00:00:00"/>
    <n v="1969"/>
    <n v="1976"/>
    <d v="2019-07-31T00:00:00"/>
    <n v="0"/>
    <s v="No"/>
    <n v="72"/>
    <n v="22.3"/>
    <n v="72.069999999999993"/>
    <n v="104.78"/>
    <n v="205.74"/>
    <n v="205.74"/>
    <n v="24.75"/>
    <n v="423"/>
    <s v="No"/>
    <m/>
    <s v="Murió en casa en paz"/>
    <s v="XB5F"/>
    <x v="1"/>
  </r>
  <r>
    <n v="1011"/>
    <s v="Bill Roberts"/>
    <d v="1925-03-13T00:00:00"/>
    <s v="Former"/>
    <s v="C"/>
    <s v="USA"/>
    <s v="White"/>
    <d v="1948-11-01T00:00:00"/>
    <n v="1948"/>
    <n v="1950"/>
    <d v="2016-01-23T00:00:00"/>
    <n v="1"/>
    <s v="Yes"/>
    <n v="90"/>
    <n v="23.64"/>
    <n v="90.86"/>
    <n v="95.25"/>
    <n v="205.74"/>
    <n v="205.74"/>
    <n v="22.5"/>
    <n v="117"/>
    <s v="No"/>
    <s v="No encontrado"/>
    <s v="No dice la causa pero tenía 90 años"/>
    <s v="MG2A"/>
    <x v="6"/>
  </r>
  <r>
    <n v="1012"/>
    <s v="Lawrence Roberts"/>
    <d v="1982-10-20T00:00:00"/>
    <s v="Former"/>
    <s v="F"/>
    <s v="USA"/>
    <s v="Black"/>
    <d v="2005-11-02T00:00:00"/>
    <n v="2005"/>
    <n v="2007"/>
    <d v="2019-07-31T00:00:00"/>
    <n v="0"/>
    <s v="No"/>
    <n v="36"/>
    <n v="23.04"/>
    <n v="36.78"/>
    <n v="108.86"/>
    <n v="205.74"/>
    <n v="205.74"/>
    <n v="25.72"/>
    <n v="87"/>
    <s v="No"/>
    <m/>
    <m/>
    <m/>
    <x v="1"/>
  </r>
  <r>
    <n v="1013"/>
    <s v="Cliff Robinson"/>
    <d v="1960-03-13T00:00:00"/>
    <s v="Former"/>
    <s v="F"/>
    <s v="USA"/>
    <s v="Black"/>
    <d v="1979-10-12T00:00:00"/>
    <n v="1979"/>
    <n v="1992"/>
    <d v="2019-07-31T00:00:00"/>
    <n v="0"/>
    <s v="No"/>
    <n v="59"/>
    <n v="19.579999999999998"/>
    <n v="59.38"/>
    <n v="99.79"/>
    <n v="205.74"/>
    <n v="205.74"/>
    <n v="23.57"/>
    <n v="629"/>
    <s v="No"/>
    <m/>
    <m/>
    <m/>
    <x v="1"/>
  </r>
  <r>
    <n v="1014"/>
    <s v="Thomas Robinson"/>
    <d v="1991-03-17T00:00:00"/>
    <s v="Former"/>
    <s v="F"/>
    <s v="USA"/>
    <s v="Black"/>
    <d v="2012-10-31T00:00:00"/>
    <n v="2012"/>
    <n v="2017"/>
    <d v="2019-07-31T00:00:00"/>
    <n v="0"/>
    <s v="No"/>
    <n v="28"/>
    <n v="21.63"/>
    <n v="28.37"/>
    <n v="107.5"/>
    <n v="205.74"/>
    <n v="208.28"/>
    <n v="25.4"/>
    <n v="184"/>
    <s v="No"/>
    <m/>
    <m/>
    <m/>
    <x v="1"/>
  </r>
  <r>
    <n v="1015"/>
    <s v="Red Rocha"/>
    <d v="1923-09-18T00:00:00"/>
    <s v="Former"/>
    <s v="C-F"/>
    <s v="USA"/>
    <s v="White"/>
    <d v="1947-11-13T00:00:00"/>
    <n v="1947"/>
    <n v="1957"/>
    <d v="2010-02-13T00:00:00"/>
    <n v="1"/>
    <s v="Yes"/>
    <n v="86"/>
    <n v="24.15"/>
    <n v="86.41"/>
    <n v="83.91"/>
    <n v="205.74"/>
    <n v="205.74"/>
    <n v="19.82"/>
    <n v="586"/>
    <s v="No"/>
    <s v="Cáncer"/>
    <s v="Tras 3 años de batalla contra el cáncer"/>
    <s v="2D4Z"/>
    <x v="3"/>
  </r>
  <r>
    <n v="1016"/>
    <s v="Brian Rowsom"/>
    <d v="1965-10-23T00:00:00"/>
    <s v="Former"/>
    <s v="F"/>
    <s v="USA"/>
    <s v="Black"/>
    <d v="1987-11-17T00:00:00"/>
    <n v="1987"/>
    <n v="1990"/>
    <d v="2019-07-31T00:00:00"/>
    <n v="0"/>
    <s v="No"/>
    <n v="53"/>
    <n v="22.07"/>
    <n v="53.77"/>
    <n v="99.79"/>
    <n v="205.74"/>
    <n v="205.74"/>
    <n v="23.57"/>
    <n v="82"/>
    <s v="No"/>
    <m/>
    <m/>
    <m/>
    <x v="1"/>
  </r>
  <r>
    <n v="1017"/>
    <s v="Michael Ruffin"/>
    <d v="1977-01-21T00:00:00"/>
    <s v="Former"/>
    <s v="F"/>
    <s v="USA"/>
    <s v="Black"/>
    <d v="1999-11-03T00:00:00"/>
    <n v="1999"/>
    <n v="2009"/>
    <d v="2019-07-31T00:00:00"/>
    <n v="0"/>
    <s v="No"/>
    <n v="42"/>
    <n v="22.78"/>
    <n v="42.52"/>
    <n v="111.58"/>
    <n v="205.74"/>
    <n v="205.74"/>
    <n v="26.36"/>
    <n v="414"/>
    <s v="No"/>
    <m/>
    <m/>
    <m/>
    <x v="1"/>
  </r>
  <r>
    <n v="1018"/>
    <s v="Joe Ruklick"/>
    <d v="1938-08-03T00:00:00"/>
    <s v="Former"/>
    <s v="F-C"/>
    <s v="USA"/>
    <s v="White"/>
    <d v="1959-10-31T00:00:00"/>
    <n v="1959"/>
    <n v="1962"/>
    <d v="2019-07-31T00:00:00"/>
    <n v="0"/>
    <s v="No"/>
    <n v="80"/>
    <n v="21.24"/>
    <n v="80.989999999999995"/>
    <n v="99.79"/>
    <n v="205.74"/>
    <n v="205.74"/>
    <n v="23.57"/>
    <n v="114"/>
    <s v="No"/>
    <m/>
    <m/>
    <m/>
    <x v="1"/>
  </r>
  <r>
    <n v="1019"/>
    <s v="Bob Rule"/>
    <d v="1944-06-29T00:00:00"/>
    <s v="Former"/>
    <s v="C-F"/>
    <s v="USA"/>
    <s v="Black"/>
    <d v="1967-10-13T00:00:00"/>
    <n v="1967"/>
    <n v="1975"/>
    <d v="2019-07-31T00:00:00"/>
    <n v="0"/>
    <s v="No"/>
    <n v="75"/>
    <n v="23.29"/>
    <n v="75.09"/>
    <n v="99.79"/>
    <n v="205.74"/>
    <n v="205.74"/>
    <n v="23.57"/>
    <n v="403"/>
    <s v="Yes"/>
    <m/>
    <s v="Mientras dormía"/>
    <s v="XB5F"/>
    <x v="1"/>
  </r>
  <r>
    <n v="1020"/>
    <s v="Stefano Rusconi"/>
    <d v="1968-10-02T00:00:00"/>
    <s v="Former"/>
    <s v="C-F"/>
    <s v="No USA"/>
    <s v="White"/>
    <d v="1995-11-12T00:00:00"/>
    <n v="1995"/>
    <n v="1996"/>
    <d v="2019-07-31T00:00:00"/>
    <n v="0"/>
    <s v="No"/>
    <n v="50"/>
    <n v="27.11"/>
    <n v="50.83"/>
    <n v="108.86"/>
    <n v="205.74"/>
    <n v="205.74"/>
    <n v="25.72"/>
    <n v="7"/>
    <s v="No"/>
    <m/>
    <m/>
    <m/>
    <x v="1"/>
  </r>
  <r>
    <n v="1021"/>
    <s v="JaKarr Sampson"/>
    <d v="1993-03-20T00:00:00"/>
    <s v="Active"/>
    <s v="G-F"/>
    <s v="USA"/>
    <s v="Black"/>
    <d v="2014-10-29T00:00:00"/>
    <n v="2014"/>
    <n v="2020"/>
    <d v="2019-07-31T00:00:00"/>
    <n v="0"/>
    <s v="No"/>
    <n v="26"/>
    <n v="21.61"/>
    <n v="26.36"/>
    <n v="97.07"/>
    <n v="205.74"/>
    <n v="205.74"/>
    <n v="22.93"/>
    <n v="60"/>
    <s v="No"/>
    <m/>
    <m/>
    <m/>
    <x v="1"/>
  </r>
  <r>
    <n v="1022"/>
    <s v="Samardo Samuels"/>
    <d v="1989-02-09T00:00:00"/>
    <s v="Former"/>
    <s v="C-F"/>
    <s v="No USA"/>
    <s v="Black"/>
    <d v="2010-10-29T00:00:00"/>
    <n v="2010"/>
    <n v="2013"/>
    <d v="2019-07-31T00:00:00"/>
    <n v="0"/>
    <s v="No"/>
    <n v="30"/>
    <n v="21.72"/>
    <n v="30.47"/>
    <n v="117.93"/>
    <n v="205.74"/>
    <n v="205.74"/>
    <n v="27.86"/>
    <n v="109"/>
    <s v="No"/>
    <m/>
    <m/>
    <m/>
    <x v="1"/>
  </r>
  <r>
    <n v="1023"/>
    <s v="Wayne Sappleton"/>
    <d v="1960-11-17T00:00:00"/>
    <s v="Former"/>
    <s v="F"/>
    <s v="No USA"/>
    <s v="Black"/>
    <d v="1984-10-26T00:00:00"/>
    <n v="1984"/>
    <n v="1985"/>
    <d v="2019-07-31T00:00:00"/>
    <n v="0"/>
    <s v="No"/>
    <n v="58"/>
    <n v="23.94"/>
    <n v="58.7"/>
    <n v="97.52"/>
    <n v="205.74"/>
    <n v="205.74"/>
    <n v="23.04"/>
    <n v="33"/>
    <s v="No"/>
    <m/>
    <m/>
    <m/>
    <x v="1"/>
  </r>
  <r>
    <n v="1024"/>
    <s v="Brian Scalabrine"/>
    <d v="1978-03-18T00:00:00"/>
    <s v="Former"/>
    <s v="F"/>
    <s v="USA"/>
    <s v="White"/>
    <d v="2002-10-31T00:00:00"/>
    <n v="2001"/>
    <n v="2012"/>
    <d v="2019-07-31T00:00:00"/>
    <n v="0"/>
    <s v="No"/>
    <n v="41"/>
    <n v="24.62"/>
    <n v="41.37"/>
    <n v="109.32"/>
    <n v="205.74"/>
    <n v="205.74"/>
    <n v="25.83"/>
    <n v="520"/>
    <s v="No"/>
    <m/>
    <m/>
    <m/>
    <x v="1"/>
  </r>
  <r>
    <n v="1025"/>
    <s v="Steve Scheffler"/>
    <d v="1967-09-03T00:00:00"/>
    <s v="Former"/>
    <s v="C-F"/>
    <s v="USA"/>
    <s v="White"/>
    <d v="1990-11-06T00:00:00"/>
    <n v="1990"/>
    <n v="1997"/>
    <d v="2019-07-31T00:00:00"/>
    <n v="0"/>
    <s v="No"/>
    <n v="51"/>
    <n v="23.18"/>
    <n v="51.91"/>
    <n v="113.4"/>
    <n v="205.74"/>
    <n v="205.74"/>
    <n v="26.79"/>
    <n v="174"/>
    <s v="Yes"/>
    <m/>
    <m/>
    <m/>
    <x v="1"/>
  </r>
  <r>
    <n v="1026"/>
    <s v="Herb Scherer"/>
    <d v="1928-12-21T00:00:00"/>
    <s v="Former"/>
    <s v="C"/>
    <s v="USA"/>
    <s v="White"/>
    <d v="1951-02-04T00:00:00"/>
    <n v="1950"/>
    <n v="1952"/>
    <d v="2012-06-28T00:00:00"/>
    <n v="1"/>
    <s v="Yes"/>
    <n v="83"/>
    <n v="22.12"/>
    <n v="83.52"/>
    <n v="96.16"/>
    <n v="205.74"/>
    <n v="205.74"/>
    <n v="22.72"/>
    <n v="32"/>
    <s v="No"/>
    <s v="No encontrado"/>
    <s v="Murió en paz"/>
    <s v="XB5F"/>
    <x v="6"/>
  </r>
  <r>
    <n v="1027"/>
    <s v="Detlef Schrempf"/>
    <d v="1963-01-21T00:00:00"/>
    <s v="Former"/>
    <s v="F-C"/>
    <s v="No USA"/>
    <s v="White"/>
    <d v="1985-10-26T00:00:00"/>
    <n v="1985"/>
    <n v="2001"/>
    <d v="2019-07-31T00:00:00"/>
    <n v="0"/>
    <s v="No"/>
    <n v="56"/>
    <n v="22.76"/>
    <n v="56.52"/>
    <n v="97.07"/>
    <n v="205.74"/>
    <n v="205.74"/>
    <n v="22.93"/>
    <n v="1136"/>
    <s v="No"/>
    <m/>
    <m/>
    <m/>
    <x v="1"/>
  </r>
  <r>
    <n v="1028"/>
    <s v="Luis Scola"/>
    <d v="1980-04-30T00:00:00"/>
    <s v="Former"/>
    <s v="F"/>
    <s v="No USA"/>
    <s v="White"/>
    <d v="2007-10-30T00:00:00"/>
    <n v="2007"/>
    <n v="2017"/>
    <d v="2019-07-31T00:00:00"/>
    <n v="0"/>
    <s v="No"/>
    <n v="39"/>
    <n v="27.5"/>
    <n v="39.25"/>
    <n v="108.86"/>
    <n v="205.74"/>
    <n v="205.74"/>
    <n v="25.72"/>
    <n v="616"/>
    <s v="No"/>
    <m/>
    <m/>
    <m/>
    <x v="1"/>
  </r>
  <r>
    <n v="1029"/>
    <s v="Ray Scott"/>
    <d v="1938-07-12T00:00:00"/>
    <s v="Former"/>
    <s v="F-C"/>
    <s v="USA"/>
    <s v="Black"/>
    <d v="1961-10-21T00:00:00"/>
    <n v="1961"/>
    <n v="1970"/>
    <d v="2019-07-31T00:00:00"/>
    <n v="0"/>
    <s v="No"/>
    <n v="81"/>
    <n v="23.28"/>
    <n v="81.05"/>
    <n v="97.52"/>
    <n v="205.74"/>
    <n v="205.74"/>
    <n v="23.04"/>
    <n v="684"/>
    <s v="No"/>
    <m/>
    <m/>
    <m/>
    <x v="1"/>
  </r>
  <r>
    <n v="1030"/>
    <s v="Kenny Sears"/>
    <d v="1933-08-17T00:00:00"/>
    <s v="Former"/>
    <s v="F"/>
    <s v="USA"/>
    <s v="White"/>
    <d v="1955-11-05T00:00:00"/>
    <n v="1955"/>
    <n v="1964"/>
    <d v="2017-04-23T00:00:00"/>
    <n v="1"/>
    <s v="Yes"/>
    <n v="83"/>
    <n v="22.22"/>
    <n v="83.68"/>
    <n v="89.81"/>
    <n v="205.74"/>
    <n v="205.74"/>
    <n v="21.22"/>
    <n v="529"/>
    <s v="No"/>
    <m/>
    <s v="Dos años de batalla contra la fibrosis pulmonar"/>
    <s v="CB03.4 Idiopathic pulmonary fibrosis"/>
    <x v="0"/>
  </r>
  <r>
    <n v="1031"/>
    <s v="Kevin Seraphin"/>
    <d v="1989-12-07T00:00:00"/>
    <s v="Former"/>
    <s v="F"/>
    <s v="No USA"/>
    <s v="Black"/>
    <d v="2010-11-16T00:00:00"/>
    <n v="2010"/>
    <n v="2017"/>
    <d v="2019-07-31T00:00:00"/>
    <n v="0"/>
    <s v="No"/>
    <n v="29"/>
    <n v="20.94"/>
    <n v="29.65"/>
    <n v="126.1"/>
    <n v="205.74"/>
    <n v="205.74"/>
    <n v="29.79"/>
    <n v="312"/>
    <s v="No"/>
    <m/>
    <m/>
    <m/>
    <x v="1"/>
  </r>
  <r>
    <n v="1032"/>
    <s v="Ansu Sesay"/>
    <d v="1976-07-29T00:00:00"/>
    <s v="Former"/>
    <s v="F"/>
    <s v="USA"/>
    <s v="Black"/>
    <d v="2002-03-30T00:00:00"/>
    <n v="2001"/>
    <n v="2005"/>
    <d v="2019-07-31T00:00:00"/>
    <n v="0"/>
    <s v="No"/>
    <n v="43"/>
    <n v="25.67"/>
    <n v="43"/>
    <n v="102.06"/>
    <n v="205.74"/>
    <n v="205.74"/>
    <n v="24.11"/>
    <n v="127"/>
    <s v="Yes"/>
    <m/>
    <m/>
    <m/>
    <x v="1"/>
  </r>
  <r>
    <n v="1033"/>
    <s v="Walter Sharpe"/>
    <d v="1986-07-18T00:00:00"/>
    <s v="Former"/>
    <s v="F"/>
    <s v="USA"/>
    <s v="Black"/>
    <d v="2008-11-03T00:00:00"/>
    <n v="2008"/>
    <n v="2009"/>
    <d v="2019-07-31T00:00:00"/>
    <n v="0"/>
    <s v="No"/>
    <n v="33"/>
    <n v="22.3"/>
    <n v="33.03"/>
    <n v="111.13"/>
    <n v="205.74"/>
    <n v="205.74"/>
    <n v="26.25"/>
    <n v="8"/>
    <s v="No"/>
    <m/>
    <m/>
    <m/>
    <x v="1"/>
  </r>
  <r>
    <n v="1034"/>
    <s v="Tornike Shengelia"/>
    <d v="1991-10-05T00:00:00"/>
    <s v="Former"/>
    <s v="F"/>
    <s v="No USA"/>
    <s v="White"/>
    <d v="2012-11-07T00:00:00"/>
    <n v="2012"/>
    <n v="2014"/>
    <d v="2019-07-31T00:00:00"/>
    <n v="0"/>
    <s v="No"/>
    <n v="27"/>
    <n v="21.09"/>
    <n v="27.82"/>
    <n v="98.43"/>
    <n v="205.74"/>
    <n v="205.74"/>
    <n v="23.25"/>
    <n v="45"/>
    <s v="No"/>
    <m/>
    <m/>
    <m/>
    <x v="1"/>
  </r>
  <r>
    <n v="1035"/>
    <s v="John Shumate"/>
    <d v="1952-04-06T00:00:00"/>
    <s v="Former"/>
    <s v="F-C"/>
    <s v="USA"/>
    <m/>
    <d v="1975-10-25T00:00:00"/>
    <n v="1975"/>
    <n v="1981"/>
    <d v="2019-07-31T00:00:00"/>
    <n v="0"/>
    <s v="No"/>
    <n v="67"/>
    <n v="23.55"/>
    <n v="67.319999999999993"/>
    <n v="106.59"/>
    <n v="205.74"/>
    <n v="205.74"/>
    <n v="25.18"/>
    <n v="318"/>
    <s v="No"/>
    <m/>
    <m/>
    <m/>
    <x v="1"/>
  </r>
  <r>
    <n v="1036"/>
    <s v="Wayne Simien"/>
    <d v="1983-03-09T00:00:00"/>
    <s v="Former"/>
    <s v="F"/>
    <s v="USA"/>
    <s v="Black"/>
    <d v="2005-11-02T00:00:00"/>
    <n v="2005"/>
    <n v="2007"/>
    <d v="2019-07-31T00:00:00"/>
    <n v="0"/>
    <s v="No"/>
    <n v="36"/>
    <n v="22.65"/>
    <n v="36.39"/>
    <n v="115.67"/>
    <n v="205.74"/>
    <n v="205.74"/>
    <n v="27.33"/>
    <n v="51"/>
    <s v="No"/>
    <m/>
    <m/>
    <m/>
    <x v="1"/>
  </r>
  <r>
    <n v="1037"/>
    <s v="Cedric Simmons"/>
    <d v="1986-01-03T00:00:00"/>
    <s v="Former"/>
    <s v="F"/>
    <s v="USA"/>
    <s v="Black"/>
    <d v="2006-11-01T00:00:00"/>
    <n v="2006"/>
    <n v="2009"/>
    <d v="2019-07-31T00:00:00"/>
    <n v="0"/>
    <s v="No"/>
    <n v="33"/>
    <n v="20.83"/>
    <n v="33.57"/>
    <n v="106.59"/>
    <n v="205.74"/>
    <n v="205.74"/>
    <n v="25.18"/>
    <n v="75"/>
    <s v="No"/>
    <m/>
    <m/>
    <m/>
    <x v="1"/>
  </r>
  <r>
    <n v="1038"/>
    <s v="Dickey Simpkins"/>
    <d v="1972-04-06T00:00:00"/>
    <s v="Former"/>
    <s v="F"/>
    <s v="USA"/>
    <s v="Black"/>
    <d v="1994-11-04T00:00:00"/>
    <n v="1994"/>
    <n v="2002"/>
    <d v="2019-07-31T00:00:00"/>
    <n v="0"/>
    <s v="No"/>
    <n v="47"/>
    <n v="22.58"/>
    <n v="47.32"/>
    <n v="112.49"/>
    <n v="205.74"/>
    <n v="205.74"/>
    <n v="26.58"/>
    <n v="327"/>
    <s v="No"/>
    <m/>
    <m/>
    <m/>
    <x v="1"/>
  </r>
  <r>
    <n v="1039"/>
    <s v="Brian Skinner"/>
    <d v="1976-05-19T00:00:00"/>
    <s v="Former"/>
    <s v="F"/>
    <s v="USA"/>
    <s v="Black"/>
    <d v="1999-02-27T00:00:00"/>
    <n v="1998"/>
    <n v="2012"/>
    <d v="2019-07-31T00:00:00"/>
    <n v="0"/>
    <s v="No"/>
    <n v="43"/>
    <n v="22.78"/>
    <n v="43.2"/>
    <n v="115.67"/>
    <n v="205.74"/>
    <n v="205.74"/>
    <n v="27.33"/>
    <n v="608"/>
    <s v="No"/>
    <m/>
    <m/>
    <m/>
    <x v="1"/>
  </r>
  <r>
    <n v="1040"/>
    <s v="Garfield Smith"/>
    <d v="1945-11-18T00:00:00"/>
    <s v="Former"/>
    <s v="C-F"/>
    <s v="USA"/>
    <s v="Black"/>
    <d v="1970-10-13T00:00:00"/>
    <n v="1970"/>
    <n v="1972"/>
    <d v="2019-07-31T00:00:00"/>
    <n v="0"/>
    <s v="No"/>
    <n v="73"/>
    <n v="24.9"/>
    <n v="73.7"/>
    <n v="106.59"/>
    <n v="205.74"/>
    <n v="205.74"/>
    <n v="25.18"/>
    <n v="63"/>
    <s v="No"/>
    <m/>
    <m/>
    <m/>
    <x v="1"/>
  </r>
  <r>
    <n v="1041"/>
    <s v="Jim Smith"/>
    <d v="1958-04-12T00:00:00"/>
    <s v="Former"/>
    <s v="F"/>
    <s v="USA"/>
    <s v="Black"/>
    <d v="1981-10-31T00:00:00"/>
    <n v="1981"/>
    <n v="1983"/>
    <d v="2019-07-31T00:00:00"/>
    <n v="0"/>
    <s v="No"/>
    <n v="61"/>
    <n v="23.55"/>
    <n v="61.3"/>
    <n v="102.06"/>
    <n v="205.74"/>
    <n v="205.74"/>
    <n v="24.11"/>
    <n v="76"/>
    <s v="No"/>
    <m/>
    <m/>
    <m/>
    <x v="1"/>
  </r>
  <r>
    <n v="1042"/>
    <s v="Josh Smith"/>
    <d v="1985-12-05T00:00:00"/>
    <s v="Former"/>
    <s v="F"/>
    <s v="USA"/>
    <s v="Black"/>
    <d v="2004-11-03T00:00:00"/>
    <n v="2004"/>
    <n v="2018"/>
    <d v="2019-07-31T00:00:00"/>
    <n v="0"/>
    <s v="No"/>
    <n v="33"/>
    <n v="18.91"/>
    <n v="33.65"/>
    <n v="102.06"/>
    <n v="205.74"/>
    <n v="205.74"/>
    <n v="24.11"/>
    <n v="822"/>
    <s v="Yes"/>
    <m/>
    <m/>
    <m/>
    <x v="1"/>
  </r>
  <r>
    <n v="1043"/>
    <s v="Mike Sojourner"/>
    <d v="1953-10-16T00:00:00"/>
    <s v="Former"/>
    <s v="C-F"/>
    <s v="USA"/>
    <s v="Black"/>
    <d v="1974-10-22T00:00:00"/>
    <n v="1974"/>
    <n v="1977"/>
    <d v="2019-07-31T00:00:00"/>
    <n v="0"/>
    <s v="No"/>
    <n v="65"/>
    <n v="21.02"/>
    <n v="65.790000000000006"/>
    <n v="102.06"/>
    <n v="205.74"/>
    <n v="205.74"/>
    <n v="24.11"/>
    <n v="191"/>
    <s v="No"/>
    <m/>
    <m/>
    <m/>
    <x v="1"/>
  </r>
  <r>
    <n v="1044"/>
    <s v="Darius Songaila"/>
    <d v="1978-02-14T00:00:00"/>
    <s v="Former"/>
    <s v="F"/>
    <s v="No USA"/>
    <s v="White"/>
    <d v="2003-10-29T00:00:00"/>
    <n v="2003"/>
    <n v="2011"/>
    <d v="2019-07-31T00:00:00"/>
    <n v="0"/>
    <s v="No"/>
    <n v="41"/>
    <n v="25.7"/>
    <n v="41.46"/>
    <n v="112.49"/>
    <n v="205.74"/>
    <n v="205.74"/>
    <n v="26.58"/>
    <n v="495"/>
    <s v="No"/>
    <m/>
    <m/>
    <m/>
    <x v="1"/>
  </r>
  <r>
    <n v="1045"/>
    <s v="Art Spoelstra"/>
    <d v="1932-09-11T00:00:00"/>
    <s v="Former"/>
    <s v="C"/>
    <s v="USA"/>
    <s v="White"/>
    <d v="1954-10-30T00:00:00"/>
    <n v="1954"/>
    <n v="1958"/>
    <d v="2008-04-09T00:00:00"/>
    <n v="1"/>
    <s v="Yes"/>
    <n v="75"/>
    <n v="22.13"/>
    <n v="75.58"/>
    <n v="99.79"/>
    <n v="205.74"/>
    <n v="205.74"/>
    <n v="23.57"/>
    <n v="278"/>
    <s v="No"/>
    <s v="Diseases of the circulatory system"/>
    <s v="No he encontrado nada más"/>
    <s v="XC5F"/>
    <x v="4"/>
  </r>
  <r>
    <n v="1046"/>
    <s v="Jim Springer"/>
    <d v="1926-06-17T00:00:00"/>
    <s v="Former"/>
    <s v="C"/>
    <s v="USA"/>
    <s v="White"/>
    <d v="1948-11-01T00:00:00"/>
    <n v="1948"/>
    <n v="1949"/>
    <d v="2018-02-19T00:00:00"/>
    <n v="1"/>
    <s v="Yes"/>
    <n v="91"/>
    <n v="22.38"/>
    <n v="91.68"/>
    <n v="106.59"/>
    <n v="205.74"/>
    <n v="205.74"/>
    <n v="25.18"/>
    <n v="2"/>
    <s v="No"/>
    <m/>
    <s v="No he encontrado nada  "/>
    <m/>
    <x v="4"/>
  </r>
  <r>
    <n v="1047"/>
    <s v="Peja Stojakovic"/>
    <d v="1977-06-09T00:00:00"/>
    <s v="Former"/>
    <s v="F-G"/>
    <s v="No USA"/>
    <s v="White"/>
    <d v="1999-02-05T00:00:00"/>
    <n v="1998"/>
    <n v="2011"/>
    <d v="2019-07-31T00:00:00"/>
    <n v="0"/>
    <s v="No"/>
    <n v="42"/>
    <n v="21.66"/>
    <n v="42.14"/>
    <n v="99.79"/>
    <n v="205.74"/>
    <n v="205.74"/>
    <n v="23.57"/>
    <n v="804"/>
    <s v="No"/>
    <m/>
    <m/>
    <m/>
    <x v="1"/>
  </r>
  <r>
    <n v="1048"/>
    <s v="Bill Stricker"/>
    <d v="1948-01-22T00:00:00"/>
    <s v="Former"/>
    <s v="F"/>
    <s v="USA"/>
    <s v="White"/>
    <d v="1970-11-14T00:00:00"/>
    <n v="1970"/>
    <n v="1971"/>
    <d v="2019-07-31T00:00:00"/>
    <n v="0"/>
    <s v="No"/>
    <n v="71"/>
    <n v="22.81"/>
    <n v="71.52"/>
    <n v="95.25"/>
    <n v="205.74"/>
    <n v="205.74"/>
    <n v="22.5"/>
    <n v="1"/>
    <s v="No"/>
    <m/>
    <s v="No dice la causa"/>
    <s v="XB5F"/>
    <x v="1"/>
  </r>
  <r>
    <n v="1049"/>
    <s v="Mark Strickland"/>
    <d v="1970-07-14T00:00:00"/>
    <s v="Former"/>
    <s v="F"/>
    <s v="USA"/>
    <s v="Black"/>
    <d v="1995-03-04T00:00:00"/>
    <n v="1994"/>
    <n v="2003"/>
    <d v="2019-07-31T00:00:00"/>
    <n v="0"/>
    <s v="No"/>
    <n v="49"/>
    <n v="24.64"/>
    <n v="49.05"/>
    <n v="95.25"/>
    <n v="205.74"/>
    <n v="205.74"/>
    <n v="22.5"/>
    <n v="281"/>
    <s v="No"/>
    <m/>
    <m/>
    <m/>
    <x v="1"/>
  </r>
  <r>
    <n v="1050"/>
    <s v="Gary Suiter"/>
    <d v="1945-01-18T00:00:00"/>
    <s v="Former"/>
    <s v="C-F"/>
    <s v="USA"/>
    <m/>
    <d v="1970-10-17T00:00:00"/>
    <n v="1970"/>
    <n v="1971"/>
    <d v="1982-10-23T00:00:00"/>
    <n v="1"/>
    <s v="Yes"/>
    <n v="37"/>
    <n v="25.74"/>
    <n v="37.76"/>
    <n v="102.06"/>
    <n v="205.74"/>
    <n v="205.74"/>
    <n v="24.11"/>
    <n v="30"/>
    <s v="No"/>
    <s v="Accidente/Asesinato/Suicidio"/>
    <s v="Le dispararon"/>
    <s v="PE20.Z"/>
    <x v="5"/>
  </r>
  <r>
    <n v="1051"/>
    <s v="Jared Sullinger"/>
    <d v="1992-03-04T00:00:00"/>
    <s v="Former"/>
    <s v="F"/>
    <s v="USA"/>
    <s v="Black"/>
    <d v="2012-10-30T00:00:00"/>
    <n v="2012"/>
    <n v="2017"/>
    <d v="2019-07-31T00:00:00"/>
    <n v="0"/>
    <s v="No"/>
    <n v="27"/>
    <n v="20.66"/>
    <n v="27.41"/>
    <n v="117.93"/>
    <n v="205.74"/>
    <n v="205.74"/>
    <n v="27.86"/>
    <n v="170"/>
    <s v="No"/>
    <m/>
    <m/>
    <m/>
    <x v="1"/>
  </r>
  <r>
    <n v="1052"/>
    <s v="Stromile Swift"/>
    <d v="1979-11-21T00:00:00"/>
    <s v="Former"/>
    <s v="F"/>
    <s v="USA"/>
    <s v="Black"/>
    <d v="2000-10-31T00:00:00"/>
    <n v="2000"/>
    <n v="2009"/>
    <d v="2019-07-31T00:00:00"/>
    <n v="0"/>
    <s v="No"/>
    <n v="39"/>
    <n v="20.94"/>
    <n v="39.69"/>
    <n v="102.06"/>
    <n v="205.74"/>
    <n v="205.74"/>
    <n v="24.11"/>
    <n v="547"/>
    <s v="No"/>
    <m/>
    <m/>
    <m/>
    <x v="1"/>
  </r>
  <r>
    <n v="1053"/>
    <s v="Larry Sykes"/>
    <d v="1973-04-11T00:00:00"/>
    <s v="Former"/>
    <s v="F"/>
    <s v="USA"/>
    <s v="Black"/>
    <d v="1995-11-15T00:00:00"/>
    <n v="1995"/>
    <n v="1996"/>
    <d v="2019-07-31T00:00:00"/>
    <n v="0"/>
    <s v="No"/>
    <n v="46"/>
    <n v="22.6"/>
    <n v="46.3"/>
    <n v="115.67"/>
    <n v="205.74"/>
    <n v="205.74"/>
    <n v="27.33"/>
    <n v="1"/>
    <s v="No"/>
    <m/>
    <m/>
    <m/>
    <x v="1"/>
  </r>
  <r>
    <n v="1054"/>
    <s v="Johnny Taylor"/>
    <d v="1974-06-04T00:00:00"/>
    <s v="Former"/>
    <s v="F"/>
    <s v="USA"/>
    <s v="Black"/>
    <d v="1997-11-30T00:00:00"/>
    <n v="1997"/>
    <n v="2000"/>
    <d v="2019-07-31T00:00:00"/>
    <n v="0"/>
    <s v="No"/>
    <n v="45"/>
    <n v="23.49"/>
    <n v="45.16"/>
    <n v="99.79"/>
    <n v="205.74"/>
    <n v="205.74"/>
    <n v="23.57"/>
    <n v="54"/>
    <s v="No"/>
    <m/>
    <m/>
    <m/>
    <x v="1"/>
  </r>
  <r>
    <n v="1055"/>
    <s v="Maurice Taylor"/>
    <d v="1976-10-30T00:00:00"/>
    <s v="Former"/>
    <s v="F"/>
    <s v="USA"/>
    <s v="Black"/>
    <d v="1997-10-31T00:00:00"/>
    <n v="1997"/>
    <n v="2007"/>
    <d v="2019-07-31T00:00:00"/>
    <n v="0"/>
    <s v="No"/>
    <n v="42"/>
    <n v="21"/>
    <n v="42.75"/>
    <n v="117.93"/>
    <n v="205.74"/>
    <n v="205.74"/>
    <n v="27.86"/>
    <n v="534"/>
    <s v="No"/>
    <m/>
    <m/>
    <m/>
    <x v="1"/>
  </r>
  <r>
    <n v="1056"/>
    <s v="Etan Thomas"/>
    <d v="1978-04-01T00:00:00"/>
    <s v="Former"/>
    <s v="F"/>
    <s v="USA"/>
    <s v="Black"/>
    <d v="2001-11-01T00:00:00"/>
    <n v="2001"/>
    <n v="2011"/>
    <d v="2019-07-31T00:00:00"/>
    <n v="0"/>
    <s v="No"/>
    <n v="41"/>
    <n v="23.59"/>
    <n v="41.33"/>
    <n v="116.12"/>
    <n v="205.74"/>
    <n v="205.74"/>
    <n v="27.43"/>
    <n v="409"/>
    <s v="No"/>
    <m/>
    <m/>
    <m/>
    <x v="1"/>
  </r>
  <r>
    <n v="1057"/>
    <s v="John Thomas"/>
    <d v="1975-09-08T00:00:00"/>
    <s v="Former"/>
    <s v="F"/>
    <s v="USA"/>
    <m/>
    <d v="1997-10-31T00:00:00"/>
    <n v="1997"/>
    <n v="2006"/>
    <d v="2019-07-31T00:00:00"/>
    <n v="0"/>
    <s v="No"/>
    <n v="43"/>
    <n v="22.15"/>
    <n v="43.89"/>
    <n v="120.2"/>
    <n v="205.74"/>
    <n v="205.74"/>
    <n v="28.4"/>
    <n v="208"/>
    <s v="No"/>
    <m/>
    <m/>
    <m/>
    <x v="1"/>
  </r>
  <r>
    <n v="1058"/>
    <s v="Kurt Thomas"/>
    <d v="1972-10-04T00:00:00"/>
    <s v="Former"/>
    <s v="F"/>
    <s v="USA"/>
    <s v="Black"/>
    <d v="1995-11-04T00:00:00"/>
    <n v="1995"/>
    <n v="2013"/>
    <d v="2019-07-31T00:00:00"/>
    <n v="0"/>
    <s v="No"/>
    <n v="46"/>
    <n v="23.08"/>
    <n v="46.82"/>
    <n v="104.33"/>
    <n v="205.74"/>
    <n v="205.74"/>
    <n v="24.65"/>
    <n v="1110"/>
    <s v="No"/>
    <m/>
    <m/>
    <m/>
    <x v="1"/>
  </r>
  <r>
    <n v="1059"/>
    <s v="Malcolm Thomas"/>
    <d v="1988-11-08T00:00:00"/>
    <s v="Former"/>
    <s v="F"/>
    <s v="USA"/>
    <s v="Black"/>
    <d v="2012-01-13T00:00:00"/>
    <n v="2011"/>
    <n v="2015"/>
    <d v="2019-07-31T00:00:00"/>
    <n v="0"/>
    <s v="No"/>
    <n v="30"/>
    <n v="23.18"/>
    <n v="30.72"/>
    <n v="102.06"/>
    <n v="205.74"/>
    <n v="205.74"/>
    <n v="24.11"/>
    <n v="40"/>
    <s v="No"/>
    <m/>
    <m/>
    <m/>
    <x v="1"/>
  </r>
  <r>
    <n v="1060"/>
    <s v="Tyrus Thomas"/>
    <d v="1986-08-17T00:00:00"/>
    <s v="Former"/>
    <s v="F"/>
    <s v="USA"/>
    <s v="Black"/>
    <d v="2006-10-31T00:00:00"/>
    <n v="2006"/>
    <n v="2015"/>
    <d v="2019-07-31T00:00:00"/>
    <n v="0"/>
    <s v="No"/>
    <n v="32"/>
    <n v="20.21"/>
    <n v="32.950000000000003"/>
    <n v="97.52"/>
    <n v="205.74"/>
    <n v="205.74"/>
    <n v="23.04"/>
    <n v="402"/>
    <s v="No"/>
    <m/>
    <m/>
    <m/>
    <x v="1"/>
  </r>
  <r>
    <n v="1061"/>
    <s v="Otis Thorpe"/>
    <d v="1962-08-05T00:00:00"/>
    <s v="Former"/>
    <s v="F-C"/>
    <s v="USA"/>
    <s v="Black"/>
    <d v="1984-10-27T00:00:00"/>
    <n v="1984"/>
    <n v="2001"/>
    <d v="2019-07-31T00:00:00"/>
    <n v="0"/>
    <s v="No"/>
    <n v="56"/>
    <n v="22.23"/>
    <n v="56.99"/>
    <n v="102.06"/>
    <n v="205.74"/>
    <n v="205.74"/>
    <n v="24.11"/>
    <n v="1257"/>
    <s v="No"/>
    <m/>
    <m/>
    <m/>
    <x v="1"/>
  </r>
  <r>
    <n v="1062"/>
    <s v="Wayman Tisdale"/>
    <d v="1964-06-09T00:00:00"/>
    <s v="Former"/>
    <s v="F-C"/>
    <s v="USA"/>
    <s v="Black"/>
    <d v="1985-10-26T00:00:00"/>
    <n v="1985"/>
    <n v="1997"/>
    <d v="2009-05-15T00:00:00"/>
    <n v="1"/>
    <s v="Yes"/>
    <n v="44"/>
    <n v="21.38"/>
    <n v="44.93"/>
    <n v="108.86"/>
    <n v="205.74"/>
    <n v="205.74"/>
    <n v="25.72"/>
    <n v="840"/>
    <s v="Yes"/>
    <s v="Cáncer"/>
    <s v="cáncer"/>
    <s v="2D4Z"/>
    <x v="3"/>
  </r>
  <r>
    <n v="1063"/>
    <s v="Ray Tolbert"/>
    <d v="1958-09-10T00:00:00"/>
    <s v="Former"/>
    <s v="F"/>
    <s v="USA"/>
    <s v="Black"/>
    <d v="1981-10-30T00:00:00"/>
    <n v="1981"/>
    <n v="1989"/>
    <d v="2019-07-31T00:00:00"/>
    <n v="0"/>
    <s v="No"/>
    <n v="60"/>
    <n v="23.14"/>
    <n v="60.89"/>
    <n v="102.06"/>
    <n v="205.74"/>
    <n v="205.74"/>
    <n v="24.11"/>
    <n v="261"/>
    <s v="No"/>
    <m/>
    <m/>
    <m/>
    <x v="1"/>
  </r>
  <r>
    <n v="1064"/>
    <s v="Bernard Toone"/>
    <d v="1956-07-14T00:00:00"/>
    <s v="Former"/>
    <s v="F"/>
    <s v="USA"/>
    <s v="Black"/>
    <d v="1979-10-17T00:00:00"/>
    <n v="1979"/>
    <n v="1980"/>
    <d v="2019-07-31T00:00:00"/>
    <n v="0"/>
    <s v="No"/>
    <n v="63"/>
    <n v="23.26"/>
    <n v="63.04"/>
    <n v="95.25"/>
    <n v="205.74"/>
    <n v="205.74"/>
    <n v="22.5"/>
    <n v="23"/>
    <s v="No"/>
    <m/>
    <m/>
    <m/>
    <x v="1"/>
  </r>
  <r>
    <n v="1065"/>
    <s v="Mirsad Turkcan"/>
    <d v="1976-06-07T00:00:00"/>
    <s v="Former"/>
    <s v="F"/>
    <s v="No USA"/>
    <s v="White"/>
    <d v="1999-11-19T00:00:00"/>
    <n v="1999"/>
    <n v="2000"/>
    <d v="2019-07-31T00:00:00"/>
    <n v="0"/>
    <s v="No"/>
    <n v="43"/>
    <n v="23.45"/>
    <n v="43.15"/>
    <n v="107.05"/>
    <n v="205.74"/>
    <n v="205.74"/>
    <n v="25.29"/>
    <n v="17"/>
    <s v="No"/>
    <m/>
    <m/>
    <m/>
    <x v="1"/>
  </r>
  <r>
    <n v="1066"/>
    <s v="Jeff Turner"/>
    <d v="1962-04-09T00:00:00"/>
    <s v="Former"/>
    <s v="F-C"/>
    <s v="USA"/>
    <s v="White"/>
    <d v="1984-10-26T00:00:00"/>
    <n v="1984"/>
    <n v="1996"/>
    <d v="2019-07-31T00:00:00"/>
    <n v="0"/>
    <s v="No"/>
    <n v="57"/>
    <n v="22.55"/>
    <n v="57.31"/>
    <n v="104.33"/>
    <n v="205.74"/>
    <n v="205.74"/>
    <n v="24.65"/>
    <n v="612"/>
    <s v="Yes"/>
    <m/>
    <m/>
    <m/>
    <x v="1"/>
  </r>
  <r>
    <n v="1067"/>
    <s v="Jarvis Varnado"/>
    <d v="1988-04-01T00:00:00"/>
    <s v="Former"/>
    <s v="F"/>
    <s v="USA"/>
    <s v="Black"/>
    <d v="2012-12-25T00:00:00"/>
    <n v="2012"/>
    <n v="2014"/>
    <d v="2019-07-31T00:00:00"/>
    <n v="0"/>
    <s v="No"/>
    <n v="31"/>
    <n v="24.73"/>
    <n v="31.33"/>
    <n v="104.33"/>
    <n v="205.74"/>
    <n v="205.74"/>
    <n v="24.65"/>
    <n v="37"/>
    <s v="No"/>
    <m/>
    <m/>
    <m/>
    <x v="1"/>
  </r>
  <r>
    <n v="1068"/>
    <s v="David Vaughn"/>
    <d v="1973-03-23T00:00:00"/>
    <s v="Former"/>
    <s v="F"/>
    <s v="USA"/>
    <s v="Black"/>
    <d v="1995-11-04T00:00:00"/>
    <n v="1995"/>
    <n v="1999"/>
    <d v="2019-07-31T00:00:00"/>
    <n v="0"/>
    <s v="No"/>
    <n v="46"/>
    <n v="22.62"/>
    <n v="46.35"/>
    <n v="108.86"/>
    <n v="205.74"/>
    <n v="205.74"/>
    <n v="25.72"/>
    <n v="118"/>
    <s v="No"/>
    <m/>
    <m/>
    <m/>
    <x v="1"/>
  </r>
  <r>
    <n v="1069"/>
    <s v="Loy Vaught"/>
    <d v="1968-02-27T00:00:00"/>
    <s v="Former"/>
    <s v="F"/>
    <s v="USA"/>
    <s v="Black"/>
    <d v="1990-11-02T00:00:00"/>
    <n v="1990"/>
    <n v="2001"/>
    <d v="2019-07-31T00:00:00"/>
    <n v="0"/>
    <s v="No"/>
    <n v="51"/>
    <n v="22.68"/>
    <n v="51.42"/>
    <n v="104.33"/>
    <n v="205.74"/>
    <n v="205.74"/>
    <n v="24.65"/>
    <n v="689"/>
    <s v="No"/>
    <m/>
    <m/>
    <m/>
    <x v="1"/>
  </r>
  <r>
    <n v="1070"/>
    <s v="Pete Verhoeven"/>
    <d v="1959-02-15T00:00:00"/>
    <s v="Former"/>
    <s v="F"/>
    <s v="USA"/>
    <s v="White"/>
    <d v="1981-10-30T00:00:00"/>
    <n v="1981"/>
    <n v="1987"/>
    <d v="2019-07-31T00:00:00"/>
    <n v="0"/>
    <s v="No"/>
    <n v="60"/>
    <n v="22.7"/>
    <n v="60.45"/>
    <n v="97.52"/>
    <n v="205.74"/>
    <n v="205.74"/>
    <n v="23.04"/>
    <n v="282"/>
    <s v="No"/>
    <m/>
    <m/>
    <m/>
    <x v="1"/>
  </r>
  <r>
    <n v="1071"/>
    <s v="Joao Vianna"/>
    <d v="1966-11-15T00:00:00"/>
    <s v="Former"/>
    <s v="F"/>
    <s v="No USA"/>
    <s v="Black"/>
    <d v="1991-11-01T00:00:00"/>
    <n v="1991"/>
    <n v="1992"/>
    <d v="2019-07-31T00:00:00"/>
    <n v="0"/>
    <s v="No"/>
    <n v="52"/>
    <n v="24.96"/>
    <n v="52.71"/>
    <n v="97.52"/>
    <n v="205.74"/>
    <n v="205.74"/>
    <n v="23.04"/>
    <n v="1"/>
    <s v="No"/>
    <m/>
    <m/>
    <m/>
    <x v="1"/>
  </r>
  <r>
    <n v="1072"/>
    <s v="Gary Voce"/>
    <d v="1965-11-24T00:00:00"/>
    <s v="Former"/>
    <s v="F"/>
    <s v="No USA"/>
    <s v="Black"/>
    <d v="1989-11-10T00:00:00"/>
    <n v="1989"/>
    <n v="1990"/>
    <d v="2019-07-31T00:00:00"/>
    <n v="0"/>
    <s v="No"/>
    <n v="53"/>
    <n v="23.96"/>
    <n v="53.68"/>
    <n v="108.86"/>
    <n v="205.74"/>
    <n v="205.74"/>
    <n v="25.72"/>
    <n v="1"/>
    <s v="No"/>
    <m/>
    <m/>
    <m/>
    <x v="1"/>
  </r>
  <r>
    <n v="1073"/>
    <s v="Samaki Walker"/>
    <d v="1976-02-25T00:00:00"/>
    <s v="Former"/>
    <s v="F"/>
    <s v="USA"/>
    <s v="Black"/>
    <d v="1996-11-12T00:00:00"/>
    <n v="1996"/>
    <n v="2006"/>
    <d v="2019-07-31T00:00:00"/>
    <n v="0"/>
    <s v="No"/>
    <n v="43"/>
    <n v="20.71"/>
    <n v="43.43"/>
    <n v="108.86"/>
    <n v="205.74"/>
    <n v="205.74"/>
    <n v="25.72"/>
    <n v="445"/>
    <s v="No"/>
    <m/>
    <m/>
    <m/>
    <x v="1"/>
  </r>
  <r>
    <n v="1074"/>
    <s v="Ben Wallace"/>
    <d v="1974-09-10T00:00:00"/>
    <s v="Former"/>
    <s v="F-C"/>
    <s v="USA"/>
    <s v="Black"/>
    <d v="1996-11-01T00:00:00"/>
    <n v="1996"/>
    <n v="2012"/>
    <d v="2019-07-31T00:00:00"/>
    <n v="0"/>
    <s v="No"/>
    <n v="44"/>
    <n v="22.14"/>
    <n v="44.89"/>
    <n v="108.86"/>
    <n v="205.74"/>
    <n v="205.74"/>
    <n v="25.72"/>
    <n v="1088"/>
    <s v="No"/>
    <m/>
    <m/>
    <m/>
    <x v="1"/>
  </r>
  <r>
    <n v="1075"/>
    <s v="Cornell Warner"/>
    <d v="1948-08-12T00:00:00"/>
    <s v="Former"/>
    <s v="F-C"/>
    <s v="USA"/>
    <s v="Black"/>
    <d v="1970-10-14T00:00:00"/>
    <n v="1970"/>
    <n v="1977"/>
    <d v="2019-07-31T00:00:00"/>
    <n v="0"/>
    <s v="No"/>
    <n v="70"/>
    <n v="22.17"/>
    <n v="70.97"/>
    <n v="99.79"/>
    <n v="205.74"/>
    <n v="205.74"/>
    <n v="23.57"/>
    <n v="445"/>
    <s v="No"/>
    <m/>
    <m/>
    <m/>
    <x v="1"/>
  </r>
  <r>
    <n v="1076"/>
    <s v="Hakim Warrick"/>
    <d v="1982-07-08T00:00:00"/>
    <s v="Former"/>
    <s v="F"/>
    <s v="USA"/>
    <s v="Black"/>
    <d v="2005-11-02T00:00:00"/>
    <n v="2005"/>
    <n v="2013"/>
    <d v="2019-07-31T00:00:00"/>
    <n v="0"/>
    <s v="No"/>
    <n v="37"/>
    <n v="23.32"/>
    <n v="37.06"/>
    <n v="99.34"/>
    <n v="205.74"/>
    <n v="205.74"/>
    <n v="23.47"/>
    <n v="526"/>
    <s v="No"/>
    <m/>
    <m/>
    <m/>
    <x v="1"/>
  </r>
  <r>
    <n v="1077"/>
    <s v="Wilson Washington"/>
    <d v="1955-08-03T00:00:00"/>
    <s v="Former"/>
    <s v="F-C"/>
    <s v="USA"/>
    <s v="Black"/>
    <d v="1977-11-12T00:00:00"/>
    <n v="1977"/>
    <n v="1979"/>
    <d v="2019-07-31T00:00:00"/>
    <n v="0"/>
    <s v="No"/>
    <n v="63"/>
    <n v="22.28"/>
    <n v="63.99"/>
    <n v="102.96"/>
    <n v="205.74"/>
    <n v="205.74"/>
    <n v="24.32"/>
    <n v="100"/>
    <s v="No"/>
    <m/>
    <m/>
    <m/>
    <x v="1"/>
  </r>
  <r>
    <n v="1078"/>
    <s v="Marcus Webb"/>
    <d v="1970-05-09T00:00:00"/>
    <s v="Former"/>
    <s v="F-C"/>
    <s v="USA"/>
    <s v="Black"/>
    <d v="1992-11-25T00:00:00"/>
    <n v="1992"/>
    <n v="1993"/>
    <d v="2019-07-31T00:00:00"/>
    <n v="0"/>
    <s v="No"/>
    <n v="49"/>
    <n v="22.55"/>
    <n v="49.23"/>
    <n v="115.67"/>
    <n v="205.74"/>
    <n v="205.74"/>
    <n v="27.33"/>
    <n v="9"/>
    <s v="No"/>
    <m/>
    <m/>
    <m/>
    <x v="1"/>
  </r>
  <r>
    <n v="1079"/>
    <s v="Chris Webber"/>
    <d v="1973-03-01T00:00:00"/>
    <s v="Former"/>
    <s v="F-C"/>
    <s v="USA"/>
    <s v="Black"/>
    <d v="1993-11-09T00:00:00"/>
    <n v="1993"/>
    <n v="2008"/>
    <d v="2019-07-31T00:00:00"/>
    <n v="0"/>
    <s v="No"/>
    <n v="46"/>
    <n v="20.69"/>
    <n v="46.41"/>
    <n v="111.13"/>
    <n v="205.74"/>
    <n v="205.74"/>
    <n v="26.25"/>
    <n v="831"/>
    <s v="No"/>
    <m/>
    <m/>
    <m/>
    <x v="1"/>
  </r>
  <r>
    <n v="1080"/>
    <s v="Brant Weidner"/>
    <d v="1960-10-28T00:00:00"/>
    <s v="Former"/>
    <s v="F"/>
    <s v="USA"/>
    <s v="White"/>
    <d v="1984-03-06T00:00:00"/>
    <n v="1983"/>
    <n v="1984"/>
    <d v="2019-07-31T00:00:00"/>
    <n v="0"/>
    <s v="No"/>
    <n v="58"/>
    <n v="23.35"/>
    <n v="58.75"/>
    <n v="104.33"/>
    <n v="205.74"/>
    <n v="205.74"/>
    <n v="24.65"/>
    <n v="8"/>
    <s v="No"/>
    <m/>
    <m/>
    <m/>
    <x v="1"/>
  </r>
  <r>
    <n v="1081"/>
    <s v="David West"/>
    <d v="1980-08-29T00:00:00"/>
    <s v="Former"/>
    <s v="F"/>
    <s v="USA"/>
    <s v="Black"/>
    <d v="2003-10-29T00:00:00"/>
    <n v="2003"/>
    <n v="2018"/>
    <d v="2019-07-31T00:00:00"/>
    <n v="0"/>
    <s v="No"/>
    <n v="38"/>
    <n v="23.16"/>
    <n v="38.92"/>
    <n v="113.4"/>
    <n v="205.74"/>
    <n v="205.74"/>
    <n v="26.79"/>
    <n v="801"/>
    <s v="No"/>
    <m/>
    <m/>
    <m/>
    <x v="1"/>
  </r>
  <r>
    <n v="1082"/>
    <s v="D.J. White"/>
    <d v="1986-08-31T00:00:00"/>
    <s v="Former"/>
    <s v="F"/>
    <s v="USA"/>
    <s v="Black"/>
    <d v="2009-04-05T00:00:00"/>
    <n v="2008"/>
    <n v="2014"/>
    <d v="2019-07-31T00:00:00"/>
    <n v="0"/>
    <s v="No"/>
    <n v="32"/>
    <n v="22.6"/>
    <n v="32.909999999999997"/>
    <n v="113.85"/>
    <n v="205.74"/>
    <n v="205.74"/>
    <n v="26.9"/>
    <n v="138"/>
    <s v="No"/>
    <m/>
    <m/>
    <m/>
    <x v="1"/>
  </r>
  <r>
    <n v="1083"/>
    <s v="Jahidi White"/>
    <d v="1976-02-19T00:00:00"/>
    <s v="Former"/>
    <s v="F-C"/>
    <s v="USA"/>
    <s v="Black"/>
    <d v="1999-02-05T00:00:00"/>
    <n v="1998"/>
    <n v="2005"/>
    <d v="2019-07-31T00:00:00"/>
    <n v="0"/>
    <s v="No"/>
    <n v="43"/>
    <n v="22.96"/>
    <n v="43.44"/>
    <n v="131.54"/>
    <n v="205.74"/>
    <n v="205.74"/>
    <n v="31.08"/>
    <n v="334"/>
    <s v="No"/>
    <m/>
    <m/>
    <m/>
    <x v="1"/>
  </r>
  <r>
    <n v="1084"/>
    <s v="Rodney White"/>
    <d v="1980-06-28T00:00:00"/>
    <s v="Former"/>
    <s v="F"/>
    <s v="USA"/>
    <s v="Black"/>
    <d v="2001-11-01T00:00:00"/>
    <n v="2001"/>
    <n v="2005"/>
    <d v="2019-07-31T00:00:00"/>
    <n v="0"/>
    <s v="No"/>
    <n v="39"/>
    <n v="21.34"/>
    <n v="39.090000000000003"/>
    <n v="107.95"/>
    <n v="205.74"/>
    <n v="205.74"/>
    <n v="25.5"/>
    <n v="218"/>
    <s v="No"/>
    <m/>
    <m/>
    <m/>
    <x v="1"/>
  </r>
  <r>
    <n v="1085"/>
    <s v="Dwayne Whitfield"/>
    <d v="1972-08-21T00:00:00"/>
    <s v="Former"/>
    <s v="F"/>
    <s v="USA"/>
    <s v="Black"/>
    <d v="1996-02-27T00:00:00"/>
    <n v="1995"/>
    <n v="1996"/>
    <d v="2019-07-31T00:00:00"/>
    <n v="0"/>
    <s v="No"/>
    <n v="46"/>
    <n v="23.52"/>
    <n v="46.94"/>
    <n v="108.86"/>
    <n v="205.74"/>
    <n v="205.74"/>
    <n v="25.72"/>
    <n v="8"/>
    <s v="No"/>
    <m/>
    <m/>
    <m/>
    <x v="1"/>
  </r>
  <r>
    <n v="1086"/>
    <s v="Michael Wiley"/>
    <d v="1957-10-16T00:00:00"/>
    <s v="Former"/>
    <s v="F"/>
    <s v="USA"/>
    <s v="Black"/>
    <d v="1980-11-28T00:00:00"/>
    <n v="1980"/>
    <n v="1982"/>
    <d v="2019-07-31T00:00:00"/>
    <n v="0"/>
    <s v="No"/>
    <n v="61"/>
    <n v="23.12"/>
    <n v="61.79"/>
    <n v="90.72"/>
    <n v="205.74"/>
    <n v="205.74"/>
    <n v="21.43"/>
    <n v="94"/>
    <s v="No"/>
    <m/>
    <m/>
    <m/>
    <x v="1"/>
  </r>
  <r>
    <n v="1087"/>
    <s v="Aaron Williams"/>
    <d v="1971-10-02T00:00:00"/>
    <s v="Former"/>
    <s v="F-C"/>
    <s v="USA"/>
    <s v="Mezcla"/>
    <d v="1993-10-30T00:00:00"/>
    <n v="1993"/>
    <n v="2008"/>
    <d v="2019-07-31T00:00:00"/>
    <n v="0"/>
    <s v="No"/>
    <n v="47"/>
    <n v="22.08"/>
    <n v="47.83"/>
    <n v="99.79"/>
    <n v="205.74"/>
    <n v="205.74"/>
    <n v="23.57"/>
    <n v="715"/>
    <s v="Yes"/>
    <m/>
    <m/>
    <m/>
    <x v="1"/>
  </r>
  <r>
    <n v="1088"/>
    <s v="Guy Williams"/>
    <d v="1960-07-01T00:00:00"/>
    <s v="Former"/>
    <s v="F"/>
    <s v="USA"/>
    <s v="Black"/>
    <d v="1984-10-30T00:00:00"/>
    <n v="1984"/>
    <n v="1986"/>
    <d v="2019-07-31T00:00:00"/>
    <n v="0"/>
    <s v="No"/>
    <n v="59"/>
    <n v="24.33"/>
    <n v="59.08"/>
    <n v="90.72"/>
    <n v="205.74"/>
    <n v="205.74"/>
    <n v="21.43"/>
    <n v="26"/>
    <s v="No"/>
    <m/>
    <m/>
    <m/>
    <x v="1"/>
  </r>
  <r>
    <n v="1089"/>
    <s v="Jawad Williams"/>
    <d v="1983-02-19T00:00:00"/>
    <s v="Former"/>
    <s v="F"/>
    <s v="USA"/>
    <s v="Black"/>
    <d v="2008-12-12T00:00:00"/>
    <n v="2008"/>
    <n v="2011"/>
    <d v="2019-07-31T00:00:00"/>
    <n v="0"/>
    <s v="No"/>
    <n v="36"/>
    <n v="25.81"/>
    <n v="36.44"/>
    <n v="98.88"/>
    <n v="205.74"/>
    <n v="205.74"/>
    <n v="23.36"/>
    <n v="90"/>
    <s v="No"/>
    <m/>
    <m/>
    <m/>
    <x v="1"/>
  </r>
  <r>
    <n v="1090"/>
    <s v="Jayson Williams"/>
    <d v="1968-02-22T00:00:00"/>
    <s v="Former"/>
    <s v="F-C"/>
    <s v="USA"/>
    <s v="Black"/>
    <d v="1990-11-02T00:00:00"/>
    <n v="1990"/>
    <n v="1999"/>
    <d v="2019-07-31T00:00:00"/>
    <n v="0"/>
    <s v="No"/>
    <n v="51"/>
    <n v="22.69"/>
    <n v="51.44"/>
    <n v="108.86"/>
    <n v="205.74"/>
    <n v="205.74"/>
    <n v="25.72"/>
    <n v="475"/>
    <s v="No"/>
    <m/>
    <m/>
    <m/>
    <x v="1"/>
  </r>
  <r>
    <n v="1091"/>
    <s v="Jerome Williams"/>
    <d v="1973-05-10T00:00:00"/>
    <s v="Former"/>
    <s v="F"/>
    <s v="USA"/>
    <s v="Black"/>
    <d v="1996-11-02T00:00:00"/>
    <n v="1996"/>
    <n v="2005"/>
    <d v="2019-07-31T00:00:00"/>
    <n v="0"/>
    <s v="No"/>
    <n v="46"/>
    <n v="23.48"/>
    <n v="46.22"/>
    <n v="93.44"/>
    <n v="205.74"/>
    <n v="205.74"/>
    <n v="22.07"/>
    <n v="587"/>
    <s v="No"/>
    <m/>
    <m/>
    <m/>
    <x v="1"/>
  </r>
  <r>
    <n v="1092"/>
    <s v="Kenny Williams"/>
    <d v="1969-06-09T00:00:00"/>
    <s v="Former"/>
    <s v="F"/>
    <s v="USA"/>
    <s v="Black"/>
    <d v="1990-11-02T00:00:00"/>
    <n v="1990"/>
    <n v="1994"/>
    <d v="2019-07-31T00:00:00"/>
    <n v="0"/>
    <s v="No"/>
    <n v="50"/>
    <n v="21.4"/>
    <n v="50.14"/>
    <n v="92.99"/>
    <n v="205.74"/>
    <n v="205.74"/>
    <n v="21.97"/>
    <n v="260"/>
    <s v="No"/>
    <m/>
    <m/>
    <m/>
    <x v="1"/>
  </r>
  <r>
    <n v="1093"/>
    <s v="Lorenzo Williams"/>
    <d v="1969-07-15T00:00:00"/>
    <s v="Former"/>
    <s v="F-C"/>
    <s v="USA"/>
    <s v="Black"/>
    <d v="1992-11-08T00:00:00"/>
    <n v="1992"/>
    <n v="2000"/>
    <d v="2019-07-31T00:00:00"/>
    <n v="0"/>
    <s v="No"/>
    <n v="50"/>
    <n v="23.32"/>
    <n v="50.04"/>
    <n v="90.72"/>
    <n v="205.74"/>
    <n v="205.74"/>
    <n v="21.43"/>
    <n v="253"/>
    <s v="No"/>
    <m/>
    <m/>
    <m/>
    <x v="1"/>
  </r>
  <r>
    <n v="1094"/>
    <s v="Marvin Williams"/>
    <d v="1986-06-19T00:00:00"/>
    <s v="Active"/>
    <s v="F"/>
    <s v="USA"/>
    <s v="Black"/>
    <d v="2005-11-02T00:00:00"/>
    <n v="2005"/>
    <n v="2020"/>
    <d v="2019-07-31T00:00:00"/>
    <n v="0"/>
    <s v="No"/>
    <n v="33"/>
    <n v="19.37"/>
    <n v="33.11"/>
    <n v="107.5"/>
    <n v="205.74"/>
    <n v="205.74"/>
    <n v="25.4"/>
    <n v="688"/>
    <s v="No"/>
    <m/>
    <m/>
    <m/>
    <x v="1"/>
  </r>
  <r>
    <n v="1095"/>
    <s v="Shawne Williams"/>
    <d v="1986-02-16T00:00:00"/>
    <s v="Former"/>
    <s v="F"/>
    <s v="USA"/>
    <s v="Black"/>
    <d v="2006-12-11T00:00:00"/>
    <n v="2006"/>
    <n v="2015"/>
    <d v="2019-07-31T00:00:00"/>
    <n v="0"/>
    <s v="No"/>
    <n v="33"/>
    <n v="20.82"/>
    <n v="33.450000000000003"/>
    <n v="102.06"/>
    <n v="205.74"/>
    <n v="205.74"/>
    <n v="24.11"/>
    <n v="304"/>
    <s v="No"/>
    <m/>
    <m/>
    <m/>
    <x v="1"/>
  </r>
  <r>
    <n v="1096"/>
    <s v="Shelden Williams"/>
    <d v="1983-10-21T00:00:00"/>
    <s v="Former"/>
    <s v="F"/>
    <s v="USA"/>
    <s v="Black"/>
    <d v="2006-11-01T00:00:00"/>
    <n v="2006"/>
    <n v="2012"/>
    <d v="2019-07-31T00:00:00"/>
    <n v="0"/>
    <s v="No"/>
    <n v="35"/>
    <n v="23.03"/>
    <n v="35.78"/>
    <n v="113.4"/>
    <n v="205.74"/>
    <n v="205.74"/>
    <n v="26.79"/>
    <n v="361"/>
    <s v="No"/>
    <m/>
    <m/>
    <m/>
    <x v="1"/>
  </r>
  <r>
    <n v="1097"/>
    <s v="David Wood"/>
    <d v="1964-11-30T00:00:00"/>
    <s v="Former"/>
    <s v="F"/>
    <s v="USA"/>
    <s v="White"/>
    <d v="1988-11-11T00:00:00"/>
    <n v="1988"/>
    <n v="1997"/>
    <d v="2019-07-31T00:00:00"/>
    <n v="0"/>
    <s v="No"/>
    <n v="54"/>
    <n v="23.95"/>
    <n v="54.66"/>
    <n v="102.96"/>
    <n v="205.74"/>
    <n v="205.74"/>
    <n v="24.32"/>
    <n v="412"/>
    <s v="No"/>
    <m/>
    <m/>
    <m/>
    <x v="1"/>
  </r>
  <r>
    <n v="1098"/>
    <s v="Orlando Woolridge"/>
    <d v="1959-12-16T00:00:00"/>
    <s v="Former"/>
    <s v="F"/>
    <s v="USA"/>
    <s v="Black"/>
    <d v="1981-11-07T00:00:00"/>
    <n v="1981"/>
    <n v="1994"/>
    <d v="2012-05-31T00:00:00"/>
    <n v="1"/>
    <s v="Yes"/>
    <n v="52"/>
    <n v="21.89"/>
    <n v="52.46"/>
    <n v="97.52"/>
    <n v="205.74"/>
    <n v="205.74"/>
    <n v="23.04"/>
    <n v="851"/>
    <s v="No"/>
    <s v="Diseases of the circulatory system"/>
    <s v="chronic heart condition"/>
    <s v="BD1Z"/>
    <x v="2"/>
  </r>
  <r>
    <n v="1099"/>
    <s v="Mark Workman"/>
    <d v="1930-03-10T00:00:00"/>
    <s v="Former"/>
    <s v="F-C"/>
    <s v="USA"/>
    <s v="White"/>
    <d v="1952-11-01T00:00:00"/>
    <n v="1952"/>
    <n v="1954"/>
    <d v="1983-12-21T00:00:00"/>
    <n v="1"/>
    <s v="Yes"/>
    <n v="53"/>
    <n v="22.65"/>
    <n v="53.78"/>
    <n v="97.52"/>
    <n v="205.74"/>
    <n v="205.74"/>
    <n v="23.04"/>
    <n v="79"/>
    <s v="No"/>
    <s v="Cáncer"/>
    <s v="Tras una larga enfermedad"/>
    <s v="2D4Z"/>
    <x v="3"/>
  </r>
  <r>
    <n v="1100"/>
    <s v="James Worthy*"/>
    <d v="1961-02-27T00:00:00"/>
    <s v="Former"/>
    <s v="F"/>
    <s v="USA"/>
    <s v="Black"/>
    <d v="1982-10-29T00:00:00"/>
    <n v="1982"/>
    <n v="1994"/>
    <d v="2019-07-31T00:00:00"/>
    <n v="0"/>
    <s v="No"/>
    <n v="58"/>
    <n v="21.67"/>
    <n v="58.42"/>
    <n v="102.06"/>
    <n v="205.74"/>
    <n v="205.74"/>
    <n v="24.11"/>
    <n v="926"/>
    <s v="No"/>
    <m/>
    <m/>
    <m/>
    <x v="1"/>
  </r>
  <r>
    <n v="1101"/>
    <s v="Brandan Wright"/>
    <d v="1987-10-05T00:00:00"/>
    <s v="Former"/>
    <s v="F"/>
    <s v="USA"/>
    <s v="Black"/>
    <d v="2007-11-06T00:00:00"/>
    <n v="2007"/>
    <n v="2018"/>
    <d v="2019-07-31T00:00:00"/>
    <n v="0"/>
    <s v="No"/>
    <n v="31"/>
    <n v="20.09"/>
    <n v="31.82"/>
    <n v="95.25"/>
    <n v="205.74"/>
    <n v="208.28"/>
    <n v="22.5"/>
    <n v="349"/>
    <s v="Yes"/>
    <m/>
    <m/>
    <m/>
    <x v="1"/>
  </r>
  <r>
    <n v="1102"/>
    <s v="Rich Yonakor"/>
    <d v="1958-10-03T00:00:00"/>
    <s v="Former"/>
    <s v="F"/>
    <s v="USA"/>
    <s v="White"/>
    <d v="1982-03-08T00:00:00"/>
    <n v="1981"/>
    <n v="1982"/>
    <d v="2019-07-31T00:00:00"/>
    <n v="0"/>
    <s v="No"/>
    <n v="60"/>
    <n v="23.43"/>
    <n v="60.82"/>
    <n v="99.79"/>
    <n v="205.74"/>
    <n v="205.74"/>
    <n v="23.57"/>
    <n v="10"/>
    <s v="Yes"/>
    <m/>
    <m/>
    <m/>
    <x v="1"/>
  </r>
  <r>
    <n v="1103"/>
    <s v="Sun Yue"/>
    <d v="1985-11-06T00:00:00"/>
    <s v="Former"/>
    <s v="g"/>
    <s v="No USA"/>
    <m/>
    <d v="2008-12-07T00:00:00"/>
    <n v="2008"/>
    <n v="2009"/>
    <d v="2019-07-31T00:00:00"/>
    <n v="0"/>
    <s v="No"/>
    <n v="33"/>
    <n v="23.09"/>
    <n v="33.729999999999997"/>
    <n v="92.99"/>
    <n v="205.74"/>
    <n v="205.74"/>
    <n v="21.97"/>
    <n v="10"/>
    <s v="Yes"/>
    <m/>
    <m/>
    <m/>
    <x v="1"/>
  </r>
  <r>
    <n v="1104"/>
    <s v="Mark Alarie"/>
    <d v="1963-12-11T00:00:00"/>
    <s v="Former"/>
    <s v="F"/>
    <s v="USA"/>
    <s v="White"/>
    <d v="1986-10-31T00:00:00"/>
    <n v="1986"/>
    <n v="1991"/>
    <d v="2019-07-31T00:00:00"/>
    <n v="0"/>
    <s v="No"/>
    <n v="55"/>
    <n v="22.89"/>
    <n v="55.64"/>
    <n v="98.43"/>
    <n v="203.2"/>
    <n v="203.2"/>
    <n v="23.84"/>
    <n v="325"/>
    <s v="No"/>
    <m/>
    <m/>
    <m/>
    <x v="1"/>
  </r>
  <r>
    <n v="1105"/>
    <s v="Joe Alexander"/>
    <d v="1986-12-26T00:00:00"/>
    <s v="Former"/>
    <s v="F"/>
    <s v="No USA"/>
    <s v="White"/>
    <d v="2008-11-02T00:00:00"/>
    <n v="2008"/>
    <n v="2010"/>
    <d v="2019-07-31T00:00:00"/>
    <n v="0"/>
    <s v="No"/>
    <n v="32"/>
    <n v="21.85"/>
    <n v="32.590000000000003"/>
    <n v="104.33"/>
    <n v="203.2"/>
    <n v="203.2"/>
    <n v="25.27"/>
    <n v="67"/>
    <s v="No"/>
    <m/>
    <m/>
    <m/>
    <x v="1"/>
  </r>
  <r>
    <n v="1106"/>
    <s v="Randy Allen"/>
    <d v="1965-01-26T00:00:00"/>
    <s v="Former"/>
    <s v="F"/>
    <s v="USA"/>
    <s v="White"/>
    <d v="1989-03-09T00:00:00"/>
    <n v="1988"/>
    <n v="1990"/>
    <d v="2019-07-31T00:00:00"/>
    <n v="0"/>
    <s v="No"/>
    <n v="54"/>
    <n v="24.11"/>
    <n v="54.51"/>
    <n v="99.79"/>
    <n v="203.2"/>
    <n v="203.2"/>
    <n v="24.17"/>
    <n v="70"/>
    <s v="No"/>
    <m/>
    <m/>
    <m/>
    <x v="1"/>
  </r>
  <r>
    <n v="1107"/>
    <s v="Ashraf Amaya"/>
    <d v="1971-11-23T00:00:00"/>
    <s v="Former"/>
    <s v="F"/>
    <s v="USA"/>
    <s v="Black"/>
    <d v="1995-11-07T00:00:00"/>
    <n v="1995"/>
    <n v="1997"/>
    <d v="2019-07-31T00:00:00"/>
    <n v="0"/>
    <s v="No"/>
    <n v="47"/>
    <n v="23.96"/>
    <n v="47.69"/>
    <n v="104.33"/>
    <n v="203.2"/>
    <n v="203.2"/>
    <n v="25.27"/>
    <n v="85"/>
    <s v="No"/>
    <m/>
    <m/>
    <m/>
    <x v="1"/>
  </r>
  <r>
    <n v="1108"/>
    <s v="J.J. Anderson"/>
    <d v="1960-09-23T00:00:00"/>
    <s v="Former"/>
    <s v="F"/>
    <s v="USA"/>
    <s v="Black"/>
    <d v="1982-10-29T00:00:00"/>
    <n v="1982"/>
    <n v="1985"/>
    <d v="2019-07-31T00:00:00"/>
    <n v="0"/>
    <s v="No"/>
    <n v="58"/>
    <n v="22.1"/>
    <n v="58.85"/>
    <n v="88.45"/>
    <n v="203.2"/>
    <n v="203.2"/>
    <n v="21.42"/>
    <n v="157"/>
    <s v="No"/>
    <m/>
    <m/>
    <m/>
    <x v="1"/>
  </r>
  <r>
    <n v="1109"/>
    <s v="Carmelo Anthony"/>
    <d v="1984-05-29T00:00:00"/>
    <s v="Active"/>
    <s v="F"/>
    <s v="USA"/>
    <s v="Black"/>
    <d v="2003-10-29T00:00:00"/>
    <n v="2003"/>
    <n v="2020"/>
    <d v="2019-07-31T00:00:00"/>
    <n v="0"/>
    <s v="No"/>
    <n v="35"/>
    <n v="19.420000000000002"/>
    <n v="35.17"/>
    <n v="108.86"/>
    <n v="203.2"/>
    <n v="203.2"/>
    <n v="26.36"/>
    <n v="830"/>
    <s v="No"/>
    <m/>
    <m/>
    <m/>
    <x v="1"/>
  </r>
  <r>
    <n v="1110"/>
    <s v="Jim Ard"/>
    <d v="1948-09-19T00:00:00"/>
    <s v="Former"/>
    <s v="F-C"/>
    <s v="USA"/>
    <s v="Black"/>
    <d v="1974-10-18T00:00:00"/>
    <n v="1974"/>
    <n v="1978"/>
    <d v="2019-07-31T00:00:00"/>
    <n v="0"/>
    <s v="No"/>
    <n v="70"/>
    <n v="26.08"/>
    <n v="70.86"/>
    <n v="97.52"/>
    <n v="203.2"/>
    <n v="203.2"/>
    <n v="23.62"/>
    <n v="218"/>
    <s v="No"/>
    <m/>
    <m/>
    <m/>
    <x v="1"/>
  </r>
  <r>
    <n v="1111"/>
    <s v="Trevor Ariza"/>
    <d v="1985-06-30T00:00:00"/>
    <s v="Active"/>
    <s v="F"/>
    <s v="USA"/>
    <s v="Mezcla"/>
    <d v="2004-11-03T00:00:00"/>
    <n v="2004"/>
    <n v="2020"/>
    <d v="2019-07-31T00:00:00"/>
    <n v="0"/>
    <s v="No"/>
    <n v="34"/>
    <n v="19.350000000000001"/>
    <n v="34.08"/>
    <n v="97.52"/>
    <n v="203.2"/>
    <n v="203.2"/>
    <n v="23.62"/>
    <n v="700"/>
    <s v="No"/>
    <m/>
    <m/>
    <m/>
    <x v="1"/>
  </r>
  <r>
    <n v="1112"/>
    <s v="Bob Armstrong"/>
    <d v="1933-06-17T00:00:00"/>
    <s v="Former"/>
    <s v="C-F"/>
    <s v="USA"/>
    <s v="White"/>
    <d v="1956-11-15T00:00:00"/>
    <n v="1956"/>
    <n v="1957"/>
    <d v="2016-01-05T00:00:00"/>
    <n v="1"/>
    <s v="Yes"/>
    <n v="82"/>
    <n v="23.41"/>
    <n v="82.55"/>
    <n v="99.79"/>
    <n v="203.2"/>
    <n v="203.2"/>
    <n v="24.17"/>
    <n v="19"/>
    <s v="No"/>
    <s v="No encontrado"/>
    <s v="Murió en paz"/>
    <s v="XB5F"/>
    <x v="6"/>
  </r>
  <r>
    <n v="1113"/>
    <s v="Stacey Augmon"/>
    <d v="1968-08-01T00:00:00"/>
    <s v="Former"/>
    <s v="F-G"/>
    <s v="USA"/>
    <s v="Black"/>
    <d v="1991-11-02T00:00:00"/>
    <n v="1991"/>
    <n v="2006"/>
    <d v="2019-07-31T00:00:00"/>
    <n v="0"/>
    <s v="No"/>
    <n v="50"/>
    <n v="23.25"/>
    <n v="51"/>
    <n v="92.99"/>
    <n v="203.2"/>
    <n v="203.2"/>
    <n v="22.52"/>
    <n v="1001"/>
    <s v="Yes"/>
    <m/>
    <m/>
    <m/>
    <x v="1"/>
  </r>
  <r>
    <n v="1114"/>
    <s v="Renaldo Balkman"/>
    <d v="1984-07-14T00:00:00"/>
    <s v="Former"/>
    <s v="F"/>
    <s v="USA"/>
    <s v="Mezcla"/>
    <d v="2006-11-01T00:00:00"/>
    <n v="2006"/>
    <n v="2012"/>
    <d v="2019-07-31T00:00:00"/>
    <n v="0"/>
    <s v="No"/>
    <n v="35"/>
    <n v="22.3"/>
    <n v="35.04"/>
    <n v="94.35"/>
    <n v="203.2"/>
    <n v="203.2"/>
    <n v="22.85"/>
    <n v="221"/>
    <s v="No"/>
    <m/>
    <m/>
    <m/>
    <x v="1"/>
  </r>
  <r>
    <n v="1115"/>
    <s v="Cedric Ball"/>
    <d v="1968-04-16T00:00:00"/>
    <s v="Former"/>
    <s v="F"/>
    <s v="USA"/>
    <s v="Black"/>
    <d v="1990-11-14T00:00:00"/>
    <n v="1990"/>
    <n v="1991"/>
    <d v="2019-07-31T00:00:00"/>
    <n v="0"/>
    <s v="No"/>
    <n v="51"/>
    <n v="22.58"/>
    <n v="51.29"/>
    <n v="95.25"/>
    <n v="203.2"/>
    <n v="203.2"/>
    <n v="23.07"/>
    <n v="7"/>
    <s v="No"/>
    <m/>
    <m/>
    <m/>
    <x v="1"/>
  </r>
  <r>
    <n v="1116"/>
    <s v="Harrison Barnes"/>
    <d v="1992-05-30T00:00:00"/>
    <s v="Active"/>
    <s v="F"/>
    <s v="USA"/>
    <s v="Black"/>
    <d v="2012-10-31T00:00:00"/>
    <n v="2012"/>
    <n v="2020"/>
    <d v="2019-07-31T00:00:00"/>
    <n v="0"/>
    <s v="No"/>
    <n v="27"/>
    <n v="20.420000000000002"/>
    <n v="27.17"/>
    <n v="95.25"/>
    <n v="203.2"/>
    <n v="203.2"/>
    <n v="23.07"/>
    <n v="226"/>
    <s v="No"/>
    <m/>
    <m/>
    <m/>
    <x v="1"/>
  </r>
  <r>
    <n v="1117"/>
    <s v="Jim Barnes"/>
    <d v="1941-04-13T00:00:00"/>
    <s v="Former"/>
    <s v="C-F"/>
    <s v="USA"/>
    <s v="Black"/>
    <d v="1964-10-30T00:00:00"/>
    <n v="1964"/>
    <n v="1971"/>
    <d v="2002-09-04T00:00:00"/>
    <n v="1"/>
    <s v="Yes"/>
    <n v="61"/>
    <n v="23.55"/>
    <n v="61.39"/>
    <n v="95.25"/>
    <n v="203.2"/>
    <n v="203.2"/>
    <n v="23.07"/>
    <n v="454"/>
    <s v="No"/>
    <s v="Diseases of the circulatory system"/>
    <s v="Problemas de corazón"/>
    <s v="BC4Z"/>
    <x v="2"/>
  </r>
  <r>
    <n v="1118"/>
    <s v="Marvin Barnes"/>
    <d v="1952-07-27T00:00:00"/>
    <s v="Former"/>
    <s v="F-C"/>
    <s v="USA"/>
    <s v="Black"/>
    <d v="1976-11-24T00:00:00"/>
    <n v="1976"/>
    <n v="1980"/>
    <d v="2014-09-08T00:00:00"/>
    <n v="1"/>
    <s v="Yes"/>
    <n v="62"/>
    <n v="24.33"/>
    <n v="62.12"/>
    <n v="95.25"/>
    <n v="203.2"/>
    <n v="203.2"/>
    <n v="23.07"/>
    <n v="171"/>
    <s v="No"/>
    <m/>
    <s v="He encontrado lo mismo, problemas con las drogas"/>
    <s v="6C4G.1Z"/>
    <x v="0"/>
  </r>
  <r>
    <n v="1119"/>
    <s v="Brandon Bass"/>
    <d v="1985-04-30T00:00:00"/>
    <s v="Former"/>
    <s v="F"/>
    <s v="USA"/>
    <s v="Black"/>
    <d v="2005-11-01T00:00:00"/>
    <n v="2005"/>
    <n v="2017"/>
    <d v="2019-07-31T00:00:00"/>
    <n v="0"/>
    <s v="No"/>
    <n v="34"/>
    <n v="20.51"/>
    <n v="34.25"/>
    <n v="113.4"/>
    <n v="203.2"/>
    <n v="203.2"/>
    <n v="27.46"/>
    <n v="625"/>
    <s v="No"/>
    <m/>
    <m/>
    <m/>
    <x v="1"/>
  </r>
  <r>
    <n v="1120"/>
    <s v="Tim Bassett"/>
    <d v="1951-04-01T00:00:00"/>
    <s v="Former"/>
    <s v="F-C"/>
    <s v="USA"/>
    <s v="Black"/>
    <d v="1976-10-22T00:00:00"/>
    <n v="1976"/>
    <n v="1980"/>
    <d v="2018-12-10T00:00:00"/>
    <n v="1"/>
    <s v="Yes"/>
    <n v="67"/>
    <n v="25.56"/>
    <n v="67.69"/>
    <n v="102.06"/>
    <n v="203.2"/>
    <n v="203.2"/>
    <n v="24.72"/>
    <n v="235"/>
    <s v="No"/>
    <m/>
    <s v="He encontrado lo mismo"/>
    <s v="2B51.2"/>
    <x v="3"/>
  </r>
  <r>
    <n v="1121"/>
    <s v="Mike Batiste"/>
    <d v="1977-11-21T00:00:00"/>
    <s v="Former"/>
    <s v="F"/>
    <s v="USA"/>
    <s v="Black"/>
    <d v="2002-11-01T00:00:00"/>
    <n v="2002"/>
    <n v="2003"/>
    <d v="2019-07-31T00:00:00"/>
    <n v="0"/>
    <s v="No"/>
    <n v="41"/>
    <n v="24.94"/>
    <n v="41.69"/>
    <n v="102.06"/>
    <n v="203.2"/>
    <n v="203.2"/>
    <n v="24.72"/>
    <n v="75"/>
    <s v="No"/>
    <m/>
    <m/>
    <m/>
    <x v="1"/>
  </r>
  <r>
    <n v="1122"/>
    <s v="Shane Battier"/>
    <d v="1978-09-09T00:00:00"/>
    <s v="Former"/>
    <s v="F"/>
    <s v="USA"/>
    <s v="Mezcla"/>
    <d v="2001-11-01T00:00:00"/>
    <n v="2001"/>
    <n v="2014"/>
    <d v="2019-07-31T00:00:00"/>
    <n v="0"/>
    <s v="No"/>
    <n v="40"/>
    <n v="23.15"/>
    <n v="40.89"/>
    <n v="99.79"/>
    <n v="203.2"/>
    <n v="203.2"/>
    <n v="24.17"/>
    <n v="977"/>
    <s v="No"/>
    <m/>
    <m/>
    <m/>
    <x v="1"/>
  </r>
  <r>
    <n v="1123"/>
    <s v="Nicolas Batum"/>
    <d v="1988-12-14T00:00:00"/>
    <s v="Active"/>
    <s v="F-G"/>
    <s v="No USA"/>
    <s v="Black"/>
    <d v="2008-10-28T00:00:00"/>
    <n v="2008"/>
    <n v="2020"/>
    <d v="2019-07-31T00:00:00"/>
    <n v="0"/>
    <s v="No"/>
    <n v="30"/>
    <n v="19.87"/>
    <n v="30.63"/>
    <n v="90.72"/>
    <n v="203.2"/>
    <n v="203.2"/>
    <n v="21.97"/>
    <n v="469"/>
    <s v="No"/>
    <m/>
    <m/>
    <m/>
    <x v="1"/>
  </r>
  <r>
    <n v="1124"/>
    <s v="Lonny Baxter"/>
    <d v="1979-01-27T00:00:00"/>
    <s v="Former"/>
    <s v="F"/>
    <s v="USA"/>
    <s v="Black"/>
    <d v="2002-11-01T00:00:00"/>
    <n v="2002"/>
    <n v="2006"/>
    <d v="2019-07-31T00:00:00"/>
    <n v="0"/>
    <s v="No"/>
    <n v="40"/>
    <n v="23.76"/>
    <n v="40.51"/>
    <n v="117.93"/>
    <n v="203.2"/>
    <n v="203.2"/>
    <n v="28.56"/>
    <n v="162"/>
    <s v="No"/>
    <m/>
    <m/>
    <m/>
    <x v="1"/>
  </r>
  <r>
    <n v="1125"/>
    <s v="Jerrelle Benimon"/>
    <d v="1991-08-01T00:00:00"/>
    <s v="Former"/>
    <s v="F"/>
    <s v="USA"/>
    <s v="Black"/>
    <d v="2015-03-10T00:00:00"/>
    <n v="2014"/>
    <n v="2015"/>
    <d v="2019-07-31T00:00:00"/>
    <n v="0"/>
    <s v="No"/>
    <n v="27"/>
    <n v="23.61"/>
    <n v="28"/>
    <n v="111.13"/>
    <n v="203.2"/>
    <n v="203.2"/>
    <n v="26.91"/>
    <n v="2"/>
    <s v="No"/>
    <m/>
    <m/>
    <m/>
    <x v="1"/>
  </r>
  <r>
    <n v="1126"/>
    <s v="Anthony Bennett"/>
    <d v="1993-03-14T00:00:00"/>
    <s v="Former"/>
    <s v="F"/>
    <s v="No USA"/>
    <s v="Black"/>
    <d v="2013-10-30T00:00:00"/>
    <n v="2013"/>
    <n v="2017"/>
    <d v="2019-07-31T00:00:00"/>
    <n v="0"/>
    <s v="No"/>
    <n v="26"/>
    <n v="20.63"/>
    <n v="26.38"/>
    <n v="111.13"/>
    <n v="203.2"/>
    <n v="203.2"/>
    <n v="26.91"/>
    <n v="105"/>
    <s v="No"/>
    <m/>
    <m/>
    <m/>
    <x v="1"/>
  </r>
  <r>
    <n v="1127"/>
    <s v="David Benoit"/>
    <d v="1968-05-09T00:00:00"/>
    <s v="Former"/>
    <s v="F"/>
    <s v="USA"/>
    <s v="Black"/>
    <d v="1991-11-01T00:00:00"/>
    <n v="1991"/>
    <n v="2001"/>
    <d v="2019-07-31T00:00:00"/>
    <n v="0"/>
    <s v="No"/>
    <n v="51"/>
    <n v="23.48"/>
    <n v="51.23"/>
    <n v="99.79"/>
    <n v="203.2"/>
    <n v="203.2"/>
    <n v="24.17"/>
    <n v="492"/>
    <s v="No"/>
    <m/>
    <m/>
    <m/>
    <x v="1"/>
  </r>
  <r>
    <n v="1128"/>
    <s v="Gary Bergen"/>
    <d v="1932-07-16T00:00:00"/>
    <s v="Former"/>
    <s v="C"/>
    <s v="USA"/>
    <s v="White"/>
    <d v="1956-10-27T00:00:00"/>
    <n v="1956"/>
    <n v="1957"/>
    <d v="2010-07-27T00:00:00"/>
    <n v="1"/>
    <s v="Yes"/>
    <n v="78"/>
    <n v="24.28"/>
    <n v="78.03"/>
    <n v="95.25"/>
    <n v="203.2"/>
    <n v="203.2"/>
    <n v="23.07"/>
    <n v="6"/>
    <s v="No"/>
    <s v="No encontrado"/>
    <s v="No he encontrado nada"/>
    <s v="XB5F"/>
    <x v="4"/>
  </r>
  <r>
    <n v="1129"/>
    <s v="Ricky Berry"/>
    <d v="1964-10-06T00:00:00"/>
    <s v="Former"/>
    <s v="F"/>
    <s v="USA"/>
    <s v="Black"/>
    <d v="1988-11-05T00:00:00"/>
    <n v="1988"/>
    <n v="1989"/>
    <d v="1989-08-14T00:00:00"/>
    <n v="1"/>
    <s v="Yes"/>
    <n v="24"/>
    <n v="24.08"/>
    <n v="24.85"/>
    <n v="92.99"/>
    <n v="203.2"/>
    <n v="203.2"/>
    <n v="22.52"/>
    <n v="64"/>
    <s v="No"/>
    <s v="Accidente/Asesinato/Suicidio"/>
    <s v="Se suicidó, aunque se sospecha que había alguna causa subyacente que no dijo"/>
    <s v="PC50.0"/>
    <x v="5"/>
  </r>
  <r>
    <n v="1130"/>
    <s v="Walter Berry"/>
    <d v="1964-05-14T00:00:00"/>
    <s v="Former"/>
    <s v="F"/>
    <s v="USA"/>
    <s v="Black"/>
    <d v="1986-10-31T00:00:00"/>
    <n v="1986"/>
    <n v="1989"/>
    <d v="2019-07-31T00:00:00"/>
    <n v="0"/>
    <s v="No"/>
    <n v="55"/>
    <n v="22.46"/>
    <n v="55.21"/>
    <n v="97.52"/>
    <n v="203.2"/>
    <n v="203.2"/>
    <n v="23.62"/>
    <n v="205"/>
    <s v="Yes"/>
    <m/>
    <m/>
    <m/>
    <x v="1"/>
  </r>
  <r>
    <n v="1131"/>
    <s v="Joe Binion"/>
    <d v="1961-03-26T00:00:00"/>
    <s v="Former"/>
    <s v="F"/>
    <s v="USA"/>
    <s v="Black"/>
    <d v="1987-02-16T00:00:00"/>
    <n v="1986"/>
    <n v="1987"/>
    <d v="2019-07-31T00:00:00"/>
    <n v="0"/>
    <s v="No"/>
    <n v="58"/>
    <n v="25.89"/>
    <n v="58.35"/>
    <n v="106.59"/>
    <n v="203.2"/>
    <n v="203.2"/>
    <n v="25.82"/>
    <n v="11"/>
    <s v="No"/>
    <m/>
    <m/>
    <m/>
    <x v="1"/>
  </r>
  <r>
    <n v="1132"/>
    <s v="George Bon Salle"/>
    <d v="1935-07-01T00:00:00"/>
    <s v="Former"/>
    <s v="F"/>
    <s v="USA"/>
    <s v="White"/>
    <d v="1961-10-28T00:00:00"/>
    <n v="1961"/>
    <n v="1962"/>
    <d v="2015-07-20T00:00:00"/>
    <n v="1"/>
    <s v="Yes"/>
    <n v="80"/>
    <n v="26.33"/>
    <n v="80.05"/>
    <n v="99.79"/>
    <n v="203.2"/>
    <n v="203.2"/>
    <n v="24.17"/>
    <n v="3"/>
    <s v="No"/>
    <s v="No encontrado"/>
    <s v="Sólo dice que murió en casa"/>
    <s v="XB5F"/>
    <x v="4"/>
  </r>
  <r>
    <n v="1133"/>
    <s v="Anthony Bonner"/>
    <d v="1968-06-08T00:00:00"/>
    <s v="Former"/>
    <s v="F"/>
    <s v="USA"/>
    <s v="Black"/>
    <d v="1990-12-11T00:00:00"/>
    <n v="1990"/>
    <n v="1996"/>
    <d v="2019-07-31T00:00:00"/>
    <n v="0"/>
    <s v="No"/>
    <n v="51"/>
    <n v="22.51"/>
    <n v="51.14"/>
    <n v="97.52"/>
    <n v="203.2"/>
    <n v="203.2"/>
    <n v="23.62"/>
    <n v="318"/>
    <s v="No"/>
    <m/>
    <m/>
    <m/>
    <x v="1"/>
  </r>
  <r>
    <n v="1134"/>
    <s v="Bob Boozer"/>
    <d v="1937-04-26T00:00:00"/>
    <s v="Former"/>
    <s v="F"/>
    <s v="USA"/>
    <s v="Black"/>
    <d v="1960-10-19T00:00:00"/>
    <n v="1960"/>
    <n v="1971"/>
    <d v="2012-05-19T00:00:00"/>
    <n v="1"/>
    <s v="Yes"/>
    <n v="75"/>
    <n v="23.48"/>
    <n v="75.06"/>
    <n v="97.52"/>
    <n v="203.2"/>
    <n v="203.2"/>
    <n v="23.62"/>
    <n v="874"/>
    <s v="No"/>
    <s v="Diseases of the circulatory system"/>
    <s v="Brain aneurysm"/>
    <s v="8B22.5"/>
    <x v="0"/>
  </r>
  <r>
    <n v="1135"/>
    <s v="Lazaro Borrell"/>
    <d v="1972-09-20T00:00:00"/>
    <s v="Former"/>
    <s v="F"/>
    <s v="No USA"/>
    <s v="Black"/>
    <d v="1999-11-11T00:00:00"/>
    <n v="1999"/>
    <n v="2000"/>
    <d v="2019-07-31T00:00:00"/>
    <n v="0"/>
    <s v="No"/>
    <n v="46"/>
    <n v="27.14"/>
    <n v="46.86"/>
    <n v="99.79"/>
    <n v="203.2"/>
    <n v="203.2"/>
    <n v="24.17"/>
    <n v="17"/>
    <s v="No"/>
    <m/>
    <m/>
    <m/>
    <x v="1"/>
  </r>
  <r>
    <n v="1136"/>
    <s v="Ike Borsavage"/>
    <d v="1924-07-25T00:00:00"/>
    <s v="Former"/>
    <s v="C-F"/>
    <s v="USA"/>
    <s v="White"/>
    <d v="1950-11-09T00:00:00"/>
    <n v="1950"/>
    <n v="1951"/>
    <d v="2014-01-10T00:00:00"/>
    <n v="1"/>
    <s v="Yes"/>
    <n v="89"/>
    <n v="26.29"/>
    <n v="89.46"/>
    <n v="99.79"/>
    <n v="203.2"/>
    <n v="203.2"/>
    <n v="24.17"/>
    <n v="24"/>
    <s v="No"/>
    <s v="No encontrado"/>
    <s v="Sólo dice que murió en un centro médico"/>
    <s v="XB5F"/>
    <x v="4"/>
  </r>
  <r>
    <n v="1137"/>
    <s v="Lawrence Boston"/>
    <d v="1956-05-18T00:00:00"/>
    <s v="Former"/>
    <s v="F"/>
    <s v="USA"/>
    <s v="Black"/>
    <d v="1980-03-02T00:00:00"/>
    <n v="1979"/>
    <n v="1980"/>
    <d v="2019-07-31T00:00:00"/>
    <n v="0"/>
    <s v="No"/>
    <n v="63"/>
    <n v="23.79"/>
    <n v="63.2"/>
    <n v="102.06"/>
    <n v="203.2"/>
    <n v="203.2"/>
    <n v="24.72"/>
    <n v="13"/>
    <s v="No"/>
    <m/>
    <m/>
    <m/>
    <x v="1"/>
  </r>
  <r>
    <n v="1138"/>
    <s v="Gary Bradds"/>
    <d v="1942-07-26T00:00:00"/>
    <s v="Former"/>
    <s v="F"/>
    <s v="USA"/>
    <s v="White"/>
    <d v="1964-10-17T00:00:00"/>
    <n v="1964"/>
    <n v="1966"/>
    <d v="1983-07-15T00:00:00"/>
    <n v="1"/>
    <s v="Yes"/>
    <n v="40"/>
    <n v="22.23"/>
    <n v="40.97"/>
    <n v="95.25"/>
    <n v="203.2"/>
    <n v="203.2"/>
    <n v="23.07"/>
    <n v="44"/>
    <s v="No"/>
    <s v="Cáncer"/>
    <s v="Cáncer"/>
    <s v="2D4Z"/>
    <x v="3"/>
  </r>
  <r>
    <n v="1139"/>
    <s v="Marques Bragg"/>
    <d v="1970-04-24T00:00:00"/>
    <s v="Former"/>
    <s v="F"/>
    <s v="USA"/>
    <s v="Black"/>
    <d v="1995-11-03T00:00:00"/>
    <n v="1995"/>
    <n v="1996"/>
    <d v="2019-07-31T00:00:00"/>
    <n v="0"/>
    <s v="No"/>
    <n v="49"/>
    <n v="25.53"/>
    <n v="49.27"/>
    <n v="104.33"/>
    <n v="203.2"/>
    <n v="203.2"/>
    <n v="25.27"/>
    <n v="53"/>
    <s v="No"/>
    <m/>
    <m/>
    <m/>
    <x v="1"/>
  </r>
  <r>
    <n v="1140"/>
    <s v="Torraye Braggs"/>
    <d v="1976-05-15T00:00:00"/>
    <s v="Former"/>
    <s v="F"/>
    <s v="USA"/>
    <s v="Black"/>
    <d v="2003-10-30T00:00:00"/>
    <n v="2003"/>
    <n v="2005"/>
    <d v="2019-07-31T00:00:00"/>
    <n v="0"/>
    <s v="No"/>
    <n v="43"/>
    <n v="27.46"/>
    <n v="43.21"/>
    <n v="111.13"/>
    <n v="203.2"/>
    <n v="203.2"/>
    <n v="26.91"/>
    <n v="22"/>
    <s v="No"/>
    <m/>
    <m/>
    <m/>
    <x v="1"/>
  </r>
  <r>
    <n v="1141"/>
    <s v="Elton Brand"/>
    <d v="1979-04-11T00:00:00"/>
    <s v="Former"/>
    <s v="F-C"/>
    <s v="USA"/>
    <s v="Black"/>
    <d v="1999-11-03T00:00:00"/>
    <n v="1999"/>
    <n v="2016"/>
    <d v="2019-07-31T00:00:00"/>
    <n v="0"/>
    <s v="No"/>
    <n v="40"/>
    <n v="20.56"/>
    <n v="40.299999999999997"/>
    <n v="124.74"/>
    <n v="203.2"/>
    <n v="203.2"/>
    <n v="30.21"/>
    <n v="1031"/>
    <s v="No"/>
    <m/>
    <m/>
    <m/>
    <x v="1"/>
  </r>
  <r>
    <n v="1142"/>
    <s v="Raymond Brown"/>
    <d v="1965-07-05T00:00:00"/>
    <s v="Former"/>
    <s v="F"/>
    <s v="USA"/>
    <s v="Black"/>
    <d v="1990-02-19T00:00:00"/>
    <n v="1989"/>
    <n v="1990"/>
    <d v="2019-07-31T00:00:00"/>
    <n v="0"/>
    <s v="No"/>
    <n v="54"/>
    <n v="24.63"/>
    <n v="54.07"/>
    <n v="99.79"/>
    <n v="203.2"/>
    <n v="203.2"/>
    <n v="24.17"/>
    <n v="16"/>
    <s v="No"/>
    <m/>
    <m/>
    <m/>
    <x v="1"/>
  </r>
  <r>
    <n v="1143"/>
    <s v="Evers Burns"/>
    <d v="1971-08-24T00:00:00"/>
    <s v="Former"/>
    <s v="F"/>
    <s v="USA"/>
    <s v="Black"/>
    <d v="1993-11-24T00:00:00"/>
    <n v="1993"/>
    <n v="1994"/>
    <d v="2019-07-31T00:00:00"/>
    <n v="0"/>
    <s v="No"/>
    <n v="47"/>
    <n v="22.25"/>
    <n v="47.93"/>
    <n v="117.93"/>
    <n v="203.2"/>
    <n v="203.2"/>
    <n v="28.56"/>
    <n v="23"/>
    <s v="No"/>
    <m/>
    <m/>
    <m/>
    <x v="1"/>
  </r>
  <r>
    <n v="1144"/>
    <s v="Junior Burrough"/>
    <d v="1973-01-18T00:00:00"/>
    <s v="Former"/>
    <s v="F"/>
    <s v="USA"/>
    <s v="Black"/>
    <d v="1995-11-03T00:00:00"/>
    <n v="1995"/>
    <n v="1996"/>
    <d v="2019-07-31T00:00:00"/>
    <n v="0"/>
    <s v="No"/>
    <n v="46"/>
    <n v="22.79"/>
    <n v="46.53"/>
    <n v="109.77"/>
    <n v="203.2"/>
    <n v="203.2"/>
    <n v="26.58"/>
    <n v="61"/>
    <s v="No"/>
    <m/>
    <m/>
    <m/>
    <x v="1"/>
  </r>
  <r>
    <n v="1145"/>
    <s v="Willie Burton"/>
    <d v="1968-05-26T00:00:00"/>
    <s v="Former"/>
    <s v="F-G"/>
    <s v="USA"/>
    <s v="Black"/>
    <d v="1990-11-02T00:00:00"/>
    <n v="1990"/>
    <n v="1999"/>
    <d v="2019-07-31T00:00:00"/>
    <n v="0"/>
    <s v="No"/>
    <n v="51"/>
    <n v="22.44"/>
    <n v="51.18"/>
    <n v="95.25"/>
    <n v="203.2"/>
    <n v="203.2"/>
    <n v="23.07"/>
    <n v="316"/>
    <s v="No"/>
    <m/>
    <m/>
    <m/>
    <x v="1"/>
  </r>
  <r>
    <n v="1146"/>
    <s v="Jason Caffey"/>
    <d v="1973-06-12T00:00:00"/>
    <s v="Former"/>
    <s v="F"/>
    <s v="USA"/>
    <s v="Black"/>
    <d v="1995-11-03T00:00:00"/>
    <n v="1995"/>
    <n v="2003"/>
    <d v="2019-07-31T00:00:00"/>
    <n v="0"/>
    <s v="No"/>
    <n v="46"/>
    <n v="22.39"/>
    <n v="46.13"/>
    <n v="115.67"/>
    <n v="203.2"/>
    <n v="203.2"/>
    <n v="28.01"/>
    <n v="462"/>
    <s v="No"/>
    <m/>
    <m/>
    <m/>
    <x v="1"/>
  </r>
  <r>
    <n v="1147"/>
    <s v="Adrian Caldwell"/>
    <d v="1966-07-04T00:00:00"/>
    <s v="Former"/>
    <s v="F-C"/>
    <s v="USA"/>
    <s v="Black"/>
    <d v="1989-11-04T00:00:00"/>
    <n v="1989"/>
    <n v="1998"/>
    <d v="2019-07-31T00:00:00"/>
    <n v="0"/>
    <s v="No"/>
    <n v="53"/>
    <n v="23.34"/>
    <n v="53.07"/>
    <n v="120.2"/>
    <n v="203.2"/>
    <n v="203.2"/>
    <n v="29.11"/>
    <n v="197"/>
    <s v="Yes"/>
    <m/>
    <m/>
    <m/>
    <x v="1"/>
  </r>
  <r>
    <n v="1148"/>
    <s v="Brian Cardinal"/>
    <d v="1977-05-02T00:00:00"/>
    <s v="Former"/>
    <s v="F"/>
    <s v="USA"/>
    <s v="White"/>
    <d v="2000-12-09T00:00:00"/>
    <n v="2000"/>
    <n v="2012"/>
    <d v="2019-07-31T00:00:00"/>
    <n v="0"/>
    <s v="No"/>
    <n v="42"/>
    <n v="23.61"/>
    <n v="42.25"/>
    <n v="111.13"/>
    <n v="203.2"/>
    <n v="203.2"/>
    <n v="26.91"/>
    <n v="456"/>
    <s v="No"/>
    <m/>
    <m/>
    <m/>
    <x v="1"/>
  </r>
  <r>
    <n v="1149"/>
    <s v="DeMarre Carroll"/>
    <d v="1986-07-27T00:00:00"/>
    <s v="Active"/>
    <s v="F"/>
    <s v="USA"/>
    <s v="Black"/>
    <d v="2009-10-28T00:00:00"/>
    <n v="2009"/>
    <n v="2020"/>
    <d v="2019-07-31T00:00:00"/>
    <n v="0"/>
    <s v="No"/>
    <n v="33"/>
    <n v="23.26"/>
    <n v="33.01"/>
    <n v="96.16"/>
    <n v="203.2"/>
    <n v="203.2"/>
    <n v="23.29"/>
    <n v="304"/>
    <s v="No"/>
    <m/>
    <m/>
    <m/>
    <x v="1"/>
  </r>
  <r>
    <n v="1150"/>
    <s v="Jay Carty"/>
    <d v="1941-07-04T00:00:00"/>
    <s v="Former"/>
    <s v="F"/>
    <s v="USA"/>
    <s v="White"/>
    <d v="1968-10-25T00:00:00"/>
    <n v="1968"/>
    <n v="1969"/>
    <d v="2017-05-04T00:00:00"/>
    <n v="1"/>
    <s v="Yes"/>
    <n v="75"/>
    <n v="27.31"/>
    <n v="75.83"/>
    <n v="99.79"/>
    <n v="203.2"/>
    <n v="203.2"/>
    <n v="24.17"/>
    <n v="28"/>
    <s v="No"/>
    <m/>
    <s v="Después de una larga batalla contra el cáncer"/>
    <s v="2A83.1 Plasma cell myeloma"/>
    <x v="3"/>
  </r>
  <r>
    <n v="1151"/>
    <s v="Cornelius Cash"/>
    <d v="1952-03-03T00:00:00"/>
    <s v="Former"/>
    <s v="F"/>
    <s v="USA"/>
    <s v="Black"/>
    <d v="1976-10-22T00:00:00"/>
    <n v="1976"/>
    <n v="1977"/>
    <d v="2019-07-31T00:00:00"/>
    <n v="0"/>
    <s v="No"/>
    <n v="67"/>
    <n v="24.64"/>
    <n v="67.41"/>
    <n v="97.52"/>
    <n v="203.2"/>
    <n v="203.2"/>
    <n v="23.62"/>
    <n v="6"/>
    <s v="No"/>
    <m/>
    <m/>
    <m/>
    <x v="1"/>
  </r>
  <r>
    <n v="1152"/>
    <s v="Terry Catledge"/>
    <d v="1963-08-22T00:00:00"/>
    <s v="Former"/>
    <s v="F"/>
    <s v="USA"/>
    <s v="Black"/>
    <d v="1985-10-26T00:00:00"/>
    <n v="1985"/>
    <n v="1993"/>
    <d v="2019-07-31T00:00:00"/>
    <n v="0"/>
    <s v="No"/>
    <n v="55"/>
    <n v="22.18"/>
    <n v="55.94"/>
    <n v="99.79"/>
    <n v="203.2"/>
    <n v="203.2"/>
    <n v="24.17"/>
    <n v="515"/>
    <s v="No"/>
    <m/>
    <m/>
    <m/>
    <x v="1"/>
  </r>
  <r>
    <n v="1153"/>
    <s v="Wilson Chandler"/>
    <d v="1987-05-10T00:00:00"/>
    <s v="Active"/>
    <s v="F"/>
    <s v="USA"/>
    <s v="Black"/>
    <d v="2007-11-13T00:00:00"/>
    <n v="2007"/>
    <n v="2020"/>
    <d v="2019-07-31T00:00:00"/>
    <n v="0"/>
    <s v="No"/>
    <n v="32"/>
    <n v="20.51"/>
    <n v="32.22"/>
    <n v="102.06"/>
    <n v="203.2"/>
    <n v="203.2"/>
    <n v="24.72"/>
    <n v="432"/>
    <s v="No"/>
    <m/>
    <m/>
    <m/>
    <x v="1"/>
  </r>
  <r>
    <n v="1154"/>
    <s v="Len Chappell"/>
    <d v="1941-01-31T00:00:00"/>
    <s v="Former"/>
    <s v="F-C"/>
    <s v="USA"/>
    <s v="White"/>
    <d v="1962-10-20T00:00:00"/>
    <n v="1962"/>
    <n v="1971"/>
    <d v="2018-07-10T00:00:00"/>
    <n v="1"/>
    <s v="Yes"/>
    <n v="77"/>
    <n v="21.72"/>
    <n v="77.44"/>
    <n v="108.86"/>
    <n v="203.2"/>
    <n v="203.2"/>
    <n v="26.36"/>
    <n v="591"/>
    <s v="No"/>
    <m/>
    <s v="Su mujer dijo que fue a causa de una surgery for a brain hemorrhage incurred in a fall en la casa familiar"/>
    <s v="NA07.1 Traumatic intracerebral haemorrhage"/>
    <x v="0"/>
  </r>
  <r>
    <n v="1155"/>
    <s v="Josh Childress"/>
    <d v="1983-06-20T00:00:00"/>
    <s v="Former"/>
    <s v="G-F"/>
    <s v="USA"/>
    <s v="Black"/>
    <d v="2004-11-03T00:00:00"/>
    <n v="2004"/>
    <n v="2014"/>
    <d v="2019-07-31T00:00:00"/>
    <n v="0"/>
    <s v="No"/>
    <n v="36"/>
    <n v="21.37"/>
    <n v="36.11"/>
    <n v="95.25"/>
    <n v="203.2"/>
    <n v="203.2"/>
    <n v="23.07"/>
    <n v="391"/>
    <s v="No"/>
    <m/>
    <m/>
    <m/>
    <x v="1"/>
  </r>
  <r>
    <n v="1156"/>
    <s v="E.C. Coleman"/>
    <d v="1950-09-25T00:00:00"/>
    <s v="Former"/>
    <s v="F"/>
    <s v="USA"/>
    <s v="Black"/>
    <d v="1973-10-10T00:00:00"/>
    <n v="1973"/>
    <n v="1979"/>
    <d v="2019-07-31T00:00:00"/>
    <n v="0"/>
    <s v="No"/>
    <n v="68"/>
    <n v="23.04"/>
    <n v="68.849999999999994"/>
    <n v="102.06"/>
    <n v="203.2"/>
    <n v="203.2"/>
    <n v="24.72"/>
    <n v="357"/>
    <s v="No"/>
    <m/>
    <m/>
    <m/>
    <x v="1"/>
  </r>
  <r>
    <n v="1157"/>
    <s v="Norris Coleman"/>
    <d v="1961-09-27T00:00:00"/>
    <s v="Former"/>
    <s v="F"/>
    <s v="USA"/>
    <s v="Black"/>
    <d v="1987-11-06T00:00:00"/>
    <n v="1987"/>
    <n v="1988"/>
    <d v="2019-07-31T00:00:00"/>
    <n v="0"/>
    <s v="No"/>
    <n v="57"/>
    <n v="26.11"/>
    <n v="57.84"/>
    <n v="95.25"/>
    <n v="203.2"/>
    <n v="203.2"/>
    <n v="23.07"/>
    <n v="29"/>
    <s v="No"/>
    <m/>
    <m/>
    <m/>
    <x v="1"/>
  </r>
  <r>
    <n v="1158"/>
    <s v="Leroy Combs"/>
    <d v="1961-01-01T00:00:00"/>
    <s v="Former"/>
    <s v="F"/>
    <s v="USA"/>
    <s v="Black"/>
    <d v="1983-10-28T00:00:00"/>
    <n v="1983"/>
    <n v="1984"/>
    <d v="2019-07-31T00:00:00"/>
    <n v="0"/>
    <s v="No"/>
    <n v="58"/>
    <n v="22.82"/>
    <n v="58.58"/>
    <n v="95.25"/>
    <n v="203.2"/>
    <n v="203.2"/>
    <n v="23.07"/>
    <n v="48"/>
    <s v="No"/>
    <m/>
    <m/>
    <m/>
    <x v="1"/>
  </r>
  <r>
    <n v="1159"/>
    <s v="Gene Conley"/>
    <d v="1930-11-10T00:00:00"/>
    <s v="Former"/>
    <s v="C-F"/>
    <s v="USA"/>
    <s v="White"/>
    <d v="1952-11-16T00:00:00"/>
    <n v="1952"/>
    <n v="1964"/>
    <d v="2017-07-04T00:00:00"/>
    <n v="1"/>
    <s v="Yes"/>
    <n v="86"/>
    <n v="22.02"/>
    <n v="86.65"/>
    <n v="102.06"/>
    <n v="203.2"/>
    <n v="203.2"/>
    <n v="24.72"/>
    <n v="351"/>
    <s v="No"/>
    <m/>
    <s v="congestive heart failure"/>
    <s v="BD10.Z Congestive heart failure, unspecified"/>
    <x v="2"/>
  </r>
  <r>
    <n v="1160"/>
    <s v="Norm Cook"/>
    <d v="1955-03-21T00:00:00"/>
    <s v="Former"/>
    <s v="F"/>
    <s v="USA"/>
    <s v="Black"/>
    <d v="1976-10-28T00:00:00"/>
    <n v="1976"/>
    <n v="1978"/>
    <d v="2008-12-22T00:00:00"/>
    <n v="1"/>
    <s v="Yes"/>
    <n v="53"/>
    <n v="21.61"/>
    <n v="53.76"/>
    <n v="95.25"/>
    <n v="203.2"/>
    <n v="203.2"/>
    <n v="23.07"/>
    <n v="27"/>
    <s v="No"/>
    <m/>
    <s v="Tenía esquizofrenia paranoide"/>
    <s v="5A22.3 Diabetic ketoacidosis with coma"/>
    <x v="0"/>
  </r>
  <r>
    <n v="1161"/>
    <s v="David Cooke"/>
    <d v="1963-09-27T00:00:00"/>
    <s v="Former"/>
    <s v="F"/>
    <s v="USA"/>
    <s v="Black"/>
    <d v="1985-10-25T00:00:00"/>
    <n v="1985"/>
    <n v="1986"/>
    <d v="2019-07-31T00:00:00"/>
    <n v="0"/>
    <s v="No"/>
    <n v="55"/>
    <n v="22.08"/>
    <n v="55.84"/>
    <n v="104.33"/>
    <n v="203.2"/>
    <n v="203.2"/>
    <n v="25.27"/>
    <n v="6"/>
    <s v="No"/>
    <m/>
    <m/>
    <m/>
    <x v="1"/>
  </r>
  <r>
    <n v="1162"/>
    <s v="Joe Courtney"/>
    <d v="1969-10-17T00:00:00"/>
    <s v="Former"/>
    <s v="F"/>
    <s v="USA"/>
    <s v="Black"/>
    <d v="1993-01-12T00:00:00"/>
    <n v="1992"/>
    <n v="1997"/>
    <d v="2019-07-31T00:00:00"/>
    <n v="0"/>
    <s v="No"/>
    <n v="49"/>
    <n v="23.24"/>
    <n v="49.79"/>
    <n v="106.59"/>
    <n v="203.2"/>
    <n v="203.2"/>
    <n v="25.82"/>
    <n v="96"/>
    <s v="No"/>
    <m/>
    <m/>
    <m/>
    <x v="1"/>
  </r>
  <r>
    <n v="1163"/>
    <s v="Jim Creighton"/>
    <d v="1950-04-18T00:00:00"/>
    <s v="Former"/>
    <s v="F"/>
    <s v="USA"/>
    <s v="White"/>
    <d v="1975-10-23T00:00:00"/>
    <n v="1975"/>
    <n v="1976"/>
    <d v="2019-07-31T00:00:00"/>
    <n v="0"/>
    <s v="No"/>
    <n v="69"/>
    <n v="25.51"/>
    <n v="69.28"/>
    <n v="90.72"/>
    <n v="203.2"/>
    <n v="203.2"/>
    <n v="21.97"/>
    <n v="32"/>
    <s v="No"/>
    <m/>
    <m/>
    <m/>
    <x v="1"/>
  </r>
  <r>
    <n v="1164"/>
    <s v="Dante Cunningham"/>
    <d v="1987-04-22T00:00:00"/>
    <s v="Former"/>
    <s v="F"/>
    <s v="USA"/>
    <s v="Black"/>
    <d v="2009-11-08T00:00:00"/>
    <n v="2009"/>
    <n v="2019"/>
    <d v="2019-07-31T00:00:00"/>
    <n v="0"/>
    <s v="No"/>
    <n v="32"/>
    <n v="22.55"/>
    <n v="32.270000000000003"/>
    <n v="104.33"/>
    <n v="203.2"/>
    <n v="203.2"/>
    <n v="25.27"/>
    <n v="418"/>
    <s v="No"/>
    <m/>
    <m/>
    <m/>
    <x v="1"/>
  </r>
  <r>
    <n v="1165"/>
    <s v="Erik Daniels"/>
    <d v="1982-04-01T00:00:00"/>
    <s v="Former"/>
    <s v="F"/>
    <s v="USA"/>
    <s v="Black"/>
    <d v="2004-11-09T00:00:00"/>
    <n v="2004"/>
    <n v="2005"/>
    <d v="2019-07-31T00:00:00"/>
    <n v="0"/>
    <s v="No"/>
    <n v="37"/>
    <n v="22.61"/>
    <n v="37.33"/>
    <n v="97.07"/>
    <n v="203.2"/>
    <n v="203.2"/>
    <n v="23.51"/>
    <n v="21"/>
    <s v="Yes"/>
    <m/>
    <m/>
    <m/>
    <x v="1"/>
  </r>
  <r>
    <n v="1166"/>
    <s v="Luigi Datome"/>
    <d v="1987-11-27T00:00:00"/>
    <s v="Former"/>
    <s v="F"/>
    <s v="No USA"/>
    <s v="White"/>
    <d v="2013-10-30T00:00:00"/>
    <n v="2013"/>
    <n v="2015"/>
    <d v="2019-07-31T00:00:00"/>
    <n v="0"/>
    <s v="No"/>
    <n v="31"/>
    <n v="25.92"/>
    <n v="31.67"/>
    <n v="97.52"/>
    <n v="203.2"/>
    <n v="203.2"/>
    <n v="23.62"/>
    <n v="46"/>
    <s v="No"/>
    <m/>
    <m/>
    <m/>
    <x v="1"/>
  </r>
  <r>
    <n v="1167"/>
    <s v="Dwight Davis"/>
    <d v="1949-10-28T00:00:00"/>
    <s v="Former"/>
    <s v="F"/>
    <s v="USA"/>
    <s v="Black"/>
    <d v="1972-10-10T00:00:00"/>
    <n v="1972"/>
    <n v="1977"/>
    <d v="2019-07-31T00:00:00"/>
    <n v="0"/>
    <s v="No"/>
    <n v="69"/>
    <n v="22.95"/>
    <n v="69.75"/>
    <n v="99.79"/>
    <n v="203.2"/>
    <n v="203.2"/>
    <n v="24.17"/>
    <n v="340"/>
    <s v="No"/>
    <m/>
    <m/>
    <m/>
    <x v="1"/>
  </r>
  <r>
    <n v="1168"/>
    <s v="Josh Davis"/>
    <d v="1980-08-10T00:00:00"/>
    <s v="Former"/>
    <s v="F"/>
    <s v="USA"/>
    <s v="White"/>
    <d v="2004-03-10T00:00:00"/>
    <n v="2003"/>
    <n v="2012"/>
    <d v="2019-07-31T00:00:00"/>
    <n v="0"/>
    <s v="No"/>
    <n v="38"/>
    <n v="23.58"/>
    <n v="38.97"/>
    <n v="106.59"/>
    <n v="203.2"/>
    <n v="203.2"/>
    <n v="25.82"/>
    <n v="67"/>
    <s v="No"/>
    <m/>
    <m/>
    <m/>
    <x v="1"/>
  </r>
  <r>
    <n v="1169"/>
    <s v="Walt Davis"/>
    <d v="1931-01-05T00:00:00"/>
    <s v="Former"/>
    <s v="C-F"/>
    <s v="USA"/>
    <s v="White"/>
    <d v="1953-10-31T00:00:00"/>
    <n v="1953"/>
    <n v="1958"/>
    <d v="2019-07-31T00:00:00"/>
    <n v="0"/>
    <s v="No"/>
    <n v="88"/>
    <n v="22.82"/>
    <n v="88.57"/>
    <n v="92.99"/>
    <n v="203.2"/>
    <n v="203.2"/>
    <n v="22.52"/>
    <n v="325"/>
    <s v="No"/>
    <m/>
    <m/>
    <m/>
    <x v="1"/>
  </r>
  <r>
    <n v="1170"/>
    <s v="Darren Daye"/>
    <d v="1960-11-30T00:00:00"/>
    <s v="Former"/>
    <s v="F-G"/>
    <s v="USA"/>
    <s v="Black"/>
    <d v="1983-10-28T00:00:00"/>
    <n v="1983"/>
    <n v="1988"/>
    <d v="2019-07-31T00:00:00"/>
    <n v="0"/>
    <s v="No"/>
    <n v="58"/>
    <n v="22.91"/>
    <n v="58.66"/>
    <n v="99.79"/>
    <n v="203.2"/>
    <n v="203.2"/>
    <n v="24.17"/>
    <n v="328"/>
    <s v="No"/>
    <m/>
    <m/>
    <m/>
    <x v="1"/>
  </r>
  <r>
    <n v="1171"/>
    <s v="Archie Dees"/>
    <d v="1936-11-22T00:00:00"/>
    <s v="Former"/>
    <s v="F-C"/>
    <s v="USA"/>
    <s v="White"/>
    <d v="1958-10-22T00:00:00"/>
    <n v="1958"/>
    <n v="1962"/>
    <d v="2016-04-04T00:00:00"/>
    <n v="1"/>
    <s v="Yes"/>
    <n v="79"/>
    <n v="21.91"/>
    <n v="79.36"/>
    <n v="92.99"/>
    <n v="203.2"/>
    <n v="203.2"/>
    <n v="22.52"/>
    <n v="190"/>
    <s v="No"/>
    <m/>
    <s v="No dice la causa"/>
    <s v="XB5F"/>
    <x v="4"/>
  </r>
  <r>
    <n v="1172"/>
    <s v="Kenny Dennard"/>
    <d v="1958-10-18T00:00:00"/>
    <s v="Former"/>
    <s v="F"/>
    <s v="USA"/>
    <s v="White"/>
    <d v="1982-02-19T00:00:00"/>
    <n v="1981"/>
    <n v="1984"/>
    <d v="2019-07-31T00:00:00"/>
    <n v="0"/>
    <s v="No"/>
    <n v="60"/>
    <n v="23.34"/>
    <n v="60.78"/>
    <n v="99.79"/>
    <n v="203.2"/>
    <n v="203.2"/>
    <n v="24.17"/>
    <n v="95"/>
    <s v="No"/>
    <m/>
    <m/>
    <m/>
    <x v="1"/>
  </r>
  <r>
    <n v="1173"/>
    <s v="Boris Diaw"/>
    <d v="1982-04-16T00:00:00"/>
    <s v="Former"/>
    <s v="F-C"/>
    <s v="No USA"/>
    <s v="Black"/>
    <d v="2003-10-29T00:00:00"/>
    <n v="2003"/>
    <n v="2017"/>
    <d v="2019-07-31T00:00:00"/>
    <n v="0"/>
    <s v="No"/>
    <n v="37"/>
    <n v="21.54"/>
    <n v="37.29"/>
    <n v="113.4"/>
    <n v="203.2"/>
    <n v="203.2"/>
    <n v="27.46"/>
    <n v="900"/>
    <s v="No"/>
    <m/>
    <m/>
    <m/>
    <x v="1"/>
  </r>
  <r>
    <n v="1174"/>
    <s v="Kaniel Dickens"/>
    <d v="1978-07-21T00:00:00"/>
    <s v="Former"/>
    <s v="F"/>
    <s v="USA"/>
    <s v="Black"/>
    <d v="2003-12-20T00:00:00"/>
    <n v="2003"/>
    <n v="2008"/>
    <d v="2019-07-31T00:00:00"/>
    <n v="0"/>
    <s v="No"/>
    <n v="41"/>
    <n v="25.42"/>
    <n v="41.03"/>
    <n v="97.52"/>
    <n v="203.2"/>
    <n v="203.2"/>
    <n v="23.62"/>
    <n v="19"/>
    <s v="No"/>
    <m/>
    <m/>
    <m/>
    <x v="1"/>
  </r>
  <r>
    <n v="1175"/>
    <s v="Ike Diogu"/>
    <d v="1983-09-11T00:00:00"/>
    <s v="Former"/>
    <s v="F"/>
    <s v="USA"/>
    <s v="Black"/>
    <d v="2005-11-23T00:00:00"/>
    <n v="2005"/>
    <n v="2012"/>
    <d v="2019-07-31T00:00:00"/>
    <n v="0"/>
    <s v="No"/>
    <n v="35"/>
    <n v="22.2"/>
    <n v="35.89"/>
    <n v="113.4"/>
    <n v="203.2"/>
    <n v="203.2"/>
    <n v="27.46"/>
    <n v="225"/>
    <s v="No"/>
    <m/>
    <m/>
    <m/>
    <x v="1"/>
  </r>
  <r>
    <n v="1176"/>
    <s v="Joey Dorsey"/>
    <d v="1983-12-16T00:00:00"/>
    <s v="Former"/>
    <s v="F"/>
    <s v="USA"/>
    <s v="Black"/>
    <d v="2008-11-09T00:00:00"/>
    <n v="2008"/>
    <n v="2015"/>
    <d v="2019-07-31T00:00:00"/>
    <n v="0"/>
    <s v="No"/>
    <n v="35"/>
    <n v="24.9"/>
    <n v="35.619999999999997"/>
    <n v="121.56"/>
    <n v="203.2"/>
    <n v="203.2"/>
    <n v="29.44"/>
    <n v="116"/>
    <s v="No"/>
    <m/>
    <m/>
    <m/>
    <x v="1"/>
  </r>
  <r>
    <n v="1177"/>
    <s v="Steve Downing"/>
    <d v="1950-09-09T00:00:00"/>
    <s v="Former"/>
    <s v="C"/>
    <s v="USA"/>
    <s v="Black"/>
    <d v="1973-10-19T00:00:00"/>
    <n v="1973"/>
    <n v="1975"/>
    <d v="2019-07-31T00:00:00"/>
    <n v="0"/>
    <s v="No"/>
    <n v="68"/>
    <n v="23.11"/>
    <n v="68.89"/>
    <n v="102.06"/>
    <n v="203.2"/>
    <n v="203.2"/>
    <n v="24.72"/>
    <n v="27"/>
    <s v="No"/>
    <m/>
    <m/>
    <m/>
    <x v="1"/>
  </r>
  <r>
    <n v="1178"/>
    <s v="Danny Doyle"/>
    <d v="1940-02-06T00:00:00"/>
    <s v="Former"/>
    <s v="F"/>
    <s v="USA"/>
    <s v="White"/>
    <d v="1962-10-23T00:00:00"/>
    <n v="1962"/>
    <n v="1963"/>
    <d v="2019-07-31T00:00:00"/>
    <n v="0"/>
    <s v="No"/>
    <n v="79"/>
    <n v="22.71"/>
    <n v="79.48"/>
    <n v="90.72"/>
    <n v="203.2"/>
    <n v="203.2"/>
    <n v="21.97"/>
    <n v="4"/>
    <s v="No"/>
    <m/>
    <m/>
    <m/>
    <x v="1"/>
  </r>
  <r>
    <n v="1179"/>
    <s v="Craig Dykema"/>
    <d v="1959-06-11T00:00:00"/>
    <s v="Former"/>
    <s v="F"/>
    <s v="USA"/>
    <s v="White"/>
    <d v="1981-11-03T00:00:00"/>
    <n v="1981"/>
    <n v="1982"/>
    <d v="2019-07-31T00:00:00"/>
    <n v="0"/>
    <s v="No"/>
    <n v="60"/>
    <n v="22.4"/>
    <n v="60.14"/>
    <n v="86.18"/>
    <n v="203.2"/>
    <n v="203.2"/>
    <n v="20.87"/>
    <n v="32"/>
    <s v="No"/>
    <m/>
    <m/>
    <m/>
    <x v="1"/>
  </r>
  <r>
    <n v="1180"/>
    <s v="Cleanthony Early"/>
    <d v="1991-04-17T00:00:00"/>
    <s v="Former"/>
    <s v="F"/>
    <s v="USA"/>
    <s v="Black"/>
    <d v="2014-10-29T00:00:00"/>
    <n v="2014"/>
    <n v="2016"/>
    <d v="2019-07-31T00:00:00"/>
    <n v="0"/>
    <s v="No"/>
    <n v="28"/>
    <n v="23.53"/>
    <n v="28.29"/>
    <n v="95.25"/>
    <n v="203.2"/>
    <n v="203.2"/>
    <n v="23.07"/>
    <n v="31"/>
    <s v="No"/>
    <m/>
    <m/>
    <m/>
    <x v="1"/>
  </r>
  <r>
    <n v="1181"/>
    <s v="Kenton Edelin"/>
    <d v="1962-05-24T00:00:00"/>
    <s v="Former"/>
    <s v="F"/>
    <s v="No USA"/>
    <s v="Black"/>
    <d v="1985-01-11T00:00:00"/>
    <n v="1984"/>
    <n v="1985"/>
    <d v="2019-07-31T00:00:00"/>
    <n v="0"/>
    <s v="No"/>
    <n v="57"/>
    <n v="22.64"/>
    <n v="57.19"/>
    <n v="92.99"/>
    <n v="203.2"/>
    <n v="203.2"/>
    <n v="22.52"/>
    <n v="10"/>
    <s v="No"/>
    <m/>
    <m/>
    <m/>
    <x v="1"/>
  </r>
  <r>
    <n v="1182"/>
    <s v="Bill Edwards"/>
    <d v="1971-09-22T00:00:00"/>
    <s v="Former"/>
    <s v="F"/>
    <s v="USA"/>
    <s v="Black"/>
    <d v="1994-02-26T00:00:00"/>
    <n v="1993"/>
    <n v="1994"/>
    <d v="2019-07-31T00:00:00"/>
    <n v="0"/>
    <s v="No"/>
    <n v="47"/>
    <n v="22.43"/>
    <n v="47.85"/>
    <n v="97.52"/>
    <n v="203.2"/>
    <n v="203.2"/>
    <n v="23.62"/>
    <n v="3"/>
    <s v="No"/>
    <m/>
    <m/>
    <m/>
    <x v="1"/>
  </r>
  <r>
    <n v="1183"/>
    <s v="Ray Ellefson"/>
    <d v="1922-11-18T00:00:00"/>
    <s v="Former"/>
    <s v="C"/>
    <s v="USA"/>
    <s v="White"/>
    <d v="1948-11-01T00:00:00"/>
    <n v="1948"/>
    <n v="1951"/>
    <d v="1994-10-07T00:00:00"/>
    <n v="1"/>
    <s v="Yes"/>
    <n v="71"/>
    <n v="25.95"/>
    <n v="71.89"/>
    <n v="104.33"/>
    <n v="203.2"/>
    <n v="203.2"/>
    <n v="25.27"/>
    <n v="6"/>
    <s v="No"/>
    <s v="No encontrado"/>
    <s v="No dice la causa"/>
    <s v="XB5F"/>
    <x v="4"/>
  </r>
  <r>
    <n v="1184"/>
    <s v="Sean Elliott"/>
    <d v="1968-02-02T00:00:00"/>
    <s v="Former"/>
    <s v="F"/>
    <s v="USA"/>
    <s v="Black"/>
    <d v="1989-11-04T00:00:00"/>
    <n v="1989"/>
    <n v="2001"/>
    <d v="2019-07-31T00:00:00"/>
    <n v="0"/>
    <s v="No"/>
    <n v="51"/>
    <n v="21.75"/>
    <n v="51.49"/>
    <n v="92.99"/>
    <n v="203.2"/>
    <n v="203.2"/>
    <n v="22.52"/>
    <n v="742"/>
    <s v="No"/>
    <m/>
    <m/>
    <m/>
    <x v="1"/>
  </r>
  <r>
    <n v="1185"/>
    <s v="LaPhonso Ellis"/>
    <d v="1970-05-05T00:00:00"/>
    <s v="Former"/>
    <s v="F"/>
    <s v="USA"/>
    <s v="Black"/>
    <d v="1992-11-07T00:00:00"/>
    <n v="1992"/>
    <n v="2003"/>
    <d v="2019-07-31T00:00:00"/>
    <n v="0"/>
    <s v="No"/>
    <n v="49"/>
    <n v="22.51"/>
    <n v="49.24"/>
    <n v="108.86"/>
    <n v="203.2"/>
    <n v="203.2"/>
    <n v="26.36"/>
    <n v="624"/>
    <s v="No"/>
    <m/>
    <m/>
    <m/>
    <x v="1"/>
  </r>
  <r>
    <n v="1186"/>
    <s v="Wayne Embry*"/>
    <d v="1937-03-26T00:00:00"/>
    <s v="Former"/>
    <s v="C-F"/>
    <s v="USA"/>
    <s v="Black"/>
    <d v="1958-10-22T00:00:00"/>
    <n v="1958"/>
    <n v="1969"/>
    <d v="2019-07-31T00:00:00"/>
    <n v="0"/>
    <s v="No"/>
    <n v="82"/>
    <n v="21.57"/>
    <n v="82.35"/>
    <n v="108.86"/>
    <n v="203.2"/>
    <n v="203.2"/>
    <n v="26.36"/>
    <n v="831"/>
    <s v="No"/>
    <m/>
    <m/>
    <m/>
    <x v="1"/>
  </r>
  <r>
    <n v="1187"/>
    <s v="Wayne Englestad"/>
    <d v="1966-12-06T00:00:00"/>
    <s v="Former"/>
    <s v="F"/>
    <s v="USA"/>
    <s v="White"/>
    <d v="1988-11-04T00:00:00"/>
    <n v="1988"/>
    <n v="1989"/>
    <d v="2019-07-31T00:00:00"/>
    <n v="0"/>
    <s v="No"/>
    <n v="52"/>
    <n v="21.91"/>
    <n v="52.65"/>
    <n v="111.13"/>
    <n v="203.2"/>
    <n v="203.2"/>
    <n v="26.91"/>
    <n v="11"/>
    <s v="No"/>
    <m/>
    <m/>
    <m/>
    <x v="1"/>
  </r>
  <r>
    <n v="1188"/>
    <s v="Brian Evans"/>
    <d v="1973-09-13T00:00:00"/>
    <s v="Former"/>
    <s v="F"/>
    <s v="USA"/>
    <s v="White"/>
    <d v="1997-01-28T00:00:00"/>
    <n v="1996"/>
    <n v="1999"/>
    <d v="2019-07-31T00:00:00"/>
    <n v="0"/>
    <s v="No"/>
    <n v="45"/>
    <n v="23.38"/>
    <n v="45.88"/>
    <n v="99.79"/>
    <n v="203.2"/>
    <n v="203.2"/>
    <n v="24.17"/>
    <n v="102"/>
    <s v="Yes"/>
    <m/>
    <m/>
    <m/>
    <x v="1"/>
  </r>
  <r>
    <n v="1189"/>
    <s v="Earl Evans"/>
    <d v="1955-11-11T00:00:00"/>
    <s v="Former"/>
    <s v="F"/>
    <s v="USA"/>
    <s v="Black"/>
    <d v="1979-11-01T00:00:00"/>
    <n v="1979"/>
    <n v="1980"/>
    <d v="2012-12-24T00:00:00"/>
    <n v="1"/>
    <s v="Yes"/>
    <n v="57"/>
    <n v="23.97"/>
    <n v="57.12"/>
    <n v="91.63"/>
    <n v="203.2"/>
    <n v="203.2"/>
    <n v="22.19"/>
    <n v="36"/>
    <s v="No"/>
    <s v="Diseases of the circulatory system"/>
    <s v="Aparente ataque al corazón"/>
    <s v="BA41.Z Acute myocardial infarction, unspecified"/>
    <x v="2"/>
  </r>
  <r>
    <n v="1190"/>
    <s v="Reggie Evans"/>
    <d v="1980-05-18T00:00:00"/>
    <s v="Former"/>
    <s v="F"/>
    <s v="USA"/>
    <s v="Black"/>
    <d v="2002-10-30T00:00:00"/>
    <n v="2002"/>
    <n v="2015"/>
    <d v="2019-07-31T00:00:00"/>
    <n v="0"/>
    <s v="No"/>
    <n v="39"/>
    <n v="22.45"/>
    <n v="39.200000000000003"/>
    <n v="111.13"/>
    <n v="203.2"/>
    <n v="203.2"/>
    <n v="26.91"/>
    <n v="800"/>
    <s v="No"/>
    <m/>
    <m/>
    <m/>
    <x v="1"/>
  </r>
  <r>
    <n v="1191"/>
    <s v="Patrick Ewing"/>
    <d v="1984-05-20T00:00:00"/>
    <s v="Former"/>
    <s v="F"/>
    <s v="USA"/>
    <s v="Black"/>
    <d v="2011-03-30T00:00:00"/>
    <n v="2010"/>
    <n v="2011"/>
    <d v="2019-07-31T00:00:00"/>
    <n v="0"/>
    <s v="No"/>
    <n v="35"/>
    <n v="26.86"/>
    <n v="35.200000000000003"/>
    <n v="106.59"/>
    <n v="203.2"/>
    <n v="203.2"/>
    <n v="25.82"/>
    <n v="7"/>
    <s v="No"/>
    <m/>
    <m/>
    <m/>
    <x v="1"/>
  </r>
  <r>
    <n v="1192"/>
    <s v="John Fairchild"/>
    <d v="1943-04-28T00:00:00"/>
    <s v="Former"/>
    <s v="F"/>
    <s v="USA"/>
    <s v="White"/>
    <d v="1965-10-28T00:00:00"/>
    <n v="1965"/>
    <n v="1966"/>
    <d v="2019-07-31T00:00:00"/>
    <n v="0"/>
    <s v="No"/>
    <n v="76"/>
    <n v="22.5"/>
    <n v="76.260000000000005"/>
    <n v="92.99"/>
    <n v="203.2"/>
    <n v="203.2"/>
    <n v="22.52"/>
    <n v="30"/>
    <s v="No"/>
    <m/>
    <m/>
    <m/>
    <x v="1"/>
  </r>
  <r>
    <n v="1193"/>
    <s v="Kenneth Faried"/>
    <d v="1989-11-19T00:00:00"/>
    <s v="Former"/>
    <s v="F"/>
    <s v="USA"/>
    <s v="Black"/>
    <d v="2011-12-28T00:00:00"/>
    <n v="2011"/>
    <n v="2015"/>
    <d v="2019-07-31T00:00:00"/>
    <n v="0"/>
    <s v="No"/>
    <n v="29"/>
    <n v="22.11"/>
    <n v="29.69"/>
    <n v="103.42"/>
    <n v="203.2"/>
    <n v="203.2"/>
    <n v="25.05"/>
    <n v="269"/>
    <s v="No"/>
    <m/>
    <m/>
    <m/>
    <x v="1"/>
  </r>
  <r>
    <n v="1194"/>
    <s v="Bob Ferry"/>
    <d v="1937-05-31T00:00:00"/>
    <s v="Former"/>
    <s v="C-F"/>
    <s v="USA"/>
    <s v="White"/>
    <d v="1959-10-24T00:00:00"/>
    <n v="1959"/>
    <n v="1969"/>
    <d v="2019-07-31T00:00:00"/>
    <n v="0"/>
    <s v="No"/>
    <n v="82"/>
    <n v="22.4"/>
    <n v="82.17"/>
    <n v="104.33"/>
    <n v="203.2"/>
    <n v="203.2"/>
    <n v="25.27"/>
    <n v="634"/>
    <s v="No"/>
    <m/>
    <m/>
    <m/>
    <x v="1"/>
  </r>
  <r>
    <n v="1195"/>
    <s v="Bruce Flowers"/>
    <d v="1957-06-13T00:00:00"/>
    <s v="Former"/>
    <s v="F"/>
    <s v="USA"/>
    <s v="White"/>
    <d v="1982-10-29T00:00:00"/>
    <n v="1982"/>
    <n v="1983"/>
    <d v="2019-07-31T00:00:00"/>
    <n v="0"/>
    <s v="No"/>
    <n v="62"/>
    <n v="25.38"/>
    <n v="62.13"/>
    <n v="102.06"/>
    <n v="203.2"/>
    <n v="203.2"/>
    <n v="24.72"/>
    <n v="53"/>
    <s v="No"/>
    <m/>
    <m/>
    <m/>
    <x v="1"/>
  </r>
  <r>
    <n v="1196"/>
    <s v="Jerry Fowler"/>
    <d v="1927-06-20T00:00:00"/>
    <s v="Former"/>
    <s v="C"/>
    <s v="USA"/>
    <s v="White"/>
    <d v="1951-11-11T00:00:00"/>
    <n v="1951"/>
    <n v="1952"/>
    <d v="2008-06-15T00:00:00"/>
    <n v="1"/>
    <s v="Yes"/>
    <n v="80"/>
    <n v="24.39"/>
    <n v="80.989999999999995"/>
    <n v="104.33"/>
    <n v="203.2"/>
    <n v="203.2"/>
    <n v="25.27"/>
    <n v="6"/>
    <s v="No"/>
    <s v="Diseases of the circulatory system"/>
    <s v="No lo he podido confirmar"/>
    <s v="XB5F"/>
    <x v="4"/>
  </r>
  <r>
    <n v="1197"/>
    <s v="Tremaine Fowlkes"/>
    <d v="1976-04-11T00:00:00"/>
    <s v="Former"/>
    <s v="F"/>
    <s v="USA"/>
    <s v="Black"/>
    <d v="2002-02-23T00:00:00"/>
    <n v="2001"/>
    <n v="2005"/>
    <d v="2019-07-31T00:00:00"/>
    <n v="0"/>
    <s v="No"/>
    <n v="43"/>
    <n v="25.87"/>
    <n v="43.3"/>
    <n v="99.79"/>
    <n v="203.2"/>
    <n v="203.2"/>
    <n v="24.17"/>
    <n v="103"/>
    <s v="No"/>
    <m/>
    <m/>
    <m/>
    <x v="1"/>
  </r>
  <r>
    <n v="1198"/>
    <s v="Jim Fritsche"/>
    <d v="1931-12-10T00:00:00"/>
    <s v="Former"/>
    <s v="F-C"/>
    <s v="USA"/>
    <s v="White"/>
    <d v="1953-10-30T00:00:00"/>
    <n v="1953"/>
    <n v="1955"/>
    <d v="2019-02-28T00:00:00"/>
    <n v="1"/>
    <s v="Yes"/>
    <n v="87"/>
    <n v="21.89"/>
    <n v="87.22"/>
    <n v="95.25"/>
    <n v="203.2"/>
    <n v="203.2"/>
    <n v="23.07"/>
    <n v="84"/>
    <s v="No"/>
    <m/>
    <s v="No dice la causa pero tenía 87 años"/>
    <s v="MG2A Old age"/>
    <x v="6"/>
  </r>
  <r>
    <n v="1199"/>
    <s v="John Garris"/>
    <d v="1959-06-06T00:00:00"/>
    <s v="Former"/>
    <s v="F"/>
    <s v="USA"/>
    <s v="Black"/>
    <d v="1983-10-29T00:00:00"/>
    <n v="1983"/>
    <n v="1984"/>
    <d v="2019-07-31T00:00:00"/>
    <n v="0"/>
    <s v="No"/>
    <n v="60"/>
    <n v="24.4"/>
    <n v="60.15"/>
    <n v="92.99"/>
    <n v="203.2"/>
    <n v="203.2"/>
    <n v="22.52"/>
    <n v="33"/>
    <s v="No"/>
    <m/>
    <m/>
    <m/>
    <x v="1"/>
  </r>
  <r>
    <n v="1200"/>
    <s v="Kenny Gattison"/>
    <d v="1964-05-23T00:00:00"/>
    <s v="Former"/>
    <s v="F-C"/>
    <s v="USA"/>
    <s v="Black"/>
    <d v="1986-10-31T00:00:00"/>
    <n v="1986"/>
    <n v="1996"/>
    <d v="2019-07-31T00:00:00"/>
    <n v="0"/>
    <s v="No"/>
    <n v="55"/>
    <n v="22.44"/>
    <n v="55.19"/>
    <n v="102.06"/>
    <n v="203.2"/>
    <n v="203.2"/>
    <n v="24.72"/>
    <n v="494"/>
    <s v="No"/>
    <m/>
    <m/>
    <m/>
    <x v="1"/>
  </r>
  <r>
    <n v="1201"/>
    <s v="Rudy Gay"/>
    <d v="1986-08-17T00:00:00"/>
    <s v="Active"/>
    <s v="F"/>
    <s v="USA"/>
    <s v="Black"/>
    <d v="2006-11-01T00:00:00"/>
    <n v="2006"/>
    <n v="2020"/>
    <d v="2019-07-31T00:00:00"/>
    <n v="0"/>
    <s v="No"/>
    <n v="32"/>
    <n v="20.21"/>
    <n v="32.950000000000003"/>
    <n v="104.33"/>
    <n v="203.2"/>
    <n v="203.2"/>
    <n v="25.27"/>
    <n v="646"/>
    <s v="No"/>
    <m/>
    <m/>
    <m/>
    <x v="1"/>
  </r>
  <r>
    <n v="1202"/>
    <s v="Devean George"/>
    <d v="1977-08-29T00:00:00"/>
    <s v="Former"/>
    <s v="G-F"/>
    <s v="USA"/>
    <s v="Black"/>
    <d v="1999-11-01T00:00:00"/>
    <n v="1999"/>
    <n v="2010"/>
    <d v="2019-07-31T00:00:00"/>
    <n v="0"/>
    <s v="No"/>
    <n v="41"/>
    <n v="22.17"/>
    <n v="41.92"/>
    <n v="99.79"/>
    <n v="203.2"/>
    <n v="203.2"/>
    <n v="24.17"/>
    <n v="630"/>
    <s v="No"/>
    <m/>
    <m/>
    <m/>
    <x v="1"/>
  </r>
  <r>
    <n v="1203"/>
    <s v="Gus Gerard"/>
    <d v="1953-07-27T00:00:00"/>
    <s v="Former"/>
    <s v="F-G"/>
    <s v="USA"/>
    <s v="White"/>
    <d v="1976-11-01T00:00:00"/>
    <n v="1976"/>
    <n v="1981"/>
    <d v="2019-07-31T00:00:00"/>
    <n v="0"/>
    <s v="No"/>
    <n v="66"/>
    <n v="23.27"/>
    <n v="66.010000000000005"/>
    <n v="90.72"/>
    <n v="203.2"/>
    <n v="203.2"/>
    <n v="21.97"/>
    <n v="280"/>
    <s v="No"/>
    <m/>
    <m/>
    <m/>
    <x v="1"/>
  </r>
  <r>
    <n v="1204"/>
    <s v="Derrick Gervin"/>
    <d v="1963-03-28T00:00:00"/>
    <s v="Former"/>
    <s v="F"/>
    <s v="USA"/>
    <s v="Black"/>
    <d v="1989-11-01T00:00:00"/>
    <n v="1989"/>
    <n v="1991"/>
    <d v="2019-07-31T00:00:00"/>
    <n v="0"/>
    <s v="No"/>
    <n v="56"/>
    <n v="26.6"/>
    <n v="56.34"/>
    <n v="90.72"/>
    <n v="203.2"/>
    <n v="203.2"/>
    <n v="21.97"/>
    <n v="77"/>
    <s v="No"/>
    <m/>
    <m/>
    <m/>
    <x v="1"/>
  </r>
  <r>
    <n v="1205"/>
    <s v="Georgi Glouchkov"/>
    <d v="1960-01-10T00:00:00"/>
    <s v="Former"/>
    <s v="F"/>
    <s v="No USA"/>
    <s v="White"/>
    <d v="1985-11-01T00:00:00"/>
    <n v="1985"/>
    <n v="1986"/>
    <d v="2019-07-31T00:00:00"/>
    <n v="0"/>
    <s v="No"/>
    <n v="59"/>
    <n v="25.81"/>
    <n v="59.55"/>
    <n v="106.59"/>
    <n v="203.2"/>
    <n v="203.2"/>
    <n v="25.82"/>
    <n v="49"/>
    <s v="No"/>
    <m/>
    <m/>
    <m/>
    <x v="1"/>
  </r>
  <r>
    <n v="1206"/>
    <s v="Clarence Glover"/>
    <d v="1947-11-01T00:00:00"/>
    <s v="Former"/>
    <s v="F"/>
    <s v="USA"/>
    <s v="Black"/>
    <d v="1971-11-01T00:00:00"/>
    <n v="1971"/>
    <n v="1972"/>
    <d v="2019-07-31T00:00:00"/>
    <n v="0"/>
    <s v="No"/>
    <n v="71"/>
    <n v="24"/>
    <n v="71.75"/>
    <n v="95.25"/>
    <n v="203.2"/>
    <n v="203.2"/>
    <n v="23.07"/>
    <n v="25"/>
    <s v="No"/>
    <m/>
    <m/>
    <m/>
    <x v="1"/>
  </r>
  <r>
    <n v="1207"/>
    <s v="Orlando Graham"/>
    <d v="1965-05-05T00:00:00"/>
    <s v="Former"/>
    <s v="F"/>
    <s v="USA"/>
    <s v="Black"/>
    <d v="1988-11-01T00:00:00"/>
    <n v="1988"/>
    <n v="1989"/>
    <d v="2019-07-31T00:00:00"/>
    <n v="0"/>
    <s v="No"/>
    <n v="54"/>
    <n v="23.49"/>
    <n v="54.24"/>
    <n v="99.79"/>
    <n v="203.2"/>
    <n v="203.2"/>
    <n v="24.17"/>
    <n v="7"/>
    <s v="No"/>
    <m/>
    <m/>
    <m/>
    <x v="1"/>
  </r>
  <r>
    <n v="1208"/>
    <s v="Harvey Grant"/>
    <d v="1965-07-04T00:00:00"/>
    <s v="Former"/>
    <s v="F"/>
    <s v="USA"/>
    <s v="Black"/>
    <d v="1988-11-01T00:00:00"/>
    <n v="1988"/>
    <n v="1999"/>
    <d v="2019-07-31T00:00:00"/>
    <n v="0"/>
    <s v="No"/>
    <n v="54"/>
    <n v="23.33"/>
    <n v="54.07"/>
    <n v="88.45"/>
    <n v="203.2"/>
    <n v="203.2"/>
    <n v="21.42"/>
    <n v="783"/>
    <s v="No"/>
    <m/>
    <m/>
    <m/>
    <x v="1"/>
  </r>
  <r>
    <n v="1209"/>
    <s v="Jerami Grant"/>
    <d v="1994-03-12T00:00:00"/>
    <s v="Active"/>
    <s v="F"/>
    <s v="USA"/>
    <s v="Black"/>
    <d v="2014-11-01T00:00:00"/>
    <n v="2014"/>
    <n v="2020"/>
    <d v="2019-07-31T00:00:00"/>
    <n v="0"/>
    <s v="No"/>
    <n v="25"/>
    <n v="20.64"/>
    <n v="25.39"/>
    <n v="95.25"/>
    <n v="203.2"/>
    <n v="203.2"/>
    <n v="23.07"/>
    <n v="52"/>
    <s v="No"/>
    <m/>
    <m/>
    <m/>
    <x v="1"/>
  </r>
  <r>
    <n v="1210"/>
    <s v="Leonard Gray"/>
    <d v="1951-12-19T00:00:00"/>
    <s v="Former"/>
    <s v="F"/>
    <s v="USA"/>
    <s v="Black"/>
    <d v="1974-11-01T00:00:00"/>
    <n v="1974"/>
    <n v="1977"/>
    <d v="2006-06-13T00:00:00"/>
    <n v="1"/>
    <s v="Yes"/>
    <n v="54"/>
    <n v="22.87"/>
    <n v="54.48"/>
    <n v="108.86"/>
    <n v="203.2"/>
    <n v="203.2"/>
    <n v="26.36"/>
    <n v="224"/>
    <s v="No"/>
    <s v="Diseases of the circulatory system"/>
    <s v="No lo he podido confirmar"/>
    <s v="PK80.1Z Unspecified type of cardiac procedure associated with injury or harm in therapeutic use, unspecified approach"/>
    <x v="2"/>
  </r>
  <r>
    <n v="1211"/>
    <s v="Gerald Green"/>
    <d v="1986-01-26T00:00:00"/>
    <s v="Former"/>
    <s v="G-F"/>
    <s v="USA"/>
    <s v="Black"/>
    <d v="2005-11-01T00:00:00"/>
    <n v="2005"/>
    <n v="2019"/>
    <d v="2019-07-31T00:00:00"/>
    <n v="0"/>
    <s v="No"/>
    <n v="33"/>
    <n v="19.760000000000002"/>
    <n v="33.51"/>
    <n v="92.99"/>
    <n v="203.2"/>
    <n v="200.66"/>
    <n v="22.52"/>
    <n v="418"/>
    <s v="No"/>
    <m/>
    <m/>
    <m/>
    <x v="1"/>
  </r>
  <r>
    <n v="1212"/>
    <s v="JaMychal Green"/>
    <d v="1990-06-21T00:00:00"/>
    <s v="Active"/>
    <s v="F"/>
    <s v="USA"/>
    <s v="Black"/>
    <d v="2014-11-01T00:00:00"/>
    <n v="2014"/>
    <n v="2020"/>
    <d v="2019-07-31T00:00:00"/>
    <n v="0"/>
    <s v="No"/>
    <n v="29"/>
    <n v="24.36"/>
    <n v="29.11"/>
    <n v="102.96"/>
    <n v="203.2"/>
    <n v="205.74"/>
    <n v="24.94"/>
    <n v="13"/>
    <s v="No"/>
    <m/>
    <m/>
    <m/>
    <x v="1"/>
  </r>
  <r>
    <n v="1213"/>
    <s v="Ken Green"/>
    <d v="1959-09-19T00:00:00"/>
    <s v="Former"/>
    <s v="F"/>
    <s v="USA"/>
    <s v="Black"/>
    <d v="1985-11-01T00:00:00"/>
    <n v="1985"/>
    <n v="1986"/>
    <d v="2019-07-31T00:00:00"/>
    <n v="0"/>
    <s v="No"/>
    <n v="59"/>
    <n v="26.12"/>
    <n v="59.86"/>
    <n v="97.52"/>
    <n v="203.2"/>
    <n v="203.2"/>
    <n v="23.62"/>
    <n v="7"/>
    <s v="No"/>
    <m/>
    <m/>
    <m/>
    <x v="1"/>
  </r>
  <r>
    <n v="1214"/>
    <s v="Claude Gregory"/>
    <d v="1958-12-26T00:00:00"/>
    <s v="Former"/>
    <s v="F"/>
    <s v="USA"/>
    <s v="Black"/>
    <d v="1985-11-01T00:00:00"/>
    <n v="1985"/>
    <n v="1988"/>
    <d v="2019-07-31T00:00:00"/>
    <n v="0"/>
    <s v="No"/>
    <n v="60"/>
    <n v="26.85"/>
    <n v="60.59"/>
    <n v="92.99"/>
    <n v="203.2"/>
    <n v="203.2"/>
    <n v="22.52"/>
    <n v="25"/>
    <s v="No"/>
    <m/>
    <m/>
    <m/>
    <x v="1"/>
  </r>
  <r>
    <n v="1215"/>
    <s v="Mike Hall"/>
    <d v="1984-06-05T00:00:00"/>
    <s v="Former"/>
    <s v="F"/>
    <s v="USA"/>
    <s v="Black"/>
    <d v="2006-11-01T00:00:00"/>
    <n v="2006"/>
    <n v="2007"/>
    <d v="2019-07-31T00:00:00"/>
    <n v="0"/>
    <s v="No"/>
    <n v="35"/>
    <n v="22.41"/>
    <n v="35.15"/>
    <n v="104.33"/>
    <n v="203.2"/>
    <n v="203.2"/>
    <n v="25.27"/>
    <n v="2"/>
    <s v="No"/>
    <m/>
    <m/>
    <m/>
    <x v="1"/>
  </r>
  <r>
    <n v="1216"/>
    <s v="Dennis Hamilton"/>
    <d v="1944-05-08T00:00:00"/>
    <s v="Former"/>
    <s v="F"/>
    <s v="USA"/>
    <s v="White"/>
    <d v="1967-11-01T00:00:00"/>
    <n v="1967"/>
    <n v="1969"/>
    <d v="2012-06-18T00:00:00"/>
    <n v="1"/>
    <s v="Yes"/>
    <n v="68"/>
    <n v="23.48"/>
    <n v="68.11"/>
    <n v="95.25"/>
    <n v="203.2"/>
    <n v="203.2"/>
    <n v="23.07"/>
    <n v="69"/>
    <s v="No"/>
    <s v="Cáncer"/>
    <s v="Cáncer"/>
    <s v="2D4Z"/>
    <x v="3"/>
  </r>
  <r>
    <n v="1217"/>
    <s v="Tang Hamilton"/>
    <d v="1978-05-26T00:00:00"/>
    <s v="Former"/>
    <s v="F"/>
    <s v="USA"/>
    <s v="Black"/>
    <d v="2001-11-01T00:00:00"/>
    <n v="2001"/>
    <n v="2002"/>
    <d v="2019-07-31T00:00:00"/>
    <n v="0"/>
    <s v="No"/>
    <n v="41"/>
    <n v="23.44"/>
    <n v="41.18"/>
    <n v="99.79"/>
    <n v="203.2"/>
    <n v="203.2"/>
    <n v="24.17"/>
    <n v="9"/>
    <s v="No"/>
    <m/>
    <m/>
    <m/>
    <x v="1"/>
  </r>
  <r>
    <n v="1218"/>
    <s v="Phil Hankinson"/>
    <d v="1951-07-26T00:00:00"/>
    <s v="Former"/>
    <s v="F"/>
    <s v="USA"/>
    <s v="Black"/>
    <d v="1973-11-01T00:00:00"/>
    <n v="1973"/>
    <n v="1975"/>
    <d v="1996-11-19T00:00:00"/>
    <n v="1"/>
    <s v="Yes"/>
    <n v="45"/>
    <n v="22.27"/>
    <n v="45.32"/>
    <n v="88.45"/>
    <n v="203.2"/>
    <n v="203.2"/>
    <n v="21.42"/>
    <n v="31"/>
    <s v="No"/>
    <s v="Accidente/Asesinato/Suicidio"/>
    <s v="Aparente sucidio en su coche"/>
    <s v="PC50.0"/>
    <x v="5"/>
  </r>
  <r>
    <n v="1219"/>
    <s v="Reggie Hanson"/>
    <d v="1968-10-06T00:00:00"/>
    <s v="Former"/>
    <s v="F"/>
    <s v="USA"/>
    <s v="Black"/>
    <d v="1997-11-01T00:00:00"/>
    <n v="1997"/>
    <n v="1998"/>
    <d v="2019-07-31T00:00:00"/>
    <n v="0"/>
    <s v="No"/>
    <n v="50"/>
    <n v="29.07"/>
    <n v="50.81"/>
    <n v="88.45"/>
    <n v="203.2"/>
    <n v="203.2"/>
    <n v="21.42"/>
    <n v="8"/>
    <s v="No"/>
    <m/>
    <m/>
    <m/>
    <x v="1"/>
  </r>
  <r>
    <n v="1220"/>
    <s v="Luke Harangody"/>
    <d v="1988-01-02T00:00:00"/>
    <s v="Former"/>
    <s v="F"/>
    <s v="USA"/>
    <s v="White"/>
    <d v="2010-11-01T00:00:00"/>
    <n v="2010"/>
    <n v="2012"/>
    <d v="2019-07-31T00:00:00"/>
    <n v="0"/>
    <s v="No"/>
    <n v="31"/>
    <n v="22.83"/>
    <n v="31.58"/>
    <n v="111.58"/>
    <n v="203.2"/>
    <n v="203.2"/>
    <n v="27.02"/>
    <n v="70"/>
    <s v="No"/>
    <m/>
    <m/>
    <m/>
    <x v="1"/>
  </r>
  <r>
    <n v="1221"/>
    <s v="Charlie Hardnett"/>
    <d v="1938-09-13T00:00:00"/>
    <s v="Former"/>
    <s v="F-C"/>
    <s v="USA"/>
    <s v="Black"/>
    <d v="1962-11-01T00:00:00"/>
    <n v="1962"/>
    <n v="1965"/>
    <d v="2019-07-06T00:00:00"/>
    <n v="1"/>
    <s v="Yes"/>
    <n v="80"/>
    <n v="24.13"/>
    <n v="80.81"/>
    <n v="102.06"/>
    <n v="203.2"/>
    <n v="203.2"/>
    <n v="24.72"/>
    <n v="164"/>
    <s v="No"/>
    <m/>
    <s v="No dice la causa"/>
    <s v="XB5F"/>
    <x v="4"/>
  </r>
  <r>
    <n v="1222"/>
    <s v="James Hardy"/>
    <d v="1956-12-01T00:00:00"/>
    <s v="Former"/>
    <s v="F-C"/>
    <s v="USA"/>
    <s v="Black"/>
    <d v="1978-11-01T00:00:00"/>
    <n v="1978"/>
    <n v="1982"/>
    <d v="2019-07-31T00:00:00"/>
    <n v="0"/>
    <s v="No"/>
    <n v="62"/>
    <n v="21.92"/>
    <n v="62.66"/>
    <n v="99.79"/>
    <n v="203.2"/>
    <n v="203.2"/>
    <n v="24.17"/>
    <n v="249"/>
    <s v="No"/>
    <m/>
    <m/>
    <m/>
    <x v="1"/>
  </r>
  <r>
    <n v="1223"/>
    <s v="Maurice Harkless"/>
    <d v="1993-05-11T00:00:00"/>
    <s v="Active"/>
    <s v="F-G"/>
    <s v="USA"/>
    <s v="Black"/>
    <d v="2012-11-01T00:00:00"/>
    <n v="2012"/>
    <n v="2020"/>
    <d v="2019-07-31T00:00:00"/>
    <n v="0"/>
    <s v="No"/>
    <n v="26"/>
    <n v="19.48"/>
    <n v="26.22"/>
    <n v="97.52"/>
    <n v="203.2"/>
    <n v="205.74"/>
    <n v="23.62"/>
    <n v="193"/>
    <s v="No"/>
    <m/>
    <m/>
    <m/>
    <x v="1"/>
  </r>
  <r>
    <n v="1224"/>
    <s v="Elias Harris"/>
    <d v="1989-07-06T00:00:00"/>
    <s v="Former"/>
    <s v="F"/>
    <s v="No USA"/>
    <s v="Black"/>
    <d v="2013-11-01T00:00:00"/>
    <n v="2013"/>
    <n v="2014"/>
    <d v="2019-07-31T00:00:00"/>
    <n v="0"/>
    <s v="No"/>
    <n v="30"/>
    <n v="24.32"/>
    <n v="30.07"/>
    <n v="108.41"/>
    <n v="203.2"/>
    <n v="203.2"/>
    <n v="26.26"/>
    <n v="2"/>
    <s v="No"/>
    <m/>
    <m/>
    <m/>
    <x v="1"/>
  </r>
  <r>
    <n v="1225"/>
    <s v="Tobias Harris"/>
    <d v="1992-07-15T00:00:00"/>
    <s v="Active"/>
    <s v="F"/>
    <s v="USA"/>
    <s v="Black"/>
    <d v="2011-11-01T00:00:00"/>
    <n v="2011"/>
    <n v="2020"/>
    <d v="2019-07-31T00:00:00"/>
    <n v="0"/>
    <s v="No"/>
    <n v="27"/>
    <n v="19.3"/>
    <n v="27.04"/>
    <n v="106.59"/>
    <n v="203.2"/>
    <n v="205.74"/>
    <n v="25.82"/>
    <n v="217"/>
    <s v="No"/>
    <m/>
    <m/>
    <m/>
    <x v="1"/>
  </r>
  <r>
    <n v="1226"/>
    <s v="Donnell Harvey"/>
    <d v="1980-08-26T00:00:00"/>
    <s v="Former"/>
    <s v="F"/>
    <s v="USA"/>
    <s v="Black"/>
    <d v="2000-11-01T00:00:00"/>
    <n v="2000"/>
    <n v="2005"/>
    <d v="2019-07-31T00:00:00"/>
    <n v="0"/>
    <s v="No"/>
    <n v="38"/>
    <n v="20.18"/>
    <n v="38.93"/>
    <n v="99.79"/>
    <n v="203.2"/>
    <n v="203.2"/>
    <n v="24.17"/>
    <n v="205"/>
    <s v="Yes"/>
    <m/>
    <m/>
    <m/>
    <x v="1"/>
  </r>
  <r>
    <n v="1227"/>
    <s v="Udonis Haslem"/>
    <d v="1980-06-09T00:00:00"/>
    <s v="Active"/>
    <s v="F"/>
    <s v="USA"/>
    <s v="Black"/>
    <d v="2003-11-01T00:00:00"/>
    <n v="2003"/>
    <n v="2020"/>
    <d v="2019-07-31T00:00:00"/>
    <n v="0"/>
    <s v="No"/>
    <n v="39"/>
    <n v="23.39"/>
    <n v="39.14"/>
    <n v="106.59"/>
    <n v="203.2"/>
    <n v="203.2"/>
    <n v="25.82"/>
    <n v="764"/>
    <s v="No"/>
    <m/>
    <m/>
    <m/>
    <x v="1"/>
  </r>
  <r>
    <n v="1228"/>
    <s v="Connie Hawkins*"/>
    <d v="1942-06-17T00:00:00"/>
    <s v="Former"/>
    <s v="F-C"/>
    <s v="USA"/>
    <s v="Black"/>
    <d v="1969-11-01T00:00:00"/>
    <n v="1969"/>
    <n v="1976"/>
    <d v="2017-10-06T00:00:00"/>
    <n v="1"/>
    <s v="Yes"/>
    <n v="75"/>
    <n v="27.38"/>
    <n v="75.3"/>
    <n v="95.25"/>
    <n v="203.2"/>
    <n v="203.2"/>
    <n v="23.07"/>
    <n v="499"/>
    <s v="No"/>
    <m/>
    <s v="Fue diagnosticado de cáncer de colon 10 años antes y estaba delicado de salud"/>
    <s v="XB5F"/>
    <x v="3"/>
  </r>
  <r>
    <n v="1229"/>
    <s v="Gordon Hayward"/>
    <d v="1990-03-23T00:00:00"/>
    <s v="Active"/>
    <s v="F-G"/>
    <s v="USA"/>
    <s v="White"/>
    <d v="2010-11-01T00:00:00"/>
    <n v="2010"/>
    <n v="2020"/>
    <d v="2019-07-31T00:00:00"/>
    <n v="0"/>
    <s v="No"/>
    <n v="29"/>
    <n v="20.61"/>
    <n v="29.36"/>
    <n v="102.51"/>
    <n v="203.2"/>
    <n v="203.2"/>
    <n v="24.83"/>
    <n v="354"/>
    <s v="No"/>
    <m/>
    <m/>
    <m/>
    <x v="1"/>
  </r>
  <r>
    <n v="1230"/>
    <s v="Spencer Haywood"/>
    <d v="1949-04-22T00:00:00"/>
    <s v="Former"/>
    <s v="F-C"/>
    <s v="USA"/>
    <s v="Black"/>
    <d v="1970-11-01T00:00:00"/>
    <n v="1970"/>
    <n v="1983"/>
    <d v="2019-07-31T00:00:00"/>
    <n v="0"/>
    <s v="No"/>
    <n v="70"/>
    <n v="21.53"/>
    <n v="70.27"/>
    <n v="102.06"/>
    <n v="203.2"/>
    <n v="203.2"/>
    <n v="24.72"/>
    <n v="760"/>
    <s v="No"/>
    <m/>
    <m/>
    <m/>
    <x v="1"/>
  </r>
  <r>
    <n v="1231"/>
    <s v="Alvin Heggs"/>
    <d v="1967-12-12T00:00:00"/>
    <s v="Former"/>
    <s v="F"/>
    <s v="USA"/>
    <s v="Black"/>
    <d v="1995-11-01T00:00:00"/>
    <n v="1995"/>
    <n v="1996"/>
    <d v="2019-07-31T00:00:00"/>
    <n v="0"/>
    <s v="No"/>
    <n v="51"/>
    <n v="27.89"/>
    <n v="51.63"/>
    <n v="102.06"/>
    <n v="203.2"/>
    <n v="203.2"/>
    <n v="24.72"/>
    <n v="4"/>
    <s v="No"/>
    <m/>
    <m/>
    <m/>
    <x v="1"/>
  </r>
  <r>
    <n v="1232"/>
    <s v="Cedric Henderson"/>
    <d v="1965-10-03T00:00:00"/>
    <s v="Former"/>
    <s v="F"/>
    <s v="USA"/>
    <s v="Black"/>
    <d v="1986-11-01T00:00:00"/>
    <n v="1986"/>
    <n v="1987"/>
    <d v="2019-07-31T00:00:00"/>
    <n v="0"/>
    <s v="No"/>
    <n v="53"/>
    <n v="21.08"/>
    <n v="53.82"/>
    <n v="95.25"/>
    <n v="203.2"/>
    <n v="203.2"/>
    <n v="23.07"/>
    <n v="8"/>
    <s v="No"/>
    <m/>
    <m/>
    <m/>
    <x v="1"/>
  </r>
  <r>
    <n v="1233"/>
    <s v="J.R. Henderson"/>
    <d v="1976-10-30T00:00:00"/>
    <s v="Former"/>
    <s v="F"/>
    <s v="USA"/>
    <s v="Mezcla"/>
    <d v="1998-11-01T00:00:00"/>
    <n v="1998"/>
    <n v="1999"/>
    <d v="2019-07-31T00:00:00"/>
    <n v="0"/>
    <s v="No"/>
    <n v="42"/>
    <n v="22"/>
    <n v="42.75"/>
    <n v="102.51"/>
    <n v="203.2"/>
    <n v="203.2"/>
    <n v="24.83"/>
    <n v="30"/>
    <s v="No"/>
    <m/>
    <m/>
    <m/>
    <x v="1"/>
  </r>
  <r>
    <n v="1234"/>
    <s v="Fred Hetzel"/>
    <d v="1942-07-21T00:00:00"/>
    <s v="Former"/>
    <s v="F-C"/>
    <s v="USA"/>
    <s v="White"/>
    <d v="1965-11-01T00:00:00"/>
    <n v="1965"/>
    <n v="1971"/>
    <d v="2019-07-31T00:00:00"/>
    <n v="0"/>
    <s v="No"/>
    <n v="77"/>
    <n v="23.28"/>
    <n v="77.03"/>
    <n v="99.79"/>
    <n v="203.2"/>
    <n v="203.2"/>
    <n v="24.17"/>
    <n v="416"/>
    <s v="No"/>
    <m/>
    <m/>
    <m/>
    <x v="1"/>
  </r>
  <r>
    <n v="1235"/>
    <s v="Wayne Hightower"/>
    <d v="1940-01-14T00:00:00"/>
    <s v="Former"/>
    <s v="F-C"/>
    <s v="USA"/>
    <s v="Black"/>
    <d v="1962-11-01T00:00:00"/>
    <n v="1962"/>
    <n v="1967"/>
    <d v="2002-04-18T00:00:00"/>
    <n v="1"/>
    <s v="Yes"/>
    <n v="62"/>
    <n v="22.8"/>
    <n v="62.26"/>
    <n v="87.09"/>
    <n v="203.2"/>
    <n v="203.2"/>
    <n v="21.09"/>
    <n v="316"/>
    <s v="No"/>
    <s v="Diseases of the circulatory system"/>
    <s v="Ataque al corazón"/>
    <s v="BA41.Z Acute myocardial infarction, unspecified"/>
    <x v="2"/>
  </r>
  <r>
    <n v="1236"/>
    <s v="Grant Hill"/>
    <d v="1972-10-05T00:00:00"/>
    <s v="Former"/>
    <s v="F-G"/>
    <s v="USA"/>
    <s v="Mezcla"/>
    <d v="1994-11-01T00:00:00"/>
    <n v="1994"/>
    <n v="2013"/>
    <d v="2019-07-31T00:00:00"/>
    <n v="0"/>
    <s v="No"/>
    <n v="46"/>
    <n v="22.07"/>
    <n v="46.82"/>
    <n v="102.06"/>
    <n v="203.2"/>
    <n v="203.2"/>
    <n v="24.72"/>
    <n v="1026"/>
    <s v="No"/>
    <m/>
    <m/>
    <m/>
    <x v="1"/>
  </r>
  <r>
    <n v="1237"/>
    <s v="Lew Hitch"/>
    <d v="1929-07-16T00:00:00"/>
    <s v="Former"/>
    <s v="F-C"/>
    <s v="USA"/>
    <s v="White"/>
    <d v="1951-11-01T00:00:00"/>
    <n v="1951"/>
    <n v="1957"/>
    <d v="2012-02-08T00:00:00"/>
    <n v="1"/>
    <s v="Yes"/>
    <n v="82"/>
    <n v="22.29"/>
    <n v="82.57"/>
    <n v="90.72"/>
    <n v="203.2"/>
    <n v="203.2"/>
    <n v="21.97"/>
    <n v="414"/>
    <s v="No"/>
    <m/>
    <s v="No lo he podido confirmar"/>
    <s v="XB5F"/>
    <x v="4"/>
  </r>
  <r>
    <n v="1238"/>
    <s v="Tyler Honeycutt"/>
    <d v="1990-07-15T00:00:00"/>
    <s v="Former"/>
    <s v="F"/>
    <s v="USA"/>
    <s v="Mezcla"/>
    <d v="2011-11-01T00:00:00"/>
    <n v="2011"/>
    <n v="2013"/>
    <d v="2018-07-07T00:00:00"/>
    <n v="1"/>
    <s v="Yes"/>
    <n v="27"/>
    <n v="21.3"/>
    <n v="27.98"/>
    <n v="85.27"/>
    <n v="203.2"/>
    <n v="203.2"/>
    <n v="20.65"/>
    <n v="24"/>
    <s v="No"/>
    <m/>
    <s v="Suicidio, pero quizá no estaba muy bien de la cabeza: In July of 2018, Honeycutt’s mother called 911 after noticing that her son was not acting normal. When she called 911, she told him that he was using nitrous oxide for six months when he was overseas and thought it messed with his brain. Nitrous oxide is also known as laughing gas and can be taken in pills, and you can inhale it"/>
    <s v="PC50.0"/>
    <x v="5"/>
  </r>
  <r>
    <n v="1239"/>
    <s v="Derek Hood"/>
    <d v="1976-12-22T00:00:00"/>
    <s v="Former"/>
    <s v="F"/>
    <s v="USA"/>
    <s v="Black"/>
    <d v="1999-11-01T00:00:00"/>
    <n v="1999"/>
    <n v="2000"/>
    <d v="2019-07-31T00:00:00"/>
    <n v="0"/>
    <s v="No"/>
    <n v="42"/>
    <n v="22.86"/>
    <n v="42.6"/>
    <n v="100.7"/>
    <n v="203.2"/>
    <n v="203.2"/>
    <n v="24.39"/>
    <n v="2"/>
    <s v="No"/>
    <m/>
    <m/>
    <m/>
    <x v="1"/>
  </r>
  <r>
    <n v="1240"/>
    <s v="Rodney Hood"/>
    <d v="1992-10-20T00:00:00"/>
    <s v="Active"/>
    <s v="G-F"/>
    <s v="USA"/>
    <s v="Black"/>
    <d v="2014-11-01T00:00:00"/>
    <n v="2014"/>
    <n v="2020"/>
    <d v="2019-07-31T00:00:00"/>
    <n v="0"/>
    <s v="No"/>
    <n v="26"/>
    <n v="22.03"/>
    <n v="26.78"/>
    <n v="93.44"/>
    <n v="203.2"/>
    <n v="203.2"/>
    <n v="22.63"/>
    <n v="39"/>
    <s v="Yes"/>
    <m/>
    <m/>
    <m/>
    <x v="1"/>
  </r>
  <r>
    <n v="1241"/>
    <s v="Bob Hopkins"/>
    <d v="1934-11-03T00:00:00"/>
    <s v="Former"/>
    <s v="C-F"/>
    <s v="USA"/>
    <s v="Black"/>
    <d v="1956-11-01T00:00:00"/>
    <n v="1956"/>
    <n v="1960"/>
    <d v="2015-05-15T00:00:00"/>
    <n v="1"/>
    <s v="Yes"/>
    <n v="80"/>
    <n v="22"/>
    <n v="80.53"/>
    <n v="92.99"/>
    <n v="203.2"/>
    <n v="203.2"/>
    <n v="22.52"/>
    <n v="273"/>
    <s v="No"/>
    <s v="Diseases of the respiratory system"/>
    <s v="after a two-month battle with congestive heart and kidney failure."/>
    <s v="BD1Z Heart failure, unspecified"/>
    <x v="2"/>
  </r>
  <r>
    <n v="1242"/>
    <s v="Johnny Horan"/>
    <d v="1932-11-24T00:00:00"/>
    <s v="Former"/>
    <s v="F"/>
    <s v="USA"/>
    <s v="White"/>
    <d v="1955-11-01T00:00:00"/>
    <n v="1955"/>
    <n v="1956"/>
    <d v="1980-11-14T00:00:00"/>
    <n v="1"/>
    <s v="Yes"/>
    <n v="47"/>
    <n v="22.93"/>
    <n v="47.97"/>
    <n v="86.18"/>
    <n v="203.2"/>
    <n v="203.2"/>
    <n v="20.87"/>
    <n v="19"/>
    <s v="No"/>
    <s v="Diseases of the circulatory system"/>
    <s v="Cirugía abierta de corazón, necesitaba 200 bolsas de sangre y murió "/>
    <s v="PK80.1Z Unspecified type of cardiac procedure associated with injury or harm in therapeutic use, unspecified approach"/>
    <x v="2"/>
  </r>
  <r>
    <n v="1243"/>
    <s v="Cedrick Hordges"/>
    <d v="1957-01-08T00:00:00"/>
    <s v="Former"/>
    <s v="F-C"/>
    <s v="USA"/>
    <s v="Black"/>
    <d v="1980-11-01T00:00:00"/>
    <n v="1980"/>
    <n v="1982"/>
    <d v="2019-07-31T00:00:00"/>
    <n v="0"/>
    <s v="No"/>
    <n v="62"/>
    <n v="23.81"/>
    <n v="62.56"/>
    <n v="99.79"/>
    <n v="203.2"/>
    <n v="203.2"/>
    <n v="24.17"/>
    <n v="145"/>
    <s v="No"/>
    <m/>
    <m/>
    <m/>
    <x v="1"/>
  </r>
  <r>
    <n v="1244"/>
    <s v="Ed Horton"/>
    <d v="1967-12-17T00:00:00"/>
    <s v="Former"/>
    <s v="F"/>
    <s v="USA"/>
    <s v="Black"/>
    <d v="1989-11-01T00:00:00"/>
    <n v="1989"/>
    <n v="1990"/>
    <d v="2019-07-31T00:00:00"/>
    <n v="0"/>
    <s v="No"/>
    <n v="51"/>
    <n v="21.88"/>
    <n v="51.62"/>
    <n v="104.33"/>
    <n v="203.2"/>
    <n v="203.2"/>
    <n v="25.27"/>
    <n v="45"/>
    <s v="No"/>
    <m/>
    <m/>
    <m/>
    <x v="1"/>
  </r>
  <r>
    <n v="1245"/>
    <s v="Bill Hosket"/>
    <d v="1946-12-20T00:00:00"/>
    <s v="Former"/>
    <s v="F-C"/>
    <s v="USA"/>
    <s v="White"/>
    <d v="1968-11-01T00:00:00"/>
    <n v="1968"/>
    <n v="1972"/>
    <d v="2019-07-31T00:00:00"/>
    <n v="0"/>
    <s v="No"/>
    <n v="72"/>
    <n v="21.87"/>
    <n v="72.61"/>
    <n v="102.06"/>
    <n v="203.2"/>
    <n v="203.2"/>
    <n v="24.72"/>
    <n v="143"/>
    <s v="No"/>
    <m/>
    <m/>
    <m/>
    <x v="1"/>
  </r>
  <r>
    <n v="1246"/>
    <s v="Tom Hovasse"/>
    <d v="1967-01-31T00:00:00"/>
    <s v="Former"/>
    <s v="F"/>
    <s v="USA"/>
    <s v="White"/>
    <d v="1994-11-01T00:00:00"/>
    <n v="1994"/>
    <n v="1995"/>
    <d v="2019-07-31T00:00:00"/>
    <n v="0"/>
    <s v="No"/>
    <n v="52"/>
    <n v="27.75"/>
    <n v="52.5"/>
    <n v="92.99"/>
    <n v="203.2"/>
    <n v="203.2"/>
    <n v="22.52"/>
    <n v="2"/>
    <s v="No"/>
    <m/>
    <m/>
    <m/>
    <x v="1"/>
  </r>
  <r>
    <n v="1247"/>
    <s v="Phil Hubbard"/>
    <d v="1956-12-13T00:00:00"/>
    <s v="Former"/>
    <s v="F-C"/>
    <s v="USA"/>
    <s v="Black"/>
    <d v="1979-11-01T00:00:00"/>
    <n v="1979"/>
    <n v="1989"/>
    <d v="2019-07-31T00:00:00"/>
    <n v="0"/>
    <s v="No"/>
    <n v="62"/>
    <n v="22.88"/>
    <n v="62.63"/>
    <n v="97.52"/>
    <n v="203.2"/>
    <n v="203.2"/>
    <n v="23.62"/>
    <n v="665"/>
    <s v="No"/>
    <m/>
    <m/>
    <m/>
    <x v="1"/>
  </r>
  <r>
    <n v="1248"/>
    <s v="Robbie Hummel"/>
    <d v="1989-03-08T00:00:00"/>
    <s v="Former"/>
    <s v="F"/>
    <s v="USA"/>
    <s v="White"/>
    <d v="2013-11-01T00:00:00"/>
    <n v="2013"/>
    <n v="2015"/>
    <d v="2019-07-31T00:00:00"/>
    <n v="0"/>
    <s v="No"/>
    <n v="30"/>
    <n v="24.65"/>
    <n v="30.4"/>
    <n v="97.52"/>
    <n v="203.2"/>
    <n v="203.2"/>
    <n v="23.62"/>
    <n v="89"/>
    <s v="No"/>
    <m/>
    <m/>
    <m/>
    <x v="1"/>
  </r>
  <r>
    <n v="1249"/>
    <s v="Ryan Humphrey"/>
    <d v="1979-07-24T00:00:00"/>
    <s v="Former"/>
    <s v="F"/>
    <s v="USA"/>
    <s v="Black"/>
    <d v="2002-11-01T00:00:00"/>
    <n v="2002"/>
    <n v="2005"/>
    <d v="2019-07-31T00:00:00"/>
    <n v="0"/>
    <s v="No"/>
    <n v="40"/>
    <n v="23.27"/>
    <n v="40.020000000000003"/>
    <n v="106.59"/>
    <n v="203.2"/>
    <n v="203.2"/>
    <n v="25.82"/>
    <n v="85"/>
    <s v="No"/>
    <m/>
    <m/>
    <m/>
    <x v="1"/>
  </r>
  <r>
    <n v="1250"/>
    <s v="Othello Hunter"/>
    <d v="1986-05-28T00:00:00"/>
    <s v="Former"/>
    <s v="F"/>
    <s v="USA"/>
    <s v="Black"/>
    <d v="2008-11-01T00:00:00"/>
    <n v="2008"/>
    <n v="2010"/>
    <d v="2019-07-31T00:00:00"/>
    <n v="0"/>
    <s v="No"/>
    <n v="33"/>
    <n v="22.43"/>
    <n v="33.17"/>
    <n v="102.06"/>
    <n v="203.2"/>
    <n v="203.2"/>
    <n v="24.72"/>
    <n v="23"/>
    <s v="No"/>
    <m/>
    <m/>
    <m/>
    <x v="1"/>
  </r>
  <r>
    <n v="1251"/>
    <s v="Marc Iavaroni"/>
    <d v="1956-09-15T00:00:00"/>
    <s v="Former"/>
    <s v="F"/>
    <s v="USA"/>
    <s v="White"/>
    <d v="1982-11-01T00:00:00"/>
    <n v="1982"/>
    <n v="1989"/>
    <d v="2019-07-31T00:00:00"/>
    <n v="0"/>
    <s v="No"/>
    <n v="62"/>
    <n v="26.13"/>
    <n v="62.87"/>
    <n v="95.25"/>
    <n v="203.2"/>
    <n v="203.2"/>
    <n v="23.07"/>
    <n v="531"/>
    <s v="No"/>
    <m/>
    <m/>
    <m/>
    <x v="1"/>
  </r>
  <r>
    <n v="1252"/>
    <s v="Joe Ingles"/>
    <d v="1987-10-02T00:00:00"/>
    <s v="Active"/>
    <s v="F-G"/>
    <s v="No USA"/>
    <s v="White"/>
    <d v="2014-11-01T00:00:00"/>
    <n v="2014"/>
    <n v="2020"/>
    <d v="2019-07-31T00:00:00"/>
    <n v="0"/>
    <s v="No"/>
    <n v="31"/>
    <n v="27.08"/>
    <n v="31.83"/>
    <n v="102.51"/>
    <n v="203.2"/>
    <n v="203.2"/>
    <n v="24.83"/>
    <n v="65"/>
    <s v="Yes"/>
    <m/>
    <m/>
    <m/>
    <x v="1"/>
  </r>
  <r>
    <n v="1253"/>
    <s v="McCoy Ingram"/>
    <d v="1931-08-31T00:00:00"/>
    <s v="Former"/>
    <s v="F"/>
    <s v="USA"/>
    <s v="Black"/>
    <d v="1957-11-01T00:00:00"/>
    <n v="1957"/>
    <n v="1958"/>
    <d v="1998-06-08T00:00:00"/>
    <n v="1"/>
    <s v="Yes"/>
    <n v="66"/>
    <n v="26.17"/>
    <n v="66.77"/>
    <n v="95.25"/>
    <n v="203.2"/>
    <n v="203.2"/>
    <n v="23.07"/>
    <n v="24"/>
    <s v="No"/>
    <m/>
    <s v="No dice la causa"/>
    <s v="XB5F"/>
    <x v="4"/>
  </r>
  <r>
    <n v="1254"/>
    <s v="Phil Jackson*"/>
    <d v="1945-09-17T00:00:00"/>
    <s v="Former"/>
    <s v="F-C"/>
    <s v="USA"/>
    <s v="White"/>
    <d v="1967-11-01T00:00:00"/>
    <n v="1967"/>
    <n v="1980"/>
    <d v="2019-07-31T00:00:00"/>
    <n v="0"/>
    <s v="No"/>
    <n v="73"/>
    <n v="22.12"/>
    <n v="73.87"/>
    <n v="99.79"/>
    <n v="203.2"/>
    <n v="203.2"/>
    <n v="24.17"/>
    <n v="807"/>
    <s v="Yes"/>
    <m/>
    <m/>
    <m/>
    <x v="1"/>
  </r>
  <r>
    <n v="1255"/>
    <s v="Stephen Jackson"/>
    <d v="1978-04-05T00:00:00"/>
    <s v="Former"/>
    <s v="F-G"/>
    <s v="USA"/>
    <s v="Black"/>
    <d v="2000-11-01T00:00:00"/>
    <n v="2000"/>
    <n v="2014"/>
    <d v="2019-07-31T00:00:00"/>
    <n v="0"/>
    <s v="No"/>
    <n v="41"/>
    <n v="22.58"/>
    <n v="41.32"/>
    <n v="98.88"/>
    <n v="203.2"/>
    <n v="203.2"/>
    <n v="23.95"/>
    <n v="858"/>
    <s v="No"/>
    <m/>
    <m/>
    <m/>
    <x v="1"/>
  </r>
  <r>
    <n v="1256"/>
    <s v="Aaron James"/>
    <d v="1952-10-05T00:00:00"/>
    <s v="Former"/>
    <s v="F"/>
    <s v="USA"/>
    <s v="Black"/>
    <d v="1974-11-01T00:00:00"/>
    <n v="1974"/>
    <n v="1979"/>
    <d v="2019-07-31T00:00:00"/>
    <n v="0"/>
    <s v="No"/>
    <n v="66"/>
    <n v="22.07"/>
    <n v="66.819999999999993"/>
    <n v="95.25"/>
    <n v="203.2"/>
    <n v="203.2"/>
    <n v="23.07"/>
    <n v="356"/>
    <s v="No"/>
    <m/>
    <m/>
    <m/>
    <x v="1"/>
  </r>
  <r>
    <n v="1257"/>
    <s v="Henry James"/>
    <d v="1965-07-29T00:00:00"/>
    <s v="Former"/>
    <s v="F"/>
    <s v="USA"/>
    <s v="Black"/>
    <d v="1990-11-01T00:00:00"/>
    <n v="1990"/>
    <n v="1998"/>
    <d v="2019-07-31T00:00:00"/>
    <n v="0"/>
    <s v="No"/>
    <n v="54"/>
    <n v="25.26"/>
    <n v="54"/>
    <n v="99.79"/>
    <n v="203.2"/>
    <n v="203.2"/>
    <n v="24.17"/>
    <n v="212"/>
    <s v="No"/>
    <m/>
    <m/>
    <m/>
    <x v="1"/>
  </r>
  <r>
    <n v="1258"/>
    <s v="LeBron James"/>
    <d v="1984-12-30T00:00:00"/>
    <s v="Active"/>
    <s v="F-G"/>
    <s v="USA"/>
    <s v="Black"/>
    <d v="2003-11-01T00:00:00"/>
    <n v="2003"/>
    <n v="2020"/>
    <d v="2019-07-31T00:00:00"/>
    <n v="0"/>
    <s v="No"/>
    <n v="34"/>
    <n v="18.84"/>
    <n v="34.58"/>
    <n v="113.4"/>
    <n v="203.2"/>
    <n v="203.2"/>
    <n v="27.46"/>
    <n v="901"/>
    <s v="No"/>
    <m/>
    <m/>
    <m/>
    <x v="1"/>
  </r>
  <r>
    <n v="1259"/>
    <s v="Antawn Jamison"/>
    <d v="1976-06-12T00:00:00"/>
    <s v="Former"/>
    <s v="F"/>
    <s v="USA"/>
    <s v="Black"/>
    <d v="1998-11-01T00:00:00"/>
    <n v="1998"/>
    <n v="2014"/>
    <d v="2019-07-31T00:00:00"/>
    <n v="0"/>
    <s v="No"/>
    <n v="43"/>
    <n v="22.39"/>
    <n v="43.13"/>
    <n v="101.15"/>
    <n v="203.2"/>
    <n v="203.2"/>
    <n v="24.5"/>
    <n v="1083"/>
    <s v="No"/>
    <m/>
    <m/>
    <m/>
    <x v="1"/>
  </r>
  <r>
    <n v="1260"/>
    <s v="Harold Jamison"/>
    <d v="1976-11-20T00:00:00"/>
    <s v="Former"/>
    <s v="F"/>
    <s v="USA"/>
    <s v="Black"/>
    <d v="1999-11-01T00:00:00"/>
    <n v="1999"/>
    <n v="2002"/>
    <d v="2019-07-31T00:00:00"/>
    <n v="0"/>
    <s v="No"/>
    <n v="42"/>
    <n v="22.95"/>
    <n v="42.69"/>
    <n v="117.93"/>
    <n v="203.2"/>
    <n v="203.2"/>
    <n v="28.56"/>
    <n v="37"/>
    <s v="No"/>
    <m/>
    <m/>
    <m/>
    <x v="1"/>
  </r>
  <r>
    <n v="1261"/>
    <s v="Abdul Jeelani"/>
    <d v="1954-02-10T00:00:00"/>
    <s v="Former"/>
    <s v="F-C"/>
    <s v="USA"/>
    <s v="Black"/>
    <d v="1979-11-01T00:00:00"/>
    <n v="1979"/>
    <n v="1981"/>
    <d v="2016-08-03T00:00:00"/>
    <n v="1"/>
    <s v="Yes"/>
    <n v="62"/>
    <n v="25.72"/>
    <n v="62.48"/>
    <n v="95.25"/>
    <n v="203.2"/>
    <n v="203.2"/>
    <n v="23.07"/>
    <n v="143"/>
    <s v="No"/>
    <s v="Diseases of the circulatory system"/>
    <s v="Ataque al corazón, aunque tenía addicción a las drogas y sufrió un cáncer de próstata"/>
    <s v="BA41.Z Acute myocardial infarction, unspecified"/>
    <x v="2"/>
  </r>
  <r>
    <n v="1262"/>
    <s v="Chris Jefferies"/>
    <d v="1980-02-13T00:00:00"/>
    <s v="Former"/>
    <s v="G-F"/>
    <s v="USA"/>
    <s v="Black"/>
    <d v="2002-11-01T00:00:00"/>
    <n v="2002"/>
    <n v="2004"/>
    <d v="2019-07-31T00:00:00"/>
    <n v="0"/>
    <s v="No"/>
    <n v="39"/>
    <n v="22.72"/>
    <n v="39.46"/>
    <n v="102.06"/>
    <n v="203.2"/>
    <n v="203.2"/>
    <n v="24.72"/>
    <n v="72"/>
    <s v="No"/>
    <m/>
    <m/>
    <m/>
    <x v="1"/>
  </r>
  <r>
    <n v="1263"/>
    <s v="Ivan Johnson"/>
    <d v="1984-04-10T00:00:00"/>
    <s v="Former"/>
    <s v="F"/>
    <s v="USA"/>
    <s v="Black"/>
    <d v="2011-11-01T00:00:00"/>
    <n v="2011"/>
    <n v="2013"/>
    <d v="2019-07-31T00:00:00"/>
    <n v="0"/>
    <s v="No"/>
    <n v="35"/>
    <n v="27.56"/>
    <n v="35.299999999999997"/>
    <n v="104.33"/>
    <n v="203.2"/>
    <n v="203.2"/>
    <n v="25.27"/>
    <n v="125"/>
    <s v="No"/>
    <m/>
    <m/>
    <m/>
    <x v="1"/>
  </r>
  <r>
    <n v="1264"/>
    <s v="Ken Johnson"/>
    <d v="1962-11-07T00:00:00"/>
    <s v="Former"/>
    <s v="F"/>
    <s v="USA"/>
    <s v="Black"/>
    <d v="1985-11-01T00:00:00"/>
    <n v="1985"/>
    <n v="1986"/>
    <d v="2019-07-31T00:00:00"/>
    <n v="0"/>
    <s v="No"/>
    <n v="56"/>
    <n v="22.98"/>
    <n v="56.73"/>
    <n v="108.86"/>
    <n v="203.2"/>
    <n v="203.2"/>
    <n v="26.36"/>
    <n v="64"/>
    <s v="No"/>
    <m/>
    <m/>
    <m/>
    <x v="1"/>
  </r>
  <r>
    <n v="1265"/>
    <s v="Linton Johnson"/>
    <d v="1980-06-13T00:00:00"/>
    <s v="Former"/>
    <s v="F"/>
    <s v="USA"/>
    <s v="Black"/>
    <d v="2003-11-01T00:00:00"/>
    <n v="2003"/>
    <n v="2009"/>
    <d v="2019-07-31T00:00:00"/>
    <n v="0"/>
    <s v="No"/>
    <n v="39"/>
    <n v="23.38"/>
    <n v="39.130000000000003"/>
    <n v="92.99"/>
    <n v="203.2"/>
    <n v="203.2"/>
    <n v="22.52"/>
    <n v="151"/>
    <s v="No"/>
    <m/>
    <m/>
    <m/>
    <x v="1"/>
  </r>
  <r>
    <n v="1266"/>
    <s v="Magic Johnson*"/>
    <d v="1959-08-14T00:00:00"/>
    <s v="Former"/>
    <s v="G-F"/>
    <s v="USA"/>
    <s v="Black"/>
    <d v="1979-11-01T00:00:00"/>
    <n v="1979"/>
    <n v="1996"/>
    <d v="2019-07-31T00:00:00"/>
    <n v="0"/>
    <s v="No"/>
    <n v="59"/>
    <n v="20.22"/>
    <n v="59.96"/>
    <n v="97.52"/>
    <n v="203.2"/>
    <n v="205.74"/>
    <n v="23.62"/>
    <n v="906"/>
    <s v="No"/>
    <m/>
    <m/>
    <m/>
    <x v="1"/>
  </r>
  <r>
    <n v="1267"/>
    <s v="Ron Johnson"/>
    <d v="1938-07-20T00:00:00"/>
    <s v="Former"/>
    <s v="F"/>
    <s v="USA"/>
    <s v="White"/>
    <d v="1960-11-01T00:00:00"/>
    <n v="1960"/>
    <n v="1961"/>
    <d v="2015-02-01T00:00:00"/>
    <n v="1"/>
    <s v="Yes"/>
    <n v="76"/>
    <n v="22.29"/>
    <n v="76.540000000000006"/>
    <n v="97.52"/>
    <n v="203.2"/>
    <n v="203.2"/>
    <n v="23.62"/>
    <n v="14"/>
    <s v="No"/>
    <s v="Diseases of the circulatory system"/>
    <s v="Aneurisma"/>
    <s v="BD51.Z"/>
    <x v="2"/>
  </r>
  <r>
    <n v="1268"/>
    <s v="Steffond Johnson"/>
    <d v="1962-11-04T00:00:00"/>
    <s v="Former"/>
    <s v="F"/>
    <s v="USA"/>
    <s v="Black"/>
    <d v="1986-11-01T00:00:00"/>
    <n v="1986"/>
    <n v="1987"/>
    <d v="2019-07-31T00:00:00"/>
    <n v="0"/>
    <s v="No"/>
    <n v="56"/>
    <n v="23.99"/>
    <n v="56.74"/>
    <n v="108.86"/>
    <n v="203.2"/>
    <n v="203.2"/>
    <n v="26.36"/>
    <n v="29"/>
    <s v="No"/>
    <m/>
    <m/>
    <m/>
    <x v="1"/>
  </r>
  <r>
    <n v="1269"/>
    <s v="Nate Johnston"/>
    <d v="1966-12-18T00:00:00"/>
    <s v="Former"/>
    <s v="F"/>
    <s v="USA"/>
    <s v="Black"/>
    <d v="1989-11-01T00:00:00"/>
    <n v="1989"/>
    <n v="1990"/>
    <d v="2019-07-31T00:00:00"/>
    <n v="0"/>
    <s v="No"/>
    <n v="52"/>
    <n v="22.87"/>
    <n v="52.62"/>
    <n v="95.25"/>
    <n v="203.2"/>
    <n v="203.2"/>
    <n v="23.07"/>
    <n v="21"/>
    <s v="No"/>
    <m/>
    <m/>
    <m/>
    <x v="1"/>
  </r>
  <r>
    <n v="1270"/>
    <s v="Neil Johnston*"/>
    <d v="1929-02-04T00:00:00"/>
    <s v="Former"/>
    <s v="C"/>
    <s v="USA"/>
    <s v="White"/>
    <d v="1951-11-01T00:00:00"/>
    <n v="1951"/>
    <n v="1959"/>
    <d v="1978-09-28T00:00:00"/>
    <n v="1"/>
    <s v="Yes"/>
    <n v="49"/>
    <n v="22.74"/>
    <n v="49.65"/>
    <n v="95.25"/>
    <n v="203.2"/>
    <n v="203.2"/>
    <n v="23.07"/>
    <n v="516"/>
    <s v="No"/>
    <s v="Diseases of the circulatory system"/>
    <s v="Ataque al corazón mientras jugaba al baloncesto"/>
    <s v="BA41.Z Acute myocardial infarction, unspecified"/>
    <x v="2"/>
  </r>
  <r>
    <n v="1271"/>
    <s v="Charles Jones"/>
    <d v="1962-01-12T00:00:00"/>
    <s v="Former"/>
    <s v="F"/>
    <s v="USA"/>
    <s v="Black"/>
    <d v="1984-11-01T00:00:00"/>
    <n v="1984"/>
    <n v="1989"/>
    <d v="2019-07-31T00:00:00"/>
    <n v="0"/>
    <s v="No"/>
    <n v="57"/>
    <n v="22.8"/>
    <n v="57.55"/>
    <n v="97.52"/>
    <n v="203.2"/>
    <n v="203.2"/>
    <n v="23.62"/>
    <n v="201"/>
    <s v="No"/>
    <m/>
    <m/>
    <m/>
    <x v="1"/>
  </r>
  <r>
    <n v="1272"/>
    <s v="DeQuan Jones"/>
    <d v="1990-06-20T00:00:00"/>
    <s v="Former"/>
    <s v="F"/>
    <s v="USA"/>
    <s v="Black"/>
    <d v="2012-11-01T00:00:00"/>
    <n v="2012"/>
    <n v="2013"/>
    <d v="2019-07-31T00:00:00"/>
    <n v="0"/>
    <s v="No"/>
    <n v="29"/>
    <n v="22.37"/>
    <n v="29.11"/>
    <n v="100.24"/>
    <n v="203.2"/>
    <n v="203.2"/>
    <n v="24.28"/>
    <n v="63"/>
    <s v="No"/>
    <m/>
    <m/>
    <m/>
    <x v="1"/>
  </r>
  <r>
    <n v="1273"/>
    <s v="Dontae' Jones"/>
    <d v="1975-06-02T00:00:00"/>
    <s v="Former"/>
    <s v="F"/>
    <s v="USA"/>
    <s v="Black"/>
    <d v="1997-11-01T00:00:00"/>
    <n v="1997"/>
    <n v="1998"/>
    <d v="2019-07-31T00:00:00"/>
    <n v="0"/>
    <s v="No"/>
    <n v="44"/>
    <n v="22.42"/>
    <n v="44.16"/>
    <n v="99.79"/>
    <n v="203.2"/>
    <n v="203.2"/>
    <n v="24.17"/>
    <n v="15"/>
    <s v="No"/>
    <m/>
    <m/>
    <m/>
    <x v="1"/>
  </r>
  <r>
    <n v="1274"/>
    <s v="Hutch Jones"/>
    <d v="1959-09-01T00:00:00"/>
    <s v="Former"/>
    <s v="F"/>
    <s v="USA"/>
    <s v="Black"/>
    <d v="1982-11-01T00:00:00"/>
    <n v="1982"/>
    <n v="1984"/>
    <d v="2019-07-31T00:00:00"/>
    <n v="0"/>
    <s v="No"/>
    <n v="59"/>
    <n v="23.17"/>
    <n v="59.91"/>
    <n v="86.18"/>
    <n v="203.2"/>
    <n v="203.2"/>
    <n v="20.87"/>
    <n v="13"/>
    <s v="No"/>
    <m/>
    <m/>
    <m/>
    <x v="1"/>
  </r>
  <r>
    <n v="1275"/>
    <s v="James Jones"/>
    <d v="1980-10-04T00:00:00"/>
    <s v="Former"/>
    <s v="F-G"/>
    <s v="USA"/>
    <s v="Black"/>
    <d v="2003-11-01T00:00:00"/>
    <n v="2003"/>
    <n v="2017"/>
    <d v="2019-07-31T00:00:00"/>
    <n v="0"/>
    <s v="No"/>
    <n v="38"/>
    <n v="23.07"/>
    <n v="38.82"/>
    <n v="98.88"/>
    <n v="203.2"/>
    <n v="203.2"/>
    <n v="23.95"/>
    <n v="602"/>
    <s v="No"/>
    <m/>
    <m/>
    <m/>
    <x v="1"/>
  </r>
  <r>
    <n v="1276"/>
    <s v="Jumaine Jones"/>
    <d v="1979-02-10T00:00:00"/>
    <s v="Former"/>
    <s v="F"/>
    <s v="USA"/>
    <s v="Black"/>
    <d v="1999-11-01T00:00:00"/>
    <n v="1999"/>
    <n v="2007"/>
    <d v="2019-07-31T00:00:00"/>
    <n v="0"/>
    <s v="No"/>
    <n v="40"/>
    <n v="20.72"/>
    <n v="40.47"/>
    <n v="98.88"/>
    <n v="203.2"/>
    <n v="203.2"/>
    <n v="23.95"/>
    <n v="471"/>
    <s v="No"/>
    <m/>
    <m/>
    <m/>
    <x v="1"/>
  </r>
  <r>
    <n v="1277"/>
    <s v="Kevin Jones"/>
    <d v="1989-08-25T00:00:00"/>
    <s v="Former"/>
    <s v="F"/>
    <s v="USA"/>
    <s v="Black"/>
    <d v="2012-11-01T00:00:00"/>
    <n v="2012"/>
    <n v="2013"/>
    <d v="2019-07-31T00:00:00"/>
    <n v="0"/>
    <s v="No"/>
    <n v="29"/>
    <n v="23.19"/>
    <n v="29.93"/>
    <n v="113.85"/>
    <n v="203.2"/>
    <n v="203.2"/>
    <n v="27.57"/>
    <n v="32"/>
    <s v="No"/>
    <m/>
    <m/>
    <m/>
    <x v="1"/>
  </r>
  <r>
    <n v="1278"/>
    <s v="Popeye Jones"/>
    <d v="1970-06-17T00:00:00"/>
    <s v="Former"/>
    <s v="F"/>
    <s v="USA"/>
    <s v="Black"/>
    <d v="1993-11-01T00:00:00"/>
    <n v="1993"/>
    <n v="2004"/>
    <d v="2019-07-31T00:00:00"/>
    <n v="0"/>
    <s v="No"/>
    <n v="49"/>
    <n v="23.38"/>
    <n v="49.12"/>
    <n v="113.4"/>
    <n v="203.2"/>
    <n v="203.2"/>
    <n v="27.46"/>
    <n v="535"/>
    <s v="No"/>
    <m/>
    <m/>
    <m/>
    <x v="1"/>
  </r>
  <r>
    <n v="1279"/>
    <s v="Wil Jones"/>
    <d v="1947-02-27T00:00:00"/>
    <s v="Former"/>
    <s v="F"/>
    <s v="USA"/>
    <s v="Black"/>
    <d v="1976-11-01T00:00:00"/>
    <n v="1976"/>
    <n v="1978"/>
    <d v="2019-07-31T00:00:00"/>
    <n v="0"/>
    <s v="No"/>
    <n v="72"/>
    <n v="29.68"/>
    <n v="72.42"/>
    <n v="92.99"/>
    <n v="203.2"/>
    <n v="203.2"/>
    <n v="22.52"/>
    <n v="159"/>
    <s v="No"/>
    <m/>
    <m/>
    <m/>
    <x v="1"/>
  </r>
  <r>
    <n v="1280"/>
    <s v="Jason Kapono"/>
    <d v="1981-02-04T00:00:00"/>
    <s v="Former"/>
    <s v="F"/>
    <s v="USA"/>
    <s v="White"/>
    <d v="2003-11-01T00:00:00"/>
    <n v="2003"/>
    <n v="2012"/>
    <d v="2019-07-31T00:00:00"/>
    <n v="0"/>
    <s v="No"/>
    <n v="38"/>
    <n v="22.74"/>
    <n v="38.479999999999997"/>
    <n v="96.61"/>
    <n v="203.2"/>
    <n v="203.2"/>
    <n v="23.4"/>
    <n v="509"/>
    <s v="No"/>
    <m/>
    <m/>
    <m/>
    <x v="1"/>
  </r>
  <r>
    <n v="1281"/>
    <s v="Bob Kauffman"/>
    <d v="1946-07-13T00:00:00"/>
    <s v="Former"/>
    <s v="F-C"/>
    <s v="USA"/>
    <s v="White"/>
    <d v="1968-11-01T00:00:00"/>
    <n v="1968"/>
    <n v="1975"/>
    <d v="2015-07-25T00:00:00"/>
    <n v="1"/>
    <s v="Yes"/>
    <n v="69"/>
    <n v="22.31"/>
    <n v="69.03"/>
    <n v="108.86"/>
    <n v="203.2"/>
    <n v="203.2"/>
    <n v="26.36"/>
    <n v="525"/>
    <s v="No"/>
    <s v="Diseases of the circulatory system"/>
    <s v="Tenía una &quot;heart condition&quot;"/>
    <s v="BC4Z"/>
    <x v="2"/>
  </r>
  <r>
    <n v="1282"/>
    <s v="Chris King"/>
    <d v="1969-07-24T00:00:00"/>
    <s v="Former"/>
    <s v="F"/>
    <s v="USA"/>
    <s v="Black"/>
    <d v="1993-11-01T00:00:00"/>
    <n v="1993"/>
    <n v="1999"/>
    <d v="2019-07-31T00:00:00"/>
    <n v="0"/>
    <s v="No"/>
    <n v="50"/>
    <n v="24.27"/>
    <n v="50.02"/>
    <n v="97.52"/>
    <n v="203.2"/>
    <n v="203.2"/>
    <n v="23.62"/>
    <n v="103"/>
    <s v="No"/>
    <m/>
    <m/>
    <m/>
    <x v="1"/>
  </r>
  <r>
    <n v="1283"/>
    <s v="Linas Kleiza"/>
    <d v="1985-01-03T00:00:00"/>
    <s v="Former"/>
    <s v="F"/>
    <s v="No USA"/>
    <s v="White"/>
    <d v="2005-11-01T00:00:00"/>
    <n v="2005"/>
    <n v="2013"/>
    <d v="2019-07-31T00:00:00"/>
    <n v="0"/>
    <s v="No"/>
    <n v="34"/>
    <n v="20.83"/>
    <n v="34.57"/>
    <n v="111.13"/>
    <n v="203.2"/>
    <n v="203.2"/>
    <n v="26.91"/>
    <n v="409"/>
    <s v="No"/>
    <m/>
    <m/>
    <m/>
    <x v="1"/>
  </r>
  <r>
    <n v="1284"/>
    <s v="Harold Kottman"/>
    <d v="1922-08-22T00:00:00"/>
    <s v="Former"/>
    <s v="C"/>
    <s v="USA"/>
    <s v="White"/>
    <d v="1946-11-01T00:00:00"/>
    <n v="1946"/>
    <n v="1947"/>
    <d v="2004-11-30T00:00:00"/>
    <n v="1"/>
    <s v="Yes"/>
    <n v="82"/>
    <n v="24.19"/>
    <n v="82.28"/>
    <n v="99.79"/>
    <n v="203.2"/>
    <n v="203.2"/>
    <n v="24.17"/>
    <n v="53"/>
    <s v="No"/>
    <s v="No encontrado"/>
    <s v="No dice la causa  "/>
    <s v="XB5F"/>
    <x v="4"/>
  </r>
  <r>
    <n v="1285"/>
    <s v="Tom Kozelko"/>
    <d v="1951-07-01T00:00:00"/>
    <s v="Former"/>
    <s v="F"/>
    <s v="USA"/>
    <s v="White"/>
    <d v="1973-11-01T00:00:00"/>
    <n v="1973"/>
    <n v="1976"/>
    <d v="2019-07-31T00:00:00"/>
    <n v="0"/>
    <s v="No"/>
    <n v="68"/>
    <n v="22.34"/>
    <n v="68.08"/>
    <n v="99.79"/>
    <n v="203.2"/>
    <n v="203.2"/>
    <n v="24.17"/>
    <n v="189"/>
    <s v="No"/>
    <m/>
    <m/>
    <m/>
    <x v="1"/>
  </r>
  <r>
    <n v="1286"/>
    <s v="Jim Krebs"/>
    <d v="1935-09-08T00:00:00"/>
    <s v="Former"/>
    <s v="C-F"/>
    <s v="USA"/>
    <s v="White"/>
    <d v="1957-11-01T00:00:00"/>
    <n v="1957"/>
    <n v="1964"/>
    <d v="1965-05-06T00:00:00"/>
    <n v="1"/>
    <s v="Yes"/>
    <n v="29"/>
    <n v="22.15"/>
    <n v="29.66"/>
    <n v="104.33"/>
    <n v="203.2"/>
    <n v="203.2"/>
    <n v="25.27"/>
    <n v="515"/>
    <s v="No"/>
    <s v="Accidente/Asesinato/Suicidio"/>
    <s v="Accidente doméstico con un árbol"/>
    <s v="NA08.Z Crushing injury of head, unspecified"/>
    <x v="5"/>
  </r>
  <r>
    <n v="1287"/>
    <s v="Steve Kuberski"/>
    <d v="1947-11-06T00:00:00"/>
    <s v="Former"/>
    <s v="F-C"/>
    <s v="USA"/>
    <s v="White"/>
    <d v="1969-11-01T00:00:00"/>
    <n v="1969"/>
    <n v="1978"/>
    <d v="2019-07-31T00:00:00"/>
    <n v="0"/>
    <s v="No"/>
    <n v="71"/>
    <n v="21.99"/>
    <n v="71.73"/>
    <n v="97.52"/>
    <n v="203.2"/>
    <n v="203.2"/>
    <n v="23.62"/>
    <n v="568"/>
    <s v="No"/>
    <m/>
    <m/>
    <m/>
    <x v="1"/>
  </r>
  <r>
    <n v="1288"/>
    <s v="Mark Landsberger"/>
    <d v="1955-05-21T00:00:00"/>
    <s v="Former"/>
    <s v="F-C"/>
    <s v="USA"/>
    <s v="White"/>
    <d v="1977-11-01T00:00:00"/>
    <n v="1977"/>
    <n v="1984"/>
    <d v="2019-07-31T00:00:00"/>
    <n v="0"/>
    <s v="No"/>
    <n v="64"/>
    <n v="22.45"/>
    <n v="64.19"/>
    <n v="97.52"/>
    <n v="203.2"/>
    <n v="203.2"/>
    <n v="23.62"/>
    <n v="437"/>
    <s v="No"/>
    <m/>
    <m/>
    <m/>
    <x v="1"/>
  </r>
  <r>
    <n v="1289"/>
    <s v="Antonio Lang"/>
    <d v="1972-05-15T00:00:00"/>
    <s v="Former"/>
    <s v="F-G"/>
    <s v="USA"/>
    <s v="Black"/>
    <d v="1994-11-01T00:00:00"/>
    <n v="1994"/>
    <n v="2000"/>
    <d v="2019-07-31T00:00:00"/>
    <n v="0"/>
    <s v="No"/>
    <n v="47"/>
    <n v="22.46"/>
    <n v="47.21"/>
    <n v="92.99"/>
    <n v="203.2"/>
    <n v="203.2"/>
    <n v="22.52"/>
    <n v="143"/>
    <s v="No"/>
    <m/>
    <m/>
    <m/>
    <x v="1"/>
  </r>
  <r>
    <n v="1290"/>
    <s v="Stephane Lasme"/>
    <d v="1982-12-17T00:00:00"/>
    <s v="Former"/>
    <s v="F"/>
    <s v="No USA"/>
    <s v="Black"/>
    <d v="2007-11-01T00:00:00"/>
    <n v="2007"/>
    <n v="2008"/>
    <d v="2019-07-31T00:00:00"/>
    <n v="0"/>
    <s v="No"/>
    <n v="36"/>
    <n v="24.87"/>
    <n v="36.619999999999997"/>
    <n v="97.52"/>
    <n v="203.2"/>
    <n v="203.2"/>
    <n v="23.62"/>
    <n v="16"/>
    <s v="No"/>
    <m/>
    <m/>
    <m/>
    <x v="1"/>
  </r>
  <r>
    <n v="1291"/>
    <s v="Manny Leaks"/>
    <d v="1945-11-27T00:00:00"/>
    <s v="Former"/>
    <s v="C-F"/>
    <s v="USA"/>
    <s v="Black"/>
    <d v="1972-11-01T00:00:00"/>
    <n v="1972"/>
    <n v="1974"/>
    <d v="2019-07-31T00:00:00"/>
    <n v="0"/>
    <s v="No"/>
    <n v="73"/>
    <n v="26.93"/>
    <n v="73.67"/>
    <n v="102.06"/>
    <n v="203.2"/>
    <n v="203.2"/>
    <n v="24.72"/>
    <n v="135"/>
    <s v="No"/>
    <m/>
    <m/>
    <m/>
    <x v="1"/>
  </r>
  <r>
    <n v="1292"/>
    <s v="Cliff Levingston"/>
    <d v="1961-01-04T00:00:00"/>
    <s v="Former"/>
    <s v="F"/>
    <s v="USA"/>
    <s v="Black"/>
    <d v="1982-11-01T00:00:00"/>
    <n v="1982"/>
    <n v="1995"/>
    <d v="2019-07-31T00:00:00"/>
    <n v="0"/>
    <s v="No"/>
    <n v="58"/>
    <n v="21.82"/>
    <n v="58.57"/>
    <n v="95.25"/>
    <n v="203.2"/>
    <n v="203.2"/>
    <n v="23.07"/>
    <n v="830"/>
    <s v="No"/>
    <m/>
    <m/>
    <m/>
    <x v="1"/>
  </r>
  <r>
    <n v="1293"/>
    <s v="Marcus Liberty"/>
    <d v="1968-10-27T00:00:00"/>
    <s v="Former"/>
    <s v="F"/>
    <s v="USA"/>
    <s v="Black"/>
    <d v="1990-11-01T00:00:00"/>
    <n v="1990"/>
    <n v="1994"/>
    <d v="2019-07-31T00:00:00"/>
    <n v="0"/>
    <s v="No"/>
    <n v="50"/>
    <n v="22.01"/>
    <n v="50.76"/>
    <n v="92.99"/>
    <n v="203.2"/>
    <n v="203.2"/>
    <n v="22.52"/>
    <n v="267"/>
    <s v="No"/>
    <m/>
    <m/>
    <m/>
    <x v="1"/>
  </r>
  <r>
    <n v="1294"/>
    <s v="Ian Lockhart"/>
    <d v="1967-06-25T00:00:00"/>
    <s v="Former"/>
    <s v="F"/>
    <s v="No USA"/>
    <s v="Black"/>
    <d v="1990-11-01T00:00:00"/>
    <n v="1990"/>
    <n v="1991"/>
    <d v="2019-07-31T00:00:00"/>
    <n v="0"/>
    <s v="No"/>
    <n v="52"/>
    <n v="23.35"/>
    <n v="52.1"/>
    <n v="108.86"/>
    <n v="203.2"/>
    <n v="203.2"/>
    <n v="26.36"/>
    <n v="1"/>
    <s v="No"/>
    <m/>
    <m/>
    <m/>
    <x v="1"/>
  </r>
  <r>
    <n v="1295"/>
    <s v="Grant Long"/>
    <d v="1966-03-12T00:00:00"/>
    <s v="Former"/>
    <s v="F"/>
    <s v="USA"/>
    <s v="Black"/>
    <d v="1988-11-01T00:00:00"/>
    <n v="1988"/>
    <n v="2003"/>
    <d v="2019-07-31T00:00:00"/>
    <n v="0"/>
    <s v="No"/>
    <n v="53"/>
    <n v="22.64"/>
    <n v="53.39"/>
    <n v="102.06"/>
    <n v="203.2"/>
    <n v="203.2"/>
    <n v="24.72"/>
    <n v="1003"/>
    <s v="No"/>
    <m/>
    <m/>
    <m/>
    <x v="1"/>
  </r>
  <r>
    <n v="1296"/>
    <s v="Bob Love"/>
    <d v="1942-12-08T00:00:00"/>
    <s v="Former"/>
    <s v="F"/>
    <s v="USA"/>
    <s v="Black"/>
    <d v="1966-11-01T00:00:00"/>
    <n v="1966"/>
    <n v="1977"/>
    <d v="2019-07-31T00:00:00"/>
    <n v="0"/>
    <s v="No"/>
    <n v="76"/>
    <n v="23.9"/>
    <n v="76.64"/>
    <n v="97.52"/>
    <n v="203.2"/>
    <n v="203.2"/>
    <n v="23.62"/>
    <n v="789"/>
    <s v="No"/>
    <m/>
    <m/>
    <m/>
    <x v="1"/>
  </r>
  <r>
    <n v="1297"/>
    <s v="Jerry Lucas*"/>
    <d v="1940-03-30T00:00:00"/>
    <s v="Former"/>
    <s v="F-C"/>
    <s v="USA"/>
    <s v="White"/>
    <d v="1963-11-01T00:00:00"/>
    <n v="1963"/>
    <n v="1974"/>
    <d v="2019-07-31T00:00:00"/>
    <n v="0"/>
    <s v="No"/>
    <n v="79"/>
    <n v="23.59"/>
    <n v="79.33"/>
    <n v="104.33"/>
    <n v="203.2"/>
    <n v="203.2"/>
    <n v="25.27"/>
    <n v="829"/>
    <s v="No"/>
    <m/>
    <m/>
    <m/>
    <x v="1"/>
  </r>
  <r>
    <n v="1298"/>
    <s v="George Lynch"/>
    <d v="1970-09-03T00:00:00"/>
    <s v="Former"/>
    <s v="F"/>
    <s v="USA"/>
    <s v="Black"/>
    <d v="1993-11-01T00:00:00"/>
    <n v="1993"/>
    <n v="2005"/>
    <d v="2019-07-31T00:00:00"/>
    <n v="0"/>
    <s v="No"/>
    <n v="48"/>
    <n v="23.16"/>
    <n v="48.91"/>
    <n v="98.88"/>
    <n v="203.2"/>
    <n v="203.2"/>
    <n v="23.95"/>
    <n v="774"/>
    <s v="No"/>
    <m/>
    <m/>
    <m/>
    <x v="1"/>
  </r>
  <r>
    <n v="1299"/>
    <s v="Ed Macauley*"/>
    <d v="1928-03-22T00:00:00"/>
    <s v="Former"/>
    <s v="C-F"/>
    <s v="USA"/>
    <s v="White"/>
    <d v="1949-11-01T00:00:00"/>
    <n v="1949"/>
    <n v="1959"/>
    <d v="2011-11-09T00:00:00"/>
    <n v="1"/>
    <s v="Yes"/>
    <n v="83"/>
    <n v="21.61"/>
    <n v="83.63"/>
    <n v="83.91"/>
    <n v="203.2"/>
    <n v="203.2"/>
    <n v="20.32"/>
    <n v="641"/>
    <s v="No"/>
    <s v="Causas naturales/mientras dormía"/>
    <s v="sin causas determinadas"/>
    <s v="XB5F"/>
    <x v="4"/>
  </r>
  <r>
    <n v="1300"/>
    <s v="Dave Magley"/>
    <d v="1959-11-24T00:00:00"/>
    <s v="Former"/>
    <s v="F"/>
    <s v="USA"/>
    <s v="White"/>
    <d v="1982-11-01T00:00:00"/>
    <n v="1982"/>
    <n v="1983"/>
    <d v="2019-07-31T00:00:00"/>
    <n v="0"/>
    <s v="No"/>
    <n v="59"/>
    <n v="22.94"/>
    <n v="59.68"/>
    <n v="91.63"/>
    <n v="203.2"/>
    <n v="203.2"/>
    <n v="22.19"/>
    <n v="14"/>
    <s v="No"/>
    <m/>
    <m/>
    <m/>
    <x v="1"/>
  </r>
  <r>
    <n v="1301"/>
    <s v="John Mahnken"/>
    <d v="1922-06-16T00:00:00"/>
    <s v="Former"/>
    <s v="C"/>
    <s v="USA"/>
    <s v="White"/>
    <d v="1946-11-01T00:00:00"/>
    <n v="1946"/>
    <n v="1953"/>
    <d v="2000-12-14T00:00:00"/>
    <n v="1"/>
    <s v="Yes"/>
    <n v="78"/>
    <n v="24.38"/>
    <n v="78.5"/>
    <n v="99.79"/>
    <n v="203.2"/>
    <n v="203.2"/>
    <n v="24.17"/>
    <n v="414"/>
    <s v="No"/>
    <s v="No encontrado"/>
    <m/>
    <s v="XB5F"/>
    <x v="4"/>
  </r>
  <r>
    <n v="1302"/>
    <s v="Jamal Mashburn"/>
    <d v="1972-11-02T00:00:00"/>
    <s v="Former"/>
    <s v="F"/>
    <s v="USA"/>
    <s v="Black"/>
    <d v="1993-11-01T00:00:00"/>
    <n v="1993"/>
    <n v="2004"/>
    <d v="2019-07-31T00:00:00"/>
    <n v="0"/>
    <s v="No"/>
    <n v="46"/>
    <n v="21"/>
    <n v="46.74"/>
    <n v="108.86"/>
    <n v="203.2"/>
    <n v="203.2"/>
    <n v="26.36"/>
    <n v="611"/>
    <s v="No"/>
    <m/>
    <m/>
    <m/>
    <x v="1"/>
  </r>
  <r>
    <n v="1303"/>
    <s v="Marlon Maxey"/>
    <d v="1969-02-01T00:00:00"/>
    <s v="Former"/>
    <s v="F"/>
    <s v="USA"/>
    <s v="Black"/>
    <d v="1992-11-01T00:00:00"/>
    <n v="1992"/>
    <n v="1994"/>
    <d v="2019-07-31T00:00:00"/>
    <n v="0"/>
    <s v="No"/>
    <n v="50"/>
    <n v="23.75"/>
    <n v="50.49"/>
    <n v="113.4"/>
    <n v="203.2"/>
    <n v="203.2"/>
    <n v="27.46"/>
    <n v="98"/>
    <s v="No"/>
    <m/>
    <m/>
    <m/>
    <x v="1"/>
  </r>
  <r>
    <n v="1304"/>
    <s v="Cedric Maxwell"/>
    <d v="1955-11-21T00:00:00"/>
    <s v="Former"/>
    <s v="F"/>
    <s v="USA"/>
    <s v="Black"/>
    <d v="1977-11-01T00:00:00"/>
    <n v="1977"/>
    <n v="1988"/>
    <d v="2019-07-31T00:00:00"/>
    <n v="0"/>
    <s v="No"/>
    <n v="63"/>
    <n v="21.95"/>
    <n v="63.69"/>
    <n v="92.99"/>
    <n v="203.2"/>
    <n v="203.2"/>
    <n v="22.52"/>
    <n v="835"/>
    <s v="No"/>
    <m/>
    <m/>
    <m/>
    <x v="1"/>
  </r>
  <r>
    <n v="1305"/>
    <s v="Clyde Mayes"/>
    <d v="1953-03-17T00:00:00"/>
    <s v="Former"/>
    <s v="F"/>
    <s v="USA"/>
    <s v="Black"/>
    <d v="1975-11-01T00:00:00"/>
    <n v="1975"/>
    <n v="1977"/>
    <d v="2019-07-31T00:00:00"/>
    <n v="0"/>
    <s v="No"/>
    <n v="66"/>
    <n v="22.63"/>
    <n v="66.37"/>
    <n v="102.06"/>
    <n v="203.2"/>
    <n v="203.2"/>
    <n v="24.72"/>
    <n v="74"/>
    <s v="No"/>
    <m/>
    <m/>
    <m/>
    <x v="1"/>
  </r>
  <r>
    <n v="1306"/>
    <s v="Luc Mbah a Moute"/>
    <d v="1986-09-09T00:00:00"/>
    <s v="Active"/>
    <s v="F"/>
    <s v="No USA"/>
    <s v="Black"/>
    <d v="2008-11-01T00:00:00"/>
    <n v="2008"/>
    <n v="2020"/>
    <d v="2019-07-31T00:00:00"/>
    <n v="0"/>
    <s v="No"/>
    <n v="32"/>
    <n v="22.15"/>
    <n v="32.89"/>
    <n v="104.33"/>
    <n v="203.2"/>
    <n v="203.2"/>
    <n v="25.27"/>
    <n v="458"/>
    <s v="No"/>
    <m/>
    <m/>
    <m/>
    <x v="1"/>
  </r>
  <r>
    <n v="1307"/>
    <s v="Mel McCants"/>
    <d v="1967-08-19T00:00:00"/>
    <s v="Former"/>
    <s v="F"/>
    <s v="USA"/>
    <s v="Black"/>
    <d v="1989-11-01T00:00:00"/>
    <n v="1989"/>
    <n v="1990"/>
    <d v="2019-07-31T00:00:00"/>
    <n v="0"/>
    <s v="No"/>
    <n v="51"/>
    <n v="22.2"/>
    <n v="51.95"/>
    <n v="108.86"/>
    <n v="203.2"/>
    <n v="203.2"/>
    <n v="26.36"/>
    <n v="13"/>
    <s v="No"/>
    <m/>
    <m/>
    <m/>
    <x v="1"/>
  </r>
  <r>
    <n v="1308"/>
    <s v="Doug McDermott"/>
    <d v="1992-01-03T00:00:00"/>
    <s v="Active"/>
    <s v="F"/>
    <s v="USA"/>
    <s v="White"/>
    <d v="2014-11-01T00:00:00"/>
    <n v="2014"/>
    <n v="2020"/>
    <d v="2019-07-31T00:00:00"/>
    <n v="0"/>
    <s v="No"/>
    <n v="27"/>
    <n v="22.83"/>
    <n v="27.57"/>
    <n v="102.06"/>
    <n v="203.2"/>
    <n v="203.2"/>
    <n v="24.72"/>
    <n v="33"/>
    <s v="No"/>
    <m/>
    <m/>
    <m/>
    <x v="1"/>
  </r>
  <r>
    <n v="1309"/>
    <s v="Ben McDonald"/>
    <d v="1962-07-20T00:00:00"/>
    <s v="Former"/>
    <s v="F"/>
    <s v="USA"/>
    <s v="Black"/>
    <d v="1985-11-01T00:00:00"/>
    <n v="1985"/>
    <n v="1989"/>
    <d v="2019-07-31T00:00:00"/>
    <n v="0"/>
    <s v="No"/>
    <n v="57"/>
    <n v="23.29"/>
    <n v="57.03"/>
    <n v="95.25"/>
    <n v="203.2"/>
    <n v="203.2"/>
    <n v="23.07"/>
    <n v="176"/>
    <s v="No"/>
    <m/>
    <m/>
    <m/>
    <x v="1"/>
  </r>
  <r>
    <n v="1310"/>
    <s v="Ivan McFarlin"/>
    <d v="1982-04-26T00:00:00"/>
    <s v="Former"/>
    <s v="F"/>
    <s v="USA"/>
    <s v="Black"/>
    <d v="2006-11-01T00:00:00"/>
    <n v="2006"/>
    <n v="2007"/>
    <d v="2019-07-31T00:00:00"/>
    <n v="0"/>
    <s v="No"/>
    <n v="37"/>
    <n v="24.52"/>
    <n v="37.26"/>
    <n v="108.86"/>
    <n v="203.2"/>
    <n v="203.2"/>
    <n v="26.36"/>
    <n v="11"/>
    <s v="No"/>
    <m/>
    <m/>
    <m/>
    <x v="1"/>
  </r>
  <r>
    <n v="1311"/>
    <s v="George McGinnis"/>
    <d v="1950-08-12T00:00:00"/>
    <s v="Former"/>
    <s v="F-C"/>
    <s v="USA"/>
    <s v="Black"/>
    <d v="1975-11-01T00:00:00"/>
    <n v="1975"/>
    <n v="1982"/>
    <d v="2019-07-31T00:00:00"/>
    <n v="0"/>
    <s v="No"/>
    <n v="68"/>
    <n v="25.22"/>
    <n v="68.97"/>
    <n v="106.59"/>
    <n v="203.2"/>
    <n v="203.2"/>
    <n v="25.82"/>
    <n v="528"/>
    <s v="No"/>
    <m/>
    <m/>
    <m/>
    <x v="1"/>
  </r>
  <r>
    <n v="1312"/>
    <s v="Tracy McGrady"/>
    <d v="1979-05-24T00:00:00"/>
    <s v="Former"/>
    <s v="F-G"/>
    <s v="USA"/>
    <s v="Black"/>
    <d v="1997-11-01T00:00:00"/>
    <n v="1997"/>
    <n v="2012"/>
    <d v="2019-07-31T00:00:00"/>
    <n v="0"/>
    <s v="No"/>
    <n v="40"/>
    <n v="18.440000000000001"/>
    <n v="40.19"/>
    <n v="95.25"/>
    <n v="203.2"/>
    <n v="203.2"/>
    <n v="23.07"/>
    <n v="938"/>
    <s v="No"/>
    <m/>
    <m/>
    <m/>
    <x v="1"/>
  </r>
  <r>
    <n v="1313"/>
    <s v="Gil McGregor"/>
    <d v="1949-06-14T00:00:00"/>
    <s v="Former"/>
    <s v="F"/>
    <s v="USA"/>
    <s v="Black"/>
    <d v="1971-11-01T00:00:00"/>
    <n v="1971"/>
    <n v="1972"/>
    <d v="2019-07-31T00:00:00"/>
    <n v="0"/>
    <s v="No"/>
    <n v="70"/>
    <n v="22.38"/>
    <n v="70.13"/>
    <n v="108.86"/>
    <n v="203.2"/>
    <n v="203.2"/>
    <n v="26.36"/>
    <n v="42"/>
    <s v="No"/>
    <m/>
    <m/>
    <m/>
    <x v="1"/>
  </r>
  <r>
    <n v="1314"/>
    <s v="Roshown McLeod"/>
    <d v="1975-11-17T00:00:00"/>
    <s v="Former"/>
    <s v="F"/>
    <s v="USA"/>
    <s v="Black"/>
    <d v="1998-11-01T00:00:00"/>
    <n v="1998"/>
    <n v="2001"/>
    <d v="2019-07-31T00:00:00"/>
    <n v="0"/>
    <s v="No"/>
    <n v="43"/>
    <n v="22.96"/>
    <n v="43.7"/>
    <n v="100.24"/>
    <n v="203.2"/>
    <n v="203.2"/>
    <n v="24.28"/>
    <n v="113"/>
    <s v="No"/>
    <m/>
    <m/>
    <m/>
    <x v="1"/>
  </r>
  <r>
    <n v="1315"/>
    <s v="Eric McWilliams"/>
    <d v="1950-04-18T00:00:00"/>
    <s v="Former"/>
    <s v="F"/>
    <s v="USA"/>
    <s v="Black"/>
    <d v="1972-11-01T00:00:00"/>
    <n v="1972"/>
    <n v="1973"/>
    <d v="2019-07-31T00:00:00"/>
    <n v="0"/>
    <s v="No"/>
    <n v="69"/>
    <n v="22.54"/>
    <n v="69.28"/>
    <n v="90.72"/>
    <n v="203.2"/>
    <n v="203.2"/>
    <n v="21.97"/>
    <n v="44"/>
    <s v="No"/>
    <m/>
    <m/>
    <m/>
    <x v="1"/>
  </r>
  <r>
    <n v="1316"/>
    <s v="Cliff Meely"/>
    <d v="1947-07-10T00:00:00"/>
    <s v="Former"/>
    <s v="F-C"/>
    <s v="USA"/>
    <s v="Black"/>
    <d v="1971-11-01T00:00:00"/>
    <n v="1971"/>
    <n v="1976"/>
    <d v="2013-05-29T00:00:00"/>
    <n v="1"/>
    <s v="Yes"/>
    <n v="65"/>
    <n v="24.31"/>
    <n v="65.89"/>
    <n v="97.52"/>
    <n v="203.2"/>
    <n v="203.2"/>
    <n v="23.62"/>
    <n v="318"/>
    <s v="No"/>
    <m/>
    <s v="Complicaciones de una infección en la sangre"/>
    <s v="1G41 Sepsis with septic shock"/>
    <x v="0"/>
  </r>
  <r>
    <n v="1317"/>
    <s v="Dave Meyers"/>
    <d v="1953-04-21T00:00:00"/>
    <s v="Former"/>
    <s v="F-C"/>
    <s v="USA"/>
    <s v="White"/>
    <d v="1975-11-01T00:00:00"/>
    <n v="1975"/>
    <n v="1980"/>
    <d v="2015-10-09T00:00:00"/>
    <n v="1"/>
    <s v="Yes"/>
    <n v="62"/>
    <n v="22.53"/>
    <n v="62.47"/>
    <n v="97.52"/>
    <n v="203.2"/>
    <n v="203.2"/>
    <n v="23.62"/>
    <n v="281"/>
    <s v="No"/>
    <s v="Cáncer"/>
    <s v="Larga batalla contra el cáncer"/>
    <s v="2D4Z Unspecified malignant neoplasms of ill-defined or unspecified sites"/>
    <x v="3"/>
  </r>
  <r>
    <n v="1318"/>
    <s v="Ed Mikan"/>
    <d v="1925-10-20T00:00:00"/>
    <s v="Former"/>
    <s v="C-F"/>
    <s v="USA"/>
    <s v="White"/>
    <d v="1948-11-01T00:00:00"/>
    <n v="1948"/>
    <n v="1954"/>
    <d v="1999-10-22T00:00:00"/>
    <n v="1"/>
    <s v="Yes"/>
    <n v="74"/>
    <n v="23.03"/>
    <n v="74"/>
    <n v="104.33"/>
    <n v="203.2"/>
    <n v="203.2"/>
    <n v="25.27"/>
    <n v="323"/>
    <s v="No"/>
    <m/>
    <s v="Tras complicaciones de un cirugía"/>
    <s v="PK8Z"/>
    <x v="0"/>
  </r>
  <r>
    <n v="1319"/>
    <s v="Darius Miller"/>
    <d v="1990-03-21T00:00:00"/>
    <s v="Active"/>
    <s v="F"/>
    <s v="USA"/>
    <s v="Black"/>
    <d v="2012-11-01T00:00:00"/>
    <n v="2012"/>
    <n v="2020"/>
    <d v="2019-07-31T00:00:00"/>
    <n v="0"/>
    <s v="No"/>
    <n v="29"/>
    <n v="22.62"/>
    <n v="29.36"/>
    <n v="106.59"/>
    <n v="203.2"/>
    <n v="203.2"/>
    <n v="25.82"/>
    <n v="102"/>
    <s v="No"/>
    <m/>
    <m/>
    <m/>
    <x v="1"/>
  </r>
  <r>
    <n v="1320"/>
    <s v="Eddie Miller"/>
    <d v="1931-06-18T00:00:00"/>
    <s v="Former"/>
    <s v="C-F"/>
    <s v="USA"/>
    <s v="White"/>
    <d v="1952-11-01T00:00:00"/>
    <n v="1952"/>
    <n v="1954"/>
    <d v="2014-04-09T00:00:00"/>
    <n v="1"/>
    <s v="Yes"/>
    <n v="82"/>
    <n v="21.37"/>
    <n v="82.81"/>
    <n v="102.06"/>
    <n v="203.2"/>
    <n v="203.2"/>
    <n v="24.72"/>
    <n v="142"/>
    <s v="No"/>
    <s v="No encontrado"/>
    <s v="Imposible"/>
    <s v="XB5F"/>
    <x v="4"/>
  </r>
  <r>
    <n v="1321"/>
    <s v="Mike Miller"/>
    <d v="1980-02-19T00:00:00"/>
    <s v="Former"/>
    <s v="F-G"/>
    <s v="USA"/>
    <s v="White"/>
    <d v="2000-11-01T00:00:00"/>
    <n v="2000"/>
    <n v="2017"/>
    <d v="2019-07-31T00:00:00"/>
    <n v="0"/>
    <s v="No"/>
    <n v="39"/>
    <n v="20.7"/>
    <n v="39.44"/>
    <n v="98.88"/>
    <n v="203.2"/>
    <n v="203.2"/>
    <n v="23.95"/>
    <n v="958"/>
    <s v="No"/>
    <m/>
    <m/>
    <m/>
    <x v="1"/>
  </r>
  <r>
    <n v="1322"/>
    <s v="John Mills"/>
    <d v="1919-09-07T00:00:00"/>
    <s v="Former"/>
    <s v="C-F"/>
    <s v="USA"/>
    <s v="White"/>
    <d v="1946-11-01T00:00:00"/>
    <n v="1946"/>
    <n v="1947"/>
    <d v="1995-08-25T00:00:00"/>
    <n v="1"/>
    <s v="Yes"/>
    <n v="75"/>
    <n v="27.15"/>
    <n v="75.959999999999994"/>
    <n v="92.08"/>
    <n v="203.2"/>
    <n v="203.2"/>
    <n v="22.3"/>
    <n v="47"/>
    <s v="No"/>
    <s v="No encontrado"/>
    <s v="Imposible"/>
    <s v="XB5F"/>
    <x v="4"/>
  </r>
  <r>
    <n v="1323"/>
    <s v="Paul Millsap"/>
    <d v="1985-02-10T00:00:00"/>
    <s v="Active"/>
    <s v="F"/>
    <s v="USA"/>
    <s v="Black"/>
    <d v="2006-11-01T00:00:00"/>
    <n v="2006"/>
    <n v="2020"/>
    <d v="2019-07-31T00:00:00"/>
    <n v="0"/>
    <s v="No"/>
    <n v="34"/>
    <n v="21.72"/>
    <n v="34.47"/>
    <n v="111.58"/>
    <n v="203.2"/>
    <n v="203.2"/>
    <n v="27.02"/>
    <n v="679"/>
    <s v="No"/>
    <m/>
    <m/>
    <m/>
    <x v="1"/>
  </r>
  <r>
    <n v="1324"/>
    <s v="Tony Mitchell"/>
    <d v="1992-04-07T00:00:00"/>
    <s v="Former"/>
    <s v="F"/>
    <s v="USA"/>
    <s v="Black"/>
    <d v="2013-10-30T00:00:00"/>
    <n v="2012"/>
    <n v="2014"/>
    <d v="2019-07-31T00:00:00"/>
    <n v="0"/>
    <s v="No"/>
    <n v="27"/>
    <n v="21.56"/>
    <n v="27.31"/>
    <n v="106.59"/>
    <n v="203.2"/>
    <n v="203.2"/>
    <n v="25.82"/>
    <n v="21"/>
    <s v="No"/>
    <m/>
    <m/>
    <m/>
    <x v="1"/>
  </r>
  <r>
    <n v="1325"/>
    <s v="Larry Moffett"/>
    <d v="1954-11-05T00:00:00"/>
    <s v="Former"/>
    <s v="F"/>
    <s v="USA"/>
    <s v="White"/>
    <d v="1977-11-01T00:00:00"/>
    <n v="1977"/>
    <n v="1978"/>
    <d v="2011-05-02T00:00:00"/>
    <n v="1"/>
    <s v="Yes"/>
    <n v="56"/>
    <n v="22.99"/>
    <n v="56.49"/>
    <n v="95.25"/>
    <n v="203.2"/>
    <n v="203.2"/>
    <n v="23.07"/>
    <n v="20"/>
    <s v="No"/>
    <m/>
    <s v="Imposible"/>
    <s v="XB5F"/>
    <x v="4"/>
  </r>
  <r>
    <n v="1326"/>
    <s v="Wayne Molis"/>
    <d v="1943-04-17T00:00:00"/>
    <s v="Former"/>
    <s v="F"/>
    <s v="USA"/>
    <s v="White"/>
    <d v="1966-11-01T00:00:00"/>
    <n v="1966"/>
    <n v="1967"/>
    <d v="2002-03-24T00:00:00"/>
    <n v="1"/>
    <s v="Yes"/>
    <n v="58"/>
    <n v="23.54"/>
    <n v="58.93"/>
    <n v="104.33"/>
    <n v="203.2"/>
    <n v="203.2"/>
    <n v="25.27"/>
    <n v="13"/>
    <s v="No"/>
    <s v="Diseases of the circulatory system"/>
    <s v="Hemorragia cerebral"/>
    <s v="8B0Z Intracranial haemorrhage, unspecified"/>
    <x v="0"/>
  </r>
  <r>
    <n v="1327"/>
    <s v="Sergei Monia"/>
    <d v="1983-04-15T00:00:00"/>
    <s v="Former"/>
    <s v="F"/>
    <s v="No USA"/>
    <s v="White"/>
    <d v="2005-11-01T00:00:00"/>
    <n v="2005"/>
    <n v="2006"/>
    <d v="2019-07-31T00:00:00"/>
    <n v="0"/>
    <s v="No"/>
    <n v="36"/>
    <n v="22.55"/>
    <n v="36.29"/>
    <n v="99.79"/>
    <n v="203.2"/>
    <n v="203.2"/>
    <n v="24.17"/>
    <n v="26"/>
    <s v="No"/>
    <m/>
    <m/>
    <m/>
    <x v="1"/>
  </r>
  <r>
    <n v="1328"/>
    <s v="Jamario Moon"/>
    <d v="1980-06-13T00:00:00"/>
    <s v="Former"/>
    <s v="F"/>
    <s v="USA"/>
    <s v="Black"/>
    <d v="2007-11-01T00:00:00"/>
    <n v="2007"/>
    <n v="2012"/>
    <d v="2019-07-31T00:00:00"/>
    <n v="0"/>
    <s v="No"/>
    <n v="39"/>
    <n v="27.38"/>
    <n v="39.130000000000003"/>
    <n v="92.99"/>
    <n v="203.2"/>
    <n v="203.2"/>
    <n v="22.52"/>
    <n v="286"/>
    <s v="No"/>
    <m/>
    <m/>
    <m/>
    <x v="1"/>
  </r>
  <r>
    <n v="1329"/>
    <s v="Guy Morgan"/>
    <d v="1960-08-23T00:00:00"/>
    <s v="Former"/>
    <s v="g"/>
    <s v="USA"/>
    <s v="Black"/>
    <d v="1982-11-01T00:00:00"/>
    <n v="1982"/>
    <n v="1983"/>
    <d v="2019-07-31T00:00:00"/>
    <n v="0"/>
    <s v="No"/>
    <n v="58"/>
    <n v="22.19"/>
    <n v="58.93"/>
    <n v="92.99"/>
    <n v="203.2"/>
    <n v="203.2"/>
    <n v="22.52"/>
    <n v="8"/>
    <s v="No"/>
    <m/>
    <m/>
    <m/>
    <x v="1"/>
  </r>
  <r>
    <n v="1330"/>
    <s v="Chris Morris"/>
    <d v="1966-01-20T00:00:00"/>
    <s v="Former"/>
    <s v="F"/>
    <s v="USA"/>
    <s v="Black"/>
    <d v="1988-11-01T00:00:00"/>
    <n v="1988"/>
    <n v="1999"/>
    <d v="2019-07-31T00:00:00"/>
    <n v="0"/>
    <s v="No"/>
    <n v="53"/>
    <n v="22.78"/>
    <n v="53.52"/>
    <n v="95.25"/>
    <n v="203.2"/>
    <n v="203.2"/>
    <n v="23.07"/>
    <n v="747"/>
    <s v="No"/>
    <m/>
    <m/>
    <m/>
    <x v="1"/>
  </r>
  <r>
    <n v="1331"/>
    <s v="Isaiah Morris"/>
    <d v="1969-04-02T00:00:00"/>
    <s v="Former"/>
    <s v="F"/>
    <s v="USA"/>
    <s v="Black"/>
    <d v="1992-11-01T00:00:00"/>
    <n v="1992"/>
    <n v="1993"/>
    <d v="2019-07-31T00:00:00"/>
    <n v="0"/>
    <s v="No"/>
    <n v="50"/>
    <n v="23.58"/>
    <n v="50.33"/>
    <n v="103.87"/>
    <n v="203.2"/>
    <n v="203.2"/>
    <n v="25.16"/>
    <n v="25"/>
    <s v="No"/>
    <m/>
    <m/>
    <m/>
    <x v="1"/>
  </r>
  <r>
    <n v="1332"/>
    <s v="Adam Morrison"/>
    <d v="1984-07-19T00:00:00"/>
    <s v="Former"/>
    <s v="F"/>
    <s v="USA"/>
    <s v="White"/>
    <d v="2006-11-01T00:00:00"/>
    <n v="2006"/>
    <n v="2010"/>
    <d v="2019-07-31T00:00:00"/>
    <n v="0"/>
    <s v="No"/>
    <n v="35"/>
    <n v="22.29"/>
    <n v="35.03"/>
    <n v="92.99"/>
    <n v="203.2"/>
    <n v="203.2"/>
    <n v="22.52"/>
    <n v="161"/>
    <s v="No"/>
    <m/>
    <m/>
    <m/>
    <x v="1"/>
  </r>
  <r>
    <n v="1333"/>
    <s v="Red Morrison"/>
    <d v="1932-04-26T00:00:00"/>
    <s v="Former"/>
    <s v="F-C"/>
    <s v="USA"/>
    <s v="White"/>
    <d v="1954-11-01T00:00:00"/>
    <n v="1954"/>
    <n v="1958"/>
    <d v="2019-07-31T00:00:00"/>
    <n v="0"/>
    <s v="No"/>
    <n v="87"/>
    <n v="22.52"/>
    <n v="87.26"/>
    <n v="99.79"/>
    <n v="203.2"/>
    <n v="203.2"/>
    <n v="24.17"/>
    <n v="155"/>
    <s v="No"/>
    <m/>
    <m/>
    <m/>
    <x v="1"/>
  </r>
  <r>
    <n v="1334"/>
    <s v="Glenn Mosley"/>
    <d v="1955-12-26T00:00:00"/>
    <s v="Former"/>
    <s v="F"/>
    <s v="USA"/>
    <s v="Black"/>
    <d v="1977-11-01T00:00:00"/>
    <n v="1977"/>
    <n v="1979"/>
    <d v="2019-07-31T00:00:00"/>
    <n v="0"/>
    <s v="No"/>
    <n v="63"/>
    <n v="21.85"/>
    <n v="63.59"/>
    <n v="88.45"/>
    <n v="203.2"/>
    <n v="203.2"/>
    <n v="21.42"/>
    <n v="32"/>
    <s v="No"/>
    <m/>
    <m/>
    <m/>
    <x v="1"/>
  </r>
  <r>
    <n v="1335"/>
    <s v="Erwin Mueller"/>
    <d v="1944-03-12T00:00:00"/>
    <s v="Former"/>
    <s v="C-F"/>
    <s v="USA"/>
    <s v="White"/>
    <d v="1966-11-01T00:00:00"/>
    <n v="1966"/>
    <n v="1973"/>
    <d v="2018-06-07T00:00:00"/>
    <n v="1"/>
    <s v="Yes"/>
    <n v="74"/>
    <n v="22.64"/>
    <n v="74.239999999999995"/>
    <n v="104.33"/>
    <n v="203.2"/>
    <n v="203.2"/>
    <n v="25.27"/>
    <n v="425"/>
    <s v="No"/>
    <m/>
    <s v="Imposible"/>
    <s v="XB5F"/>
    <x v="4"/>
  </r>
  <r>
    <n v="1336"/>
    <s v="Dorie Murrey"/>
    <d v="1943-09-07T00:00:00"/>
    <s v="Former"/>
    <s v="F-C"/>
    <s v="USA"/>
    <s v="Black"/>
    <d v="1966-11-01T00:00:00"/>
    <n v="1966"/>
    <n v="1972"/>
    <d v="2019-07-31T00:00:00"/>
    <n v="0"/>
    <s v="No"/>
    <n v="75"/>
    <n v="23.15"/>
    <n v="75.900000000000006"/>
    <n v="97.52"/>
    <n v="203.2"/>
    <n v="203.2"/>
    <n v="23.62"/>
    <n v="357"/>
    <s v="No"/>
    <m/>
    <m/>
    <m/>
    <x v="1"/>
  </r>
  <r>
    <n v="1337"/>
    <s v="Makhtar N'Diaye"/>
    <d v="1973-12-12T00:00:00"/>
    <s v="Former"/>
    <s v="F"/>
    <s v="No USA"/>
    <s v="Black"/>
    <d v="1998-11-01T00:00:00"/>
    <n v="1998"/>
    <n v="1999"/>
    <d v="2019-07-31T00:00:00"/>
    <n v="0"/>
    <s v="No"/>
    <n v="45"/>
    <n v="24.89"/>
    <n v="45.63"/>
    <n v="111.13"/>
    <n v="203.2"/>
    <n v="203.2"/>
    <n v="26.91"/>
    <n v="4"/>
    <s v="No"/>
    <m/>
    <m/>
    <m/>
    <x v="1"/>
  </r>
  <r>
    <n v="1338"/>
    <s v="Eduardo Najera"/>
    <d v="1976-07-11T00:00:00"/>
    <s v="Former"/>
    <s v="F"/>
    <s v="No USA"/>
    <s v="White"/>
    <d v="2000-11-01T00:00:00"/>
    <n v="2000"/>
    <n v="2012"/>
    <d v="2019-07-31T00:00:00"/>
    <n v="0"/>
    <s v="No"/>
    <n v="43"/>
    <n v="24.31"/>
    <n v="43.05"/>
    <n v="108.86"/>
    <n v="203.2"/>
    <n v="203.2"/>
    <n v="26.36"/>
    <n v="619"/>
    <s v="No"/>
    <m/>
    <m/>
    <m/>
    <x v="1"/>
  </r>
  <r>
    <n v="1339"/>
    <s v="Bob Nash"/>
    <d v="1950-08-24T00:00:00"/>
    <s v="Former"/>
    <s v="F"/>
    <s v="USA"/>
    <s v="Black"/>
    <d v="1972-11-01T00:00:00"/>
    <n v="1972"/>
    <n v="1979"/>
    <d v="2019-07-31T00:00:00"/>
    <n v="0"/>
    <s v="No"/>
    <n v="68"/>
    <n v="22.19"/>
    <n v="68.930000000000007"/>
    <n v="88.45"/>
    <n v="203.2"/>
    <n v="203.2"/>
    <n v="21.42"/>
    <n v="219"/>
    <s v="No"/>
    <m/>
    <m/>
    <m/>
    <x v="1"/>
  </r>
  <r>
    <n v="1340"/>
    <s v="Demetris Nichols"/>
    <d v="1984-09-04T00:00:00"/>
    <s v="Former"/>
    <s v="F"/>
    <s v="USA"/>
    <s v="Black"/>
    <d v="2007-11-01T00:00:00"/>
    <n v="2007"/>
    <n v="2009"/>
    <d v="2019-07-31T00:00:00"/>
    <n v="0"/>
    <s v="No"/>
    <n v="34"/>
    <n v="23.16"/>
    <n v="34.9"/>
    <n v="97.98"/>
    <n v="203.2"/>
    <n v="203.2"/>
    <n v="23.73"/>
    <n v="18"/>
    <s v="No"/>
    <m/>
    <m/>
    <m/>
    <x v="1"/>
  </r>
  <r>
    <n v="1341"/>
    <s v="Jim Nolan"/>
    <d v="1927-06-09T00:00:00"/>
    <s v="Former"/>
    <s v="C"/>
    <s v="USA"/>
    <s v="White"/>
    <d v="1949-11-01T00:00:00"/>
    <n v="1949"/>
    <n v="1950"/>
    <d v="1983-04-19T00:00:00"/>
    <n v="1"/>
    <s v="Yes"/>
    <n v="55"/>
    <n v="22.4"/>
    <n v="55.86"/>
    <n v="95.25"/>
    <n v="203.2"/>
    <n v="203.2"/>
    <n v="23.07"/>
    <n v="5"/>
    <s v="No"/>
    <s v="No encontrado"/>
    <s v="Imposible"/>
    <s v="XB5F"/>
    <x v="4"/>
  </r>
  <r>
    <n v="1342"/>
    <s v="Ken Norman"/>
    <d v="1964-09-05T00:00:00"/>
    <s v="Former"/>
    <s v="F"/>
    <s v="USA"/>
    <s v="Black"/>
    <d v="1987-11-01T00:00:00"/>
    <n v="1987"/>
    <n v="1997"/>
    <d v="2019-07-31T00:00:00"/>
    <n v="0"/>
    <s v="No"/>
    <n v="54"/>
    <n v="23.15"/>
    <n v="54.9"/>
    <n v="97.52"/>
    <n v="203.2"/>
    <n v="203.2"/>
    <n v="23.62"/>
    <n v="646"/>
    <s v="No"/>
    <m/>
    <m/>
    <m/>
    <x v="1"/>
  </r>
  <r>
    <n v="1343"/>
    <s v="George Nostrand"/>
    <d v="1924-01-25T00:00:00"/>
    <s v="Former"/>
    <s v="C-F"/>
    <s v="USA"/>
    <s v="White"/>
    <d v="1946-11-01T00:00:00"/>
    <n v="1946"/>
    <n v="1950"/>
    <d v="1981-11-08T00:00:00"/>
    <n v="1"/>
    <s v="Yes"/>
    <n v="57"/>
    <n v="22.77"/>
    <n v="57.79"/>
    <n v="88.45"/>
    <n v="203.2"/>
    <n v="203.2"/>
    <n v="21.42"/>
    <n v="221"/>
    <s v="No"/>
    <s v="No encontrado"/>
    <s v="Imposible"/>
    <s v="XB5F"/>
    <x v="4"/>
  </r>
  <r>
    <n v="1344"/>
    <s v="Ed O'Bannon"/>
    <d v="1972-08-14T00:00:00"/>
    <s v="Former"/>
    <s v="F"/>
    <s v="USA"/>
    <s v="Black"/>
    <d v="1995-11-01T00:00:00"/>
    <n v="1995"/>
    <n v="1997"/>
    <d v="2019-07-31T00:00:00"/>
    <n v="0"/>
    <s v="No"/>
    <n v="46"/>
    <n v="23.21"/>
    <n v="46.96"/>
    <n v="100.7"/>
    <n v="203.2"/>
    <n v="203.2"/>
    <n v="24.39"/>
    <n v="128"/>
    <s v="Yes"/>
    <m/>
    <m/>
    <m/>
    <x v="1"/>
  </r>
  <r>
    <n v="1345"/>
    <s v="Charles Oakley"/>
    <d v="1963-12-18T00:00:00"/>
    <s v="Former"/>
    <s v="F-C"/>
    <s v="USA"/>
    <s v="Black"/>
    <d v="1985-11-01T00:00:00"/>
    <n v="1985"/>
    <n v="2004"/>
    <d v="2019-07-31T00:00:00"/>
    <n v="0"/>
    <s v="No"/>
    <n v="55"/>
    <n v="21.87"/>
    <n v="55.62"/>
    <n v="102.06"/>
    <n v="203.2"/>
    <n v="203.2"/>
    <n v="24.72"/>
    <n v="1282"/>
    <s v="No"/>
    <m/>
    <m/>
    <m/>
    <x v="1"/>
  </r>
  <r>
    <n v="1346"/>
    <s v="Mark Olberding"/>
    <d v="1956-04-21T00:00:00"/>
    <s v="Former"/>
    <s v="F"/>
    <s v="USA"/>
    <s v="White"/>
    <d v="1976-11-01T00:00:00"/>
    <n v="1976"/>
    <n v="1987"/>
    <d v="2019-07-31T00:00:00"/>
    <n v="0"/>
    <s v="No"/>
    <n v="63"/>
    <n v="20.53"/>
    <n v="63.27"/>
    <n v="102.06"/>
    <n v="203.2"/>
    <n v="203.2"/>
    <n v="24.72"/>
    <n v="865"/>
    <s v="No"/>
    <m/>
    <m/>
    <m/>
    <x v="1"/>
  </r>
  <r>
    <n v="1347"/>
    <s v="Bud Olsen"/>
    <d v="1940-07-25T00:00:00"/>
    <s v="Former"/>
    <s v="F-C"/>
    <s v="USA"/>
    <s v="White"/>
    <d v="1962-11-01T00:00:00"/>
    <n v="1962"/>
    <n v="1969"/>
    <d v="2018-03-12T00:00:00"/>
    <n v="1"/>
    <s v="Yes"/>
    <n v="77"/>
    <n v="22.27"/>
    <n v="77.63"/>
    <n v="99.79"/>
    <n v="203.2"/>
    <n v="203.2"/>
    <n v="24.17"/>
    <n v="369"/>
    <s v="No"/>
    <m/>
    <s v="Sólo dice que murió en paz"/>
    <s v="XB5F"/>
    <x v="6"/>
  </r>
  <r>
    <n v="1348"/>
    <s v="Louis Orr"/>
    <d v="1958-05-07T00:00:00"/>
    <s v="Former"/>
    <s v="F"/>
    <s v="USA"/>
    <s v="Black"/>
    <d v="1980-11-01T00:00:00"/>
    <n v="1980"/>
    <n v="1988"/>
    <d v="2019-07-31T00:00:00"/>
    <n v="0"/>
    <s v="No"/>
    <n v="61"/>
    <n v="22.49"/>
    <n v="61.23"/>
    <n v="79.38"/>
    <n v="203.2"/>
    <n v="203.2"/>
    <n v="19.22"/>
    <n v="569"/>
    <s v="No"/>
    <m/>
    <m/>
    <m/>
    <x v="1"/>
  </r>
  <r>
    <n v="1349"/>
    <s v="Bo Outlaw"/>
    <d v="1971-04-13T00:00:00"/>
    <s v="Former"/>
    <s v="F"/>
    <s v="USA"/>
    <s v="Black"/>
    <d v="1993-11-01T00:00:00"/>
    <n v="1993"/>
    <n v="2008"/>
    <d v="2019-07-31T00:00:00"/>
    <n v="0"/>
    <s v="No"/>
    <n v="48"/>
    <n v="22.55"/>
    <n v="48.3"/>
    <n v="95.25"/>
    <n v="203.2"/>
    <n v="203.2"/>
    <n v="23.07"/>
    <n v="914"/>
    <s v="No"/>
    <m/>
    <m/>
    <m/>
    <x v="1"/>
  </r>
  <r>
    <n v="1350"/>
    <s v="Billy Owens"/>
    <d v="1969-05-01T00:00:00"/>
    <s v="Former"/>
    <s v="F-G"/>
    <s v="USA"/>
    <s v="Black"/>
    <d v="1991-11-01T00:00:00"/>
    <n v="1991"/>
    <n v="2001"/>
    <d v="2019-07-31T00:00:00"/>
    <n v="0"/>
    <s v="No"/>
    <n v="50"/>
    <n v="22.5"/>
    <n v="50.25"/>
    <n v="99.79"/>
    <n v="203.2"/>
    <n v="203.2"/>
    <n v="24.17"/>
    <n v="600"/>
    <s v="No"/>
    <m/>
    <m/>
    <m/>
    <x v="1"/>
  </r>
  <r>
    <n v="1351"/>
    <s v="Jim Palmer"/>
    <d v="1933-06-08T00:00:00"/>
    <s v="Former"/>
    <s v="F-C"/>
    <s v="USA"/>
    <s v="White"/>
    <d v="1958-11-01T00:00:00"/>
    <n v="1958"/>
    <n v="1961"/>
    <d v="2013-09-16T00:00:00"/>
    <n v="1"/>
    <s v="Yes"/>
    <n v="80"/>
    <n v="25.4"/>
    <n v="80.27"/>
    <n v="101.6"/>
    <n v="203.2"/>
    <n v="203.2"/>
    <n v="24.61"/>
    <n v="196"/>
    <s v="No"/>
    <s v="Accidente/Asesinato/Suicidio"/>
    <s v="No lo he podido confirmar"/>
    <s v="XB5F"/>
    <x v="5"/>
  </r>
  <r>
    <n v="1352"/>
    <s v="Kostas Papanikolaou"/>
    <d v="1990-07-31T00:00:00"/>
    <s v="Former"/>
    <s v="F"/>
    <s v="No USA"/>
    <s v="White"/>
    <d v="2014-11-01T00:00:00"/>
    <n v="2014"/>
    <n v="2016"/>
    <d v="2019-07-31T00:00:00"/>
    <n v="0"/>
    <s v="No"/>
    <n v="28"/>
    <n v="24.25"/>
    <n v="29"/>
    <n v="102.06"/>
    <n v="203.2"/>
    <n v="203.2"/>
    <n v="24.72"/>
    <n v="41"/>
    <s v="Yes"/>
    <m/>
    <m/>
    <m/>
    <x v="1"/>
  </r>
  <r>
    <n v="1353"/>
    <s v="Jabari Parker"/>
    <d v="1995-03-15T00:00:00"/>
    <s v="Active"/>
    <s v="F"/>
    <s v="USA"/>
    <s v="Black"/>
    <d v="2014-11-01T00:00:00"/>
    <n v="2014"/>
    <n v="2020"/>
    <d v="2019-07-31T00:00:00"/>
    <n v="0"/>
    <s v="No"/>
    <n v="24"/>
    <n v="19.63"/>
    <n v="24.38"/>
    <n v="113.4"/>
    <n v="203.2"/>
    <n v="203.2"/>
    <n v="27.46"/>
    <n v="25"/>
    <s v="No"/>
    <m/>
    <m/>
    <m/>
    <x v="1"/>
  </r>
  <r>
    <n v="1354"/>
    <s v="Myles Patrick"/>
    <d v="1954-11-19T00:00:00"/>
    <s v="Former"/>
    <s v="F"/>
    <s v="USA"/>
    <s v="Black"/>
    <d v="1980-11-01T00:00:00"/>
    <n v="1980"/>
    <n v="1981"/>
    <d v="2019-07-31T00:00:00"/>
    <n v="0"/>
    <s v="No"/>
    <n v="64"/>
    <n v="25.95"/>
    <n v="64.7"/>
    <n v="99.79"/>
    <n v="203.2"/>
    <n v="203.2"/>
    <n v="24.17"/>
    <n v="3"/>
    <s v="No"/>
    <m/>
    <m/>
    <m/>
    <x v="1"/>
  </r>
  <r>
    <n v="1355"/>
    <s v="George Patterson"/>
    <d v="1939-11-26T00:00:00"/>
    <s v="Former"/>
    <s v="C-F"/>
    <s v="USA"/>
    <s v="White"/>
    <d v="1967-11-01T00:00:00"/>
    <n v="1967"/>
    <n v="1968"/>
    <d v="2003-12-22T00:00:00"/>
    <n v="1"/>
    <s v="Yes"/>
    <n v="64"/>
    <n v="27.93"/>
    <n v="64.069999999999993"/>
    <n v="104.33"/>
    <n v="203.2"/>
    <n v="203.2"/>
    <n v="25.27"/>
    <n v="59"/>
    <s v="No"/>
    <s v="No encontrado"/>
    <s v="Murió en una residencia, pero no dicen las causas"/>
    <s v="XB5F"/>
    <x v="4"/>
  </r>
  <r>
    <n v="1356"/>
    <s v="Charlie Paulk"/>
    <d v="1946-06-14T00:00:00"/>
    <s v="Former"/>
    <s v="F-C"/>
    <s v="USA"/>
    <s v="Black"/>
    <d v="1968-11-01T00:00:00"/>
    <n v="1968"/>
    <n v="1972"/>
    <d v="2014-10-01T00:00:00"/>
    <n v="1"/>
    <s v="Yes"/>
    <n v="68"/>
    <n v="22.38"/>
    <n v="68.3"/>
    <n v="99.34"/>
    <n v="203.2"/>
    <n v="203.2"/>
    <n v="24.06"/>
    <n v="120"/>
    <s v="No"/>
    <s v="Heart attack"/>
    <s v="Heart attack"/>
    <s v="BA41.Z Acute myocardial infarction, unspecified"/>
    <x v="2"/>
  </r>
  <r>
    <n v="1357"/>
    <s v="Sasha Pavlovic"/>
    <d v="1983-11-15T00:00:00"/>
    <s v="Former"/>
    <s v="G-F"/>
    <s v="No USA"/>
    <s v="White"/>
    <d v="2003-11-01T00:00:00"/>
    <n v="2003"/>
    <n v="2013"/>
    <d v="2019-07-31T00:00:00"/>
    <n v="0"/>
    <s v="No"/>
    <n v="35"/>
    <n v="19.96"/>
    <n v="35.71"/>
    <n v="99.79"/>
    <n v="203.2"/>
    <n v="203.2"/>
    <n v="24.17"/>
    <n v="567"/>
    <s v="No"/>
    <m/>
    <m/>
    <m/>
    <x v="1"/>
  </r>
  <r>
    <n v="1358"/>
    <s v="Kenny Payne"/>
    <d v="1966-11-25T00:00:00"/>
    <s v="Former"/>
    <s v="F-G"/>
    <s v="USA"/>
    <s v="Black"/>
    <d v="1989-11-01T00:00:00"/>
    <n v="1989"/>
    <n v="1993"/>
    <d v="2019-07-31T00:00:00"/>
    <n v="0"/>
    <s v="No"/>
    <n v="52"/>
    <n v="22.93"/>
    <n v="52.68"/>
    <n v="88.45"/>
    <n v="203.2"/>
    <n v="203.2"/>
    <n v="21.42"/>
    <n v="144"/>
    <s v="Yes"/>
    <m/>
    <m/>
    <m/>
    <x v="1"/>
  </r>
  <r>
    <n v="1359"/>
    <s v="Chuck Person"/>
    <d v="1964-06-27T00:00:00"/>
    <s v="Former"/>
    <s v="F"/>
    <s v="USA"/>
    <s v="Black"/>
    <d v="1986-11-01T00:00:00"/>
    <n v="1986"/>
    <n v="2000"/>
    <d v="2019-07-31T00:00:00"/>
    <n v="0"/>
    <s v="No"/>
    <n v="55"/>
    <n v="22.35"/>
    <n v="55.09"/>
    <n v="99.79"/>
    <n v="203.2"/>
    <n v="203.2"/>
    <n v="24.17"/>
    <n v="943"/>
    <s v="No"/>
    <m/>
    <m/>
    <m/>
    <x v="1"/>
  </r>
  <r>
    <n v="1360"/>
    <s v="John Pinone"/>
    <d v="1961-02-09T00:00:00"/>
    <s v="Former"/>
    <s v="F"/>
    <s v="USA"/>
    <s v="White"/>
    <d v="1983-11-01T00:00:00"/>
    <n v="1983"/>
    <n v="1984"/>
    <d v="2019-07-31T00:00:00"/>
    <n v="0"/>
    <s v="No"/>
    <n v="58"/>
    <n v="22.72"/>
    <n v="58.47"/>
    <n v="104.33"/>
    <n v="203.2"/>
    <n v="203.2"/>
    <n v="25.27"/>
    <n v="7"/>
    <s v="No"/>
    <m/>
    <m/>
    <m/>
    <x v="1"/>
  </r>
  <r>
    <n v="1361"/>
    <s v="Scottie Pippen*"/>
    <d v="1965-09-25T00:00:00"/>
    <s v="Former"/>
    <s v="F-G"/>
    <s v="USA"/>
    <s v="Black"/>
    <d v="1987-11-01T00:00:00"/>
    <n v="1987"/>
    <n v="2004"/>
    <d v="2019-07-31T00:00:00"/>
    <n v="0"/>
    <s v="No"/>
    <n v="53"/>
    <n v="22.1"/>
    <n v="53.85"/>
    <n v="95.25"/>
    <n v="203.2"/>
    <n v="203.2"/>
    <n v="23.07"/>
    <n v="1178"/>
    <s v="No"/>
    <m/>
    <m/>
    <m/>
    <x v="1"/>
  </r>
  <r>
    <n v="1362"/>
    <s v="Charles Pittman"/>
    <d v="1958-03-23T00:00:00"/>
    <s v="Former"/>
    <s v="F"/>
    <s v="USA"/>
    <s v="Black"/>
    <d v="1982-11-01T00:00:00"/>
    <n v="1982"/>
    <n v="1986"/>
    <d v="2019-07-31T00:00:00"/>
    <n v="0"/>
    <s v="No"/>
    <n v="61"/>
    <n v="24.61"/>
    <n v="61.36"/>
    <n v="99.79"/>
    <n v="203.2"/>
    <n v="203.2"/>
    <n v="24.17"/>
    <n v="234"/>
    <s v="No"/>
    <m/>
    <m/>
    <m/>
    <x v="1"/>
  </r>
  <r>
    <n v="1363"/>
    <s v="Howard Porter"/>
    <d v="1948-08-31T00:00:00"/>
    <s v="Former"/>
    <s v="F-C"/>
    <s v="USA"/>
    <s v="Black"/>
    <d v="1971-11-01T00:00:00"/>
    <n v="1971"/>
    <n v="1978"/>
    <d v="2007-05-26T00:00:00"/>
    <n v="1"/>
    <s v="Yes"/>
    <n v="58"/>
    <n v="23.17"/>
    <n v="58.73"/>
    <n v="99.79"/>
    <n v="203.2"/>
    <n v="203.2"/>
    <n v="24.17"/>
    <n v="457"/>
    <s v="No"/>
    <s v="Accidente/Asesinato/Suicidio"/>
    <s v="Daños cerebrales sufridos tras ser asaltado"/>
    <s v="PL2Y Other specified external causes of morbidity or mortality (sequelae of assault)"/>
    <x v="5"/>
  </r>
  <r>
    <n v="1364"/>
    <s v="James Posey"/>
    <d v="1977-01-13T00:00:00"/>
    <s v="Former"/>
    <s v="F-G"/>
    <s v="USA"/>
    <s v="Black"/>
    <d v="1999-11-01T00:00:00"/>
    <n v="1999"/>
    <n v="2011"/>
    <d v="2019-07-31T00:00:00"/>
    <n v="0"/>
    <s v="No"/>
    <n v="42"/>
    <n v="22.8"/>
    <n v="42.54"/>
    <n v="97.52"/>
    <n v="203.2"/>
    <n v="203.2"/>
    <n v="23.62"/>
    <n v="864"/>
    <s v="No"/>
    <m/>
    <m/>
    <m/>
    <x v="1"/>
  </r>
  <r>
    <n v="1365"/>
    <s v="Leon Powe"/>
    <d v="1984-01-22T00:00:00"/>
    <s v="Former"/>
    <s v="F"/>
    <s v="USA"/>
    <s v="Black"/>
    <d v="2006-11-01T00:00:00"/>
    <n v="2006"/>
    <n v="2011"/>
    <d v="2019-07-31T00:00:00"/>
    <n v="0"/>
    <s v="No"/>
    <n v="35"/>
    <n v="22.78"/>
    <n v="35.520000000000003"/>
    <n v="108.86"/>
    <n v="203.2"/>
    <n v="203.2"/>
    <n v="26.36"/>
    <n v="239"/>
    <s v="No"/>
    <m/>
    <m/>
    <m/>
    <x v="1"/>
  </r>
  <r>
    <n v="1366"/>
    <s v="Brian Quinnett"/>
    <d v="1966-05-30T00:00:00"/>
    <s v="Former"/>
    <s v="F"/>
    <s v="USA"/>
    <s v="White"/>
    <d v="1989-11-01T00:00:00"/>
    <n v="1989"/>
    <n v="1992"/>
    <d v="2019-07-31T00:00:00"/>
    <n v="0"/>
    <s v="No"/>
    <n v="53"/>
    <n v="23.43"/>
    <n v="53.17"/>
    <n v="106.59"/>
    <n v="203.2"/>
    <n v="203.2"/>
    <n v="25.82"/>
    <n v="138"/>
    <s v="No"/>
    <m/>
    <m/>
    <m/>
    <x v="1"/>
  </r>
  <r>
    <n v="1367"/>
    <s v="Frank Radovich"/>
    <d v="1938-03-03T00:00:00"/>
    <s v="Former"/>
    <s v="F"/>
    <s v="USA"/>
    <s v="White"/>
    <d v="1961-11-01T00:00:00"/>
    <n v="1961"/>
    <n v="1962"/>
    <d v="2019-07-31T00:00:00"/>
    <n v="0"/>
    <s v="No"/>
    <n v="81"/>
    <n v="23.67"/>
    <n v="81.41"/>
    <n v="106.59"/>
    <n v="203.2"/>
    <n v="203.2"/>
    <n v="25.82"/>
    <n v="37"/>
    <s v="No"/>
    <m/>
    <m/>
    <m/>
    <x v="1"/>
  </r>
  <r>
    <n v="1368"/>
    <s v="Kurt Rambis"/>
    <d v="1958-02-25T00:00:00"/>
    <s v="Former"/>
    <s v="F"/>
    <s v="USA"/>
    <s v="White"/>
    <d v="1981-11-01T00:00:00"/>
    <n v="1981"/>
    <n v="1995"/>
    <d v="2019-07-31T00:00:00"/>
    <n v="0"/>
    <s v="No"/>
    <n v="61"/>
    <n v="23.68"/>
    <n v="61.43"/>
    <n v="96.61"/>
    <n v="203.2"/>
    <n v="203.2"/>
    <n v="23.4"/>
    <n v="880"/>
    <s v="No"/>
    <m/>
    <m/>
    <m/>
    <x v="1"/>
  </r>
  <r>
    <n v="1369"/>
    <s v="Mark Randall"/>
    <d v="1967-09-30T00:00:00"/>
    <s v="Former"/>
    <s v="F"/>
    <s v="USA"/>
    <s v="White"/>
    <d v="1991-11-01T00:00:00"/>
    <n v="1991"/>
    <n v="1995"/>
    <d v="2019-07-31T00:00:00"/>
    <n v="0"/>
    <s v="No"/>
    <n v="51"/>
    <n v="24.09"/>
    <n v="51.83"/>
    <n v="106.59"/>
    <n v="203.2"/>
    <n v="203.2"/>
    <n v="25.82"/>
    <n v="127"/>
    <s v="No"/>
    <m/>
    <m/>
    <m/>
    <x v="1"/>
  </r>
  <r>
    <n v="1370"/>
    <s v="Leo Rautins"/>
    <d v="1960-03-20T00:00:00"/>
    <s v="Former"/>
    <s v="F"/>
    <s v="No USA"/>
    <s v="White"/>
    <d v="1983-11-01T00:00:00"/>
    <n v="1983"/>
    <n v="1985"/>
    <d v="2019-07-31T00:00:00"/>
    <n v="0"/>
    <s v="No"/>
    <n v="59"/>
    <n v="23.62"/>
    <n v="59.36"/>
    <n v="97.52"/>
    <n v="203.2"/>
    <n v="203.2"/>
    <n v="23.62"/>
    <n v="32"/>
    <s v="Yes"/>
    <m/>
    <m/>
    <m/>
    <x v="1"/>
  </r>
  <r>
    <n v="1371"/>
    <s v="James Ray"/>
    <d v="1957-07-27T00:00:00"/>
    <s v="Former"/>
    <s v="F"/>
    <s v="USA"/>
    <s v="Black"/>
    <d v="1980-11-01T00:00:00"/>
    <n v="1980"/>
    <n v="1983"/>
    <d v="2019-07-31T00:00:00"/>
    <n v="0"/>
    <s v="No"/>
    <n v="62"/>
    <n v="23.27"/>
    <n v="62.01"/>
    <n v="97.52"/>
    <n v="203.2"/>
    <n v="203.2"/>
    <n v="23.62"/>
    <n v="103"/>
    <s v="No"/>
    <m/>
    <m/>
    <m/>
    <x v="1"/>
  </r>
  <r>
    <n v="1372"/>
    <s v="Justin Reed"/>
    <d v="1982-01-16T00:00:00"/>
    <s v="Former"/>
    <s v="F"/>
    <s v="USA"/>
    <s v="Black"/>
    <d v="2004-11-01T00:00:00"/>
    <n v="2004"/>
    <n v="2007"/>
    <d v="2017-10-20T00:00:00"/>
    <n v="1"/>
    <s v="Yes"/>
    <n v="35"/>
    <n v="22.79"/>
    <n v="35.76"/>
    <n v="108.86"/>
    <n v="203.2"/>
    <n v="203.2"/>
    <n v="26.36"/>
    <n v="136"/>
    <s v="No"/>
    <s v="Angiosarcoma"/>
    <s v="angiosarcoma"/>
    <s v="2B56.Z Angiosarcoma, unspecified primary site"/>
    <x v="3"/>
  </r>
  <r>
    <n v="1373"/>
    <s v="Don Reid"/>
    <d v="1973-12-30T00:00:00"/>
    <s v="Former"/>
    <s v="F"/>
    <s v="USA"/>
    <s v="Black"/>
    <d v="1995-11-01T00:00:00"/>
    <n v="1995"/>
    <n v="2003"/>
    <d v="2019-07-31T00:00:00"/>
    <n v="0"/>
    <s v="No"/>
    <n v="45"/>
    <n v="21.84"/>
    <n v="45.58"/>
    <n v="113.4"/>
    <n v="203.2"/>
    <n v="203.2"/>
    <n v="27.46"/>
    <n v="403"/>
    <s v="No"/>
    <m/>
    <m/>
    <m/>
    <x v="1"/>
  </r>
  <r>
    <n v="1374"/>
    <s v="Robert Reid"/>
    <d v="1955-08-30T00:00:00"/>
    <s v="Former"/>
    <s v="F-G"/>
    <s v="USA"/>
    <s v="Black"/>
    <d v="1977-11-01T00:00:00"/>
    <n v="1977"/>
    <n v="1991"/>
    <d v="2019-07-31T00:00:00"/>
    <n v="0"/>
    <s v="No"/>
    <n v="63"/>
    <n v="22.17"/>
    <n v="63.92"/>
    <n v="92.99"/>
    <n v="203.2"/>
    <n v="203.2"/>
    <n v="22.52"/>
    <n v="919"/>
    <s v="No"/>
    <m/>
    <m/>
    <m/>
    <x v="1"/>
  </r>
  <r>
    <n v="1375"/>
    <s v="Ryan Reid"/>
    <d v="1986-10-30T00:00:00"/>
    <s v="Former"/>
    <s v="F"/>
    <s v="USA"/>
    <s v="Black"/>
    <d v="2011-11-01T00:00:00"/>
    <n v="2011"/>
    <n v="2012"/>
    <d v="2019-07-31T00:00:00"/>
    <n v="0"/>
    <s v="No"/>
    <n v="32"/>
    <n v="25"/>
    <n v="32.75"/>
    <n v="105.23"/>
    <n v="203.2"/>
    <n v="203.2"/>
    <n v="25.49"/>
    <n v="5"/>
    <s v="No"/>
    <m/>
    <m/>
    <m/>
    <x v="1"/>
  </r>
  <r>
    <n v="1376"/>
    <s v="Jerry Reynolds"/>
    <d v="1962-12-23T00:00:00"/>
    <s v="Former"/>
    <s v="G-F"/>
    <s v="USA"/>
    <s v="Black"/>
    <d v="1985-11-01T00:00:00"/>
    <n v="1985"/>
    <n v="1996"/>
    <d v="2019-07-31T00:00:00"/>
    <n v="0"/>
    <s v="No"/>
    <n v="56"/>
    <n v="22.86"/>
    <n v="56.6"/>
    <n v="90.72"/>
    <n v="203.2"/>
    <n v="203.2"/>
    <n v="21.97"/>
    <n v="443"/>
    <s v="No"/>
    <m/>
    <m/>
    <m/>
    <x v="1"/>
  </r>
  <r>
    <n v="1377"/>
    <s v="Ron Riley"/>
    <d v="1950-11-11T00:00:00"/>
    <s v="Former"/>
    <s v="F"/>
    <s v="USA"/>
    <s v="Black"/>
    <d v="1972-11-01T00:00:00"/>
    <n v="1972"/>
    <n v="1976"/>
    <d v="2019-07-31T00:00:00"/>
    <n v="0"/>
    <s v="No"/>
    <n v="68"/>
    <n v="21.97"/>
    <n v="68.72"/>
    <n v="88.45"/>
    <n v="203.2"/>
    <n v="203.2"/>
    <n v="21.42"/>
    <n v="264"/>
    <s v="No"/>
    <m/>
    <m/>
    <m/>
    <x v="1"/>
  </r>
  <r>
    <n v="1378"/>
    <s v="Marv Roberts"/>
    <d v="1950-01-29T00:00:00"/>
    <s v="Former"/>
    <s v="F-C"/>
    <s v="USA"/>
    <s v="Black"/>
    <d v="1976-11-01T00:00:00"/>
    <n v="1976"/>
    <n v="1977"/>
    <d v="2019-07-31T00:00:00"/>
    <n v="0"/>
    <s v="No"/>
    <n v="69"/>
    <n v="26.76"/>
    <n v="69.5"/>
    <n v="90.72"/>
    <n v="203.2"/>
    <n v="203.2"/>
    <n v="21.97"/>
    <n v="28"/>
    <s v="No"/>
    <m/>
    <m/>
    <m/>
    <x v="1"/>
  </r>
  <r>
    <n v="1379"/>
    <s v="Eddie Robinson"/>
    <d v="1976-04-19T00:00:00"/>
    <s v="Former"/>
    <s v="G-F"/>
    <s v="USA"/>
    <s v="Black"/>
    <d v="1999-11-01T00:00:00"/>
    <n v="1999"/>
    <n v="2004"/>
    <d v="2019-07-31T00:00:00"/>
    <n v="0"/>
    <s v="No"/>
    <n v="43"/>
    <n v="23.53"/>
    <n v="43.28"/>
    <n v="95.25"/>
    <n v="203.2"/>
    <n v="203.2"/>
    <n v="23.07"/>
    <n v="278"/>
    <s v="No"/>
    <m/>
    <m/>
    <m/>
    <x v="1"/>
  </r>
  <r>
    <n v="1380"/>
    <s v="Wayne Robinson"/>
    <d v="1958-04-19T00:00:00"/>
    <s v="Former"/>
    <s v="F"/>
    <s v="USA"/>
    <s v="Black"/>
    <d v="1980-11-01T00:00:00"/>
    <n v="1980"/>
    <n v="1981"/>
    <d v="2019-07-31T00:00:00"/>
    <n v="0"/>
    <s v="No"/>
    <n v="61"/>
    <n v="22.54"/>
    <n v="61.28"/>
    <n v="98.43"/>
    <n v="203.2"/>
    <n v="203.2"/>
    <n v="23.84"/>
    <n v="81"/>
    <s v="No"/>
    <m/>
    <m/>
    <m/>
    <x v="1"/>
  </r>
  <r>
    <n v="1381"/>
    <s v="Jalen Rose"/>
    <d v="1973-01-30T00:00:00"/>
    <s v="Former"/>
    <s v="G-F"/>
    <s v="USA"/>
    <s v="Black"/>
    <d v="1994-11-01T00:00:00"/>
    <n v="1994"/>
    <n v="2007"/>
    <d v="2019-07-31T00:00:00"/>
    <n v="0"/>
    <s v="No"/>
    <n v="46"/>
    <n v="21.75"/>
    <n v="46.5"/>
    <n v="95.25"/>
    <n v="203.2"/>
    <n v="203.2"/>
    <n v="23.07"/>
    <n v="923"/>
    <s v="Yes"/>
    <m/>
    <m/>
    <m/>
    <x v="1"/>
  </r>
  <r>
    <n v="1382"/>
    <s v="Scott Roth"/>
    <d v="1963-06-03T00:00:00"/>
    <s v="Former"/>
    <s v="F"/>
    <s v="USA"/>
    <s v="White"/>
    <d v="1987-11-01T00:00:00"/>
    <n v="1987"/>
    <n v="1990"/>
    <d v="2019-07-31T00:00:00"/>
    <n v="0"/>
    <s v="No"/>
    <n v="56"/>
    <n v="24.41"/>
    <n v="56.16"/>
    <n v="96.16"/>
    <n v="203.2"/>
    <n v="203.2"/>
    <n v="23.29"/>
    <n v="160"/>
    <s v="No"/>
    <m/>
    <m/>
    <m/>
    <x v="1"/>
  </r>
  <r>
    <n v="1383"/>
    <s v="Dan Roundfield"/>
    <d v="1953-05-26T00:00:00"/>
    <s v="Former"/>
    <s v="F-C"/>
    <s v="USA"/>
    <s v="Black"/>
    <d v="1976-11-01T00:00:00"/>
    <n v="1976"/>
    <n v="1987"/>
    <d v="2012-08-06T00:00:00"/>
    <n v="1"/>
    <s v="Yes"/>
    <n v="59"/>
    <n v="23.44"/>
    <n v="59.2"/>
    <n v="92.99"/>
    <n v="203.2"/>
    <n v="203.2"/>
    <n v="22.52"/>
    <n v="746"/>
    <s v="No"/>
    <s v="Accidente/Asesinato/Suicidio"/>
    <s v="Ahogado"/>
    <s v="PA90 Unintentional drowning or submersion, while in body of water"/>
    <x v="5"/>
  </r>
  <r>
    <n v="1384"/>
    <s v="Jim Rowinski"/>
    <d v="1961-01-04T00:00:00"/>
    <s v="Former"/>
    <s v="F-C"/>
    <s v="USA"/>
    <s v="White"/>
    <d v="1988-11-01T00:00:00"/>
    <n v="1988"/>
    <n v="1990"/>
    <d v="2019-07-31T00:00:00"/>
    <n v="0"/>
    <s v="No"/>
    <n v="58"/>
    <n v="27.82"/>
    <n v="58.57"/>
    <n v="113.4"/>
    <n v="203.2"/>
    <n v="203.2"/>
    <n v="27.46"/>
    <n v="23"/>
    <s v="No"/>
    <m/>
    <m/>
    <m/>
    <x v="1"/>
  </r>
  <r>
    <n v="1385"/>
    <s v="Donald Royal"/>
    <d v="1966-05-22T00:00:00"/>
    <s v="Former"/>
    <s v="F"/>
    <s v="USA"/>
    <s v="Black"/>
    <d v="1989-11-01T00:00:00"/>
    <n v="1989"/>
    <n v="1998"/>
    <d v="2019-07-31T00:00:00"/>
    <n v="0"/>
    <s v="No"/>
    <n v="53"/>
    <n v="23.45"/>
    <n v="53.19"/>
    <n v="95.25"/>
    <n v="203.2"/>
    <n v="203.2"/>
    <n v="23.07"/>
    <n v="504"/>
    <s v="No"/>
    <m/>
    <m/>
    <m/>
    <x v="1"/>
  </r>
  <r>
    <n v="1386"/>
    <s v="Campy Russell"/>
    <d v="1952-01-12T00:00:00"/>
    <s v="Former"/>
    <s v="F"/>
    <s v="USA"/>
    <s v="Black"/>
    <d v="1974-11-01T00:00:00"/>
    <n v="1974"/>
    <n v="1985"/>
    <d v="2019-07-31T00:00:00"/>
    <n v="0"/>
    <s v="No"/>
    <n v="67"/>
    <n v="22.8"/>
    <n v="67.55"/>
    <n v="97.52"/>
    <n v="203.2"/>
    <n v="203.2"/>
    <n v="23.62"/>
    <n v="566"/>
    <s v="No"/>
    <m/>
    <m/>
    <m/>
    <x v="1"/>
  </r>
  <r>
    <n v="1387"/>
    <s v="Jeff Sanders"/>
    <d v="1966-01-14T00:00:00"/>
    <s v="Former"/>
    <s v="F"/>
    <s v="USA"/>
    <s v="Black"/>
    <d v="1989-11-01T00:00:00"/>
    <n v="1989"/>
    <n v="1993"/>
    <d v="2019-07-31T00:00:00"/>
    <n v="0"/>
    <s v="No"/>
    <n v="53"/>
    <n v="23.8"/>
    <n v="53.54"/>
    <n v="102.06"/>
    <n v="203.2"/>
    <n v="203.2"/>
    <n v="24.72"/>
    <n v="55"/>
    <s v="No"/>
    <m/>
    <m/>
    <m/>
    <x v="1"/>
  </r>
  <r>
    <n v="1388"/>
    <s v="DeWayne Scales"/>
    <d v="1958-12-28T00:00:00"/>
    <s v="Former"/>
    <s v="F"/>
    <s v="USA"/>
    <s v="Black"/>
    <d v="1980-11-01T00:00:00"/>
    <n v="1980"/>
    <n v="1984"/>
    <d v="2019-07-31T00:00:00"/>
    <n v="0"/>
    <s v="No"/>
    <n v="60"/>
    <n v="21.85"/>
    <n v="60.59"/>
    <n v="94.35"/>
    <n v="203.2"/>
    <n v="203.2"/>
    <n v="22.85"/>
    <n v="49"/>
    <s v="No"/>
    <m/>
    <m/>
    <m/>
    <x v="1"/>
  </r>
  <r>
    <n v="1389"/>
    <s v="Dave Scholz"/>
    <d v="1948-04-12T00:00:00"/>
    <s v="Former"/>
    <s v="F"/>
    <s v="USA"/>
    <s v="White"/>
    <d v="1969-11-01T00:00:00"/>
    <n v="1969"/>
    <n v="1970"/>
    <d v="2015-12-05T00:00:00"/>
    <n v="1"/>
    <s v="Yes"/>
    <n v="67"/>
    <n v="21.56"/>
    <n v="67.650000000000006"/>
    <n v="99.79"/>
    <n v="203.2"/>
    <n v="203.2"/>
    <n v="24.17"/>
    <n v="1"/>
    <s v="No"/>
    <s v="No encontrado"/>
    <s v="No he encontrado más información"/>
    <s v="XB5F"/>
    <x v="4"/>
  </r>
  <r>
    <n v="1390"/>
    <s v="Dennis Scott"/>
    <d v="1968-09-05T00:00:00"/>
    <s v="Former"/>
    <s v="F"/>
    <s v="USA"/>
    <s v="Black"/>
    <d v="1990-11-01T00:00:00"/>
    <n v="1990"/>
    <n v="2000"/>
    <d v="2019-07-31T00:00:00"/>
    <n v="0"/>
    <s v="No"/>
    <n v="50"/>
    <n v="22.15"/>
    <n v="50.9"/>
    <n v="103.87"/>
    <n v="203.2"/>
    <n v="203.2"/>
    <n v="25.16"/>
    <n v="629"/>
    <s v="No"/>
    <m/>
    <m/>
    <m/>
    <x v="1"/>
  </r>
  <r>
    <n v="1391"/>
    <s v="Mike Scott"/>
    <d v="1988-07-16T00:00:00"/>
    <s v="Active"/>
    <s v="F"/>
    <s v="USA"/>
    <s v="Black"/>
    <d v="2012-11-01T00:00:00"/>
    <n v="2012"/>
    <n v="2020"/>
    <d v="2019-07-31T00:00:00"/>
    <n v="0"/>
    <s v="No"/>
    <n v="31"/>
    <n v="24.3"/>
    <n v="31.04"/>
    <n v="107.5"/>
    <n v="203.2"/>
    <n v="203.2"/>
    <n v="26.04"/>
    <n v="182"/>
    <s v="No"/>
    <m/>
    <m/>
    <m/>
    <x v="1"/>
  </r>
  <r>
    <n v="1392"/>
    <s v="Bruce Seals"/>
    <d v="1953-06-18T00:00:00"/>
    <s v="Former"/>
    <s v="F"/>
    <s v="USA"/>
    <s v="Black"/>
    <d v="1975-11-01T00:00:00"/>
    <n v="1975"/>
    <n v="1978"/>
    <d v="2019-07-31T00:00:00"/>
    <n v="0"/>
    <s v="No"/>
    <n v="66"/>
    <n v="22.37"/>
    <n v="66.12"/>
    <n v="95.25"/>
    <n v="203.2"/>
    <n v="203.2"/>
    <n v="23.07"/>
    <n v="235"/>
    <s v="No"/>
    <m/>
    <m/>
    <m/>
    <x v="1"/>
  </r>
  <r>
    <n v="1393"/>
    <s v="Malik Sealy"/>
    <d v="1970-02-01T00:00:00"/>
    <s v="Former"/>
    <s v="g"/>
    <s v="USA"/>
    <s v="Black"/>
    <d v="1992-11-01T00:00:00"/>
    <n v="1992"/>
    <n v="2000"/>
    <d v="2000-05-20T00:00:00"/>
    <n v="1"/>
    <s v="Yes"/>
    <n v="30"/>
    <n v="22.75"/>
    <n v="30.3"/>
    <n v="86.18"/>
    <n v="203.2"/>
    <n v="203.2"/>
    <n v="20.87"/>
    <n v="493"/>
    <s v="No"/>
    <s v="Accidente/Asesinato/Suicidio"/>
    <s v="Accidente de coche"/>
    <s v="PA04&amp;XE5NE"/>
    <x v="5"/>
  </r>
  <r>
    <n v="1394"/>
    <s v="Ron Shavlik"/>
    <d v="1933-12-04T00:00:00"/>
    <s v="Former"/>
    <s v="F"/>
    <s v="USA"/>
    <s v="White"/>
    <d v="1956-11-01T00:00:00"/>
    <n v="1956"/>
    <n v="1958"/>
    <d v="1983-06-27T00:00:00"/>
    <n v="1"/>
    <s v="Yes"/>
    <n v="49"/>
    <n v="22.91"/>
    <n v="49.56"/>
    <n v="90.72"/>
    <n v="203.2"/>
    <n v="203.2"/>
    <n v="21.97"/>
    <n v="8"/>
    <s v="No"/>
    <s v="Cáncer"/>
    <s v="Cáncer"/>
    <s v="2D4Z Unspecified malignant neoplasms of ill-defined or unspecified sites"/>
    <x v="3"/>
  </r>
  <r>
    <n v="1395"/>
    <s v="Lonnie Shelton"/>
    <d v="1955-10-19T00:00:00"/>
    <s v="Former"/>
    <s v="F-C"/>
    <s v="USA"/>
    <s v="Black"/>
    <d v="1976-11-01T00:00:00"/>
    <n v="1976"/>
    <n v="1986"/>
    <d v="2018-07-08T00:00:00"/>
    <n v="1"/>
    <s v="Yes"/>
    <n v="62"/>
    <n v="21.04"/>
    <n v="62.72"/>
    <n v="108.86"/>
    <n v="203.2"/>
    <n v="203.2"/>
    <n v="26.36"/>
    <n v="673"/>
    <s v="No"/>
    <s v="Heart attack"/>
    <s v="Compliaciones tras sufrir un ataque al corazón"/>
    <s v="BA41.Z Acute myocardial infarction, unspecified"/>
    <x v="2"/>
  </r>
  <r>
    <n v="1396"/>
    <s v="Connie Simmons"/>
    <d v="1925-03-15T00:00:00"/>
    <s v="Former"/>
    <s v="C-F"/>
    <s v="USA"/>
    <s v="White"/>
    <d v="1946-11-01T00:00:00"/>
    <n v="1946"/>
    <n v="1956"/>
    <d v="1989-04-15T00:00:00"/>
    <n v="1"/>
    <s v="Yes"/>
    <n v="64"/>
    <n v="21.63"/>
    <n v="64.08"/>
    <n v="100.7"/>
    <n v="203.2"/>
    <n v="203.2"/>
    <n v="24.39"/>
    <n v="598"/>
    <s v="No"/>
    <s v="No encontrado"/>
    <s v="Bone cancer"/>
    <s v="2B5Z Malignant mesenchymal neoplasm of unspecified type (Bone cancer)"/>
    <x v="3"/>
  </r>
  <r>
    <n v="1397"/>
    <s v="Kyle Singler"/>
    <d v="1988-05-04T00:00:00"/>
    <s v="Former"/>
    <s v="F"/>
    <s v="USA"/>
    <s v="White"/>
    <d v="2012-11-01T00:00:00"/>
    <n v="2012"/>
    <n v="2018"/>
    <d v="2019-07-31T00:00:00"/>
    <n v="0"/>
    <s v="No"/>
    <n v="31"/>
    <n v="24.5"/>
    <n v="31.24"/>
    <n v="103.42"/>
    <n v="203.2"/>
    <n v="203.2"/>
    <n v="25.05"/>
    <n v="231"/>
    <s v="No"/>
    <m/>
    <m/>
    <m/>
    <x v="1"/>
  </r>
  <r>
    <n v="1398"/>
    <s v="Chris Singleton"/>
    <d v="1989-11-21T00:00:00"/>
    <s v="Former"/>
    <s v="F"/>
    <s v="USA"/>
    <s v="Black"/>
    <d v="2011-11-01T00:00:00"/>
    <n v="2011"/>
    <n v="2014"/>
    <d v="2019-07-31T00:00:00"/>
    <n v="0"/>
    <s v="No"/>
    <n v="29"/>
    <n v="21.94"/>
    <n v="29.69"/>
    <n v="104.33"/>
    <n v="203.2"/>
    <n v="203.2"/>
    <n v="25.27"/>
    <n v="148"/>
    <s v="No"/>
    <m/>
    <m/>
    <m/>
    <x v="1"/>
  </r>
  <r>
    <n v="1399"/>
    <s v="James Singleton"/>
    <d v="1981-07-20T00:00:00"/>
    <s v="Former"/>
    <s v="F"/>
    <s v="USA"/>
    <s v="Black"/>
    <d v="2005-11-01T00:00:00"/>
    <n v="2005"/>
    <n v="2012"/>
    <d v="2019-07-31T00:00:00"/>
    <n v="0"/>
    <s v="No"/>
    <n v="38"/>
    <n v="24.28"/>
    <n v="38.03"/>
    <n v="97.98"/>
    <n v="203.2"/>
    <n v="203.2"/>
    <n v="23.73"/>
    <n v="243"/>
    <s v="No"/>
    <m/>
    <m/>
    <m/>
    <x v="1"/>
  </r>
  <r>
    <n v="1400"/>
    <s v="Charlie Sitton"/>
    <d v="1962-07-03T00:00:00"/>
    <s v="Former"/>
    <s v="F"/>
    <s v="USA"/>
    <s v="White"/>
    <d v="1984-11-01T00:00:00"/>
    <n v="1984"/>
    <n v="1985"/>
    <d v="2019-07-31T00:00:00"/>
    <n v="0"/>
    <s v="No"/>
    <n v="57"/>
    <n v="22.33"/>
    <n v="57.08"/>
    <n v="95.25"/>
    <n v="203.2"/>
    <n v="203.2"/>
    <n v="23.07"/>
    <n v="43"/>
    <s v="No"/>
    <m/>
    <m/>
    <m/>
    <x v="1"/>
  </r>
  <r>
    <n v="1401"/>
    <s v="Tamar Slay"/>
    <d v="1980-04-02T00:00:00"/>
    <s v="Former"/>
    <s v="g"/>
    <s v="USA"/>
    <s v="Black"/>
    <d v="2002-11-01T00:00:00"/>
    <n v="2002"/>
    <n v="2005"/>
    <d v="2019-07-31T00:00:00"/>
    <n v="0"/>
    <s v="No"/>
    <n v="39"/>
    <n v="22.58"/>
    <n v="39.33"/>
    <n v="97.52"/>
    <n v="203.2"/>
    <n v="203.2"/>
    <n v="23.62"/>
    <n v="66"/>
    <s v="No"/>
    <m/>
    <m/>
    <m/>
    <x v="1"/>
  </r>
  <r>
    <n v="1402"/>
    <s v="Larry Smith"/>
    <d v="1958-01-18T00:00:00"/>
    <s v="Former"/>
    <s v="F-C"/>
    <s v="USA"/>
    <s v="Black"/>
    <d v="1980-11-01T00:00:00"/>
    <n v="1980"/>
    <n v="1993"/>
    <d v="2019-07-31T00:00:00"/>
    <n v="0"/>
    <s v="No"/>
    <n v="61"/>
    <n v="22.79"/>
    <n v="61.53"/>
    <n v="97.52"/>
    <n v="203.2"/>
    <n v="203.2"/>
    <n v="23.62"/>
    <n v="883"/>
    <s v="No"/>
    <m/>
    <m/>
    <m/>
    <x v="1"/>
  </r>
  <r>
    <n v="1403"/>
    <s v="Michael Smith"/>
    <d v="1972-03-28T00:00:00"/>
    <s v="Former"/>
    <s v="F"/>
    <s v="USA"/>
    <s v="Black"/>
    <d v="1994-11-01T00:00:00"/>
    <n v="1994"/>
    <n v="2001"/>
    <d v="2019-07-31T00:00:00"/>
    <n v="0"/>
    <s v="No"/>
    <n v="47"/>
    <n v="22.6"/>
    <n v="47.34"/>
    <n v="104.33"/>
    <n v="203.2"/>
    <n v="203.2"/>
    <n v="25.27"/>
    <n v="449"/>
    <s v="Yes"/>
    <m/>
    <m/>
    <m/>
    <x v="1"/>
  </r>
  <r>
    <n v="1404"/>
    <s v="Mike Smith"/>
    <d v="1976-04-15T00:00:00"/>
    <s v="Former"/>
    <s v="F"/>
    <s v="USA"/>
    <s v="Black"/>
    <d v="2000-11-01T00:00:00"/>
    <n v="2000"/>
    <n v="2001"/>
    <d v="2019-07-31T00:00:00"/>
    <n v="0"/>
    <s v="No"/>
    <n v="43"/>
    <n v="24.55"/>
    <n v="43.29"/>
    <n v="88.45"/>
    <n v="203.2"/>
    <n v="203.2"/>
    <n v="21.42"/>
    <n v="17"/>
    <s v="No"/>
    <m/>
    <m/>
    <m/>
    <x v="1"/>
  </r>
  <r>
    <n v="1405"/>
    <s v="Steven Smith"/>
    <d v="1983-04-12T00:00:00"/>
    <s v="Former"/>
    <s v="F"/>
    <s v="USA"/>
    <s v="Black"/>
    <d v="2006-11-01T00:00:00"/>
    <n v="2006"/>
    <n v="2007"/>
    <d v="2019-07-31T00:00:00"/>
    <n v="0"/>
    <s v="No"/>
    <n v="36"/>
    <n v="23.56"/>
    <n v="36.299999999999997"/>
    <n v="106.59"/>
    <n v="203.2"/>
    <n v="203.2"/>
    <n v="25.82"/>
    <n v="8"/>
    <s v="No"/>
    <m/>
    <m/>
    <m/>
    <x v="1"/>
  </r>
  <r>
    <n v="1406"/>
    <s v="Theron Smith"/>
    <d v="1980-10-03T00:00:00"/>
    <s v="Former"/>
    <s v="F"/>
    <s v="USA"/>
    <s v="Black"/>
    <d v="2003-11-01T00:00:00"/>
    <n v="2003"/>
    <n v="2005"/>
    <d v="2019-07-31T00:00:00"/>
    <n v="0"/>
    <s v="No"/>
    <n v="38"/>
    <n v="23.08"/>
    <n v="38.82"/>
    <n v="102.06"/>
    <n v="203.2"/>
    <n v="203.2"/>
    <n v="24.72"/>
    <n v="53"/>
    <s v="No"/>
    <m/>
    <m/>
    <m/>
    <x v="1"/>
  </r>
  <r>
    <n v="1407"/>
    <s v="Dave Sorenson"/>
    <d v="1948-07-08T00:00:00"/>
    <s v="Former"/>
    <s v="F"/>
    <s v="USA"/>
    <s v="White"/>
    <d v="1970-11-01T00:00:00"/>
    <n v="1970"/>
    <n v="1973"/>
    <d v="2002-07-09T00:00:00"/>
    <n v="1"/>
    <s v="Yes"/>
    <n v="54"/>
    <n v="22.32"/>
    <n v="54"/>
    <n v="102.06"/>
    <n v="203.2"/>
    <n v="203.2"/>
    <n v="24.72"/>
    <n v="213"/>
    <s v="No"/>
    <s v="Cáncer"/>
    <s v="Cáncer"/>
    <s v="2D4Z Unspecified malignant neoplasms of ill-defined or unspecified sites"/>
    <x v="3"/>
  </r>
  <r>
    <n v="1408"/>
    <s v="James Southerland"/>
    <d v="1990-04-28T00:00:00"/>
    <s v="Former"/>
    <s v="F"/>
    <s v="USA"/>
    <s v="Black"/>
    <d v="2013-11-01T00:00:00"/>
    <n v="2013"/>
    <n v="2014"/>
    <d v="2019-07-31T00:00:00"/>
    <n v="0"/>
    <s v="No"/>
    <n v="29"/>
    <n v="23.51"/>
    <n v="29.26"/>
    <n v="97.52"/>
    <n v="203.2"/>
    <n v="203.2"/>
    <n v="23.62"/>
    <n v="4"/>
    <s v="No"/>
    <m/>
    <m/>
    <m/>
    <x v="1"/>
  </r>
  <r>
    <n v="1409"/>
    <s v="Kebu Stewart"/>
    <d v="1973-12-19T00:00:00"/>
    <s v="Former"/>
    <s v="F"/>
    <s v="USA"/>
    <s v="Black"/>
    <d v="1997-11-01T00:00:00"/>
    <n v="1997"/>
    <n v="1998"/>
    <d v="2019-07-31T00:00:00"/>
    <n v="0"/>
    <s v="No"/>
    <n v="45"/>
    <n v="23.87"/>
    <n v="45.61"/>
    <n v="108.41"/>
    <n v="203.2"/>
    <n v="203.2"/>
    <n v="26.26"/>
    <n v="15"/>
    <s v="No"/>
    <m/>
    <m/>
    <m/>
    <x v="1"/>
  </r>
  <r>
    <n v="1410"/>
    <s v="Larry Stewart"/>
    <d v="1968-09-21T00:00:00"/>
    <s v="Former"/>
    <s v="F"/>
    <s v="USA"/>
    <s v="Black"/>
    <d v="1991-11-01T00:00:00"/>
    <n v="1991"/>
    <n v="1997"/>
    <d v="2019-07-31T00:00:00"/>
    <n v="0"/>
    <s v="No"/>
    <n v="50"/>
    <n v="23.11"/>
    <n v="50.86"/>
    <n v="99.79"/>
    <n v="203.2"/>
    <n v="203.2"/>
    <n v="24.17"/>
    <n v="270"/>
    <s v="No"/>
    <m/>
    <m/>
    <m/>
    <x v="1"/>
  </r>
  <r>
    <n v="1411"/>
    <s v="Alex Stivrins"/>
    <d v="1962-11-29T00:00:00"/>
    <s v="Former"/>
    <s v="F"/>
    <s v="USA"/>
    <s v="White"/>
    <d v="1985-11-01T00:00:00"/>
    <n v="1985"/>
    <n v="1993"/>
    <d v="2019-07-31T00:00:00"/>
    <n v="0"/>
    <s v="No"/>
    <n v="56"/>
    <n v="22.92"/>
    <n v="56.67"/>
    <n v="99.79"/>
    <n v="203.2"/>
    <n v="203.2"/>
    <n v="24.17"/>
    <n v="22"/>
    <s v="No"/>
    <m/>
    <m/>
    <m/>
    <x v="1"/>
  </r>
  <r>
    <n v="1412"/>
    <s v="Jarnell Stokes"/>
    <d v="1994-01-07T00:00:00"/>
    <s v="Former"/>
    <s v="F-C"/>
    <s v="USA"/>
    <s v="Black"/>
    <d v="2014-11-01T00:00:00"/>
    <n v="2014"/>
    <n v="2017"/>
    <d v="2019-07-31T00:00:00"/>
    <n v="0"/>
    <s v="No"/>
    <n v="25"/>
    <n v="20.82"/>
    <n v="25.56"/>
    <n v="119.29"/>
    <n v="203.2"/>
    <n v="200.66"/>
    <n v="28.89"/>
    <n v="17"/>
    <s v="No"/>
    <m/>
    <m/>
    <m/>
    <x v="1"/>
  </r>
  <r>
    <n v="1413"/>
    <s v="Derek Strong"/>
    <d v="1968-02-09T00:00:00"/>
    <s v="Former"/>
    <s v="F"/>
    <s v="USA"/>
    <s v="Black"/>
    <d v="1991-11-01T00:00:00"/>
    <n v="1991"/>
    <n v="2001"/>
    <d v="2019-07-31T00:00:00"/>
    <n v="0"/>
    <s v="No"/>
    <n v="51"/>
    <n v="23.73"/>
    <n v="51.47"/>
    <n v="99.79"/>
    <n v="203.2"/>
    <n v="203.2"/>
    <n v="24.17"/>
    <n v="456"/>
    <s v="No"/>
    <m/>
    <m/>
    <m/>
    <x v="1"/>
  </r>
  <r>
    <n v="1414"/>
    <s v="DaJuan Summers"/>
    <d v="1988-01-24T00:00:00"/>
    <s v="Former"/>
    <s v="F"/>
    <s v="USA"/>
    <s v="Black"/>
    <d v="2009-11-01T00:00:00"/>
    <n v="2009"/>
    <n v="2013"/>
    <d v="2019-07-31T00:00:00"/>
    <n v="0"/>
    <s v="No"/>
    <n v="31"/>
    <n v="21.77"/>
    <n v="31.52"/>
    <n v="104.33"/>
    <n v="203.2"/>
    <n v="203.2"/>
    <n v="25.27"/>
    <n v="83"/>
    <s v="No"/>
    <m/>
    <m/>
    <m/>
    <x v="1"/>
  </r>
  <r>
    <n v="1415"/>
    <s v="Bennie Swain"/>
    <d v="1933-12-16T00:00:00"/>
    <s v="Former"/>
    <s v="F"/>
    <s v="USA"/>
    <s v="Black"/>
    <d v="1958-11-01T00:00:00"/>
    <n v="1958"/>
    <n v="1959"/>
    <d v="2008-06-19T00:00:00"/>
    <n v="1"/>
    <s v="Yes"/>
    <n v="74"/>
    <n v="24.88"/>
    <n v="74.510000000000005"/>
    <n v="99.79"/>
    <n v="203.2"/>
    <n v="203.2"/>
    <n v="24.17"/>
    <n v="58"/>
    <s v="No"/>
    <s v="Cáncer"/>
    <s v="Cáncer"/>
    <s v="2D4Z Unspecified malignant neoplasms of ill-defined or unspecified sites"/>
    <x v="3"/>
  </r>
  <r>
    <n v="1416"/>
    <s v="Mike Sweetney"/>
    <d v="1982-10-25T00:00:00"/>
    <s v="Former"/>
    <s v="F"/>
    <s v="USA"/>
    <s v="Black"/>
    <d v="2003-11-01T00:00:00"/>
    <n v="2003"/>
    <n v="2007"/>
    <d v="2019-07-31T00:00:00"/>
    <n v="0"/>
    <s v="No"/>
    <n v="36"/>
    <n v="21.02"/>
    <n v="36.76"/>
    <n v="124.74"/>
    <n v="203.2"/>
    <n v="203.2"/>
    <n v="30.21"/>
    <n v="233"/>
    <s v="No"/>
    <m/>
    <m/>
    <m/>
    <x v="1"/>
  </r>
  <r>
    <n v="1417"/>
    <s v="Leonard Taylor"/>
    <d v="1966-05-02T00:00:00"/>
    <s v="Former"/>
    <s v="F"/>
    <s v="USA"/>
    <s v="Black"/>
    <d v="1989-11-01T00:00:00"/>
    <n v="1989"/>
    <n v="1990"/>
    <d v="2019-07-31T00:00:00"/>
    <n v="0"/>
    <s v="No"/>
    <n v="53"/>
    <n v="23.5"/>
    <n v="53.25"/>
    <n v="99.79"/>
    <n v="203.2"/>
    <n v="203.2"/>
    <n v="24.17"/>
    <n v="10"/>
    <s v="No"/>
    <m/>
    <m/>
    <m/>
    <x v="1"/>
  </r>
  <r>
    <n v="1418"/>
    <s v="Mirza Teletovic"/>
    <d v="1985-09-18T00:00:00"/>
    <s v="Former"/>
    <s v="F"/>
    <s v="USA"/>
    <s v="White"/>
    <d v="2012-11-01T00:00:00"/>
    <n v="2012"/>
    <n v="2018"/>
    <d v="2019-07-31T00:00:00"/>
    <n v="0"/>
    <s v="No"/>
    <n v="33"/>
    <n v="27.12"/>
    <n v="33.86"/>
    <n v="109.77"/>
    <n v="203.2"/>
    <n v="205.74"/>
    <n v="26.58"/>
    <n v="165"/>
    <s v="No"/>
    <m/>
    <m/>
    <m/>
    <x v="1"/>
  </r>
  <r>
    <n v="1419"/>
    <s v="Ira Terrell"/>
    <d v="1954-06-19T00:00:00"/>
    <s v="Former"/>
    <s v="F-C"/>
    <s v="USA"/>
    <s v="Black"/>
    <d v="1976-11-01T00:00:00"/>
    <n v="1976"/>
    <n v="1979"/>
    <d v="2019-07-31T00:00:00"/>
    <n v="0"/>
    <s v="No"/>
    <n v="65"/>
    <n v="22.37"/>
    <n v="65.11"/>
    <n v="90.72"/>
    <n v="203.2"/>
    <n v="203.2"/>
    <n v="21.97"/>
    <n v="127"/>
    <s v="No"/>
    <m/>
    <m/>
    <m/>
    <x v="1"/>
  </r>
  <r>
    <n v="1420"/>
    <s v="Irving Thomas"/>
    <d v="1966-01-02T00:00:00"/>
    <s v="Former"/>
    <s v="F"/>
    <s v="USA"/>
    <s v="Black"/>
    <d v="1990-11-01T00:00:00"/>
    <n v="1990"/>
    <n v="1991"/>
    <d v="2019-07-31T00:00:00"/>
    <n v="0"/>
    <s v="No"/>
    <n v="53"/>
    <n v="24.83"/>
    <n v="53.57"/>
    <n v="102.06"/>
    <n v="203.2"/>
    <n v="203.2"/>
    <n v="24.72"/>
    <n v="26"/>
    <s v="No"/>
    <m/>
    <m/>
    <m/>
    <x v="1"/>
  </r>
  <r>
    <n v="1421"/>
    <s v="James Thomas"/>
    <d v="1980-11-22T00:00:00"/>
    <s v="Former"/>
    <s v="F"/>
    <s v="USA"/>
    <s v="Black"/>
    <d v="2004-11-01T00:00:00"/>
    <n v="2004"/>
    <n v="2006"/>
    <d v="2019-07-31T00:00:00"/>
    <n v="0"/>
    <s v="No"/>
    <n v="38"/>
    <n v="23.94"/>
    <n v="38.69"/>
    <n v="106.59"/>
    <n v="203.2"/>
    <n v="203.2"/>
    <n v="25.82"/>
    <n v="33"/>
    <s v="No"/>
    <m/>
    <m/>
    <m/>
    <x v="1"/>
  </r>
  <r>
    <n v="1422"/>
    <s v="Lance Thomas"/>
    <d v="1988-04-24T00:00:00"/>
    <s v="Active"/>
    <s v="F"/>
    <s v="USA"/>
    <s v="Black"/>
    <d v="2011-11-01T00:00:00"/>
    <n v="2011"/>
    <n v="2020"/>
    <d v="2019-07-31T00:00:00"/>
    <n v="0"/>
    <s v="No"/>
    <n v="31"/>
    <n v="23.52"/>
    <n v="31.27"/>
    <n v="106.59"/>
    <n v="203.2"/>
    <n v="203.2"/>
    <n v="25.82"/>
    <n v="154"/>
    <s v="No"/>
    <m/>
    <m/>
    <m/>
    <x v="1"/>
  </r>
  <r>
    <n v="1423"/>
    <s v="Terry Thomas"/>
    <d v="1953-08-20T00:00:00"/>
    <s v="Former"/>
    <s v="F"/>
    <s v="USA"/>
    <s v="Black"/>
    <d v="1975-11-01T00:00:00"/>
    <n v="1975"/>
    <n v="1976"/>
    <d v="1998-10-26T00:00:00"/>
    <n v="1"/>
    <s v="Yes"/>
    <n v="45"/>
    <n v="22.2"/>
    <n v="45.18"/>
    <n v="99.79"/>
    <n v="203.2"/>
    <n v="203.2"/>
    <n v="24.17"/>
    <n v="28"/>
    <s v="No"/>
    <s v="Diseases of the circulatory system"/>
    <s v="No la he podido confirmar en ningún sitio"/>
    <s v="XB5F"/>
    <x v="2"/>
  </r>
  <r>
    <n v="1424"/>
    <s v="Corny Thompson"/>
    <d v="1960-02-05T00:00:00"/>
    <s v="Former"/>
    <s v="F"/>
    <s v="USA"/>
    <s v="Black"/>
    <d v="1982-11-01T00:00:00"/>
    <n v="1982"/>
    <n v="1983"/>
    <d v="2019-07-31T00:00:00"/>
    <n v="0"/>
    <s v="No"/>
    <n v="59"/>
    <n v="22.74"/>
    <n v="59.48"/>
    <n v="102.06"/>
    <n v="203.2"/>
    <n v="203.2"/>
    <n v="24.72"/>
    <n v="44"/>
    <s v="No"/>
    <m/>
    <m/>
    <m/>
    <x v="1"/>
  </r>
  <r>
    <n v="1425"/>
    <s v="Hollis Thompson"/>
    <d v="1991-04-03T00:00:00"/>
    <s v="Former"/>
    <s v="G-F"/>
    <s v="USA"/>
    <s v="Black"/>
    <d v="2013-11-01T00:00:00"/>
    <n v="2013"/>
    <n v="2017"/>
    <d v="2019-07-31T00:00:00"/>
    <n v="0"/>
    <s v="No"/>
    <n v="28"/>
    <n v="22.58"/>
    <n v="28.33"/>
    <n v="93.44"/>
    <n v="203.2"/>
    <n v="203.2"/>
    <n v="22.63"/>
    <n v="134"/>
    <s v="No"/>
    <m/>
    <m/>
    <m/>
    <x v="1"/>
  </r>
  <r>
    <n v="1426"/>
    <s v="Tristan Thompson"/>
    <d v="1991-03-13T00:00:00"/>
    <s v="Active"/>
    <s v="F-C"/>
    <s v="USA"/>
    <s v="Black"/>
    <d v="2011-11-01T00:00:00"/>
    <n v="2011"/>
    <n v="2020"/>
    <d v="2019-07-31T00:00:00"/>
    <n v="0"/>
    <s v="No"/>
    <n v="28"/>
    <n v="20.64"/>
    <n v="28.38"/>
    <n v="107.95"/>
    <n v="203.2"/>
    <n v="205.74"/>
    <n v="26.15"/>
    <n v="294"/>
    <s v="No"/>
    <m/>
    <m/>
    <m/>
    <x v="1"/>
  </r>
  <r>
    <n v="1427"/>
    <s v="Al Thornton"/>
    <d v="1983-12-07T00:00:00"/>
    <s v="Former"/>
    <s v="F"/>
    <s v="USA"/>
    <s v="Black"/>
    <d v="2007-11-01T00:00:00"/>
    <n v="2007"/>
    <n v="2011"/>
    <d v="2019-07-31T00:00:00"/>
    <n v="0"/>
    <s v="No"/>
    <n v="35"/>
    <n v="23.9"/>
    <n v="35.65"/>
    <n v="99.79"/>
    <n v="203.2"/>
    <n v="203.2"/>
    <n v="24.17"/>
    <n v="296"/>
    <s v="No"/>
    <m/>
    <m/>
    <m/>
    <x v="1"/>
  </r>
  <r>
    <n v="1428"/>
    <s v="Anthony Tolliver"/>
    <d v="1985-06-01T00:00:00"/>
    <s v="Active"/>
    <s v="F-C"/>
    <s v="USA"/>
    <s v="Black"/>
    <d v="2008-11-01T00:00:00"/>
    <n v="2008"/>
    <n v="2020"/>
    <d v="2019-07-31T00:00:00"/>
    <n v="0"/>
    <s v="No"/>
    <n v="34"/>
    <n v="23.42"/>
    <n v="34.159999999999997"/>
    <n v="108.86"/>
    <n v="203.2"/>
    <n v="203.2"/>
    <n v="26.36"/>
    <n v="369"/>
    <s v="No"/>
    <m/>
    <m/>
    <m/>
    <x v="1"/>
  </r>
  <r>
    <n v="1429"/>
    <s v="Dean Tolson"/>
    <d v="1951-11-25T00:00:00"/>
    <s v="Former"/>
    <s v="F"/>
    <s v="USA"/>
    <s v="Black"/>
    <d v="1974-11-01T00:00:00"/>
    <n v="1974"/>
    <n v="1978"/>
    <d v="2019-07-31T00:00:00"/>
    <n v="0"/>
    <s v="No"/>
    <n v="67"/>
    <n v="22.93"/>
    <n v="67.680000000000007"/>
    <n v="86.18"/>
    <n v="203.2"/>
    <n v="203.2"/>
    <n v="20.87"/>
    <n v="80"/>
    <s v="No"/>
    <m/>
    <m/>
    <m/>
    <x v="1"/>
  </r>
  <r>
    <n v="1430"/>
    <s v="Rudy Tomjanovich"/>
    <d v="1948-11-24T00:00:00"/>
    <s v="Former"/>
    <s v="F"/>
    <s v="USA"/>
    <s v="White"/>
    <d v="1970-11-01T00:00:00"/>
    <n v="1970"/>
    <n v="1981"/>
    <d v="2019-07-31T00:00:00"/>
    <n v="0"/>
    <s v="No"/>
    <n v="70"/>
    <n v="21.94"/>
    <n v="70.680000000000007"/>
    <n v="98.88"/>
    <n v="203.2"/>
    <n v="203.2"/>
    <n v="23.95"/>
    <n v="768"/>
    <s v="No"/>
    <m/>
    <m/>
    <m/>
    <x v="1"/>
  </r>
  <r>
    <n v="1431"/>
    <s v="Gene Tormohlen"/>
    <d v="1937-05-12T00:00:00"/>
    <s v="Former"/>
    <s v="C-F"/>
    <s v="USA"/>
    <s v="White"/>
    <d v="1962-11-01T00:00:00"/>
    <n v="1962"/>
    <n v="1970"/>
    <d v="2018-12-27T00:00:00"/>
    <n v="1"/>
    <s v="Yes"/>
    <n v="81"/>
    <n v="25.47"/>
    <n v="81.63"/>
    <n v="104.33"/>
    <n v="203.2"/>
    <n v="203.2"/>
    <n v="25.27"/>
    <n v="271"/>
    <s v="No"/>
    <s v="No encontrado"/>
    <s v="No dice la causa pero tenía 81 años"/>
    <s v="XB5F"/>
    <x v="6"/>
  </r>
  <r>
    <n v="1432"/>
    <s v="George Trapp"/>
    <d v="1948-07-11T00:00:00"/>
    <s v="Former"/>
    <s v="F-C"/>
    <s v="USA"/>
    <s v="Black"/>
    <d v="1971-11-01T00:00:00"/>
    <n v="1971"/>
    <n v="1977"/>
    <d v="2002-01-21T00:00:00"/>
    <n v="1"/>
    <s v="Yes"/>
    <n v="53"/>
    <n v="23.31"/>
    <n v="53.53"/>
    <n v="92.99"/>
    <n v="203.2"/>
    <n v="203.2"/>
    <n v="22.52"/>
    <n v="379"/>
    <s v="No"/>
    <s v="Accidente/Asesinato/Suicidio"/>
    <s v="Apuñalado"/>
    <s v=" PE30&amp;XE174"/>
    <x v="5"/>
  </r>
  <r>
    <n v="1433"/>
    <s v="Robert Traylor"/>
    <d v="1977-02-01T00:00:00"/>
    <s v="Former"/>
    <s v="F"/>
    <s v="USA"/>
    <s v="Black"/>
    <d v="1998-11-01T00:00:00"/>
    <n v="1998"/>
    <n v="2005"/>
    <d v="2011-05-11T00:00:00"/>
    <n v="1"/>
    <s v="Yes"/>
    <n v="34"/>
    <n v="21.75"/>
    <n v="34.270000000000003"/>
    <n v="128.82"/>
    <n v="203.2"/>
    <n v="203.2"/>
    <n v="31.2"/>
    <n v="438"/>
    <s v="No"/>
    <s v="Diseases of the circulatory system"/>
    <s v="Aparentemente de un ataque al corazón"/>
    <s v="BA41.Z"/>
    <x v="2"/>
  </r>
  <r>
    <n v="1434"/>
    <s v="Gary Trent"/>
    <d v="1974-09-22T00:00:00"/>
    <s v="Former"/>
    <s v="F"/>
    <s v="USA"/>
    <s v="Black"/>
    <d v="1995-11-01T00:00:00"/>
    <n v="1995"/>
    <n v="2004"/>
    <d v="2019-07-31T00:00:00"/>
    <n v="0"/>
    <s v="No"/>
    <n v="44"/>
    <n v="21.11"/>
    <n v="44.85"/>
    <n v="113.4"/>
    <n v="203.2"/>
    <n v="203.2"/>
    <n v="27.46"/>
    <n v="506"/>
    <s v="No"/>
    <m/>
    <m/>
    <m/>
    <x v="1"/>
  </r>
  <r>
    <n v="1435"/>
    <s v="Al Tucker"/>
    <d v="1943-02-24T00:00:00"/>
    <s v="Former"/>
    <s v="F"/>
    <s v="USA"/>
    <s v="Black"/>
    <d v="1967-11-01T00:00:00"/>
    <n v="1967"/>
    <n v="1971"/>
    <d v="2001-05-07T00:00:00"/>
    <n v="1"/>
    <s v="Yes"/>
    <n v="58"/>
    <n v="24.68"/>
    <n v="58.2"/>
    <n v="86.18"/>
    <n v="203.2"/>
    <n v="203.2"/>
    <n v="20.87"/>
    <n v="257"/>
    <s v="No"/>
    <s v="Diseases of the circulatory system"/>
    <s v="Causas desconocidas"/>
    <s v="8B0Z Intracranial haemorrhage, unspecified"/>
    <x v="0"/>
  </r>
  <r>
    <n v="1436"/>
    <s v="Anthony Tucker"/>
    <d v="1969-04-04T00:00:00"/>
    <s v="Former"/>
    <s v="F"/>
    <s v="USA"/>
    <s v="Black"/>
    <d v="1994-11-01T00:00:00"/>
    <n v="1994"/>
    <n v="1995"/>
    <d v="2019-07-31T00:00:00"/>
    <n v="0"/>
    <s v="No"/>
    <n v="50"/>
    <n v="25.58"/>
    <n v="50.32"/>
    <n v="99.79"/>
    <n v="203.2"/>
    <n v="203.2"/>
    <n v="24.17"/>
    <n v="62"/>
    <s v="No"/>
    <m/>
    <m/>
    <m/>
    <x v="1"/>
  </r>
  <r>
    <n v="1437"/>
    <s v="John Turner"/>
    <d v="1967-11-30T00:00:00"/>
    <s v="Former"/>
    <s v="F"/>
    <s v="USA"/>
    <s v="Black"/>
    <d v="1991-11-01T00:00:00"/>
    <n v="1991"/>
    <n v="1992"/>
    <d v="2019-07-31T00:00:00"/>
    <n v="0"/>
    <s v="No"/>
    <n v="51"/>
    <n v="23.92"/>
    <n v="51.67"/>
    <n v="111.13"/>
    <n v="203.2"/>
    <n v="203.2"/>
    <n v="26.91"/>
    <n v="42"/>
    <s v="No"/>
    <m/>
    <m/>
    <m/>
    <x v="1"/>
  </r>
  <r>
    <n v="1438"/>
    <s v="Charlie Tyra"/>
    <d v="1935-08-16T00:00:00"/>
    <s v="Former"/>
    <s v="C-F"/>
    <s v="USA"/>
    <s v="White"/>
    <d v="1957-11-01T00:00:00"/>
    <n v="1957"/>
    <n v="1962"/>
    <d v="2006-12-29T00:00:00"/>
    <n v="1"/>
    <s v="Yes"/>
    <n v="71"/>
    <n v="22.21"/>
    <n v="71.37"/>
    <n v="104.33"/>
    <n v="203.2"/>
    <n v="203.2"/>
    <n v="25.27"/>
    <n v="348"/>
    <s v="No"/>
    <s v="Diseases of the circulatory system"/>
    <s v="was diagnosed with congestive heart failure more than two years ago"/>
    <s v="BD1Z Heart failure, unspecified"/>
    <x v="2"/>
  </r>
  <r>
    <n v="1439"/>
    <s v="Logan Vander Velden"/>
    <d v="1971-04-03T00:00:00"/>
    <s v="Former"/>
    <s v="F"/>
    <s v="USA"/>
    <s v="White"/>
    <d v="1995-11-01T00:00:00"/>
    <n v="1995"/>
    <n v="1996"/>
    <d v="2019-07-31T00:00:00"/>
    <n v="0"/>
    <s v="No"/>
    <n v="48"/>
    <n v="24.58"/>
    <n v="48.33"/>
    <n v="97.52"/>
    <n v="203.2"/>
    <n v="203.2"/>
    <n v="23.62"/>
    <n v="15"/>
    <s v="No"/>
    <m/>
    <m/>
    <m/>
    <x v="1"/>
  </r>
  <r>
    <n v="1440"/>
    <s v="Kiki Vandeweghe"/>
    <d v="1958-08-01T00:00:00"/>
    <s v="Former"/>
    <s v="F"/>
    <s v="No USA"/>
    <s v="White"/>
    <d v="1980-11-01T00:00:00"/>
    <n v="1980"/>
    <n v="1993"/>
    <d v="2019-07-31T00:00:00"/>
    <n v="0"/>
    <s v="No"/>
    <n v="60"/>
    <n v="22.25"/>
    <n v="61"/>
    <n v="99.79"/>
    <n v="203.2"/>
    <n v="203.2"/>
    <n v="24.17"/>
    <n v="810"/>
    <s v="No"/>
    <m/>
    <m/>
    <m/>
    <x v="1"/>
  </r>
  <r>
    <n v="1441"/>
    <s v="Marcus Vinicius"/>
    <d v="1984-05-31T00:00:00"/>
    <s v="Former"/>
    <s v="F"/>
    <s v="No USA"/>
    <s v="Mezcla"/>
    <d v="2006-11-01T00:00:00"/>
    <n v="2006"/>
    <n v="2008"/>
    <d v="2019-07-31T00:00:00"/>
    <n v="0"/>
    <s v="No"/>
    <n v="35"/>
    <n v="22.42"/>
    <n v="35.159999999999997"/>
    <n v="102.06"/>
    <n v="203.2"/>
    <n v="203.2"/>
    <n v="24.72"/>
    <n v="26"/>
    <s v="No"/>
    <m/>
    <m/>
    <m/>
    <x v="1"/>
  </r>
  <r>
    <n v="1442"/>
    <s v="Antoine Walker"/>
    <d v="1976-08-12T00:00:00"/>
    <s v="Former"/>
    <s v="F"/>
    <s v="USA"/>
    <s v="Black"/>
    <d v="1996-11-01T00:00:00"/>
    <n v="1996"/>
    <n v="2008"/>
    <d v="2019-07-31T00:00:00"/>
    <n v="0"/>
    <s v="No"/>
    <n v="42"/>
    <n v="20.22"/>
    <n v="42.97"/>
    <n v="101.6"/>
    <n v="203.2"/>
    <n v="203.2"/>
    <n v="24.61"/>
    <n v="893"/>
    <s v="No"/>
    <m/>
    <m/>
    <m/>
    <x v="1"/>
  </r>
  <r>
    <n v="1443"/>
    <s v="Kenny Walker"/>
    <d v="1964-08-18T00:00:00"/>
    <s v="Former"/>
    <s v="F"/>
    <s v="USA"/>
    <s v="Black"/>
    <d v="1986-11-01T00:00:00"/>
    <n v="1986"/>
    <n v="1995"/>
    <d v="2019-07-31T00:00:00"/>
    <n v="0"/>
    <s v="No"/>
    <n v="54"/>
    <n v="22.2"/>
    <n v="54.95"/>
    <n v="95.25"/>
    <n v="203.2"/>
    <n v="203.2"/>
    <n v="23.07"/>
    <n v="448"/>
    <s v="No"/>
    <m/>
    <m/>
    <m/>
    <x v="1"/>
  </r>
  <r>
    <n v="1444"/>
    <s v="John Wallace"/>
    <d v="1974-02-09T00:00:00"/>
    <s v="Former"/>
    <s v="F"/>
    <s v="USA"/>
    <s v="Black"/>
    <d v="1996-11-01T00:00:00"/>
    <n v="1996"/>
    <n v="2004"/>
    <d v="2019-07-31T00:00:00"/>
    <n v="0"/>
    <s v="No"/>
    <n v="45"/>
    <n v="22.73"/>
    <n v="45.47"/>
    <n v="102.06"/>
    <n v="203.2"/>
    <n v="203.2"/>
    <n v="24.72"/>
    <n v="381"/>
    <s v="No"/>
    <m/>
    <m/>
    <m/>
    <x v="1"/>
  </r>
  <r>
    <n v="1445"/>
    <s v="Luke Walton"/>
    <d v="1980-03-28T00:00:00"/>
    <s v="Former"/>
    <s v="F"/>
    <s v="USA"/>
    <s v="White"/>
    <d v="2003-11-01T00:00:00"/>
    <n v="2003"/>
    <n v="2013"/>
    <d v="2019-07-31T00:00:00"/>
    <n v="0"/>
    <s v="No"/>
    <n v="39"/>
    <n v="23.59"/>
    <n v="39.340000000000003"/>
    <n v="106.59"/>
    <n v="203.2"/>
    <n v="203.2"/>
    <n v="25.82"/>
    <n v="564"/>
    <s v="No"/>
    <m/>
    <m/>
    <m/>
    <x v="1"/>
  </r>
  <r>
    <n v="1446"/>
    <s v="T.J. Warren"/>
    <d v="1993-09-05T00:00:00"/>
    <s v="Active"/>
    <s v="F"/>
    <s v="USA"/>
    <s v="Black"/>
    <d v="2014-11-01T00:00:00"/>
    <n v="2014"/>
    <n v="2020"/>
    <d v="2019-07-31T00:00:00"/>
    <n v="0"/>
    <s v="No"/>
    <n v="25"/>
    <n v="21.16"/>
    <n v="25.9"/>
    <n v="104.33"/>
    <n v="203.2"/>
    <n v="203.2"/>
    <n v="25.27"/>
    <n v="28"/>
    <s v="No"/>
    <m/>
    <m/>
    <m/>
    <x v="1"/>
  </r>
  <r>
    <n v="1447"/>
    <s v="Kermit Washington"/>
    <d v="1951-09-17T00:00:00"/>
    <s v="Former"/>
    <s v="F-C"/>
    <s v="USA"/>
    <s v="Black"/>
    <d v="1973-11-01T00:00:00"/>
    <n v="1973"/>
    <n v="1988"/>
    <d v="2019-07-31T00:00:00"/>
    <n v="0"/>
    <s v="No"/>
    <n v="67"/>
    <n v="22.12"/>
    <n v="67.87"/>
    <n v="104.33"/>
    <n v="203.2"/>
    <n v="203.2"/>
    <n v="25.27"/>
    <n v="507"/>
    <s v="No"/>
    <m/>
    <m/>
    <m/>
    <x v="1"/>
  </r>
  <r>
    <n v="1448"/>
    <s v="Jeff Webster"/>
    <d v="1971-02-19T00:00:00"/>
    <s v="Former"/>
    <s v="F"/>
    <s v="USA"/>
    <s v="Black"/>
    <d v="1995-11-01T00:00:00"/>
    <n v="1995"/>
    <n v="1996"/>
    <d v="2019-07-31T00:00:00"/>
    <n v="0"/>
    <s v="No"/>
    <n v="48"/>
    <n v="24.7"/>
    <n v="48.44"/>
    <n v="105.23"/>
    <n v="203.2"/>
    <n v="203.2"/>
    <n v="25.49"/>
    <n v="11"/>
    <s v="No"/>
    <m/>
    <m/>
    <m/>
    <x v="1"/>
  </r>
  <r>
    <n v="1449"/>
    <s v="Eric White"/>
    <d v="1965-12-30T00:00:00"/>
    <s v="Former"/>
    <s v="F"/>
    <s v="USA"/>
    <s v="Black"/>
    <d v="1987-11-01T00:00:00"/>
    <n v="1987"/>
    <n v="1989"/>
    <d v="2019-07-31T00:00:00"/>
    <n v="0"/>
    <s v="No"/>
    <n v="53"/>
    <n v="21.84"/>
    <n v="53.58"/>
    <n v="90.72"/>
    <n v="203.2"/>
    <n v="203.2"/>
    <n v="21.97"/>
    <n v="55"/>
    <s v="No"/>
    <m/>
    <m/>
    <m/>
    <x v="1"/>
  </r>
  <r>
    <n v="1450"/>
    <s v="Randy White"/>
    <d v="1967-11-04T00:00:00"/>
    <s v="Former"/>
    <s v="F"/>
    <s v="USA"/>
    <s v="Black"/>
    <d v="1989-11-01T00:00:00"/>
    <n v="1989"/>
    <n v="1994"/>
    <d v="2019-07-31T00:00:00"/>
    <n v="0"/>
    <s v="No"/>
    <n v="51"/>
    <n v="21.99"/>
    <n v="51.74"/>
    <n v="108.86"/>
    <n v="203.2"/>
    <n v="203.2"/>
    <n v="26.36"/>
    <n v="281"/>
    <s v="No"/>
    <m/>
    <m/>
    <m/>
    <x v="1"/>
  </r>
  <r>
    <n v="1451"/>
    <s v="Rory White"/>
    <d v="1959-08-16T00:00:00"/>
    <s v="Former"/>
    <s v="F"/>
    <s v="USA"/>
    <s v="Black"/>
    <d v="1982-11-01T00:00:00"/>
    <n v="1982"/>
    <n v="1987"/>
    <d v="2019-07-31T00:00:00"/>
    <n v="0"/>
    <s v="No"/>
    <n v="59"/>
    <n v="23.21"/>
    <n v="59.96"/>
    <n v="95.25"/>
    <n v="203.2"/>
    <n v="203.2"/>
    <n v="23.07"/>
    <n v="324"/>
    <s v="No"/>
    <m/>
    <m/>
    <m/>
    <x v="1"/>
  </r>
  <r>
    <n v="1452"/>
    <s v="Royce White"/>
    <d v="1991-04-10T00:00:00"/>
    <s v="Former"/>
    <s v="F"/>
    <s v="USA"/>
    <s v="Black"/>
    <d v="2013-11-01T00:00:00"/>
    <n v="2013"/>
    <n v="2014"/>
    <d v="2019-07-31T00:00:00"/>
    <n v="0"/>
    <s v="No"/>
    <n v="28"/>
    <n v="22.56"/>
    <n v="28.31"/>
    <n v="122.47"/>
    <n v="203.2"/>
    <n v="203.2"/>
    <n v="29.66"/>
    <n v="3"/>
    <s v="No"/>
    <m/>
    <m/>
    <m/>
    <x v="1"/>
  </r>
  <r>
    <n v="1453"/>
    <s v="Sidney Wicks"/>
    <d v="1949-09-19T00:00:00"/>
    <s v="Former"/>
    <s v="F-C"/>
    <s v="USA"/>
    <s v="Black"/>
    <d v="1971-11-01T00:00:00"/>
    <n v="1971"/>
    <n v="1981"/>
    <d v="2019-07-31T00:00:00"/>
    <n v="0"/>
    <s v="No"/>
    <n v="69"/>
    <n v="22.12"/>
    <n v="69.86"/>
    <n v="102.06"/>
    <n v="203.2"/>
    <n v="203.2"/>
    <n v="24.72"/>
    <n v="760"/>
    <s v="No"/>
    <m/>
    <m/>
    <m/>
    <x v="1"/>
  </r>
  <r>
    <n v="1454"/>
    <s v="Andrew Wiggins"/>
    <d v="1995-02-23T00:00:00"/>
    <s v="Active"/>
    <s v="F-G"/>
    <s v="No USA"/>
    <s v="Black"/>
    <d v="2014-11-01T00:00:00"/>
    <n v="2014"/>
    <n v="2020"/>
    <d v="2019-07-31T00:00:00"/>
    <n v="0"/>
    <s v="No"/>
    <n v="24"/>
    <n v="19.690000000000001"/>
    <n v="24.43"/>
    <n v="90.26"/>
    <n v="203.2"/>
    <n v="203.2"/>
    <n v="21.86"/>
    <n v="68"/>
    <s v="No"/>
    <m/>
    <m/>
    <m/>
    <x v="1"/>
  </r>
  <r>
    <n v="1455"/>
    <s v="Buck Williams"/>
    <d v="1960-03-08T00:00:00"/>
    <s v="Former"/>
    <s v="F-C"/>
    <s v="USA"/>
    <s v="Black"/>
    <d v="1981-11-01T00:00:00"/>
    <n v="1981"/>
    <n v="1998"/>
    <d v="2019-07-31T00:00:00"/>
    <n v="0"/>
    <s v="No"/>
    <n v="59"/>
    <n v="21.65"/>
    <n v="59.39"/>
    <n v="97.52"/>
    <n v="203.2"/>
    <n v="203.2"/>
    <n v="23.62"/>
    <n v="1307"/>
    <s v="No"/>
    <m/>
    <m/>
    <m/>
    <x v="1"/>
  </r>
  <r>
    <n v="1456"/>
    <s v="Derrick Williams"/>
    <d v="1991-05-25T00:00:00"/>
    <s v="Former"/>
    <s v="F"/>
    <s v="USA"/>
    <s v="Black"/>
    <d v="2011-11-01T00:00:00"/>
    <n v="2011"/>
    <n v="2018"/>
    <d v="2019-07-31T00:00:00"/>
    <n v="0"/>
    <s v="No"/>
    <n v="28"/>
    <n v="20.440000000000001"/>
    <n v="28.18"/>
    <n v="108.86"/>
    <n v="203.2"/>
    <n v="203.2"/>
    <n v="26.36"/>
    <n v="281"/>
    <s v="No"/>
    <m/>
    <m/>
    <m/>
    <x v="1"/>
  </r>
  <r>
    <n v="1457"/>
    <s v="Eric Williams"/>
    <d v="1972-07-17T00:00:00"/>
    <s v="Former"/>
    <s v="F"/>
    <s v="USA"/>
    <s v="Black"/>
    <d v="1995-11-01T00:00:00"/>
    <n v="1995"/>
    <n v="2007"/>
    <d v="2019-07-31T00:00:00"/>
    <n v="0"/>
    <s v="No"/>
    <n v="47"/>
    <n v="23.29"/>
    <n v="47.04"/>
    <n v="99.79"/>
    <n v="203.2"/>
    <n v="203.2"/>
    <n v="24.17"/>
    <n v="658"/>
    <s v="No"/>
    <m/>
    <m/>
    <m/>
    <x v="1"/>
  </r>
  <r>
    <n v="1458"/>
    <s v="John Williams"/>
    <d v="1966-10-26T00:00:00"/>
    <s v="Former"/>
    <s v="F-C"/>
    <s v="USA"/>
    <s v="Black"/>
    <d v="1986-11-01T00:00:00"/>
    <n v="1986"/>
    <n v="1995"/>
    <d v="2019-07-31T00:00:00"/>
    <n v="0"/>
    <s v="No"/>
    <n v="52"/>
    <n v="20.02"/>
    <n v="52.76"/>
    <n v="106.59"/>
    <n v="203.2"/>
    <n v="203.2"/>
    <n v="25.82"/>
    <n v="435"/>
    <s v="No"/>
    <m/>
    <m/>
    <m/>
    <x v="1"/>
  </r>
  <r>
    <n v="1459"/>
    <s v="Mike Williams"/>
    <d v="1963-08-14T00:00:00"/>
    <s v="Former"/>
    <s v="F"/>
    <s v="USA"/>
    <s v="Black"/>
    <d v="1989-11-01T00:00:00"/>
    <n v="1989"/>
    <n v="1990"/>
    <d v="2019-07-31T00:00:00"/>
    <n v="0"/>
    <s v="No"/>
    <n v="55"/>
    <n v="26.22"/>
    <n v="55.96"/>
    <n v="115.67"/>
    <n v="203.2"/>
    <n v="203.2"/>
    <n v="28.01"/>
    <n v="21"/>
    <s v="Yes"/>
    <m/>
    <m/>
    <m/>
    <x v="1"/>
  </r>
  <r>
    <n v="1460"/>
    <s v="Monty Williams"/>
    <d v="1971-10-08T00:00:00"/>
    <s v="Former"/>
    <s v="F"/>
    <s v="USA"/>
    <s v="Black"/>
    <d v="1994-11-01T00:00:00"/>
    <n v="1994"/>
    <n v="2003"/>
    <d v="2019-07-31T00:00:00"/>
    <n v="0"/>
    <s v="No"/>
    <n v="47"/>
    <n v="23.07"/>
    <n v="47.81"/>
    <n v="102.06"/>
    <n v="203.2"/>
    <n v="203.2"/>
    <n v="24.72"/>
    <n v="456"/>
    <s v="No"/>
    <m/>
    <m/>
    <m/>
    <x v="1"/>
  </r>
  <r>
    <n v="1461"/>
    <s v="Sam Williams"/>
    <d v="1959-03-07T00:00:00"/>
    <s v="Former"/>
    <s v="F"/>
    <s v="USA"/>
    <s v="Black"/>
    <d v="1981-11-01T00:00:00"/>
    <n v="1981"/>
    <n v="1985"/>
    <d v="2019-07-31T00:00:00"/>
    <n v="0"/>
    <s v="No"/>
    <n v="60"/>
    <n v="22.66"/>
    <n v="60.4"/>
    <n v="95.25"/>
    <n v="203.2"/>
    <n v="203.2"/>
    <n v="23.07"/>
    <n v="257"/>
    <s v="No"/>
    <m/>
    <m/>
    <m/>
    <x v="1"/>
  </r>
  <r>
    <n v="1462"/>
    <s v="Walt Williams"/>
    <d v="1970-04-16T00:00:00"/>
    <s v="Former"/>
    <s v="F-G"/>
    <s v="USA"/>
    <s v="Black"/>
    <d v="1992-11-01T00:00:00"/>
    <n v="1992"/>
    <n v="2003"/>
    <d v="2019-07-31T00:00:00"/>
    <n v="0"/>
    <s v="No"/>
    <n v="49"/>
    <n v="22.55"/>
    <n v="49.29"/>
    <n v="99.34"/>
    <n v="203.2"/>
    <n v="203.2"/>
    <n v="24.06"/>
    <n v="708"/>
    <s v="No"/>
    <m/>
    <m/>
    <m/>
    <x v="1"/>
  </r>
  <r>
    <n v="1463"/>
    <s v="Bill Willoughby"/>
    <d v="1957-05-20T00:00:00"/>
    <s v="Former"/>
    <s v="F-C"/>
    <s v="USA"/>
    <s v="Black"/>
    <d v="1975-11-01T00:00:00"/>
    <n v="1975"/>
    <n v="1984"/>
    <d v="2019-07-31T00:00:00"/>
    <n v="0"/>
    <s v="No"/>
    <n v="62"/>
    <n v="18.45"/>
    <n v="62.2"/>
    <n v="92.99"/>
    <n v="203.2"/>
    <n v="203.2"/>
    <n v="22.52"/>
    <n v="488"/>
    <s v="No"/>
    <m/>
    <m/>
    <m/>
    <x v="1"/>
  </r>
  <r>
    <n v="1464"/>
    <s v="George Wilson"/>
    <d v="1942-05-09T00:00:00"/>
    <s v="Former"/>
    <s v="C"/>
    <s v="USA"/>
    <s v="Black"/>
    <d v="1964-11-01T00:00:00"/>
    <n v="1964"/>
    <n v="1971"/>
    <d v="2019-07-31T00:00:00"/>
    <n v="0"/>
    <s v="No"/>
    <n v="77"/>
    <n v="22.48"/>
    <n v="77.23"/>
    <n v="102.06"/>
    <n v="203.2"/>
    <n v="203.2"/>
    <n v="24.72"/>
    <n v="410"/>
    <s v="No"/>
    <m/>
    <m/>
    <m/>
    <x v="1"/>
  </r>
  <r>
    <n v="1465"/>
    <s v="Nikita Wilson"/>
    <d v="1964-02-25T00:00:00"/>
    <s v="Former"/>
    <s v="F"/>
    <s v="USA"/>
    <s v="Black"/>
    <d v="1987-11-01T00:00:00"/>
    <n v="1987"/>
    <n v="1988"/>
    <d v="2019-07-31T00:00:00"/>
    <n v="0"/>
    <s v="No"/>
    <n v="55"/>
    <n v="23.68"/>
    <n v="55.43"/>
    <n v="90.72"/>
    <n v="203.2"/>
    <n v="203.2"/>
    <n v="21.97"/>
    <n v="15"/>
    <s v="No"/>
    <m/>
    <m/>
    <m/>
    <x v="1"/>
  </r>
  <r>
    <n v="1466"/>
    <s v="John Windsor"/>
    <d v="1940-04-03T00:00:00"/>
    <s v="Former"/>
    <s v="F"/>
    <s v="USA"/>
    <m/>
    <d v="1963-11-01T00:00:00"/>
    <n v="1963"/>
    <n v="1964"/>
    <d v="2019-07-31T00:00:00"/>
    <n v="0"/>
    <s v="No"/>
    <n v="79"/>
    <n v="23.58"/>
    <n v="79.319999999999993"/>
    <n v="97.52"/>
    <n v="203.2"/>
    <n v="203.2"/>
    <n v="23.62"/>
    <n v="11"/>
    <s v="No"/>
    <m/>
    <m/>
    <m/>
    <x v="1"/>
  </r>
  <r>
    <n v="1467"/>
    <s v="Dontonio Wingfield"/>
    <d v="1974-06-23T00:00:00"/>
    <s v="Former"/>
    <s v="F"/>
    <s v="USA"/>
    <s v="Black"/>
    <d v="1994-11-01T00:00:00"/>
    <n v="1994"/>
    <n v="1998"/>
    <d v="2019-07-31T00:00:00"/>
    <n v="0"/>
    <s v="No"/>
    <n v="45"/>
    <n v="20.36"/>
    <n v="45.1"/>
    <n v="116.12"/>
    <n v="203.2"/>
    <n v="203.2"/>
    <n v="28.12"/>
    <n v="114"/>
    <s v="No"/>
    <m/>
    <m/>
    <m/>
    <x v="1"/>
  </r>
  <r>
    <n v="1468"/>
    <s v="Rickie Winslow"/>
    <d v="1964-07-26T00:00:00"/>
    <s v="Former"/>
    <s v="F"/>
    <s v="USA"/>
    <s v="Black"/>
    <d v="1987-11-01T00:00:00"/>
    <n v="1987"/>
    <n v="1988"/>
    <d v="2019-07-31T00:00:00"/>
    <n v="0"/>
    <s v="No"/>
    <n v="55"/>
    <n v="23.27"/>
    <n v="55.01"/>
    <n v="102.06"/>
    <n v="203.2"/>
    <n v="203.2"/>
    <n v="24.72"/>
    <n v="7"/>
    <s v="No"/>
    <m/>
    <m/>
    <m/>
    <x v="1"/>
  </r>
  <r>
    <n v="1469"/>
    <s v="Voise Winters"/>
    <d v="1962-10-12T00:00:00"/>
    <s v="Former"/>
    <s v="F"/>
    <s v="USA"/>
    <s v="Black"/>
    <d v="1985-11-01T00:00:00"/>
    <n v="1985"/>
    <n v="1986"/>
    <d v="2019-07-31T00:00:00"/>
    <n v="0"/>
    <s v="No"/>
    <n v="56"/>
    <n v="23.06"/>
    <n v="56.8"/>
    <n v="90.72"/>
    <n v="203.2"/>
    <n v="203.2"/>
    <n v="21.97"/>
    <n v="4"/>
    <s v="No"/>
    <m/>
    <m/>
    <m/>
    <x v="1"/>
  </r>
  <r>
    <n v="1470"/>
    <s v="Qyntel Woods"/>
    <d v="1981-02-16T00:00:00"/>
    <s v="Former"/>
    <s v="F"/>
    <s v="USA"/>
    <s v="Black"/>
    <d v="2002-11-01T00:00:00"/>
    <n v="2002"/>
    <n v="2006"/>
    <d v="2019-07-31T00:00:00"/>
    <n v="0"/>
    <s v="No"/>
    <n v="38"/>
    <n v="21.71"/>
    <n v="38.450000000000003"/>
    <n v="100.24"/>
    <n v="203.2"/>
    <n v="203.2"/>
    <n v="24.28"/>
    <n v="167"/>
    <s v="No"/>
    <m/>
    <m/>
    <m/>
    <x v="1"/>
  </r>
  <r>
    <n v="1471"/>
    <s v="Chris Wright"/>
    <d v="1988-09-30T00:00:00"/>
    <s v="Former"/>
    <s v="F"/>
    <s v="USA"/>
    <s v="Black"/>
    <d v="2011-12-31T00:00:00"/>
    <n v="2011"/>
    <n v="2014"/>
    <d v="2019-07-31T00:00:00"/>
    <n v="0"/>
    <s v="No"/>
    <n v="30"/>
    <n v="23.25"/>
    <n v="30.83"/>
    <n v="102.51"/>
    <n v="203.2"/>
    <n v="203.2"/>
    <n v="24.83"/>
    <n v="32"/>
    <s v="No"/>
    <m/>
    <m/>
    <m/>
    <x v="1"/>
  </r>
  <r>
    <n v="1472"/>
    <s v="Howard Wright"/>
    <d v="1967-12-20T00:00:00"/>
    <s v="Former"/>
    <s v="F"/>
    <s v="USA"/>
    <s v="Black"/>
    <d v="1990-11-01T00:00:00"/>
    <n v="1990"/>
    <n v="1993"/>
    <d v="2019-07-31T00:00:00"/>
    <n v="0"/>
    <s v="No"/>
    <n v="51"/>
    <n v="22.87"/>
    <n v="51.61"/>
    <n v="99.79"/>
    <n v="203.2"/>
    <n v="203.2"/>
    <n v="24.17"/>
    <n v="19"/>
    <s v="No"/>
    <m/>
    <m/>
    <m/>
    <x v="1"/>
  </r>
  <r>
    <n v="1473"/>
    <s v="Joby Wright"/>
    <d v="1950-09-05T00:00:00"/>
    <s v="Former"/>
    <s v="F-C"/>
    <s v="USA"/>
    <s v="Black"/>
    <d v="1972-11-01T00:00:00"/>
    <n v="1972"/>
    <n v="1973"/>
    <d v="2019-07-31T00:00:00"/>
    <n v="0"/>
    <s v="No"/>
    <n v="68"/>
    <n v="22.16"/>
    <n v="68.900000000000006"/>
    <n v="99.79"/>
    <n v="203.2"/>
    <n v="203.2"/>
    <n v="24.17"/>
    <n v="77"/>
    <s v="No"/>
    <m/>
    <m/>
    <m/>
    <x v="1"/>
  </r>
  <r>
    <n v="1474"/>
    <s v="Julian Wright"/>
    <d v="1987-05-20T00:00:00"/>
    <s v="Former"/>
    <s v="F"/>
    <s v="USA"/>
    <s v="Black"/>
    <d v="2007-11-01T00:00:00"/>
    <n v="2007"/>
    <n v="2011"/>
    <d v="2019-07-31T00:00:00"/>
    <n v="0"/>
    <s v="No"/>
    <n v="32"/>
    <n v="20.45"/>
    <n v="32.200000000000003"/>
    <n v="102.06"/>
    <n v="203.2"/>
    <n v="203.2"/>
    <n v="24.72"/>
    <n v="231"/>
    <s v="No"/>
    <m/>
    <m/>
    <m/>
    <x v="1"/>
  </r>
  <r>
    <n v="1475"/>
    <s v="Wayne Yates"/>
    <d v="1937-11-07T00:00:00"/>
    <s v="Former"/>
    <s v="C"/>
    <s v="USA"/>
    <s v="White"/>
    <d v="1961-11-01T00:00:00"/>
    <n v="1961"/>
    <n v="1962"/>
    <d v="2019-07-31T00:00:00"/>
    <n v="0"/>
    <s v="No"/>
    <n v="81"/>
    <n v="23.98"/>
    <n v="81.73"/>
    <n v="106.59"/>
    <n v="203.2"/>
    <n v="203.2"/>
    <n v="25.82"/>
    <n v="37"/>
    <s v="No"/>
    <m/>
    <m/>
    <m/>
    <x v="1"/>
  </r>
  <r>
    <n v="1476"/>
    <s v="Thaddeus Young"/>
    <d v="1988-06-21T00:00:00"/>
    <s v="Active"/>
    <s v="F"/>
    <s v="USA"/>
    <s v="Black"/>
    <d v="2007-11-01T00:00:00"/>
    <n v="2007"/>
    <n v="2020"/>
    <d v="2019-07-31T00:00:00"/>
    <n v="0"/>
    <s v="No"/>
    <n v="31"/>
    <n v="19.36"/>
    <n v="31.11"/>
    <n v="100.24"/>
    <n v="203.2"/>
    <n v="203.2"/>
    <n v="24.28"/>
    <n v="578"/>
    <s v="Yes"/>
    <m/>
    <m/>
    <m/>
    <x v="1"/>
  </r>
  <r>
    <n v="1477"/>
    <s v="Tony Zeno"/>
    <d v="1957-10-01T00:00:00"/>
    <s v="Former"/>
    <s v="F"/>
    <s v="USA"/>
    <s v="Black"/>
    <d v="1979-11-01T00:00:00"/>
    <n v="1979"/>
    <n v="1980"/>
    <d v="2019-07-31T00:00:00"/>
    <n v="0"/>
    <s v="No"/>
    <n v="61"/>
    <n v="22.08"/>
    <n v="61.83"/>
    <n v="95.25"/>
    <n v="203.2"/>
    <n v="203.2"/>
    <n v="23.07"/>
    <n v="8"/>
    <s v="No"/>
    <m/>
    <m/>
    <m/>
    <x v="1"/>
  </r>
  <r>
    <n v="1478"/>
    <s v="Tom Abernethy"/>
    <d v="1954-05-06T00:00:00"/>
    <s v="Former"/>
    <s v="F"/>
    <s v="USA"/>
    <s v="White"/>
    <d v="1976-11-01T00:00:00"/>
    <n v="1976"/>
    <n v="1981"/>
    <d v="2019-07-31T00:00:00"/>
    <n v="0"/>
    <s v="No"/>
    <n v="65"/>
    <n v="22.49"/>
    <n v="65.23"/>
    <n v="99.79"/>
    <n v="200.66"/>
    <n v="200.66"/>
    <n v="24.78"/>
    <n v="319"/>
    <s v="No"/>
    <m/>
    <m/>
    <m/>
    <x v="1"/>
  </r>
  <r>
    <n v="1479"/>
    <s v="Quincy Acy"/>
    <d v="1990-10-06T00:00:00"/>
    <s v="Former"/>
    <s v="F"/>
    <s v="USA"/>
    <s v="Black"/>
    <d v="2012-11-01T00:00:00"/>
    <n v="2012"/>
    <n v="2019"/>
    <d v="2019-07-31T00:00:00"/>
    <n v="0"/>
    <s v="No"/>
    <n v="28"/>
    <n v="22.07"/>
    <n v="28.82"/>
    <n v="108.86"/>
    <n v="200.66"/>
    <n v="200.66"/>
    <n v="27.04"/>
    <n v="146"/>
    <s v="No"/>
    <m/>
    <m/>
    <m/>
    <x v="1"/>
  </r>
  <r>
    <n v="1480"/>
    <s v="Rafael Addison"/>
    <d v="1964-07-22T00:00:00"/>
    <s v="Former"/>
    <s v="F-G"/>
    <s v="USA"/>
    <s v="Black"/>
    <d v="1986-11-01T00:00:00"/>
    <n v="1986"/>
    <n v="1997"/>
    <d v="2019-07-31T00:00:00"/>
    <n v="0"/>
    <s v="No"/>
    <n v="55"/>
    <n v="22.28"/>
    <n v="55.02"/>
    <n v="97.52"/>
    <n v="200.66"/>
    <n v="200.66"/>
    <n v="24.22"/>
    <n v="379"/>
    <s v="No"/>
    <m/>
    <m/>
    <m/>
    <x v="1"/>
  </r>
  <r>
    <n v="1481"/>
    <s v="Jeff Adrien"/>
    <d v="1986-02-10T00:00:00"/>
    <s v="Former"/>
    <s v="F"/>
    <s v="USA"/>
    <s v="Black"/>
    <d v="2010-11-01T00:00:00"/>
    <n v="2010"/>
    <n v="2015"/>
    <d v="2019-07-31T00:00:00"/>
    <n v="0"/>
    <s v="No"/>
    <n v="33"/>
    <n v="24.72"/>
    <n v="33.47"/>
    <n v="111.13"/>
    <n v="200.66"/>
    <n v="200.66"/>
    <n v="27.6"/>
    <n v="153"/>
    <s v="No"/>
    <m/>
    <m/>
    <m/>
    <x v="1"/>
  </r>
  <r>
    <n v="1482"/>
    <s v="Gary Alexander"/>
    <d v="1969-11-01T00:00:00"/>
    <s v="Former"/>
    <s v="F"/>
    <s v="USA"/>
    <s v="Black"/>
    <d v="1993-11-01T00:00:00"/>
    <n v="1993"/>
    <n v="1994"/>
    <d v="2019-07-31T00:00:00"/>
    <n v="0"/>
    <s v="No"/>
    <n v="49"/>
    <n v="24"/>
    <n v="49.74"/>
    <n v="108.86"/>
    <n v="200.66"/>
    <n v="200.66"/>
    <n v="27.04"/>
    <n v="11"/>
    <s v="No"/>
    <m/>
    <m/>
    <m/>
    <x v="1"/>
  </r>
  <r>
    <n v="1483"/>
    <s v="Kim Anderson"/>
    <d v="1955-05-12T00:00:00"/>
    <s v="Former"/>
    <s v="F"/>
    <s v="USA"/>
    <s v="White"/>
    <d v="1978-11-01T00:00:00"/>
    <n v="1978"/>
    <n v="1979"/>
    <d v="2019-07-31T00:00:00"/>
    <n v="0"/>
    <s v="No"/>
    <n v="64"/>
    <n v="23.47"/>
    <n v="64.22"/>
    <n v="90.72"/>
    <n v="200.66"/>
    <n v="200.66"/>
    <n v="22.53"/>
    <n v="21"/>
    <s v="No"/>
    <m/>
    <m/>
    <m/>
    <x v="1"/>
  </r>
  <r>
    <n v="1484"/>
    <s v="Ron Anderson"/>
    <d v="1958-10-15T00:00:00"/>
    <s v="Former"/>
    <s v="F-G"/>
    <s v="USA"/>
    <s v="Black"/>
    <d v="1984-11-01T00:00:00"/>
    <n v="1984"/>
    <n v="1994"/>
    <d v="2019-07-31T00:00:00"/>
    <n v="0"/>
    <s v="No"/>
    <n v="60"/>
    <n v="26.05"/>
    <n v="60.79"/>
    <n v="97.52"/>
    <n v="200.66"/>
    <n v="200.66"/>
    <n v="24.22"/>
    <n v="664"/>
    <s v="No"/>
    <m/>
    <m/>
    <m/>
    <x v="1"/>
  </r>
  <r>
    <n v="1485"/>
    <s v="Willie Anderson"/>
    <d v="1967-01-08T00:00:00"/>
    <s v="Former"/>
    <s v="G-F"/>
    <s v="USA"/>
    <s v="Black"/>
    <d v="1988-11-01T00:00:00"/>
    <n v="1988"/>
    <n v="1997"/>
    <d v="2019-07-31T00:00:00"/>
    <n v="0"/>
    <s v="No"/>
    <n v="52"/>
    <n v="21.82"/>
    <n v="52.56"/>
    <n v="86.18"/>
    <n v="200.66"/>
    <n v="200.66"/>
    <n v="21.4"/>
    <n v="555"/>
    <s v="No"/>
    <m/>
    <m/>
    <m/>
    <x v="1"/>
  </r>
  <r>
    <n v="1486"/>
    <s v="Wally Anderzunas"/>
    <d v="1946-01-11T00:00:00"/>
    <s v="Former"/>
    <s v="C-F"/>
    <s v="USA"/>
    <s v="White"/>
    <d v="1969-11-01T00:00:00"/>
    <n v="1969"/>
    <n v="1970"/>
    <d v="1989-05-28T00:00:00"/>
    <n v="1"/>
    <s v="Yes"/>
    <n v="43"/>
    <n v="23.81"/>
    <n v="43.38"/>
    <n v="99.79"/>
    <n v="200.66"/>
    <n v="200.66"/>
    <n v="24.78"/>
    <n v="44"/>
    <s v="No"/>
    <s v="Diseases of the circulatory system"/>
    <s v="Estaba enfermo, entrando y saliendo del hospital en los últimos 7 meses, y como consecuencia tuvo un fallo hepático"/>
    <s v="BD1Z Heart failure, unspecified"/>
    <x v="2"/>
  </r>
  <r>
    <n v="1487"/>
    <s v="Don Anielak"/>
    <d v="1930-11-01T00:00:00"/>
    <s v="Former"/>
    <s v="F"/>
    <s v="USA"/>
    <s v="White"/>
    <d v="1954-11-01T00:00:00"/>
    <n v="1954"/>
    <n v="1955"/>
    <d v="1995-11-19T00:00:00"/>
    <n v="1"/>
    <s v="Yes"/>
    <n v="65"/>
    <n v="24"/>
    <n v="65.05"/>
    <n v="86.18"/>
    <n v="200.66"/>
    <n v="200.66"/>
    <n v="21.4"/>
    <n v="1"/>
    <s v="No"/>
    <s v="Diseases of the circulatory system"/>
    <s v="Sufrió un ataque al corazón mientras cazaba"/>
    <s v="BA41.Z Acute myocardial infarction, unspecified"/>
    <x v="2"/>
  </r>
  <r>
    <n v="1488"/>
    <s v="Michael Ansley"/>
    <d v="1967-02-08T00:00:00"/>
    <s v="Former"/>
    <s v="F"/>
    <s v="USA"/>
    <s v="Black"/>
    <d v="1989-11-01T00:00:00"/>
    <n v="1989"/>
    <n v="1992"/>
    <d v="2019-07-31T00:00:00"/>
    <n v="0"/>
    <s v="No"/>
    <n v="52"/>
    <n v="22.73"/>
    <n v="52.47"/>
    <n v="102.06"/>
    <n v="200.66"/>
    <n v="200.66"/>
    <n v="25.35"/>
    <n v="149"/>
    <s v="No"/>
    <m/>
    <m/>
    <m/>
    <x v="1"/>
  </r>
  <r>
    <n v="1489"/>
    <s v="Keith Askins"/>
    <d v="1967-12-15T00:00:00"/>
    <s v="Former"/>
    <s v="G-F"/>
    <s v="USA"/>
    <s v="Black"/>
    <d v="1990-11-01T00:00:00"/>
    <n v="1990"/>
    <n v="1999"/>
    <d v="2019-07-31T00:00:00"/>
    <n v="0"/>
    <s v="No"/>
    <n v="51"/>
    <n v="22.88"/>
    <n v="51.62"/>
    <n v="89.36"/>
    <n v="200.66"/>
    <n v="200.66"/>
    <n v="22.19"/>
    <n v="486"/>
    <s v="No"/>
    <m/>
    <m/>
    <m/>
    <x v="1"/>
  </r>
  <r>
    <n v="1490"/>
    <s v="Greg Ballard"/>
    <d v="1955-01-29T00:00:00"/>
    <s v="Former"/>
    <s v="F"/>
    <s v="USA"/>
    <s v="Black"/>
    <d v="1977-11-01T00:00:00"/>
    <n v="1977"/>
    <n v="1989"/>
    <d v="2016-11-09T00:00:00"/>
    <n v="1"/>
    <s v="Yes"/>
    <n v="61"/>
    <n v="22.76"/>
    <n v="61.78"/>
    <n v="97.52"/>
    <n v="200.66"/>
    <n v="200.66"/>
    <n v="24.22"/>
    <n v="802"/>
    <s v="No"/>
    <s v="Cáncer de próstata"/>
    <s v="Cáncer de próstata"/>
    <s v="2C82.Z Malignant neoplasms of prostate, unspecified"/>
    <x v="3"/>
  </r>
  <r>
    <n v="1491"/>
    <s v="Gene Banks"/>
    <d v="1959-05-15T00:00:00"/>
    <s v="Former"/>
    <s v="F-G"/>
    <s v="USA"/>
    <s v="Black"/>
    <d v="1981-11-01T00:00:00"/>
    <n v="1981"/>
    <n v="1987"/>
    <d v="2019-07-31T00:00:00"/>
    <n v="0"/>
    <s v="No"/>
    <n v="60"/>
    <n v="22.47"/>
    <n v="60.21"/>
    <n v="97.52"/>
    <n v="200.66"/>
    <n v="200.66"/>
    <n v="24.22"/>
    <n v="468"/>
    <s v="No"/>
    <m/>
    <m/>
    <m/>
    <x v="1"/>
  </r>
  <r>
    <n v="1492"/>
    <s v="Matt Barnes"/>
    <d v="1980-03-09T00:00:00"/>
    <s v="Former"/>
    <s v="F"/>
    <s v="USA"/>
    <s v="Mezcla"/>
    <d v="2003-11-01T00:00:00"/>
    <n v="2003"/>
    <n v="2017"/>
    <d v="2019-07-31T00:00:00"/>
    <n v="0"/>
    <s v="No"/>
    <n v="39"/>
    <n v="23.65"/>
    <n v="39.39"/>
    <n v="102.51"/>
    <n v="200.66"/>
    <n v="200.66"/>
    <n v="25.46"/>
    <n v="766"/>
    <s v="No"/>
    <m/>
    <m/>
    <m/>
    <x v="1"/>
  </r>
  <r>
    <n v="1493"/>
    <s v="Rick Barry*"/>
    <d v="1944-03-28T00:00:00"/>
    <s v="Former"/>
    <s v="F"/>
    <s v="USA"/>
    <s v="White"/>
    <d v="1965-11-01T00:00:00"/>
    <n v="1965"/>
    <n v="1980"/>
    <d v="2019-07-31T00:00:00"/>
    <n v="0"/>
    <s v="No"/>
    <n v="75"/>
    <n v="21.6"/>
    <n v="75.34"/>
    <n v="92.99"/>
    <n v="200.66"/>
    <n v="200.66"/>
    <n v="23.09"/>
    <n v="794"/>
    <s v="No"/>
    <m/>
    <m/>
    <m/>
    <x v="1"/>
  </r>
  <r>
    <n v="1494"/>
    <s v="Jerry Baskerville"/>
    <d v="1951-11-10T00:00:00"/>
    <s v="Former"/>
    <s v="F"/>
    <s v="USA"/>
    <s v="Black"/>
    <d v="1975-11-01T00:00:00"/>
    <n v="1975"/>
    <n v="1976"/>
    <d v="2019-07-31T00:00:00"/>
    <n v="0"/>
    <s v="No"/>
    <n v="67"/>
    <n v="23.98"/>
    <n v="67.72"/>
    <n v="86.18"/>
    <n v="200.66"/>
    <n v="200.66"/>
    <n v="21.4"/>
    <n v="21"/>
    <s v="No"/>
    <m/>
    <m/>
    <m/>
    <x v="1"/>
  </r>
  <r>
    <n v="1495"/>
    <s v="Elmer Behnke"/>
    <d v="1929-02-03T00:00:00"/>
    <s v="Former"/>
    <s v="C"/>
    <s v="USA"/>
    <s v="White"/>
    <d v="1951-11-01T00:00:00"/>
    <n v="1951"/>
    <n v="1952"/>
    <d v="2018-05-25T00:00:00"/>
    <n v="1"/>
    <s v="Yes"/>
    <n v="89"/>
    <n v="22.74"/>
    <n v="89.3"/>
    <n v="95.25"/>
    <n v="200.66"/>
    <n v="200.66"/>
    <n v="23.66"/>
    <n v="4"/>
    <s v="No"/>
    <m/>
    <s v="Igual"/>
    <s v="MG2A Old age"/>
    <x v="6"/>
  </r>
  <r>
    <n v="1496"/>
    <s v="Mel Bennett"/>
    <d v="1955-01-04T00:00:00"/>
    <s v="Former"/>
    <s v="F"/>
    <s v="USA"/>
    <s v="Black"/>
    <d v="1976-11-01T00:00:00"/>
    <n v="1976"/>
    <n v="1982"/>
    <d v="2019-07-31T00:00:00"/>
    <n v="0"/>
    <s v="No"/>
    <n v="64"/>
    <n v="21.83"/>
    <n v="64.569999999999993"/>
    <n v="90.72"/>
    <n v="200.66"/>
    <n v="200.66"/>
    <n v="22.53"/>
    <n v="129"/>
    <s v="No"/>
    <m/>
    <m/>
    <m/>
    <x v="1"/>
  </r>
  <r>
    <n v="1497"/>
    <s v="Winston Bennett"/>
    <d v="1965-02-09T00:00:00"/>
    <s v="Former"/>
    <s v="F"/>
    <s v="USA"/>
    <s v="Black"/>
    <d v="1989-11-01T00:00:00"/>
    <n v="1989"/>
    <n v="1992"/>
    <d v="2019-07-31T00:00:00"/>
    <n v="0"/>
    <s v="No"/>
    <n v="54"/>
    <n v="24.73"/>
    <n v="54.47"/>
    <n v="95.25"/>
    <n v="200.66"/>
    <n v="200.66"/>
    <n v="23.66"/>
    <n v="136"/>
    <s v="No"/>
    <m/>
    <m/>
    <m/>
    <x v="1"/>
  </r>
  <r>
    <n v="1498"/>
    <s v="Don Bielke"/>
    <d v="1930-07-01T00:00:00"/>
    <s v="Former"/>
    <s v="C"/>
    <s v="USA"/>
    <s v="White"/>
    <d v="1955-11-01T00:00:00"/>
    <n v="1955"/>
    <n v="1956"/>
    <d v="2019-07-31T00:00:00"/>
    <n v="0"/>
    <s v="No"/>
    <n v="89"/>
    <n v="25.34"/>
    <n v="89.08"/>
    <n v="108.86"/>
    <n v="200.66"/>
    <n v="200.66"/>
    <n v="27.04"/>
    <n v="7"/>
    <s v="No"/>
    <m/>
    <m/>
    <m/>
    <x v="1"/>
  </r>
  <r>
    <n v="1499"/>
    <s v="Bob Bigelow"/>
    <d v="1953-12-26T00:00:00"/>
    <s v="Former"/>
    <s v="F-G"/>
    <s v="USA"/>
    <s v="White"/>
    <d v="1975-11-01T00:00:00"/>
    <n v="1975"/>
    <n v="1979"/>
    <d v="2019-07-31T00:00:00"/>
    <n v="0"/>
    <s v="No"/>
    <n v="65"/>
    <n v="21.85"/>
    <n v="65.59"/>
    <n v="97.52"/>
    <n v="200.66"/>
    <n v="200.66"/>
    <n v="24.22"/>
    <n v="94"/>
    <s v="No"/>
    <m/>
    <m/>
    <m/>
    <x v="1"/>
  </r>
  <r>
    <n v="1500"/>
    <s v="DeJuan Blair"/>
    <d v="1989-04-22T00:00:00"/>
    <s v="Former"/>
    <s v="F-C"/>
    <s v="USA"/>
    <s v="Black"/>
    <d v="2009-11-01T00:00:00"/>
    <n v="2009"/>
    <n v="2016"/>
    <d v="2019-07-31T00:00:00"/>
    <n v="0"/>
    <s v="No"/>
    <n v="30"/>
    <n v="20.53"/>
    <n v="30.27"/>
    <n v="122.47"/>
    <n v="200.66"/>
    <n v="200.66"/>
    <n v="30.42"/>
    <n v="389"/>
    <s v="No"/>
    <m/>
    <m/>
    <m/>
    <x v="1"/>
  </r>
  <r>
    <n v="1501"/>
    <s v="Ricky Blanton"/>
    <d v="1966-04-21T00:00:00"/>
    <s v="Former"/>
    <s v="F"/>
    <s v="USA"/>
    <s v="White"/>
    <d v="1992-11-01T00:00:00"/>
    <n v="1992"/>
    <n v="1993"/>
    <d v="2019-07-31T00:00:00"/>
    <n v="0"/>
    <s v="No"/>
    <n v="53"/>
    <n v="26.53"/>
    <n v="53.28"/>
    <n v="97.52"/>
    <n v="200.66"/>
    <n v="200.66"/>
    <n v="24.22"/>
    <n v="2"/>
    <s v="No"/>
    <m/>
    <m/>
    <m/>
    <x v="1"/>
  </r>
  <r>
    <n v="1502"/>
    <s v="Bojan Bogdanovic"/>
    <d v="1989-04-18T00:00:00"/>
    <s v="Active"/>
    <s v="G-F"/>
    <s v="USA"/>
    <s v="White"/>
    <d v="2014-11-01T00:00:00"/>
    <n v="2014"/>
    <n v="2020"/>
    <d v="2019-07-31T00:00:00"/>
    <n v="0"/>
    <s v="No"/>
    <n v="30"/>
    <n v="25.54"/>
    <n v="30.28"/>
    <n v="97.98"/>
    <n v="200.66"/>
    <n v="203.2"/>
    <n v="24.33"/>
    <n v="62"/>
    <s v="No"/>
    <m/>
    <m/>
    <m/>
    <x v="1"/>
  </r>
  <r>
    <n v="1503"/>
    <s v="Trevor Booker"/>
    <d v="1987-11-25T00:00:00"/>
    <s v="Former"/>
    <s v="F"/>
    <s v="USA"/>
    <s v="Black"/>
    <d v="2010-11-01T00:00:00"/>
    <n v="2010"/>
    <n v="2018"/>
    <d v="2019-07-31T00:00:00"/>
    <n v="0"/>
    <s v="No"/>
    <n v="31"/>
    <n v="22.93"/>
    <n v="31.68"/>
    <n v="103.42"/>
    <n v="200.66"/>
    <n v="203.2"/>
    <n v="25.68"/>
    <n v="301"/>
    <s v="Yes"/>
    <m/>
    <m/>
    <m/>
    <x v="1"/>
  </r>
  <r>
    <n v="1504"/>
    <s v="Jim Bostic"/>
    <d v="1953-01-28T00:00:00"/>
    <s v="Former"/>
    <s v="F"/>
    <s v="USA"/>
    <s v="Black"/>
    <d v="1977-11-01T00:00:00"/>
    <n v="1977"/>
    <n v="1978"/>
    <d v="2019-07-31T00:00:00"/>
    <n v="0"/>
    <s v="No"/>
    <n v="66"/>
    <n v="24.76"/>
    <n v="66.5"/>
    <n v="102.06"/>
    <n v="200.66"/>
    <n v="200.66"/>
    <n v="25.35"/>
    <n v="4"/>
    <s v="No"/>
    <m/>
    <m/>
    <m/>
    <x v="1"/>
  </r>
  <r>
    <n v="1505"/>
    <s v="Bruce Bowen"/>
    <d v="1971-06-14T00:00:00"/>
    <s v="Former"/>
    <s v="F"/>
    <s v="USA"/>
    <s v="Black"/>
    <d v="1996-11-01T00:00:00"/>
    <n v="1996"/>
    <n v="2009"/>
    <d v="2019-07-31T00:00:00"/>
    <n v="0"/>
    <s v="No"/>
    <n v="48"/>
    <n v="25.39"/>
    <n v="48.13"/>
    <n v="83.91"/>
    <n v="200.66"/>
    <n v="200.66"/>
    <n v="20.84"/>
    <n v="873"/>
    <s v="No"/>
    <m/>
    <m/>
    <m/>
    <x v="1"/>
  </r>
  <r>
    <n v="1506"/>
    <s v="Ryan Bowen"/>
    <d v="1975-11-20T00:00:00"/>
    <s v="Former"/>
    <s v="F"/>
    <s v="USA"/>
    <s v="White"/>
    <d v="1999-11-01T00:00:00"/>
    <n v="1999"/>
    <n v="2010"/>
    <d v="2019-07-31T00:00:00"/>
    <n v="0"/>
    <s v="No"/>
    <n v="43"/>
    <n v="23.95"/>
    <n v="43.69"/>
    <n v="97.52"/>
    <n v="200.66"/>
    <n v="200.66"/>
    <n v="24.22"/>
    <n v="507"/>
    <s v="No"/>
    <m/>
    <m/>
    <m/>
    <x v="1"/>
  </r>
  <r>
    <n v="1507"/>
    <s v="Adrian Branch"/>
    <d v="1963-11-17T00:00:00"/>
    <s v="Former"/>
    <s v="F-G"/>
    <s v="USA"/>
    <s v="Black"/>
    <d v="1986-11-01T00:00:00"/>
    <n v="1986"/>
    <n v="1990"/>
    <d v="2019-07-31T00:00:00"/>
    <n v="0"/>
    <s v="No"/>
    <n v="55"/>
    <n v="22.96"/>
    <n v="55.7"/>
    <n v="83.91"/>
    <n v="200.66"/>
    <n v="200.66"/>
    <n v="20.84"/>
    <n v="130"/>
    <s v="No"/>
    <m/>
    <m/>
    <m/>
    <x v="1"/>
  </r>
  <r>
    <n v="1508"/>
    <s v="Jesse Branson"/>
    <d v="1942-01-07T00:00:00"/>
    <s v="Former"/>
    <s v="F"/>
    <s v="USA"/>
    <s v="White"/>
    <d v="1965-11-01T00:00:00"/>
    <n v="1965"/>
    <n v="1966"/>
    <d v="2014-11-02T00:00:00"/>
    <n v="1"/>
    <s v="Yes"/>
    <n v="72"/>
    <n v="23.82"/>
    <n v="72.819999999999993"/>
    <n v="88.45"/>
    <n v="200.66"/>
    <n v="200.66"/>
    <n v="21.97"/>
    <n v="5"/>
    <s v="No"/>
    <m/>
    <s v="No lo dice"/>
    <s v="XB5F"/>
    <x v="4"/>
  </r>
  <r>
    <n v="1509"/>
    <s v="Tim Breaux"/>
    <d v="1970-09-19T00:00:00"/>
    <s v="Former"/>
    <s v="F"/>
    <s v="USA"/>
    <s v="Black"/>
    <d v="1994-11-01T00:00:00"/>
    <n v="1994"/>
    <n v="1998"/>
    <d v="2019-07-31T00:00:00"/>
    <n v="0"/>
    <s v="No"/>
    <n v="48"/>
    <n v="24.12"/>
    <n v="48.86"/>
    <n v="97.52"/>
    <n v="200.66"/>
    <n v="200.66"/>
    <n v="24.22"/>
    <n v="102"/>
    <s v="No"/>
    <m/>
    <s v="No comprobado, ni siquiera que esté muerto, parece que sigue vivo"/>
    <m/>
    <x v="1"/>
  </r>
  <r>
    <n v="1510"/>
    <s v="Ronnie Brewer"/>
    <d v="1985-03-20T00:00:00"/>
    <s v="Former"/>
    <s v="G-F"/>
    <s v="USA"/>
    <s v="Black"/>
    <d v="2006-11-01T00:00:00"/>
    <n v="2006"/>
    <n v="2014"/>
    <d v="2019-07-31T00:00:00"/>
    <n v="0"/>
    <s v="No"/>
    <n v="34"/>
    <n v="21.62"/>
    <n v="34.36"/>
    <n v="99.79"/>
    <n v="200.66"/>
    <n v="200.66"/>
    <n v="24.78"/>
    <n v="502"/>
    <s v="No"/>
    <m/>
    <m/>
    <m/>
    <x v="1"/>
  </r>
  <r>
    <n v="1511"/>
    <s v="Allan Bristow"/>
    <d v="1951-08-23T00:00:00"/>
    <s v="Former"/>
    <s v="F-G"/>
    <s v="USA"/>
    <s v="White"/>
    <d v="1973-11-01T00:00:00"/>
    <n v="1973"/>
    <n v="1983"/>
    <d v="2019-07-31T00:00:00"/>
    <n v="0"/>
    <s v="No"/>
    <n v="67"/>
    <n v="22.19"/>
    <n v="67.94"/>
    <n v="95.25"/>
    <n v="200.66"/>
    <n v="200.66"/>
    <n v="23.66"/>
    <n v="648"/>
    <s v="Yes"/>
    <m/>
    <m/>
    <m/>
    <x v="1"/>
  </r>
  <r>
    <n v="1512"/>
    <s v="Jon Brockman"/>
    <d v="1987-03-20T00:00:00"/>
    <s v="Former"/>
    <s v="F"/>
    <s v="USA"/>
    <s v="White"/>
    <d v="2009-11-01T00:00:00"/>
    <n v="2009"/>
    <n v="2012"/>
    <d v="2019-07-31T00:00:00"/>
    <n v="0"/>
    <s v="No"/>
    <n v="32"/>
    <n v="22.62"/>
    <n v="32.36"/>
    <n v="115.67"/>
    <n v="200.66"/>
    <n v="200.66"/>
    <n v="28.73"/>
    <n v="150"/>
    <s v="No"/>
    <m/>
    <m/>
    <m/>
    <x v="1"/>
  </r>
  <r>
    <n v="1513"/>
    <s v="Michael Brooks"/>
    <d v="1958-08-17T00:00:00"/>
    <s v="Former"/>
    <s v="F"/>
    <s v="USA"/>
    <s v="Black"/>
    <d v="1980-11-01T00:00:00"/>
    <n v="1980"/>
    <n v="1988"/>
    <d v="2016-08-22T00:00:00"/>
    <n v="1"/>
    <s v="Yes"/>
    <n v="58"/>
    <n v="22.21"/>
    <n v="58.02"/>
    <n v="99.79"/>
    <n v="200.66"/>
    <n v="200.66"/>
    <n v="24.78"/>
    <n v="319"/>
    <s v="No"/>
    <s v="Diseases of the circulatory system"/>
    <s v="Tenía aplasctic anemia desde 2011"/>
    <s v="3A70.Z Aplastic anaemia, unspecified + 8B0Z"/>
    <x v="0"/>
  </r>
  <r>
    <n v="1514"/>
    <s v="Chucky Brown"/>
    <d v="1968-02-29T00:00:00"/>
    <s v="Former"/>
    <s v="F"/>
    <s v="USA"/>
    <s v="Black"/>
    <d v="1989-11-01T00:00:00"/>
    <n v="1989"/>
    <n v="2002"/>
    <d v="2019-07-31T00:00:00"/>
    <n v="0"/>
    <s v="No"/>
    <n v="51"/>
    <n v="21.67"/>
    <n v="51.42"/>
    <n v="97.07"/>
    <n v="200.66"/>
    <n v="200.66"/>
    <n v="24.11"/>
    <n v="694"/>
    <s v="No"/>
    <m/>
    <m/>
    <m/>
    <x v="1"/>
  </r>
  <r>
    <n v="1515"/>
    <s v="Derrick Brown"/>
    <d v="1987-09-08T00:00:00"/>
    <s v="Former"/>
    <s v="F"/>
    <s v="USA"/>
    <s v="Black"/>
    <d v="2009-11-01T00:00:00"/>
    <n v="2009"/>
    <n v="2012"/>
    <d v="2019-07-31T00:00:00"/>
    <n v="0"/>
    <s v="No"/>
    <n v="31"/>
    <n v="22.15"/>
    <n v="31.89"/>
    <n v="102.06"/>
    <n v="200.66"/>
    <n v="200.66"/>
    <n v="25.35"/>
    <n v="171"/>
    <s v="Yes"/>
    <m/>
    <m/>
    <m/>
    <x v="1"/>
  </r>
  <r>
    <n v="1516"/>
    <s v="John Brown"/>
    <d v="1951-12-14T00:00:00"/>
    <s v="Former"/>
    <s v="F"/>
    <s v="No USA"/>
    <s v="White"/>
    <d v="1973-11-01T00:00:00"/>
    <n v="1973"/>
    <n v="1980"/>
    <d v="2019-07-31T00:00:00"/>
    <n v="0"/>
    <s v="No"/>
    <n v="67"/>
    <n v="21.88"/>
    <n v="67.63"/>
    <n v="99.79"/>
    <n v="200.66"/>
    <n v="200.66"/>
    <n v="24.78"/>
    <n v="486"/>
    <s v="No"/>
    <m/>
    <m/>
    <m/>
    <x v="1"/>
  </r>
  <r>
    <n v="1517"/>
    <s v="Kedrick Brown"/>
    <d v="1981-03-18T00:00:00"/>
    <s v="Former"/>
    <s v="g"/>
    <s v="USA"/>
    <s v="Black"/>
    <d v="2001-11-01T00:00:00"/>
    <n v="2001"/>
    <n v="2005"/>
    <d v="2019-07-31T00:00:00"/>
    <n v="0"/>
    <s v="No"/>
    <n v="38"/>
    <n v="20.62"/>
    <n v="38.369999999999997"/>
    <n v="100.7"/>
    <n v="200.66"/>
    <n v="200.66"/>
    <n v="25.01"/>
    <n v="143"/>
    <s v="No"/>
    <m/>
    <m/>
    <m/>
    <x v="1"/>
  </r>
  <r>
    <n v="1518"/>
    <s v="Joe Buckhalter"/>
    <d v="1937-08-01T00:00:00"/>
    <s v="Former"/>
    <s v="F"/>
    <s v="USA"/>
    <s v="Black"/>
    <d v="1961-11-01T00:00:00"/>
    <n v="1961"/>
    <n v="1963"/>
    <d v="2013-12-30T00:00:00"/>
    <n v="1"/>
    <s v="Yes"/>
    <n v="76"/>
    <n v="24.25"/>
    <n v="76.41"/>
    <n v="95.25"/>
    <n v="200.66"/>
    <n v="200.66"/>
    <n v="23.66"/>
    <n v="65"/>
    <s v="No"/>
    <m/>
    <s v="Nada"/>
    <s v="XB5F"/>
    <x v="4"/>
  </r>
  <r>
    <n v="1519"/>
    <s v="Chase Budinger"/>
    <d v="1988-05-22T00:00:00"/>
    <s v="Former"/>
    <s v="F"/>
    <s v="USA"/>
    <s v="White"/>
    <d v="2009-11-01T00:00:00"/>
    <n v="2009"/>
    <n v="2016"/>
    <d v="2019-07-31T00:00:00"/>
    <n v="0"/>
    <s v="No"/>
    <n v="31"/>
    <n v="21.45"/>
    <n v="31.19"/>
    <n v="94.8"/>
    <n v="200.66"/>
    <n v="200.66"/>
    <n v="23.54"/>
    <n v="328"/>
    <s v="No"/>
    <m/>
    <m/>
    <m/>
    <x v="1"/>
  </r>
  <r>
    <n v="1520"/>
    <s v="Reggie Bullock"/>
    <d v="1991-03-16T00:00:00"/>
    <s v="Active"/>
    <s v="G-F"/>
    <s v="USA"/>
    <s v="Black"/>
    <d v="2013-11-01T00:00:00"/>
    <n v="2013"/>
    <n v="2020"/>
    <d v="2019-07-31T00:00:00"/>
    <n v="0"/>
    <s v="No"/>
    <n v="28"/>
    <n v="22.63"/>
    <n v="28.38"/>
    <n v="92.99"/>
    <n v="200.66"/>
    <n v="200.66"/>
    <n v="23.09"/>
    <n v="74"/>
    <s v="No"/>
    <m/>
    <m/>
    <m/>
    <x v="1"/>
  </r>
  <r>
    <n v="1521"/>
    <s v="Bill Buntin"/>
    <d v="1942-05-05T00:00:00"/>
    <s v="Former"/>
    <s v="C-F"/>
    <s v="USA"/>
    <s v="Black"/>
    <d v="1965-11-01T00:00:00"/>
    <n v="1965"/>
    <n v="1966"/>
    <d v="1968-05-09T00:00:00"/>
    <n v="1"/>
    <s v="Yes"/>
    <n v="26"/>
    <n v="23.49"/>
    <n v="26.01"/>
    <n v="113.4"/>
    <n v="200.66"/>
    <n v="200.66"/>
    <n v="28.16"/>
    <n v="42"/>
    <s v="No"/>
    <s v="Diseases of the circulatory system"/>
    <s v="Aparentemente de un ataque al corazón"/>
    <s v="BA41.Z Acute myocardial infarction, unspecified"/>
    <x v="2"/>
  </r>
  <r>
    <n v="1522"/>
    <s v="Scott Burrell"/>
    <d v="1971-01-12T00:00:00"/>
    <s v="Former"/>
    <s v="G-F"/>
    <s v="USA"/>
    <s v="Black"/>
    <d v="1993-11-01T00:00:00"/>
    <n v="1993"/>
    <n v="2001"/>
    <d v="2019-07-31T00:00:00"/>
    <n v="0"/>
    <s v="No"/>
    <n v="48"/>
    <n v="22.8"/>
    <n v="48.55"/>
    <n v="98.88"/>
    <n v="200.66"/>
    <n v="200.66"/>
    <n v="24.56"/>
    <n v="383"/>
    <s v="No"/>
    <m/>
    <m/>
    <m/>
    <x v="1"/>
  </r>
  <r>
    <n v="1523"/>
    <s v="Bob Burrow"/>
    <d v="1934-06-29T00:00:00"/>
    <s v="Former"/>
    <s v="C-F"/>
    <s v="USA"/>
    <s v="White"/>
    <d v="1956-11-01T00:00:00"/>
    <n v="1956"/>
    <n v="1958"/>
    <d v="2019-01-03T00:00:00"/>
    <n v="1"/>
    <s v="Yes"/>
    <n v="84"/>
    <n v="22.34"/>
    <n v="84.51"/>
    <n v="103.42"/>
    <n v="200.66"/>
    <n v="200.66"/>
    <n v="25.68"/>
    <n v="81"/>
    <s v="No"/>
    <m/>
    <s v="Sin causa de muerte aparente dada a los periódicos."/>
    <s v="XB5F"/>
    <x v="4"/>
  </r>
  <r>
    <n v="1524"/>
    <s v="Caron Butler"/>
    <d v="1980-03-13T00:00:00"/>
    <s v="Former"/>
    <s v="F"/>
    <s v="USA"/>
    <s v="Black"/>
    <d v="2002-11-01T00:00:00"/>
    <n v="2002"/>
    <n v="2016"/>
    <d v="2019-07-31T00:00:00"/>
    <n v="0"/>
    <s v="No"/>
    <n v="39"/>
    <n v="22.64"/>
    <n v="39.380000000000003"/>
    <n v="103.42"/>
    <n v="200.66"/>
    <n v="200.66"/>
    <n v="25.68"/>
    <n v="850"/>
    <s v="No"/>
    <m/>
    <m/>
    <m/>
    <x v="1"/>
  </r>
  <r>
    <n v="1525"/>
    <s v="Jimmy Butler"/>
    <d v="1989-09-14T00:00:00"/>
    <s v="Active"/>
    <s v="G-F"/>
    <s v="USA"/>
    <s v="Black"/>
    <d v="2011-11-01T00:00:00"/>
    <n v="2011"/>
    <n v="2020"/>
    <d v="2019-07-31T00:00:00"/>
    <n v="0"/>
    <s v="No"/>
    <n v="29"/>
    <n v="22.13"/>
    <n v="29.88"/>
    <n v="99.79"/>
    <n v="200.66"/>
    <n v="200.66"/>
    <n v="24.78"/>
    <n v="246"/>
    <s v="No"/>
    <m/>
    <m/>
    <m/>
    <x v="1"/>
  </r>
  <r>
    <n v="1526"/>
    <s v="Rasual Butler"/>
    <d v="1979-05-23T00:00:00"/>
    <s v="Former"/>
    <s v="G-F"/>
    <s v="USA"/>
    <s v="Black"/>
    <d v="2002-11-01T00:00:00"/>
    <n v="2002"/>
    <n v="2016"/>
    <d v="2018-01-31T00:00:00"/>
    <n v="1"/>
    <s v="Yes"/>
    <n v="38"/>
    <n v="23.44"/>
    <n v="38.69"/>
    <n v="97.52"/>
    <n v="200.66"/>
    <n v="200.66"/>
    <n v="24.22"/>
    <n v="750"/>
    <s v="No"/>
    <m/>
    <s v="Accidentede de coche pero se había drogao antes de conducir"/>
    <s v="PA0Z&amp;XE5VY"/>
    <x v="5"/>
  </r>
  <r>
    <n v="1527"/>
    <s v="Derrick Byars"/>
    <d v="1984-04-25T00:00:00"/>
    <s v="Former"/>
    <s v="F"/>
    <s v="USA"/>
    <s v="Black"/>
    <d v="2011-11-01T00:00:00"/>
    <n v="2011"/>
    <n v="2012"/>
    <d v="2019-07-31T00:00:00"/>
    <n v="0"/>
    <s v="No"/>
    <n v="35"/>
    <n v="27.52"/>
    <n v="35.26"/>
    <n v="99.79"/>
    <n v="200.66"/>
    <n v="200.66"/>
    <n v="24.78"/>
    <n v="2"/>
    <s v="No"/>
    <m/>
    <m/>
    <m/>
    <x v="1"/>
  </r>
  <r>
    <n v="1528"/>
    <s v="Marty Byrnes"/>
    <d v="1956-04-30T00:00:00"/>
    <s v="Former"/>
    <s v="F"/>
    <s v="USA"/>
    <s v="White"/>
    <d v="1978-11-01T00:00:00"/>
    <n v="1978"/>
    <n v="1983"/>
    <d v="2019-07-31T00:00:00"/>
    <n v="0"/>
    <s v="No"/>
    <n v="63"/>
    <n v="22.51"/>
    <n v="63.25"/>
    <n v="97.52"/>
    <n v="200.66"/>
    <n v="200.66"/>
    <n v="24.22"/>
    <n v="263"/>
    <s v="No"/>
    <m/>
    <m/>
    <m/>
    <x v="1"/>
  </r>
  <r>
    <n v="1529"/>
    <s v="Barney Cable"/>
    <d v="1935-07-29T00:00:00"/>
    <s v="Former"/>
    <s v="F"/>
    <s v="USA"/>
    <s v="White"/>
    <d v="1958-11-01T00:00:00"/>
    <n v="1958"/>
    <n v="1964"/>
    <d v="2019-07-31T00:00:00"/>
    <n v="0"/>
    <s v="No"/>
    <n v="84"/>
    <n v="23.26"/>
    <n v="84.01"/>
    <n v="79.38"/>
    <n v="200.66"/>
    <n v="200.66"/>
    <n v="19.71"/>
    <n v="362"/>
    <s v="No"/>
    <m/>
    <m/>
    <m/>
    <x v="1"/>
  </r>
  <r>
    <n v="1530"/>
    <s v="Corky Calhoun"/>
    <d v="1950-11-01T00:00:00"/>
    <s v="Former"/>
    <s v="F"/>
    <s v="USA"/>
    <s v="Black"/>
    <d v="1972-11-01T00:00:00"/>
    <n v="1972"/>
    <n v="1980"/>
    <d v="2019-07-31T00:00:00"/>
    <n v="0"/>
    <s v="No"/>
    <n v="68"/>
    <n v="22"/>
    <n v="68.739999999999995"/>
    <n v="95.25"/>
    <n v="200.66"/>
    <n v="200.66"/>
    <n v="23.66"/>
    <n v="542"/>
    <s v="No"/>
    <m/>
    <m/>
    <m/>
    <x v="1"/>
  </r>
  <r>
    <n v="1531"/>
    <s v="Dexter Cambridge"/>
    <d v="1970-01-29T00:00:00"/>
    <s v="Former"/>
    <s v="F"/>
    <s v="No USA"/>
    <s v="Black"/>
    <d v="1992-11-01T00:00:00"/>
    <n v="1992"/>
    <n v="1993"/>
    <d v="2019-07-31T00:00:00"/>
    <n v="0"/>
    <s v="No"/>
    <n v="49"/>
    <n v="22.76"/>
    <n v="49.5"/>
    <n v="101.6"/>
    <n v="200.66"/>
    <n v="200.66"/>
    <n v="25.23"/>
    <n v="53"/>
    <s v="No"/>
    <m/>
    <m/>
    <m/>
    <x v="1"/>
  </r>
  <r>
    <n v="1532"/>
    <s v="Tony Campbell"/>
    <d v="1962-05-07T00:00:00"/>
    <s v="Former"/>
    <s v="F-G"/>
    <s v="USA"/>
    <s v="Black"/>
    <d v="1984-11-01T00:00:00"/>
    <n v="1984"/>
    <n v="1995"/>
    <d v="2019-07-31T00:00:00"/>
    <n v="0"/>
    <s v="No"/>
    <n v="57"/>
    <n v="22.49"/>
    <n v="57.23"/>
    <n v="97.52"/>
    <n v="200.66"/>
    <n v="200.66"/>
    <n v="24.22"/>
    <n v="690"/>
    <s v="No"/>
    <m/>
    <m/>
    <m/>
    <x v="1"/>
  </r>
  <r>
    <n v="1533"/>
    <s v="Rodney Carney"/>
    <d v="1984-04-15T00:00:00"/>
    <s v="Former"/>
    <s v="F"/>
    <s v="USA"/>
    <s v="Black"/>
    <d v="2006-11-01T00:00:00"/>
    <n v="2006"/>
    <n v="2011"/>
    <d v="2019-07-31T00:00:00"/>
    <n v="0"/>
    <s v="No"/>
    <n v="35"/>
    <n v="22.55"/>
    <n v="35.29"/>
    <n v="92.99"/>
    <n v="200.66"/>
    <n v="200.66"/>
    <n v="23.09"/>
    <n v="299"/>
    <s v="No"/>
    <m/>
    <m/>
    <m/>
    <x v="1"/>
  </r>
  <r>
    <n v="1534"/>
    <s v="Kenny Carr"/>
    <d v="1955-08-14T00:00:00"/>
    <s v="Former"/>
    <s v="F"/>
    <s v="USA"/>
    <s v="Black"/>
    <d v="1977-11-01T00:00:00"/>
    <n v="1977"/>
    <n v="1987"/>
    <d v="2019-07-31T00:00:00"/>
    <n v="0"/>
    <s v="No"/>
    <n v="63"/>
    <n v="22.22"/>
    <n v="63.96"/>
    <n v="99.79"/>
    <n v="200.66"/>
    <n v="200.66"/>
    <n v="24.78"/>
    <n v="674"/>
    <s v="No"/>
    <m/>
    <m/>
    <m/>
    <x v="1"/>
  </r>
  <r>
    <n v="1535"/>
    <s v="Lorenzo Charles"/>
    <d v="1963-11-25T00:00:00"/>
    <s v="Former"/>
    <s v="F"/>
    <s v="USA"/>
    <s v="Black"/>
    <d v="1985-11-01T00:00:00"/>
    <n v="1985"/>
    <n v="1986"/>
    <d v="2011-06-27T00:00:00"/>
    <n v="1"/>
    <s v="Yes"/>
    <n v="47"/>
    <n v="21.94"/>
    <n v="47.59"/>
    <n v="102.06"/>
    <n v="200.66"/>
    <n v="200.66"/>
    <n v="25.35"/>
    <n v="36"/>
    <s v="No"/>
    <s v="Accidente/Asesinato/Suicidio"/>
    <s v="Accidente de bus"/>
    <s v="PA05&amp;XE0RY"/>
    <x v="5"/>
  </r>
  <r>
    <n v="1536"/>
    <s v="Calbert Cheaney"/>
    <d v="1971-07-17T00:00:00"/>
    <s v="Former"/>
    <s v="G-F"/>
    <s v="USA"/>
    <s v="Black"/>
    <d v="1993-11-01T00:00:00"/>
    <n v="1993"/>
    <n v="2006"/>
    <d v="2019-07-31T00:00:00"/>
    <n v="0"/>
    <s v="No"/>
    <n v="48"/>
    <n v="22.29"/>
    <n v="48.04"/>
    <n v="94.8"/>
    <n v="200.66"/>
    <n v="200.66"/>
    <n v="23.54"/>
    <n v="825"/>
    <s v="Yes"/>
    <m/>
    <m/>
    <m/>
    <x v="1"/>
  </r>
  <r>
    <n v="1537"/>
    <s v="Derrick Chievous"/>
    <d v="1967-07-03T00:00:00"/>
    <s v="Former"/>
    <s v="F"/>
    <s v="USA"/>
    <s v="Black"/>
    <d v="1988-11-01T00:00:00"/>
    <n v="1988"/>
    <n v="1991"/>
    <d v="2019-07-31T00:00:00"/>
    <n v="0"/>
    <s v="No"/>
    <n v="52"/>
    <n v="21.33"/>
    <n v="52.08"/>
    <n v="88.45"/>
    <n v="200.66"/>
    <n v="200.66"/>
    <n v="21.97"/>
    <n v="154"/>
    <s v="No"/>
    <m/>
    <m/>
    <m/>
    <x v="1"/>
  </r>
  <r>
    <n v="1538"/>
    <s v="Ben Clyde"/>
    <d v="1951-06-10T00:00:00"/>
    <s v="Former"/>
    <s v="F"/>
    <s v="USA"/>
    <s v="Black"/>
    <d v="1974-11-01T00:00:00"/>
    <n v="1974"/>
    <n v="1975"/>
    <d v="2019-07-31T00:00:00"/>
    <n v="0"/>
    <s v="No"/>
    <n v="68"/>
    <n v="23.39"/>
    <n v="68.14"/>
    <n v="89.81"/>
    <n v="200.66"/>
    <n v="200.66"/>
    <n v="22.31"/>
    <n v="25"/>
    <s v="No"/>
    <m/>
    <m/>
    <m/>
    <x v="1"/>
  </r>
  <r>
    <n v="1539"/>
    <s v="Jack Coleman"/>
    <d v="1924-05-23T00:00:00"/>
    <s v="Former"/>
    <s v="F-C"/>
    <s v="USA"/>
    <s v="White"/>
    <d v="1949-11-01T00:00:00"/>
    <n v="1949"/>
    <n v="1958"/>
    <d v="1997-12-08T00:00:00"/>
    <n v="1"/>
    <s v="Yes"/>
    <n v="73"/>
    <n v="25.44"/>
    <n v="73.540000000000006"/>
    <n v="88.45"/>
    <n v="200.66"/>
    <n v="200.66"/>
    <n v="21.97"/>
    <n v="633"/>
    <s v="No"/>
    <s v="Diseases of the circulatory system"/>
    <s v="Ataque al corazón"/>
    <s v="BA41.Z Acute myocardial infarction, unspecified"/>
    <x v="2"/>
  </r>
  <r>
    <n v="1540"/>
    <s v="Jack Cotton"/>
    <d v="1924-10-15T00:00:00"/>
    <s v="Former"/>
    <s v="F-C"/>
    <s v="USA"/>
    <s v="White"/>
    <d v="1949-11-01T00:00:00"/>
    <n v="1949"/>
    <n v="1950"/>
    <d v="2016-09-26T00:00:00"/>
    <n v="1"/>
    <s v="Yes"/>
    <n v="91"/>
    <n v="25.05"/>
    <n v="91.95"/>
    <n v="90.72"/>
    <n v="200.66"/>
    <n v="200.66"/>
    <n v="22.53"/>
    <n v="54"/>
    <s v="No"/>
    <m/>
    <m/>
    <s v="MG2A Old age"/>
    <x v="6"/>
  </r>
  <r>
    <n v="1541"/>
    <s v="John Coughran"/>
    <d v="1951-09-12T00:00:00"/>
    <s v="Former"/>
    <s v="F"/>
    <s v="USA"/>
    <s v="White"/>
    <d v="1979-11-01T00:00:00"/>
    <n v="1979"/>
    <n v="1980"/>
    <d v="2019-07-31T00:00:00"/>
    <n v="0"/>
    <s v="No"/>
    <n v="67"/>
    <n v="28.14"/>
    <n v="67.88"/>
    <n v="102.06"/>
    <n v="200.66"/>
    <n v="200.66"/>
    <n v="25.35"/>
    <n v="24"/>
    <s v="No"/>
    <m/>
    <m/>
    <m/>
    <x v="1"/>
  </r>
  <r>
    <n v="1542"/>
    <s v="Winston Crite"/>
    <d v="1965-06-20T00:00:00"/>
    <s v="Former"/>
    <s v="F"/>
    <s v="USA"/>
    <s v="Black"/>
    <d v="1987-11-01T00:00:00"/>
    <n v="1987"/>
    <n v="1989"/>
    <d v="2019-07-31T00:00:00"/>
    <n v="0"/>
    <s v="No"/>
    <n v="54"/>
    <n v="22.37"/>
    <n v="54.11"/>
    <n v="105.69"/>
    <n v="200.66"/>
    <n v="200.66"/>
    <n v="26.25"/>
    <n v="31"/>
    <s v="No"/>
    <m/>
    <m/>
    <m/>
    <x v="1"/>
  </r>
  <r>
    <n v="1543"/>
    <s v="Mark Crow"/>
    <d v="1954-10-22T00:00:00"/>
    <s v="Former"/>
    <s v="F"/>
    <s v="USA"/>
    <s v="White"/>
    <d v="1977-11-01T00:00:00"/>
    <n v="1977"/>
    <n v="1978"/>
    <d v="2019-07-31T00:00:00"/>
    <n v="0"/>
    <s v="No"/>
    <n v="64"/>
    <n v="23.03"/>
    <n v="64.77"/>
    <n v="95.25"/>
    <n v="200.66"/>
    <n v="200.66"/>
    <n v="23.66"/>
    <n v="15"/>
    <s v="No"/>
    <m/>
    <m/>
    <m/>
    <x v="1"/>
  </r>
  <r>
    <n v="1544"/>
    <s v="Jae Crowder"/>
    <d v="1990-07-06T00:00:00"/>
    <s v="Active"/>
    <s v="F"/>
    <s v="USA"/>
    <s v="Black"/>
    <d v="2012-11-01T00:00:00"/>
    <n v="2012"/>
    <n v="2020"/>
    <d v="2019-07-31T00:00:00"/>
    <n v="0"/>
    <s v="No"/>
    <n v="29"/>
    <n v="22.32"/>
    <n v="29.07"/>
    <n v="106.59"/>
    <n v="200.66"/>
    <n v="198.12"/>
    <n v="26.47"/>
    <n v="224"/>
    <s v="No"/>
    <m/>
    <m/>
    <m/>
    <x v="1"/>
  </r>
  <r>
    <n v="1545"/>
    <s v="Lloyd Daniels"/>
    <d v="1967-09-04T00:00:00"/>
    <s v="Former"/>
    <s v="g"/>
    <s v="USA"/>
    <s v="Black"/>
    <d v="1992-11-01T00:00:00"/>
    <n v="1992"/>
    <n v="1998"/>
    <d v="2019-07-31T00:00:00"/>
    <n v="0"/>
    <s v="No"/>
    <n v="51"/>
    <n v="25.16"/>
    <n v="51.9"/>
    <n v="92.99"/>
    <n v="200.66"/>
    <n v="200.66"/>
    <n v="23.09"/>
    <n v="200"/>
    <s v="No"/>
    <m/>
    <m/>
    <m/>
    <x v="1"/>
  </r>
  <r>
    <n v="1546"/>
    <s v="Pete Darcey"/>
    <d v="1930-03-03T00:00:00"/>
    <s v="Former"/>
    <s v="C"/>
    <s v="USA"/>
    <s v="White"/>
    <d v="1952-11-01T00:00:00"/>
    <n v="1952"/>
    <n v="1953"/>
    <d v="2009-08-31T00:00:00"/>
    <n v="1"/>
    <s v="Yes"/>
    <n v="79"/>
    <n v="22.67"/>
    <n v="79.5"/>
    <n v="98.43"/>
    <n v="200.66"/>
    <n v="200.66"/>
    <n v="24.45"/>
    <n v="12"/>
    <s v="No"/>
    <s v="Cáncer"/>
    <s v="cáncer"/>
    <s v="2D4Z Unspecified malignant neoplasms of ill-defined or unspecified sites"/>
    <x v="3"/>
  </r>
  <r>
    <n v="1547"/>
    <s v="Bob Davis"/>
    <d v="1950-04-02T00:00:00"/>
    <s v="Former"/>
    <s v="F"/>
    <s v="USA"/>
    <s v="Black"/>
    <d v="1972-11-01T00:00:00"/>
    <n v="1972"/>
    <n v="1973"/>
    <d v="2019-07-31T00:00:00"/>
    <n v="0"/>
    <s v="No"/>
    <n v="69"/>
    <n v="22.58"/>
    <n v="69.33"/>
    <n v="97.52"/>
    <n v="200.66"/>
    <n v="200.66"/>
    <n v="24.22"/>
    <n v="9"/>
    <s v="No"/>
    <m/>
    <m/>
    <m/>
    <x v="1"/>
  </r>
  <r>
    <n v="1548"/>
    <s v="Brian Davis"/>
    <d v="1970-06-21T00:00:00"/>
    <s v="Former"/>
    <s v="F-G"/>
    <s v="USA"/>
    <s v="Black"/>
    <d v="1993-11-01T00:00:00"/>
    <n v="1993"/>
    <n v="1994"/>
    <d v="2019-07-31T00:00:00"/>
    <n v="0"/>
    <s v="No"/>
    <n v="49"/>
    <n v="23.36"/>
    <n v="49.11"/>
    <n v="90.72"/>
    <n v="200.66"/>
    <n v="200.66"/>
    <n v="22.53"/>
    <n v="68"/>
    <s v="No"/>
    <m/>
    <m/>
    <m/>
    <x v="1"/>
  </r>
  <r>
    <n v="1549"/>
    <s v="Charles Davis"/>
    <d v="1958-10-05T00:00:00"/>
    <s v="Former"/>
    <s v="F"/>
    <s v="USA"/>
    <s v="Black"/>
    <d v="1981-11-01T00:00:00"/>
    <n v="1981"/>
    <n v="1990"/>
    <d v="2019-07-31T00:00:00"/>
    <n v="0"/>
    <s v="No"/>
    <n v="60"/>
    <n v="23.07"/>
    <n v="60.82"/>
    <n v="97.52"/>
    <n v="200.66"/>
    <n v="200.66"/>
    <n v="24.22"/>
    <n v="415"/>
    <s v="No"/>
    <m/>
    <m/>
    <m/>
    <x v="1"/>
  </r>
  <r>
    <n v="1550"/>
    <s v="Harry Davis"/>
    <d v="1956-01-27T00:00:00"/>
    <s v="Former"/>
    <s v="F"/>
    <s v="USA"/>
    <s v="Black"/>
    <d v="1978-11-01T00:00:00"/>
    <n v="1978"/>
    <n v="1980"/>
    <d v="2019-07-31T00:00:00"/>
    <n v="0"/>
    <s v="No"/>
    <n v="63"/>
    <n v="22.76"/>
    <n v="63.51"/>
    <n v="99.79"/>
    <n v="200.66"/>
    <n v="200.66"/>
    <n v="24.78"/>
    <n v="44"/>
    <s v="No"/>
    <m/>
    <m/>
    <m/>
    <x v="1"/>
  </r>
  <r>
    <n v="1551"/>
    <s v="Mark Davis"/>
    <d v="1973-04-26T00:00:00"/>
    <s v="Former"/>
    <s v="G-F"/>
    <s v="USA"/>
    <s v="Black"/>
    <d v="1995-11-01T00:00:00"/>
    <n v="1995"/>
    <n v="2000"/>
    <d v="2019-07-31T00:00:00"/>
    <n v="0"/>
    <s v="No"/>
    <n v="46"/>
    <n v="22.52"/>
    <n v="46.26"/>
    <n v="95.25"/>
    <n v="200.66"/>
    <n v="200.66"/>
    <n v="23.66"/>
    <n v="230"/>
    <s v="No"/>
    <m/>
    <m/>
    <m/>
    <x v="1"/>
  </r>
  <r>
    <n v="1552"/>
    <s v="Mickey Davis"/>
    <d v="1950-06-16T00:00:00"/>
    <s v="Former"/>
    <s v="F-G"/>
    <s v="USA"/>
    <s v="White"/>
    <d v="1972-11-01T00:00:00"/>
    <n v="1972"/>
    <n v="1977"/>
    <d v="2019-07-31T00:00:00"/>
    <n v="0"/>
    <s v="No"/>
    <n v="69"/>
    <n v="22.38"/>
    <n v="69.12"/>
    <n v="88.45"/>
    <n v="200.66"/>
    <n v="200.66"/>
    <n v="21.97"/>
    <n v="286"/>
    <s v="No"/>
    <m/>
    <m/>
    <m/>
    <x v="1"/>
  </r>
  <r>
    <n v="1553"/>
    <s v="Monti Davis"/>
    <d v="1958-07-26T00:00:00"/>
    <s v="Former"/>
    <s v="F"/>
    <s v="USA"/>
    <s v="Black"/>
    <d v="1980-11-01T00:00:00"/>
    <n v="1980"/>
    <n v="1981"/>
    <d v="2013-06-04T00:00:00"/>
    <n v="1"/>
    <s v="Yes"/>
    <n v="54"/>
    <n v="22.27"/>
    <n v="54.86"/>
    <n v="92.99"/>
    <n v="200.66"/>
    <n v="200.66"/>
    <n v="23.09"/>
    <n v="2"/>
    <s v="No"/>
    <s v="Diseases of the circulatory system"/>
    <m/>
    <s v="MC82.Z"/>
    <x v="2"/>
  </r>
  <r>
    <n v="1554"/>
    <s v="Red Davis"/>
    <d v="1932-04-22T00:00:00"/>
    <s v="Former"/>
    <s v="C"/>
    <s v="USA"/>
    <s v="White"/>
    <d v="1955-11-01T00:00:00"/>
    <n v="1955"/>
    <n v="1956"/>
    <d v="2019-07-31T00:00:00"/>
    <n v="0"/>
    <s v="No"/>
    <n v="87"/>
    <n v="23.53"/>
    <n v="87.27"/>
    <n v="99.79"/>
    <n v="200.66"/>
    <n v="200.66"/>
    <n v="24.78"/>
    <n v="3"/>
    <s v="No"/>
    <m/>
    <m/>
    <m/>
    <x v="1"/>
  </r>
  <r>
    <n v="1555"/>
    <s v="Tony Dawson"/>
    <d v="1967-08-25T00:00:00"/>
    <s v="Former"/>
    <s v="F"/>
    <s v="USA"/>
    <s v="Black"/>
    <d v="1990-11-01T00:00:00"/>
    <n v="1990"/>
    <n v="1995"/>
    <d v="2019-07-31T00:00:00"/>
    <n v="0"/>
    <s v="No"/>
    <n v="51"/>
    <n v="23.19"/>
    <n v="51.93"/>
    <n v="97.52"/>
    <n v="200.66"/>
    <n v="200.66"/>
    <n v="24.22"/>
    <n v="6"/>
    <s v="No"/>
    <m/>
    <m/>
    <m/>
    <x v="1"/>
  </r>
  <r>
    <n v="1556"/>
    <s v="DeMar DeRozan"/>
    <d v="1989-08-07T00:00:00"/>
    <s v="Active"/>
    <s v="g"/>
    <s v="USA"/>
    <s v="Black"/>
    <d v="2009-11-01T00:00:00"/>
    <n v="2009"/>
    <n v="2020"/>
    <d v="2019-07-31T00:00:00"/>
    <n v="0"/>
    <s v="No"/>
    <n v="29"/>
    <n v="20.239999999999998"/>
    <n v="29.98"/>
    <n v="99.79"/>
    <n v="200.66"/>
    <n v="200.66"/>
    <n v="24.78"/>
    <n v="430"/>
    <s v="No"/>
    <m/>
    <m/>
    <m/>
    <x v="1"/>
  </r>
  <r>
    <n v="1557"/>
    <s v="Yakhouba Diawara"/>
    <d v="1982-08-29T00:00:00"/>
    <s v="Former"/>
    <s v="G-F"/>
    <s v="No USA"/>
    <s v="Black"/>
    <d v="2006-11-01T00:00:00"/>
    <n v="2006"/>
    <n v="2010"/>
    <d v="2019-07-31T00:00:00"/>
    <n v="0"/>
    <s v="No"/>
    <n v="36"/>
    <n v="24.18"/>
    <n v="36.92"/>
    <n v="102.06"/>
    <n v="200.66"/>
    <n v="200.66"/>
    <n v="25.35"/>
    <n v="187"/>
    <s v="No"/>
    <m/>
    <m/>
    <m/>
    <x v="1"/>
  </r>
  <r>
    <n v="1558"/>
    <s v="Derrek Dickey"/>
    <d v="1951-03-20T00:00:00"/>
    <s v="Former"/>
    <s v="F"/>
    <s v="USA"/>
    <s v="Black"/>
    <d v="1973-11-01T00:00:00"/>
    <n v="1973"/>
    <n v="1978"/>
    <d v="2002-06-25T00:00:00"/>
    <n v="1"/>
    <s v="Yes"/>
    <n v="51"/>
    <n v="22.62"/>
    <n v="51.27"/>
    <n v="98.88"/>
    <n v="200.66"/>
    <n v="200.66"/>
    <n v="24.56"/>
    <n v="321"/>
    <s v="No"/>
    <s v="Diseases of the circulatory system"/>
    <s v="Habría sufrido un stroke en 1997"/>
    <s v="BD1Z Heart failure, unspecified"/>
    <x v="2"/>
  </r>
  <r>
    <n v="1559"/>
    <s v="Bill Dinwiddie"/>
    <d v="1943-07-15T00:00:00"/>
    <s v="Former"/>
    <s v="F"/>
    <s v="USA"/>
    <s v="Black"/>
    <d v="1967-11-01T00:00:00"/>
    <n v="1967"/>
    <n v="1972"/>
    <d v="2019-07-31T00:00:00"/>
    <n v="0"/>
    <s v="No"/>
    <n v="76"/>
    <n v="24.3"/>
    <n v="76.040000000000006"/>
    <n v="99.79"/>
    <n v="200.66"/>
    <n v="200.66"/>
    <n v="24.78"/>
    <n v="220"/>
    <s v="No"/>
    <m/>
    <m/>
    <m/>
    <x v="1"/>
  </r>
  <r>
    <n v="1560"/>
    <s v="Terry Dischinger"/>
    <d v="1940-11-21T00:00:00"/>
    <s v="Former"/>
    <s v="F-G"/>
    <s v="USA"/>
    <s v="White"/>
    <d v="1962-11-01T00:00:00"/>
    <n v="1962"/>
    <n v="1973"/>
    <d v="2019-07-31T00:00:00"/>
    <n v="0"/>
    <s v="No"/>
    <n v="78"/>
    <n v="21.94"/>
    <n v="78.69"/>
    <n v="85.73"/>
    <n v="200.66"/>
    <n v="200.66"/>
    <n v="21.29"/>
    <n v="652"/>
    <s v="No"/>
    <m/>
    <m/>
    <m/>
    <x v="1"/>
  </r>
  <r>
    <n v="1561"/>
    <s v="Jacky Dorsey"/>
    <d v="1954-12-18T00:00:00"/>
    <s v="Former"/>
    <s v="F"/>
    <s v="USA"/>
    <s v="Black"/>
    <d v="1977-11-01T00:00:00"/>
    <n v="1977"/>
    <n v="1981"/>
    <d v="2019-07-31T00:00:00"/>
    <n v="0"/>
    <s v="No"/>
    <n v="64"/>
    <n v="22.87"/>
    <n v="64.62"/>
    <n v="104.33"/>
    <n v="200.66"/>
    <n v="200.66"/>
    <n v="25.91"/>
    <n v="60"/>
    <s v="No"/>
    <m/>
    <m/>
    <m/>
    <x v="1"/>
  </r>
  <r>
    <n v="1562"/>
    <s v="Chris Douglas-Roberts"/>
    <d v="1987-01-08T00:00:00"/>
    <s v="Former"/>
    <s v="g"/>
    <s v="USA"/>
    <s v="Black"/>
    <d v="2008-11-01T00:00:00"/>
    <n v="2008"/>
    <n v="2015"/>
    <d v="2019-07-31T00:00:00"/>
    <n v="0"/>
    <s v="No"/>
    <n v="32"/>
    <n v="21.82"/>
    <n v="32.56"/>
    <n v="90.72"/>
    <n v="200.66"/>
    <n v="200.66"/>
    <n v="22.53"/>
    <n v="222"/>
    <s v="No"/>
    <m/>
    <m/>
    <m/>
    <x v="1"/>
  </r>
  <r>
    <n v="1563"/>
    <s v="Sonny Dove"/>
    <d v="1945-08-16T00:00:00"/>
    <s v="Former"/>
    <s v="F"/>
    <s v="USA"/>
    <s v="Black"/>
    <d v="1967-11-01T00:00:00"/>
    <n v="1967"/>
    <n v="1969"/>
    <d v="1983-02-14T00:00:00"/>
    <n v="1"/>
    <s v="Yes"/>
    <n v="37"/>
    <n v="22.21"/>
    <n v="37.5"/>
    <n v="89.81"/>
    <n v="200.66"/>
    <n v="200.66"/>
    <n v="22.31"/>
    <n v="57"/>
    <s v="No"/>
    <s v="Accidente/Asesinato/Suicidio"/>
    <s v="Accidente de coche"/>
    <s v="PA0Z"/>
    <x v="5"/>
  </r>
  <r>
    <n v="1564"/>
    <s v="Clyde Drexler*"/>
    <d v="1962-06-22T00:00:00"/>
    <s v="Former"/>
    <s v="g"/>
    <s v="USA"/>
    <s v="Black"/>
    <d v="1983-11-01T00:00:00"/>
    <n v="1983"/>
    <n v="1998"/>
    <d v="2019-07-31T00:00:00"/>
    <n v="0"/>
    <s v="No"/>
    <n v="57"/>
    <n v="21.36"/>
    <n v="57.11"/>
    <n v="95.25"/>
    <n v="200.66"/>
    <n v="200.66"/>
    <n v="23.66"/>
    <n v="1086"/>
    <s v="No"/>
    <m/>
    <m/>
    <m/>
    <x v="1"/>
  </r>
  <r>
    <n v="1565"/>
    <s v="Terry Driscoll"/>
    <d v="1947-08-28T00:00:00"/>
    <s v="Former"/>
    <s v="F"/>
    <s v="USA"/>
    <s v="White"/>
    <d v="1970-11-01T00:00:00"/>
    <n v="1970"/>
    <n v="1975"/>
    <d v="2019-07-31T00:00:00"/>
    <n v="0"/>
    <s v="No"/>
    <n v="71"/>
    <n v="23.18"/>
    <n v="71.92"/>
    <n v="97.52"/>
    <n v="200.66"/>
    <n v="200.66"/>
    <n v="24.22"/>
    <n v="244"/>
    <s v="No"/>
    <m/>
    <m/>
    <m/>
    <x v="1"/>
  </r>
  <r>
    <n v="1566"/>
    <s v="Jared Dudley"/>
    <d v="1985-07-10T00:00:00"/>
    <s v="Active"/>
    <s v="F-G"/>
    <s v="USA"/>
    <s v="Black"/>
    <d v="2007-11-01T00:00:00"/>
    <n v="2007"/>
    <n v="2020"/>
    <d v="2019-07-31T00:00:00"/>
    <n v="0"/>
    <s v="No"/>
    <n v="34"/>
    <n v="22.31"/>
    <n v="34.06"/>
    <n v="102.06"/>
    <n v="200.66"/>
    <n v="200.66"/>
    <n v="25.35"/>
    <n v="587"/>
    <s v="No"/>
    <m/>
    <m/>
    <m/>
    <x v="1"/>
  </r>
  <r>
    <n v="1567"/>
    <s v="Richard Dumas"/>
    <d v="1969-05-19T00:00:00"/>
    <s v="Former"/>
    <s v="F"/>
    <s v="USA"/>
    <s v="Black"/>
    <d v="1992-11-01T00:00:00"/>
    <n v="1992"/>
    <n v="1996"/>
    <d v="2019-07-31T00:00:00"/>
    <n v="0"/>
    <s v="No"/>
    <n v="50"/>
    <n v="23.46"/>
    <n v="50.2"/>
    <n v="90.72"/>
    <n v="200.66"/>
    <n v="200.66"/>
    <n v="22.53"/>
    <n v="102"/>
    <s v="No"/>
    <m/>
    <m/>
    <m/>
    <x v="1"/>
  </r>
  <r>
    <n v="1568"/>
    <s v="Ronald Dupree"/>
    <d v="1981-01-26T00:00:00"/>
    <s v="Former"/>
    <s v="F"/>
    <s v="USA"/>
    <s v="Black"/>
    <d v="2003-11-01T00:00:00"/>
    <n v="2003"/>
    <n v="2011"/>
    <d v="2019-07-31T00:00:00"/>
    <n v="0"/>
    <s v="No"/>
    <n v="38"/>
    <n v="22.76"/>
    <n v="38.51"/>
    <n v="94.8"/>
    <n v="200.66"/>
    <n v="200.66"/>
    <n v="23.54"/>
    <n v="157"/>
    <s v="No"/>
    <m/>
    <m/>
    <m/>
    <x v="1"/>
  </r>
  <r>
    <n v="1569"/>
    <s v="Pat Durham"/>
    <d v="1967-03-10T00:00:00"/>
    <s v="Former"/>
    <s v="F"/>
    <s v="USA"/>
    <s v="Black"/>
    <d v="1992-11-01T00:00:00"/>
    <n v="1992"/>
    <n v="1995"/>
    <d v="2019-07-31T00:00:00"/>
    <n v="0"/>
    <s v="No"/>
    <n v="52"/>
    <n v="25.65"/>
    <n v="52.39"/>
    <n v="95.25"/>
    <n v="200.66"/>
    <n v="200.66"/>
    <n v="23.66"/>
    <n v="64"/>
    <s v="No"/>
    <m/>
    <m/>
    <m/>
    <x v="1"/>
  </r>
  <r>
    <n v="1570"/>
    <s v="Devin Durrant"/>
    <d v="1960-10-20T00:00:00"/>
    <s v="Former"/>
    <s v="F"/>
    <s v="USA"/>
    <s v="White"/>
    <d v="1984-11-01T00:00:00"/>
    <n v="1984"/>
    <n v="1986"/>
    <d v="2019-07-31T00:00:00"/>
    <n v="0"/>
    <s v="No"/>
    <n v="58"/>
    <n v="24.03"/>
    <n v="58.78"/>
    <n v="90.72"/>
    <n v="200.66"/>
    <n v="200.66"/>
    <n v="22.53"/>
    <n v="63"/>
    <s v="No"/>
    <m/>
    <m/>
    <m/>
    <x v="1"/>
  </r>
  <r>
    <n v="1571"/>
    <s v="Ken Durrett"/>
    <d v="1948-12-08T00:00:00"/>
    <s v="Former"/>
    <s v="F"/>
    <s v="USA"/>
    <s v="Black"/>
    <d v="1971-11-01T00:00:00"/>
    <n v="1971"/>
    <n v="1975"/>
    <d v="2001-01-07T00:00:00"/>
    <n v="1"/>
    <s v="Yes"/>
    <n v="52"/>
    <n v="22.9"/>
    <n v="52.08"/>
    <n v="86.18"/>
    <n v="200.66"/>
    <n v="200.66"/>
    <n v="21.4"/>
    <n v="120"/>
    <s v="No"/>
    <s v="Diseases of the circulatory system"/>
    <s v="Ataque al corazón"/>
    <s v="BA41.Z Acute myocardial infarction, unspecified"/>
    <x v="2"/>
  </r>
  <r>
    <n v="1572"/>
    <s v="Doug Edwards"/>
    <d v="1971-01-21T00:00:00"/>
    <s v="Former"/>
    <s v="F"/>
    <s v="USA"/>
    <s v="Black"/>
    <d v="1993-11-01T00:00:00"/>
    <n v="1993"/>
    <n v="1996"/>
    <d v="2019-07-31T00:00:00"/>
    <n v="0"/>
    <s v="No"/>
    <n v="48"/>
    <n v="22.78"/>
    <n v="48.52"/>
    <n v="99.79"/>
    <n v="200.66"/>
    <n v="200.66"/>
    <n v="24.78"/>
    <n v="85"/>
    <s v="No"/>
    <m/>
    <m/>
    <m/>
    <x v="1"/>
  </r>
  <r>
    <n v="1573"/>
    <s v="Shane Edwards"/>
    <d v="1987-05-31T00:00:00"/>
    <s v="Former"/>
    <s v="F"/>
    <s v="USA"/>
    <s v="Black"/>
    <d v="2013-11-01T00:00:00"/>
    <n v="2013"/>
    <n v="2014"/>
    <d v="2019-07-31T00:00:00"/>
    <n v="0"/>
    <s v="No"/>
    <n v="32"/>
    <n v="26.42"/>
    <n v="32.17"/>
    <n v="99.79"/>
    <n v="200.66"/>
    <n v="200.66"/>
    <n v="24.78"/>
    <n v="2"/>
    <s v="No"/>
    <m/>
    <m/>
    <m/>
    <x v="1"/>
  </r>
  <r>
    <n v="1574"/>
    <s v="Dale Ellis"/>
    <d v="1960-08-06T00:00:00"/>
    <s v="Former"/>
    <s v="G-F"/>
    <s v="USA"/>
    <s v="Black"/>
    <d v="1983-11-01T00:00:00"/>
    <n v="1983"/>
    <n v="2000"/>
    <d v="2019-07-31T00:00:00"/>
    <n v="0"/>
    <s v="No"/>
    <n v="58"/>
    <n v="23.24"/>
    <n v="58.98"/>
    <n v="92.99"/>
    <n v="200.66"/>
    <n v="200.66"/>
    <n v="23.09"/>
    <n v="1209"/>
    <s v="No"/>
    <m/>
    <m/>
    <m/>
    <x v="1"/>
  </r>
  <r>
    <n v="1575"/>
    <s v="Alex English*"/>
    <d v="1954-01-05T00:00:00"/>
    <s v="Former"/>
    <s v="F"/>
    <s v="USA"/>
    <s v="Black"/>
    <d v="1976-11-01T00:00:00"/>
    <n v="1976"/>
    <n v="1991"/>
    <d v="2019-07-31T00:00:00"/>
    <n v="0"/>
    <s v="No"/>
    <n v="65"/>
    <n v="22.82"/>
    <n v="65.569999999999993"/>
    <n v="86.18"/>
    <n v="200.66"/>
    <n v="200.66"/>
    <n v="21.4"/>
    <n v="1193"/>
    <s v="No"/>
    <m/>
    <m/>
    <m/>
    <x v="1"/>
  </r>
  <r>
    <n v="1576"/>
    <s v="James Ennis"/>
    <d v="1990-07-01T00:00:00"/>
    <s v="Active"/>
    <s v="F"/>
    <s v="USA"/>
    <s v="Black"/>
    <d v="2014-11-01T00:00:00"/>
    <n v="2014"/>
    <n v="2020"/>
    <d v="2019-07-31T00:00:00"/>
    <n v="0"/>
    <s v="No"/>
    <n v="29"/>
    <n v="24.34"/>
    <n v="29.08"/>
    <n v="95.25"/>
    <n v="200.66"/>
    <n v="200.66"/>
    <n v="23.66"/>
    <n v="50"/>
    <s v="No"/>
    <m/>
    <m/>
    <m/>
    <x v="1"/>
  </r>
  <r>
    <n v="1577"/>
    <s v="Mike Farmer"/>
    <d v="1936-09-26T00:00:00"/>
    <s v="Former"/>
    <s v="F"/>
    <s v="USA"/>
    <s v="White"/>
    <d v="1958-11-01T00:00:00"/>
    <n v="1958"/>
    <n v="1966"/>
    <d v="2019-07-31T00:00:00"/>
    <n v="0"/>
    <s v="No"/>
    <n v="82"/>
    <n v="22.1"/>
    <n v="82.84"/>
    <n v="95.25"/>
    <n v="200.66"/>
    <n v="200.66"/>
    <n v="23.66"/>
    <n v="423"/>
    <s v="No"/>
    <m/>
    <m/>
    <m/>
    <x v="1"/>
  </r>
  <r>
    <n v="1578"/>
    <s v="Desmond Ferguson"/>
    <d v="1977-07-22T00:00:00"/>
    <s v="Former"/>
    <s v="G-F"/>
    <s v="USA"/>
    <s v="Black"/>
    <d v="2003-11-01T00:00:00"/>
    <n v="2003"/>
    <n v="2004"/>
    <d v="2019-07-31T00:00:00"/>
    <n v="0"/>
    <s v="No"/>
    <n v="42"/>
    <n v="26.28"/>
    <n v="42.02"/>
    <n v="92.08"/>
    <n v="200.66"/>
    <n v="200.66"/>
    <n v="22.87"/>
    <n v="7"/>
    <s v="No"/>
    <m/>
    <m/>
    <m/>
    <x v="1"/>
  </r>
  <r>
    <n v="1579"/>
    <s v="Duane Ferrell"/>
    <d v="1965-02-28T00:00:00"/>
    <s v="Former"/>
    <s v="F-G"/>
    <s v="USA"/>
    <s v="Black"/>
    <d v="1988-11-01T00:00:00"/>
    <n v="1988"/>
    <n v="1999"/>
    <d v="2019-07-31T00:00:00"/>
    <n v="0"/>
    <s v="No"/>
    <n v="54"/>
    <n v="23.67"/>
    <n v="54.42"/>
    <n v="94.8"/>
    <n v="200.66"/>
    <n v="200.66"/>
    <n v="23.54"/>
    <n v="583"/>
    <s v="No"/>
    <m/>
    <m/>
    <m/>
    <x v="1"/>
  </r>
  <r>
    <n v="1580"/>
    <s v="Landry Fields"/>
    <d v="1988-06-27T00:00:00"/>
    <s v="Former"/>
    <s v="F"/>
    <s v="USA"/>
    <s v="Mezcla"/>
    <d v="2010-11-01T00:00:00"/>
    <n v="2010"/>
    <n v="2015"/>
    <d v="2019-07-31T00:00:00"/>
    <n v="0"/>
    <s v="No"/>
    <n v="31"/>
    <n v="22.35"/>
    <n v="31.09"/>
    <n v="95.25"/>
    <n v="200.66"/>
    <n v="200.66"/>
    <n v="23.66"/>
    <n v="251"/>
    <s v="No"/>
    <m/>
    <m/>
    <m/>
    <x v="1"/>
  </r>
  <r>
    <n v="1581"/>
    <s v="Michael Finley"/>
    <d v="1973-03-06T00:00:00"/>
    <s v="Former"/>
    <s v="G-F"/>
    <s v="USA"/>
    <s v="Black"/>
    <d v="1995-11-01T00:00:00"/>
    <n v="1995"/>
    <n v="2010"/>
    <d v="2019-07-31T00:00:00"/>
    <n v="0"/>
    <s v="No"/>
    <n v="46"/>
    <n v="22.66"/>
    <n v="46.4"/>
    <n v="97.52"/>
    <n v="200.66"/>
    <n v="200.66"/>
    <n v="24.22"/>
    <n v="1103"/>
    <s v="No"/>
    <m/>
    <m/>
    <m/>
    <x v="1"/>
  </r>
  <r>
    <n v="1582"/>
    <s v="Al Fleming"/>
    <d v="1954-04-05T00:00:00"/>
    <s v="Former"/>
    <s v="F"/>
    <s v="USA"/>
    <s v="Black"/>
    <d v="1977-11-01T00:00:00"/>
    <n v="1977"/>
    <n v="1978"/>
    <d v="2003-05-14T00:00:00"/>
    <n v="1"/>
    <s v="Yes"/>
    <n v="49"/>
    <n v="23.58"/>
    <n v="49.11"/>
    <n v="97.52"/>
    <n v="200.66"/>
    <n v="200.66"/>
    <n v="24.22"/>
    <n v="20"/>
    <s v="No"/>
    <s v="Cáncer"/>
    <s v="Cáncer de riñón, tras 5 años d lucha"/>
    <s v="2C90.Z&amp;XA6KU8"/>
    <x v="3"/>
  </r>
  <r>
    <n v="1583"/>
    <s v="Gary Forbes"/>
    <d v="1985-02-25T00:00:00"/>
    <s v="Former"/>
    <s v="F"/>
    <s v="No USA"/>
    <s v="Black"/>
    <d v="2010-11-01T00:00:00"/>
    <n v="2010"/>
    <n v="2012"/>
    <d v="2019-07-31T00:00:00"/>
    <n v="0"/>
    <s v="No"/>
    <n v="34"/>
    <n v="25.68"/>
    <n v="34.43"/>
    <n v="99.79"/>
    <n v="200.66"/>
    <n v="200.66"/>
    <n v="24.78"/>
    <n v="111"/>
    <s v="No"/>
    <m/>
    <m/>
    <m/>
    <x v="1"/>
  </r>
  <r>
    <n v="1584"/>
    <s v="Sherell Ford"/>
    <d v="1972-08-26T00:00:00"/>
    <s v="Former"/>
    <s v="F"/>
    <s v="USA"/>
    <s v="Black"/>
    <d v="1995-11-01T00:00:00"/>
    <n v="1995"/>
    <n v="1996"/>
    <d v="2019-07-31T00:00:00"/>
    <n v="0"/>
    <s v="No"/>
    <n v="46"/>
    <n v="23.18"/>
    <n v="46.93"/>
    <n v="95.25"/>
    <n v="200.66"/>
    <n v="200.66"/>
    <n v="23.66"/>
    <n v="28"/>
    <s v="No"/>
    <m/>
    <m/>
    <m/>
    <x v="1"/>
  </r>
  <r>
    <n v="1585"/>
    <s v="Danny Fortson"/>
    <d v="1976-03-27T00:00:00"/>
    <s v="Former"/>
    <s v="F"/>
    <s v="USA"/>
    <s v="Black"/>
    <d v="1997-11-01T00:00:00"/>
    <n v="1997"/>
    <n v="2007"/>
    <d v="2019-07-31T00:00:00"/>
    <n v="0"/>
    <s v="No"/>
    <n v="43"/>
    <n v="21.6"/>
    <n v="43.34"/>
    <n v="117.93"/>
    <n v="200.66"/>
    <n v="200.66"/>
    <n v="29.29"/>
    <n v="440"/>
    <s v="No"/>
    <m/>
    <m/>
    <m/>
    <x v="1"/>
  </r>
  <r>
    <n v="1586"/>
    <s v="Evan Fournier"/>
    <d v="1992-10-29T00:00:00"/>
    <s v="Active"/>
    <s v="G-F"/>
    <s v="No USA"/>
    <s v="White"/>
    <d v="2012-11-01T00:00:00"/>
    <n v="2012"/>
    <n v="2020"/>
    <d v="2019-07-31T00:00:00"/>
    <n v="0"/>
    <s v="No"/>
    <n v="26"/>
    <n v="20.010000000000002"/>
    <n v="26.75"/>
    <n v="92.99"/>
    <n v="200.66"/>
    <n v="200.66"/>
    <n v="23.09"/>
    <n v="170"/>
    <s v="No"/>
    <m/>
    <m/>
    <m/>
    <x v="1"/>
  </r>
  <r>
    <n v="1587"/>
    <s v="Rick Fox"/>
    <d v="1969-07-24T00:00:00"/>
    <s v="Former"/>
    <s v="F-G"/>
    <s v="No USA"/>
    <s v="Black"/>
    <d v="1991-11-01T00:00:00"/>
    <n v="1991"/>
    <n v="2004"/>
    <d v="2019-07-31T00:00:00"/>
    <n v="0"/>
    <s v="No"/>
    <n v="50"/>
    <n v="22.27"/>
    <n v="50.02"/>
    <n v="104.33"/>
    <n v="200.66"/>
    <n v="200.66"/>
    <n v="25.91"/>
    <n v="930"/>
    <s v="No"/>
    <m/>
    <m/>
    <m/>
    <x v="1"/>
  </r>
  <r>
    <n v="1588"/>
    <s v="Will Frazier"/>
    <d v="1942-08-24T00:00:00"/>
    <s v="Former"/>
    <s v="C-F"/>
    <s v="USA"/>
    <s v="Black"/>
    <d v="1965-11-01T00:00:00"/>
    <n v="1965"/>
    <n v="1966"/>
    <d v="2019-07-31T00:00:00"/>
    <n v="0"/>
    <s v="No"/>
    <n v="76"/>
    <n v="23.19"/>
    <n v="76.930000000000007"/>
    <n v="95.25"/>
    <n v="200.66"/>
    <n v="200.66"/>
    <n v="23.66"/>
    <n v="2"/>
    <s v="No"/>
    <m/>
    <m/>
    <m/>
    <x v="1"/>
  </r>
  <r>
    <n v="1589"/>
    <s v="Anthony Frederick"/>
    <d v="1964-12-07T00:00:00"/>
    <s v="Former"/>
    <s v="F"/>
    <s v="USA"/>
    <s v="Black"/>
    <d v="1988-11-01T00:00:00"/>
    <n v="1988"/>
    <n v="1992"/>
    <d v="2003-05-29T00:00:00"/>
    <n v="1"/>
    <s v="Yes"/>
    <n v="38"/>
    <n v="23.9"/>
    <n v="38.47"/>
    <n v="92.99"/>
    <n v="200.66"/>
    <n v="200.66"/>
    <n v="23.09"/>
    <n v="147"/>
    <s v="No"/>
    <s v="Diseases of the circulatory system"/>
    <s v="Ataque al corazón"/>
    <s v="BA41.Z Acute myocardial infarction, unspecified"/>
    <x v="2"/>
  </r>
  <r>
    <n v="1590"/>
    <s v="Rod Freeman"/>
    <d v="1950-11-05T00:00:00"/>
    <s v="Former"/>
    <s v="F"/>
    <s v="USA"/>
    <s v="White"/>
    <d v="1973-11-01T00:00:00"/>
    <n v="1973"/>
    <n v="1974"/>
    <d v="2019-07-31T00:00:00"/>
    <n v="0"/>
    <s v="No"/>
    <n v="68"/>
    <n v="22.99"/>
    <n v="68.73"/>
    <n v="102.06"/>
    <n v="200.66"/>
    <n v="200.66"/>
    <n v="25.35"/>
    <n v="35"/>
    <s v="No"/>
    <m/>
    <m/>
    <m/>
    <x v="1"/>
  </r>
  <r>
    <n v="1591"/>
    <s v="Francisco Garcia"/>
    <d v="1981-12-31T00:00:00"/>
    <s v="Former"/>
    <s v="F-G"/>
    <s v="No USA"/>
    <s v="Mezcla"/>
    <d v="2005-11-01T00:00:00"/>
    <n v="2005"/>
    <n v="2015"/>
    <d v="2019-07-31T00:00:00"/>
    <n v="0"/>
    <s v="No"/>
    <n v="37"/>
    <n v="23.84"/>
    <n v="37.58"/>
    <n v="88.45"/>
    <n v="200.66"/>
    <n v="200.66"/>
    <n v="21.97"/>
    <n v="549"/>
    <s v="No"/>
    <m/>
    <m/>
    <m/>
    <x v="1"/>
  </r>
  <r>
    <n v="1592"/>
    <s v="Calvin Garrett"/>
    <d v="1956-07-11T00:00:00"/>
    <s v="Former"/>
    <s v="F"/>
    <s v="USA"/>
    <s v="Black"/>
    <d v="1980-11-01T00:00:00"/>
    <n v="1980"/>
    <n v="1984"/>
    <d v="2019-07-31T00:00:00"/>
    <n v="0"/>
    <s v="No"/>
    <n v="63"/>
    <n v="24.31"/>
    <n v="63.05"/>
    <n v="86.18"/>
    <n v="200.66"/>
    <n v="200.66"/>
    <n v="21.4"/>
    <n v="166"/>
    <s v="No"/>
    <m/>
    <m/>
    <m/>
    <x v="1"/>
  </r>
  <r>
    <n v="1593"/>
    <s v="Jim Garvin"/>
    <d v="1950-02-05T00:00:00"/>
    <s v="Former"/>
    <s v="F"/>
    <s v="USA"/>
    <s v="Black"/>
    <d v="1973-11-01T00:00:00"/>
    <n v="1973"/>
    <n v="1974"/>
    <d v="2019-07-31T00:00:00"/>
    <n v="0"/>
    <s v="No"/>
    <n v="69"/>
    <n v="23.74"/>
    <n v="69.48"/>
    <n v="90.72"/>
    <n v="200.66"/>
    <n v="200.66"/>
    <n v="22.53"/>
    <n v="6"/>
    <s v="No"/>
    <m/>
    <m/>
    <m/>
    <x v="1"/>
  </r>
  <r>
    <n v="1594"/>
    <s v="Andrew Gaze"/>
    <d v="1965-07-24T00:00:00"/>
    <s v="Former"/>
    <s v="g"/>
    <s v="No USA"/>
    <s v="White"/>
    <d v="1993-11-01T00:00:00"/>
    <n v="1993"/>
    <n v="1999"/>
    <d v="2019-07-31T00:00:00"/>
    <n v="0"/>
    <s v="No"/>
    <n v="54"/>
    <n v="28.27"/>
    <n v="54.02"/>
    <n v="92.99"/>
    <n v="200.66"/>
    <n v="200.66"/>
    <n v="23.09"/>
    <n v="26"/>
    <s v="No"/>
    <m/>
    <m/>
    <m/>
    <x v="1"/>
  </r>
  <r>
    <n v="1595"/>
    <s v="Mickael Gelabale"/>
    <d v="1983-05-22T00:00:00"/>
    <s v="Former"/>
    <s v="F"/>
    <s v="No USA"/>
    <s v="Black"/>
    <d v="2006-11-01T00:00:00"/>
    <n v="2006"/>
    <n v="2013"/>
    <d v="2019-07-31T00:00:00"/>
    <n v="0"/>
    <s v="No"/>
    <n v="36"/>
    <n v="23.45"/>
    <n v="36.19"/>
    <n v="97.52"/>
    <n v="200.66"/>
    <n v="200.66"/>
    <n v="24.22"/>
    <n v="145"/>
    <s v="No"/>
    <m/>
    <m/>
    <m/>
    <x v="1"/>
  </r>
  <r>
    <n v="1596"/>
    <s v="George Gervin*"/>
    <d v="1952-04-27T00:00:00"/>
    <s v="Former"/>
    <s v="G-F"/>
    <s v="USA"/>
    <s v="Black"/>
    <d v="1976-11-01T00:00:00"/>
    <n v="1976"/>
    <n v="1986"/>
    <d v="2019-07-31T00:00:00"/>
    <n v="0"/>
    <s v="No"/>
    <n v="67"/>
    <n v="24.51"/>
    <n v="67.260000000000005"/>
    <n v="81.650000000000006"/>
    <n v="200.66"/>
    <n v="200.66"/>
    <n v="20.28"/>
    <n v="791"/>
    <s v="No"/>
    <m/>
    <m/>
    <m/>
    <x v="1"/>
  </r>
  <r>
    <n v="1597"/>
    <s v="Normie Glick"/>
    <d v="1927-11-10T00:00:00"/>
    <s v="Former"/>
    <s v="F"/>
    <s v="USA"/>
    <s v="White"/>
    <d v="1949-11-01T00:00:00"/>
    <n v="1949"/>
    <n v="1950"/>
    <d v="1989-03-19T00:00:00"/>
    <n v="1"/>
    <s v="Yes"/>
    <n v="61"/>
    <n v="21.98"/>
    <n v="61.36"/>
    <n v="86.18"/>
    <n v="200.66"/>
    <n v="200.66"/>
    <n v="21.4"/>
    <n v="1"/>
    <s v="No"/>
    <s v="No encontrado"/>
    <s v="No"/>
    <s v="XB5F"/>
    <x v="4"/>
  </r>
  <r>
    <n v="1598"/>
    <s v="Ryan Gomes"/>
    <d v="1982-09-01T00:00:00"/>
    <s v="Former"/>
    <s v="F"/>
    <s v="USA"/>
    <s v="Black"/>
    <d v="2005-11-01T00:00:00"/>
    <n v="2005"/>
    <n v="2014"/>
    <d v="2019-07-31T00:00:00"/>
    <n v="0"/>
    <s v="No"/>
    <n v="36"/>
    <n v="23.17"/>
    <n v="36.909999999999997"/>
    <n v="113.4"/>
    <n v="200.66"/>
    <n v="200.66"/>
    <n v="28.16"/>
    <n v="487"/>
    <s v="No"/>
    <m/>
    <m/>
    <m/>
    <x v="1"/>
  </r>
  <r>
    <n v="1599"/>
    <s v="Joe Graboski"/>
    <d v="1930-01-15T00:00:00"/>
    <s v="Former"/>
    <s v="F-C"/>
    <s v="USA"/>
    <s v="White"/>
    <d v="1948-11-01T00:00:00"/>
    <n v="1948"/>
    <n v="1962"/>
    <d v="1998-07-02T00:00:00"/>
    <n v="1"/>
    <s v="Yes"/>
    <n v="68"/>
    <n v="18.8"/>
    <n v="68.459999999999994"/>
    <n v="88.45"/>
    <n v="200.66"/>
    <n v="200.66"/>
    <n v="21.97"/>
    <n v="845"/>
    <s v="No"/>
    <s v="No encontrado"/>
    <s v="No"/>
    <s v="XB5F"/>
    <x v="4"/>
  </r>
  <r>
    <n v="1600"/>
    <s v="Joey Graham"/>
    <d v="1982-06-11T00:00:00"/>
    <s v="Former"/>
    <s v="F"/>
    <s v="USA"/>
    <s v="Black"/>
    <d v="2005-11-01T00:00:00"/>
    <n v="2005"/>
    <n v="2011"/>
    <d v="2019-07-31T00:00:00"/>
    <n v="0"/>
    <s v="No"/>
    <n v="37"/>
    <n v="23.39"/>
    <n v="37.14"/>
    <n v="102.06"/>
    <n v="200.66"/>
    <n v="200.66"/>
    <n v="25.35"/>
    <n v="377"/>
    <s v="No"/>
    <m/>
    <m/>
    <m/>
    <x v="1"/>
  </r>
  <r>
    <n v="1601"/>
    <s v="Travis Grant"/>
    <d v="1950-01-01T00:00:00"/>
    <s v="Former"/>
    <s v="F"/>
    <s v="USA"/>
    <s v="Black"/>
    <d v="1972-11-01T00:00:00"/>
    <n v="1972"/>
    <n v="1974"/>
    <d v="2019-07-31T00:00:00"/>
    <n v="0"/>
    <s v="No"/>
    <n v="69"/>
    <n v="22.83"/>
    <n v="69.58"/>
    <n v="97.52"/>
    <n v="200.66"/>
    <n v="200.66"/>
    <n v="24.22"/>
    <n v="36"/>
    <s v="No"/>
    <m/>
    <m/>
    <m/>
    <x v="1"/>
  </r>
  <r>
    <n v="1602"/>
    <s v="Devin Gray"/>
    <d v="1972-05-31T00:00:00"/>
    <s v="Former"/>
    <s v="F"/>
    <s v="USA"/>
    <s v="Black"/>
    <d v="1996-11-01T00:00:00"/>
    <n v="1996"/>
    <n v="2000"/>
    <d v="2013-08-17T00:00:00"/>
    <n v="1"/>
    <s v="Yes"/>
    <n v="41"/>
    <n v="24.42"/>
    <n v="41.21"/>
    <n v="108.86"/>
    <n v="200.66"/>
    <n v="200.66"/>
    <n v="27.04"/>
    <n v="27"/>
    <s v="Yes"/>
    <s v="Diseases of the circulatory system"/>
    <s v="Yes"/>
    <s v="BA41.Z Acute myocardial infarction, unspecified"/>
    <x v="2"/>
  </r>
  <r>
    <n v="1603"/>
    <s v="Evric Gray"/>
    <d v="1969-12-13T00:00:00"/>
    <s v="Former"/>
    <s v="F"/>
    <s v="USA"/>
    <s v="Black"/>
    <d v="1996-11-01T00:00:00"/>
    <n v="1996"/>
    <n v="1997"/>
    <d v="2019-07-31T00:00:00"/>
    <n v="0"/>
    <s v="No"/>
    <n v="49"/>
    <n v="26.89"/>
    <n v="49.63"/>
    <n v="106.59"/>
    <n v="200.66"/>
    <n v="200.66"/>
    <n v="26.47"/>
    <n v="5"/>
    <s v="No"/>
    <m/>
    <m/>
    <m/>
    <x v="1"/>
  </r>
  <r>
    <n v="1604"/>
    <s v="Bob Greacen"/>
    <d v="1947-09-15T00:00:00"/>
    <s v="Former"/>
    <s v="F"/>
    <s v="USA"/>
    <s v="White"/>
    <d v="1969-11-01T00:00:00"/>
    <n v="1969"/>
    <n v="1971"/>
    <d v="2019-07-31T00:00:00"/>
    <n v="0"/>
    <s v="No"/>
    <n v="71"/>
    <n v="22.13"/>
    <n v="71.87"/>
    <n v="93.44"/>
    <n v="200.66"/>
    <n v="200.66"/>
    <n v="23.21"/>
    <n v="43"/>
    <s v="No"/>
    <m/>
    <m/>
    <m/>
    <x v="1"/>
  </r>
  <r>
    <n v="1605"/>
    <s v="Devin Green"/>
    <d v="1982-10-25T00:00:00"/>
    <s v="Former"/>
    <s v="g"/>
    <s v="USA"/>
    <s v="Black"/>
    <d v="2005-11-01T00:00:00"/>
    <n v="2005"/>
    <n v="2006"/>
    <d v="2019-07-31T00:00:00"/>
    <n v="0"/>
    <s v="No"/>
    <n v="36"/>
    <n v="23.02"/>
    <n v="36.76"/>
    <n v="95.25"/>
    <n v="200.66"/>
    <n v="200.66"/>
    <n v="23.66"/>
    <n v="27"/>
    <s v="No"/>
    <m/>
    <m/>
    <m/>
    <x v="1"/>
  </r>
  <r>
    <n v="1606"/>
    <s v="Draymond Green"/>
    <d v="1990-03-04T00:00:00"/>
    <s v="Active"/>
    <s v="F"/>
    <s v="USA"/>
    <s v="Black"/>
    <d v="2012-11-01T00:00:00"/>
    <n v="2012"/>
    <n v="2020"/>
    <d v="2019-07-31T00:00:00"/>
    <n v="0"/>
    <s v="No"/>
    <n v="29"/>
    <n v="22.66"/>
    <n v="29.41"/>
    <n v="104.33"/>
    <n v="200.66"/>
    <n v="200.66"/>
    <n v="25.91"/>
    <n v="228"/>
    <s v="No"/>
    <m/>
    <m/>
    <m/>
    <x v="1"/>
  </r>
  <r>
    <n v="1607"/>
    <s v="Lamar Green"/>
    <d v="1947-03-22T00:00:00"/>
    <s v="Former"/>
    <s v="F-C"/>
    <s v="USA"/>
    <s v="Black"/>
    <d v="1969-11-01T00:00:00"/>
    <n v="1969"/>
    <n v="1975"/>
    <d v="2019-07-31T00:00:00"/>
    <n v="0"/>
    <s v="No"/>
    <n v="72"/>
    <n v="22.61"/>
    <n v="72.36"/>
    <n v="95.25"/>
    <n v="200.66"/>
    <n v="200.66"/>
    <n v="23.66"/>
    <n v="360"/>
    <s v="No"/>
    <m/>
    <m/>
    <m/>
    <x v="1"/>
  </r>
  <r>
    <n v="1608"/>
    <s v="Luther Green"/>
    <d v="1946-11-13T00:00:00"/>
    <s v="Former"/>
    <s v="F"/>
    <s v="USA"/>
    <s v="Black"/>
    <d v="1972-11-01T00:00:00"/>
    <n v="1972"/>
    <n v="1973"/>
    <d v="2006-01-25T00:00:00"/>
    <n v="1"/>
    <s v="Yes"/>
    <n v="59"/>
    <n v="25.97"/>
    <n v="59.2"/>
    <n v="86.18"/>
    <n v="200.66"/>
    <n v="200.66"/>
    <n v="21.4"/>
    <n v="5"/>
    <s v="No"/>
    <s v="Cáncer"/>
    <s v="No"/>
    <s v="2C25.Z Malignant neoplasms of bronchus or lung, unspecified"/>
    <x v="3"/>
  </r>
  <r>
    <n v="1609"/>
    <s v="Steve Green"/>
    <d v="1953-10-04T00:00:00"/>
    <s v="Former"/>
    <s v="F"/>
    <s v="USA"/>
    <s v="White"/>
    <d v="1976-11-01T00:00:00"/>
    <n v="1976"/>
    <n v="1979"/>
    <d v="2019-07-31T00:00:00"/>
    <n v="0"/>
    <s v="No"/>
    <n v="65"/>
    <n v="23.08"/>
    <n v="65.819999999999993"/>
    <n v="99.79"/>
    <n v="200.66"/>
    <n v="200.66"/>
    <n v="24.78"/>
    <n v="153"/>
    <s v="No"/>
    <m/>
    <m/>
    <m/>
    <x v="1"/>
  </r>
  <r>
    <n v="1610"/>
    <s v="Gary Gregor"/>
    <d v="1945-08-13T00:00:00"/>
    <s v="Former"/>
    <s v="F-C"/>
    <s v="USA"/>
    <s v="White"/>
    <d v="1968-11-01T00:00:00"/>
    <n v="1968"/>
    <n v="1973"/>
    <d v="2019-07-31T00:00:00"/>
    <n v="0"/>
    <s v="No"/>
    <n v="73"/>
    <n v="23.22"/>
    <n v="73.959999999999994"/>
    <n v="102.06"/>
    <n v="200.66"/>
    <n v="200.66"/>
    <n v="25.35"/>
    <n v="296"/>
    <s v="No"/>
    <m/>
    <m/>
    <m/>
    <x v="1"/>
  </r>
  <r>
    <n v="1611"/>
    <s v="John Greig"/>
    <d v="1961-04-28T00:00:00"/>
    <s v="Former"/>
    <s v="F"/>
    <s v="USA"/>
    <s v="White"/>
    <d v="1982-11-01T00:00:00"/>
    <n v="1982"/>
    <n v="1983"/>
    <d v="2019-07-31T00:00:00"/>
    <n v="0"/>
    <s v="No"/>
    <n v="58"/>
    <n v="21.51"/>
    <n v="58.26"/>
    <n v="97.52"/>
    <n v="200.66"/>
    <n v="200.66"/>
    <n v="24.22"/>
    <n v="9"/>
    <s v="No"/>
    <m/>
    <m/>
    <m/>
    <x v="1"/>
  </r>
  <r>
    <n v="1612"/>
    <s v="Greg Griffin"/>
    <d v="1952-09-06T00:00:00"/>
    <s v="Former"/>
    <s v="F"/>
    <s v="USA"/>
    <s v="Black"/>
    <d v="1977-11-01T00:00:00"/>
    <n v="1977"/>
    <n v="1978"/>
    <d v="2019-07-31T00:00:00"/>
    <n v="0"/>
    <s v="No"/>
    <n v="66"/>
    <n v="25.15"/>
    <n v="66.900000000000006"/>
    <n v="86.18"/>
    <n v="200.66"/>
    <n v="200.66"/>
    <n v="21.4"/>
    <n v="36"/>
    <s v="No"/>
    <m/>
    <m/>
    <m/>
    <x v="1"/>
  </r>
  <r>
    <n v="1613"/>
    <s v="Taylor Griffin"/>
    <d v="1986-04-18T00:00:00"/>
    <s v="Former"/>
    <s v="F"/>
    <s v="USA"/>
    <s v="Mezcla"/>
    <d v="2009-11-01T00:00:00"/>
    <n v="2009"/>
    <n v="2010"/>
    <d v="2019-07-31T00:00:00"/>
    <n v="0"/>
    <s v="No"/>
    <n v="33"/>
    <n v="23.54"/>
    <n v="33.28"/>
    <n v="107.95"/>
    <n v="200.66"/>
    <n v="200.66"/>
    <n v="26.81"/>
    <n v="8"/>
    <s v="No"/>
    <m/>
    <m/>
    <m/>
    <x v="1"/>
  </r>
  <r>
    <n v="1614"/>
    <s v="Alex Groza"/>
    <d v="1926-10-07T00:00:00"/>
    <s v="Former"/>
    <s v="C"/>
    <s v="USA"/>
    <s v="White"/>
    <d v="1949-11-01T00:00:00"/>
    <n v="1949"/>
    <n v="1951"/>
    <d v="1995-01-21T00:00:00"/>
    <n v="1"/>
    <s v="Yes"/>
    <n v="68"/>
    <n v="23.07"/>
    <n v="68.290000000000006"/>
    <n v="98.88"/>
    <n v="200.66"/>
    <n v="200.66"/>
    <n v="24.56"/>
    <n v="130"/>
    <s v="No"/>
    <s v="Cáncer"/>
    <s v="No"/>
    <s v="2D4Z Unspecified malignant neoplasms of ill-defined or unspecified sites"/>
    <x v="3"/>
  </r>
  <r>
    <n v="1615"/>
    <s v="Dave Gunther"/>
    <d v="1937-07-22T00:00:00"/>
    <s v="Former"/>
    <s v="F"/>
    <s v="USA"/>
    <s v="White"/>
    <d v="1962-11-01T00:00:00"/>
    <n v="1962"/>
    <n v="1963"/>
    <d v="2019-07-31T00:00:00"/>
    <n v="0"/>
    <s v="No"/>
    <n v="82"/>
    <n v="25.28"/>
    <n v="82.02"/>
    <n v="86.18"/>
    <n v="200.66"/>
    <n v="200.66"/>
    <n v="21.4"/>
    <n v="1"/>
    <s v="No"/>
    <m/>
    <m/>
    <m/>
    <x v="1"/>
  </r>
  <r>
    <n v="1616"/>
    <s v="Happy Hairston"/>
    <d v="1942-05-31T00:00:00"/>
    <s v="Former"/>
    <s v="F"/>
    <s v="USA"/>
    <s v="Black"/>
    <d v="1964-11-01T00:00:00"/>
    <n v="1964"/>
    <n v="1975"/>
    <d v="2001-05-01T00:00:00"/>
    <n v="1"/>
    <s v="Yes"/>
    <n v="58"/>
    <n v="22.42"/>
    <n v="58.92"/>
    <n v="102.06"/>
    <n v="200.66"/>
    <n v="200.66"/>
    <n v="25.35"/>
    <n v="776"/>
    <s v="No"/>
    <s v="Cáncer"/>
    <s v="No"/>
    <s v="2C82.Z Malignant neoplasms of prostate, unspecified"/>
    <x v="3"/>
  </r>
  <r>
    <n v="1617"/>
    <s v="Lindsay Hairston"/>
    <d v="1951-12-08T00:00:00"/>
    <s v="Former"/>
    <s v="F-C"/>
    <s v="USA"/>
    <s v="Black"/>
    <d v="1975-11-01T00:00:00"/>
    <n v="1975"/>
    <n v="1976"/>
    <d v="2019-07-31T00:00:00"/>
    <n v="0"/>
    <s v="No"/>
    <n v="67"/>
    <n v="23.9"/>
    <n v="67.64"/>
    <n v="81.650000000000006"/>
    <n v="200.66"/>
    <n v="200.66"/>
    <n v="20.28"/>
    <n v="47"/>
    <s v="No"/>
    <m/>
    <m/>
    <m/>
    <x v="1"/>
  </r>
  <r>
    <n v="1618"/>
    <s v="Darvin Ham"/>
    <d v="1973-07-23T00:00:00"/>
    <s v="Former"/>
    <s v="F"/>
    <s v="USA"/>
    <s v="Black"/>
    <d v="1996-11-01T00:00:00"/>
    <n v="1996"/>
    <n v="2005"/>
    <d v="2019-07-31T00:00:00"/>
    <n v="0"/>
    <s v="No"/>
    <n v="46"/>
    <n v="23.28"/>
    <n v="46.02"/>
    <n v="99.79"/>
    <n v="200.66"/>
    <n v="200.66"/>
    <n v="24.78"/>
    <n v="417"/>
    <s v="No"/>
    <m/>
    <m/>
    <m/>
    <x v="1"/>
  </r>
  <r>
    <n v="1619"/>
    <s v="Jordan Hamilton"/>
    <d v="1990-10-06T00:00:00"/>
    <s v="Former"/>
    <s v="G-F"/>
    <s v="USA"/>
    <s v="Black"/>
    <d v="2011-11-01T00:00:00"/>
    <n v="2011"/>
    <n v="2016"/>
    <d v="2019-07-31T00:00:00"/>
    <n v="0"/>
    <s v="No"/>
    <n v="28"/>
    <n v="21.07"/>
    <n v="28.82"/>
    <n v="99.79"/>
    <n v="200.66"/>
    <n v="200.66"/>
    <n v="24.78"/>
    <n v="134"/>
    <s v="No"/>
    <m/>
    <m/>
    <m/>
    <x v="1"/>
  </r>
  <r>
    <n v="1620"/>
    <s v="Darrin Hancock"/>
    <d v="1971-11-03T00:00:00"/>
    <s v="Former"/>
    <s v="G-F"/>
    <s v="USA"/>
    <s v="Black"/>
    <d v="1994-11-01T00:00:00"/>
    <n v="1994"/>
    <n v="1997"/>
    <d v="2019-07-31T00:00:00"/>
    <n v="0"/>
    <s v="No"/>
    <n v="47"/>
    <n v="23"/>
    <n v="47.74"/>
    <n v="92.99"/>
    <n v="200.66"/>
    <n v="200.66"/>
    <n v="23.09"/>
    <n v="133"/>
    <s v="No"/>
    <m/>
    <m/>
    <m/>
    <x v="1"/>
  </r>
  <r>
    <n v="1621"/>
    <s v="Alex Hannum*"/>
    <d v="1923-07-19T00:00:00"/>
    <s v="Former"/>
    <s v="F-C"/>
    <s v="USA"/>
    <s v="White"/>
    <d v="1949-11-01T00:00:00"/>
    <n v="1949"/>
    <n v="1957"/>
    <d v="2002-01-18T00:00:00"/>
    <n v="1"/>
    <s v="Yes"/>
    <n v="78"/>
    <n v="26.29"/>
    <n v="78.5"/>
    <n v="95.25"/>
    <n v="200.66"/>
    <n v="200.66"/>
    <n v="23.66"/>
    <n v="516"/>
    <s v="No"/>
    <s v="No encontrado"/>
    <s v="No"/>
    <s v="XB5F"/>
    <x v="4"/>
  </r>
  <r>
    <n v="1622"/>
    <s v="Don Hanrahan"/>
    <d v="1929-02-06T00:00:00"/>
    <s v="Former"/>
    <s v="F"/>
    <s v="USA"/>
    <s v="White"/>
    <d v="1952-11-01T00:00:00"/>
    <n v="1952"/>
    <n v="1953"/>
    <d v="2010-02-08T00:00:00"/>
    <n v="1"/>
    <s v="Yes"/>
    <n v="81"/>
    <n v="23.73"/>
    <n v="81"/>
    <n v="90.72"/>
    <n v="200.66"/>
    <n v="200.66"/>
    <n v="22.53"/>
    <n v="18"/>
    <s v="No"/>
    <s v="Cáncer"/>
    <s v="No"/>
    <s v="2D4Z Unspecified malignant neoplasms of ill-defined or unspecified sites"/>
    <x v="3"/>
  </r>
  <r>
    <n v="1623"/>
    <s v="Bill Hanzlik"/>
    <d v="1957-12-06T00:00:00"/>
    <s v="Former"/>
    <s v="G-F"/>
    <s v="USA"/>
    <s v="White"/>
    <d v="1980-11-01T00:00:00"/>
    <n v="1980"/>
    <n v="1990"/>
    <d v="2019-07-31T00:00:00"/>
    <n v="0"/>
    <s v="No"/>
    <n v="61"/>
    <n v="22.9"/>
    <n v="61.65"/>
    <n v="83.91"/>
    <n v="200.66"/>
    <n v="200.66"/>
    <n v="20.84"/>
    <n v="748"/>
    <s v="No"/>
    <m/>
    <m/>
    <m/>
    <x v="1"/>
  </r>
  <r>
    <n v="1624"/>
    <s v="Anfernee Hardaway"/>
    <d v="1971-07-18T00:00:00"/>
    <s v="Former"/>
    <s v="G-F"/>
    <s v="USA"/>
    <s v="Black"/>
    <d v="1993-11-01T00:00:00"/>
    <n v="1993"/>
    <n v="2008"/>
    <d v="2019-07-31T00:00:00"/>
    <n v="0"/>
    <s v="No"/>
    <n v="48"/>
    <n v="22.29"/>
    <n v="48.04"/>
    <n v="88.45"/>
    <n v="200.66"/>
    <n v="200.66"/>
    <n v="21.97"/>
    <n v="704"/>
    <s v="No"/>
    <m/>
    <m/>
    <m/>
    <x v="1"/>
  </r>
  <r>
    <n v="1625"/>
    <s v="Alan Hardy"/>
    <d v="1957-05-25T00:00:00"/>
    <s v="Former"/>
    <s v="F"/>
    <s v="USA"/>
    <s v="Black"/>
    <d v="1980-11-01T00:00:00"/>
    <n v="1980"/>
    <n v="1982"/>
    <d v="2019-07-31T00:00:00"/>
    <n v="0"/>
    <s v="No"/>
    <n v="62"/>
    <n v="23.44"/>
    <n v="62.18"/>
    <n v="88.45"/>
    <n v="200.66"/>
    <n v="200.66"/>
    <n v="21.97"/>
    <n v="60"/>
    <s v="No"/>
    <m/>
    <m/>
    <m/>
    <x v="1"/>
  </r>
  <r>
    <n v="1626"/>
    <s v="Matt Harpring"/>
    <d v="1976-05-31T00:00:00"/>
    <s v="Former"/>
    <s v="F"/>
    <s v="USA"/>
    <s v="White"/>
    <d v="1998-11-01T00:00:00"/>
    <n v="1998"/>
    <n v="2009"/>
    <d v="2019-07-31T00:00:00"/>
    <n v="0"/>
    <s v="No"/>
    <n v="43"/>
    <n v="22.42"/>
    <n v="43.16"/>
    <n v="104.78"/>
    <n v="200.66"/>
    <n v="200.66"/>
    <n v="26.02"/>
    <n v="665"/>
    <s v="No"/>
    <m/>
    <m/>
    <m/>
    <x v="1"/>
  </r>
  <r>
    <n v="1627"/>
    <s v="Bob Harris"/>
    <d v="1927-03-16T00:00:00"/>
    <s v="Former"/>
    <s v="F-C"/>
    <s v="USA"/>
    <s v="White"/>
    <d v="1949-11-01T00:00:00"/>
    <n v="1949"/>
    <n v="1954"/>
    <d v="1977-04-10T00:00:00"/>
    <n v="1"/>
    <s v="Yes"/>
    <n v="50"/>
    <n v="22.63"/>
    <n v="50.07"/>
    <n v="88.45"/>
    <n v="200.66"/>
    <n v="200.66"/>
    <n v="21.97"/>
    <n v="325"/>
    <s v="No"/>
    <s v="No encontrado"/>
    <s v="No"/>
    <s v="XB5F"/>
    <x v="4"/>
  </r>
  <r>
    <n v="1628"/>
    <s v="Juaquin Hawkins"/>
    <d v="1973-07-02T00:00:00"/>
    <s v="Former"/>
    <s v="G-F"/>
    <s v="USA"/>
    <s v="Black"/>
    <d v="2002-11-01T00:00:00"/>
    <n v="2002"/>
    <n v="2003"/>
    <d v="2019-07-31T00:00:00"/>
    <n v="0"/>
    <s v="No"/>
    <n v="46"/>
    <n v="29.33"/>
    <n v="46.08"/>
    <n v="99.79"/>
    <n v="200.66"/>
    <n v="200.66"/>
    <n v="24.78"/>
    <n v="58"/>
    <s v="Yes"/>
    <m/>
    <m/>
    <m/>
    <x v="1"/>
  </r>
  <r>
    <n v="1629"/>
    <s v="Jarvis Hayes"/>
    <d v="1981-08-09T00:00:00"/>
    <s v="Former"/>
    <s v="F"/>
    <s v="USA"/>
    <s v="Black"/>
    <d v="2003-11-01T00:00:00"/>
    <n v="2003"/>
    <n v="2010"/>
    <d v="2019-07-31T00:00:00"/>
    <n v="0"/>
    <s v="No"/>
    <n v="37"/>
    <n v="22.23"/>
    <n v="37.97"/>
    <n v="99.79"/>
    <n v="200.66"/>
    <n v="200.66"/>
    <n v="24.78"/>
    <n v="427"/>
    <s v="No"/>
    <m/>
    <m/>
    <m/>
    <x v="1"/>
  </r>
  <r>
    <n v="1630"/>
    <s v="Tom Heinsohn*"/>
    <d v="1934-08-26T00:00:00"/>
    <s v="Former"/>
    <s v="F-C"/>
    <s v="USA"/>
    <s v="White"/>
    <d v="1956-11-01T00:00:00"/>
    <n v="1956"/>
    <n v="1965"/>
    <d v="2019-07-31T00:00:00"/>
    <n v="0"/>
    <s v="No"/>
    <n v="84"/>
    <n v="22.18"/>
    <n v="84.93"/>
    <n v="98.88"/>
    <n v="200.66"/>
    <n v="200.66"/>
    <n v="24.56"/>
    <n v="654"/>
    <s v="No"/>
    <m/>
    <m/>
    <m/>
    <x v="1"/>
  </r>
  <r>
    <n v="1631"/>
    <s v="Cedric Henderson"/>
    <d v="1975-03-11T00:00:00"/>
    <s v="Former"/>
    <s v="F"/>
    <s v="USA"/>
    <s v="Black"/>
    <d v="1997-11-01T00:00:00"/>
    <n v="1997"/>
    <n v="2002"/>
    <d v="2019-07-31T00:00:00"/>
    <n v="0"/>
    <s v="No"/>
    <n v="44"/>
    <n v="22.64"/>
    <n v="44.39"/>
    <n v="97.52"/>
    <n v="200.66"/>
    <n v="200.66"/>
    <n v="24.22"/>
    <n v="260"/>
    <s v="No"/>
    <m/>
    <m/>
    <m/>
    <x v="1"/>
  </r>
  <r>
    <n v="1632"/>
    <s v="Don Henriksen"/>
    <d v="1929-10-10T00:00:00"/>
    <s v="Former"/>
    <s v="F-C"/>
    <s v="USA"/>
    <s v="White"/>
    <d v="1952-11-01T00:00:00"/>
    <n v="1952"/>
    <n v="1955"/>
    <d v="2008-05-14T00:00:00"/>
    <n v="1"/>
    <s v="Yes"/>
    <n v="78"/>
    <n v="23.06"/>
    <n v="78.59"/>
    <n v="102.06"/>
    <n v="200.66"/>
    <n v="200.66"/>
    <n v="25.35"/>
    <n v="138"/>
    <s v="No"/>
    <s v="No encontrado"/>
    <s v="No"/>
    <s v="XB5F"/>
    <x v="4"/>
  </r>
  <r>
    <n v="1633"/>
    <s v="Conner Henry"/>
    <d v="1963-07-21T00:00:00"/>
    <s v="Former"/>
    <s v="g"/>
    <s v="USA"/>
    <s v="White"/>
    <d v="1986-11-01T00:00:00"/>
    <n v="1986"/>
    <n v="1988"/>
    <d v="2019-07-31T00:00:00"/>
    <n v="0"/>
    <s v="No"/>
    <n v="56"/>
    <n v="23.28"/>
    <n v="56.03"/>
    <n v="88.45"/>
    <n v="200.66"/>
    <n v="200.66"/>
    <n v="21.97"/>
    <n v="93"/>
    <s v="No"/>
    <m/>
    <m/>
    <m/>
    <x v="1"/>
  </r>
  <r>
    <n v="1634"/>
    <s v="Skeeter Henry"/>
    <d v="1967-12-08T00:00:00"/>
    <s v="Former"/>
    <s v="g"/>
    <s v="USA"/>
    <s v="Black"/>
    <d v="1993-11-01T00:00:00"/>
    <n v="1993"/>
    <n v="1994"/>
    <d v="2019-07-31T00:00:00"/>
    <n v="0"/>
    <s v="No"/>
    <n v="51"/>
    <n v="25.9"/>
    <n v="51.64"/>
    <n v="86.18"/>
    <n v="200.66"/>
    <n v="200.66"/>
    <n v="21.4"/>
    <n v="4"/>
    <s v="No"/>
    <m/>
    <m/>
    <m/>
    <x v="1"/>
  </r>
  <r>
    <n v="1635"/>
    <s v="Bill Hewitt"/>
    <d v="1944-08-08T00:00:00"/>
    <s v="Former"/>
    <s v="F"/>
    <s v="USA"/>
    <s v="Black"/>
    <d v="1968-11-01T00:00:00"/>
    <n v="1968"/>
    <n v="1975"/>
    <d v="2019-07-31T00:00:00"/>
    <n v="0"/>
    <s v="No"/>
    <n v="74"/>
    <n v="24.23"/>
    <n v="74.98"/>
    <n v="95.25"/>
    <n v="200.66"/>
    <n v="200.66"/>
    <n v="23.66"/>
    <n v="361"/>
    <s v="No"/>
    <m/>
    <m/>
    <m/>
    <x v="1"/>
  </r>
  <r>
    <n v="1636"/>
    <s v="Phil Hicks"/>
    <d v="1953-01-31T00:00:00"/>
    <s v="Former"/>
    <s v="F"/>
    <s v="USA"/>
    <s v="White"/>
    <d v="1976-11-01T00:00:00"/>
    <n v="1976"/>
    <n v="1979"/>
    <d v="2019-07-31T00:00:00"/>
    <n v="0"/>
    <s v="No"/>
    <n v="66"/>
    <n v="23.75"/>
    <n v="66.489999999999995"/>
    <n v="92.99"/>
    <n v="200.66"/>
    <n v="200.66"/>
    <n v="23.09"/>
    <n v="57"/>
    <s v="No"/>
    <m/>
    <m/>
    <m/>
    <x v="1"/>
  </r>
  <r>
    <n v="1637"/>
    <s v="Rod Higgins"/>
    <d v="1960-01-31T00:00:00"/>
    <s v="Former"/>
    <s v="F-C"/>
    <s v="USA"/>
    <s v="Black"/>
    <d v="1982-11-01T00:00:00"/>
    <n v="1982"/>
    <n v="1995"/>
    <d v="2019-07-31T00:00:00"/>
    <n v="0"/>
    <s v="No"/>
    <n v="59"/>
    <n v="22.75"/>
    <n v="59.5"/>
    <n v="90.72"/>
    <n v="200.66"/>
    <n v="200.66"/>
    <n v="22.53"/>
    <n v="779"/>
    <s v="No"/>
    <m/>
    <m/>
    <m/>
    <x v="1"/>
  </r>
  <r>
    <n v="1638"/>
    <s v="Solomon Hill"/>
    <d v="1991-03-18T00:00:00"/>
    <s v="Active"/>
    <s v="F"/>
    <s v="USA"/>
    <s v="Black"/>
    <d v="2013-11-01T00:00:00"/>
    <n v="2013"/>
    <n v="2020"/>
    <d v="2019-07-31T00:00:00"/>
    <n v="0"/>
    <s v="No"/>
    <n v="28"/>
    <n v="22.63"/>
    <n v="28.37"/>
    <n v="102.06"/>
    <n v="200.66"/>
    <n v="200.66"/>
    <n v="25.35"/>
    <n v="95"/>
    <s v="No"/>
    <m/>
    <m/>
    <m/>
    <x v="1"/>
  </r>
  <r>
    <n v="1639"/>
    <s v="Art Hillhouse"/>
    <d v="1916-06-12T00:00:00"/>
    <s v="Former"/>
    <s v="C"/>
    <s v="USA"/>
    <s v="White"/>
    <d v="1946-11-01T00:00:00"/>
    <n v="1946"/>
    <n v="1948"/>
    <d v="1980-10-15T00:00:00"/>
    <n v="1"/>
    <s v="Yes"/>
    <n v="64"/>
    <n v="30.39"/>
    <n v="64.34"/>
    <n v="99.79"/>
    <n v="200.66"/>
    <n v="200.66"/>
    <n v="24.78"/>
    <n v="71"/>
    <s v="No"/>
    <s v="No encontrado"/>
    <s v="No"/>
    <s v="XB5F"/>
    <x v="4"/>
  </r>
  <r>
    <n v="1640"/>
    <s v="Darington Hobson"/>
    <d v="1987-09-29T00:00:00"/>
    <s v="Former"/>
    <s v="g"/>
    <s v="USA"/>
    <s v="Black"/>
    <d v="2011-11-01T00:00:00"/>
    <n v="2011"/>
    <n v="2012"/>
    <d v="2019-07-31T00:00:00"/>
    <n v="0"/>
    <s v="No"/>
    <n v="31"/>
    <n v="24.09"/>
    <n v="31.84"/>
    <n v="95.25"/>
    <n v="200.66"/>
    <n v="200.66"/>
    <n v="23.66"/>
    <n v="5"/>
    <s v="Yes"/>
    <m/>
    <m/>
    <m/>
    <x v="1"/>
  </r>
  <r>
    <n v="1641"/>
    <s v="Julius Hodge"/>
    <d v="1983-11-18T00:00:00"/>
    <s v="Former"/>
    <s v="g"/>
    <s v="USA"/>
    <s v="Black"/>
    <d v="2005-11-01T00:00:00"/>
    <n v="2005"/>
    <n v="2007"/>
    <d v="2019-07-31T00:00:00"/>
    <n v="0"/>
    <s v="No"/>
    <n v="35"/>
    <n v="21.95"/>
    <n v="35.700000000000003"/>
    <n v="95.25"/>
    <n v="200.66"/>
    <n v="200.66"/>
    <n v="23.66"/>
    <n v="23"/>
    <s v="No"/>
    <m/>
    <m/>
    <m/>
    <x v="1"/>
  </r>
  <r>
    <n v="1642"/>
    <s v="Bob Hogsett"/>
    <d v="1941-01-29T00:00:00"/>
    <s v="Former"/>
    <s v="F"/>
    <s v="USA"/>
    <s v="White"/>
    <d v="1966-11-01T00:00:00"/>
    <n v="1966"/>
    <n v="1967"/>
    <d v="1984-12-05T00:00:00"/>
    <n v="1"/>
    <s v="Yes"/>
    <n v="43"/>
    <n v="25.75"/>
    <n v="43.85"/>
    <n v="104.33"/>
    <n v="200.66"/>
    <n v="200.66"/>
    <n v="25.91"/>
    <n v="7"/>
    <s v="No"/>
    <s v="Accidente/Asesinato/Suicidio"/>
    <s v="No"/>
    <s v="PA80.2 nintentional exposure to other and unspecified firearm"/>
    <x v="5"/>
  </r>
  <r>
    <n v="1643"/>
    <s v="A.W. Holt"/>
    <d v="1946-08-26T00:00:00"/>
    <s v="Former"/>
    <s v="F"/>
    <s v="USA"/>
    <s v="Black"/>
    <d v="1970-11-01T00:00:00"/>
    <n v="1970"/>
    <n v="1971"/>
    <d v="2019-07-31T00:00:00"/>
    <n v="0"/>
    <s v="No"/>
    <n v="72"/>
    <n v="24.18"/>
    <n v="72.930000000000007"/>
    <n v="95.25"/>
    <n v="200.66"/>
    <n v="200.66"/>
    <n v="23.66"/>
    <n v="6"/>
    <s v="No"/>
    <m/>
    <m/>
    <m/>
    <x v="1"/>
  </r>
  <r>
    <n v="1644"/>
    <s v="Scotty Hopson"/>
    <d v="1989-08-08T00:00:00"/>
    <s v="Former"/>
    <s v="g"/>
    <s v="USA"/>
    <s v="Black"/>
    <d v="2013-11-01T00:00:00"/>
    <n v="2013"/>
    <n v="2018"/>
    <d v="2019-07-31T00:00:00"/>
    <n v="0"/>
    <s v="No"/>
    <n v="29"/>
    <n v="24.23"/>
    <n v="29.98"/>
    <n v="92.53"/>
    <n v="200.66"/>
    <n v="200.66"/>
    <n v="22.98"/>
    <n v="2"/>
    <s v="No"/>
    <m/>
    <m/>
    <m/>
    <x v="1"/>
  </r>
  <r>
    <n v="1645"/>
    <s v="Ron Horn"/>
    <d v="1938-05-24T00:00:00"/>
    <s v="Former"/>
    <s v="F"/>
    <s v="USA"/>
    <s v="White"/>
    <d v="1961-11-01T00:00:00"/>
    <n v="1961"/>
    <n v="1963"/>
    <d v="2002-10-05T00:00:00"/>
    <n v="1"/>
    <s v="Yes"/>
    <n v="64"/>
    <n v="23.44"/>
    <n v="64.37"/>
    <n v="99.79"/>
    <n v="200.66"/>
    <n v="200.66"/>
    <n v="24.78"/>
    <n v="31"/>
    <s v="No"/>
    <s v="No encontrado"/>
    <s v="No"/>
    <s v="XB5F"/>
    <x v="4"/>
  </r>
  <r>
    <n v="1646"/>
    <s v="Bob Houbregs*"/>
    <d v="1932-03-12T00:00:00"/>
    <s v="Former"/>
    <s v="C-F"/>
    <s v="No USA"/>
    <s v="White"/>
    <d v="1953-11-01T00:00:00"/>
    <n v="1953"/>
    <n v="1958"/>
    <d v="2014-05-28T00:00:00"/>
    <n v="1"/>
    <s v="Yes"/>
    <n v="82"/>
    <n v="21.64"/>
    <n v="82.21"/>
    <n v="95.25"/>
    <n v="200.66"/>
    <n v="200.66"/>
    <n v="23.66"/>
    <n v="281"/>
    <s v="No"/>
    <m/>
    <s v="No"/>
    <s v="8E7Z and MB47.C"/>
    <x v="0"/>
  </r>
  <r>
    <n v="1647"/>
    <s v="Josh Howard"/>
    <d v="1980-04-28T00:00:00"/>
    <s v="Former"/>
    <s v="F-G"/>
    <s v="USA"/>
    <s v="Black"/>
    <d v="2003-11-01T00:00:00"/>
    <n v="2003"/>
    <n v="2013"/>
    <d v="2019-07-31T00:00:00"/>
    <n v="0"/>
    <s v="No"/>
    <n v="39"/>
    <n v="23.51"/>
    <n v="39.26"/>
    <n v="95.25"/>
    <n v="200.66"/>
    <n v="200.66"/>
    <n v="23.66"/>
    <n v="507"/>
    <s v="No"/>
    <m/>
    <m/>
    <m/>
    <x v="1"/>
  </r>
  <r>
    <n v="1648"/>
    <s v="Otis Howard"/>
    <d v="1956-11-05T00:00:00"/>
    <s v="Former"/>
    <s v="F"/>
    <s v="USA"/>
    <s v="Black"/>
    <d v="1978-11-01T00:00:00"/>
    <n v="1978"/>
    <n v="1979"/>
    <d v="2019-07-31T00:00:00"/>
    <n v="0"/>
    <s v="No"/>
    <n v="62"/>
    <n v="21.99"/>
    <n v="62.73"/>
    <n v="99.79"/>
    <n v="200.66"/>
    <n v="200.66"/>
    <n v="24.78"/>
    <n v="14"/>
    <s v="No"/>
    <m/>
    <m/>
    <m/>
    <x v="1"/>
  </r>
  <r>
    <n v="1649"/>
    <s v="Bailey Howell*"/>
    <d v="1937-01-20T00:00:00"/>
    <s v="Former"/>
    <s v="F"/>
    <s v="USA"/>
    <s v="White"/>
    <d v="1959-11-01T00:00:00"/>
    <n v="1959"/>
    <n v="1971"/>
    <d v="2019-07-31T00:00:00"/>
    <n v="0"/>
    <s v="No"/>
    <n v="82"/>
    <n v="22.78"/>
    <n v="82.52"/>
    <n v="95.25"/>
    <n v="200.66"/>
    <n v="200.66"/>
    <n v="23.66"/>
    <n v="950"/>
    <s v="No"/>
    <m/>
    <m/>
    <m/>
    <x v="1"/>
  </r>
  <r>
    <n v="1650"/>
    <s v="Brandon Hunter"/>
    <d v="1980-11-24T00:00:00"/>
    <s v="Former"/>
    <s v="F"/>
    <s v="USA"/>
    <s v="Black"/>
    <d v="2003-11-01T00:00:00"/>
    <n v="2003"/>
    <n v="2005"/>
    <d v="2019-07-31T00:00:00"/>
    <n v="0"/>
    <s v="No"/>
    <n v="38"/>
    <n v="22.93"/>
    <n v="38.68"/>
    <n v="117.93"/>
    <n v="200.66"/>
    <n v="200.66"/>
    <n v="29.29"/>
    <n v="67"/>
    <s v="No"/>
    <m/>
    <m/>
    <m/>
    <x v="1"/>
  </r>
  <r>
    <n v="1651"/>
    <s v="Les Hunter"/>
    <d v="1942-08-16T00:00:00"/>
    <s v="Former"/>
    <s v="F-C"/>
    <s v="USA"/>
    <s v="Black"/>
    <d v="1964-11-01T00:00:00"/>
    <n v="1964"/>
    <n v="1965"/>
    <d v="2019-07-31T00:00:00"/>
    <n v="0"/>
    <s v="No"/>
    <n v="76"/>
    <n v="22.21"/>
    <n v="76.959999999999994"/>
    <n v="95.25"/>
    <n v="200.66"/>
    <n v="200.66"/>
    <n v="23.66"/>
    <n v="24"/>
    <s v="No"/>
    <m/>
    <m/>
    <m/>
    <x v="1"/>
  </r>
  <r>
    <n v="1652"/>
    <s v="Luke Jackson"/>
    <d v="1981-11-06T00:00:00"/>
    <s v="Former"/>
    <s v="F"/>
    <s v="USA"/>
    <s v="White"/>
    <d v="2004-11-01T00:00:00"/>
    <n v="2004"/>
    <n v="2008"/>
    <d v="2019-07-31T00:00:00"/>
    <n v="0"/>
    <s v="No"/>
    <n v="37"/>
    <n v="22.99"/>
    <n v="37.729999999999997"/>
    <n v="97.52"/>
    <n v="200.66"/>
    <n v="200.66"/>
    <n v="24.22"/>
    <n v="73"/>
    <s v="Yes"/>
    <m/>
    <m/>
    <m/>
    <x v="1"/>
  </r>
  <r>
    <n v="1653"/>
    <s v="Wardell Jackson"/>
    <d v="1951-07-18T00:00:00"/>
    <s v="Former"/>
    <s v="F"/>
    <s v="USA"/>
    <s v="Black"/>
    <d v="1974-11-01T00:00:00"/>
    <n v="1974"/>
    <n v="1975"/>
    <d v="2019-07-31T00:00:00"/>
    <n v="0"/>
    <s v="No"/>
    <n v="68"/>
    <n v="23.29"/>
    <n v="68.040000000000006"/>
    <n v="90.72"/>
    <n v="200.66"/>
    <n v="200.66"/>
    <n v="22.53"/>
    <n v="56"/>
    <s v="No"/>
    <m/>
    <m/>
    <m/>
    <x v="1"/>
  </r>
  <r>
    <n v="1654"/>
    <s v="Damion James"/>
    <d v="1987-10-07T00:00:00"/>
    <s v="Former"/>
    <s v="G-F"/>
    <s v="USA"/>
    <s v="Black"/>
    <d v="2010-11-01T00:00:00"/>
    <n v="2010"/>
    <n v="2014"/>
    <d v="2019-07-31T00:00:00"/>
    <n v="0"/>
    <s v="No"/>
    <n v="31"/>
    <n v="23.07"/>
    <n v="31.81"/>
    <n v="102.06"/>
    <n v="200.66"/>
    <n v="200.66"/>
    <n v="25.35"/>
    <n v="39"/>
    <s v="No"/>
    <m/>
    <m/>
    <m/>
    <x v="1"/>
  </r>
  <r>
    <n v="1655"/>
    <s v="Tim James"/>
    <d v="1976-12-26T00:00:00"/>
    <s v="Former"/>
    <s v="F"/>
    <s v="USA"/>
    <s v="Black"/>
    <d v="1999-11-01T00:00:00"/>
    <n v="1999"/>
    <n v="2002"/>
    <d v="2019-07-31T00:00:00"/>
    <n v="0"/>
    <s v="No"/>
    <n v="42"/>
    <n v="22.85"/>
    <n v="42.59"/>
    <n v="96.16"/>
    <n v="200.66"/>
    <n v="200.66"/>
    <n v="23.88"/>
    <n v="43"/>
    <s v="No"/>
    <m/>
    <m/>
    <m/>
    <x v="1"/>
  </r>
  <r>
    <n v="1656"/>
    <s v="Marko Jaric"/>
    <d v="1978-10-12T00:00:00"/>
    <s v="Former"/>
    <s v="g"/>
    <s v="No USA"/>
    <s v="White"/>
    <d v="2002-11-01T00:00:00"/>
    <n v="2002"/>
    <n v="2009"/>
    <d v="2019-07-31T00:00:00"/>
    <n v="0"/>
    <s v="No"/>
    <n v="40"/>
    <n v="24.05"/>
    <n v="40.799999999999997"/>
    <n v="89.81"/>
    <n v="200.66"/>
    <n v="200.66"/>
    <n v="22.31"/>
    <n v="447"/>
    <s v="No"/>
    <m/>
    <m/>
    <m/>
    <x v="1"/>
  </r>
  <r>
    <n v="1657"/>
    <s v="Richard Jefferson"/>
    <d v="1980-06-21T00:00:00"/>
    <s v="Former"/>
    <s v="F"/>
    <s v="USA"/>
    <s v="Black"/>
    <d v="2001-11-01T00:00:00"/>
    <n v="2001"/>
    <n v="2018"/>
    <d v="2019-07-31T00:00:00"/>
    <n v="0"/>
    <s v="No"/>
    <n v="39"/>
    <n v="21.36"/>
    <n v="39.11"/>
    <n v="105.69"/>
    <n v="200.66"/>
    <n v="200.66"/>
    <n v="26.25"/>
    <n v="997"/>
    <s v="No"/>
    <m/>
    <m/>
    <m/>
    <x v="1"/>
  </r>
  <r>
    <n v="1658"/>
    <s v="Chris Jent"/>
    <d v="1970-01-11T00:00:00"/>
    <s v="Former"/>
    <s v="F"/>
    <s v="USA"/>
    <s v="White"/>
    <d v="1993-11-01T00:00:00"/>
    <n v="1993"/>
    <n v="1997"/>
    <d v="2019-07-31T00:00:00"/>
    <n v="0"/>
    <s v="No"/>
    <n v="49"/>
    <n v="23.81"/>
    <n v="49.55"/>
    <n v="99.79"/>
    <n v="200.66"/>
    <n v="200.66"/>
    <n v="24.78"/>
    <n v="6"/>
    <s v="No"/>
    <m/>
    <m/>
    <m/>
    <x v="1"/>
  </r>
  <r>
    <n v="1659"/>
    <s v="Buck Johnson"/>
    <d v="1964-01-03T00:00:00"/>
    <s v="Former"/>
    <s v="F"/>
    <s v="USA"/>
    <s v="Black"/>
    <d v="1986-11-01T00:00:00"/>
    <n v="1986"/>
    <n v="1993"/>
    <d v="2019-07-31T00:00:00"/>
    <n v="0"/>
    <s v="No"/>
    <n v="55"/>
    <n v="22.83"/>
    <n v="55.57"/>
    <n v="86.18"/>
    <n v="200.66"/>
    <n v="200.66"/>
    <n v="21.4"/>
    <n v="505"/>
    <s v="No"/>
    <m/>
    <m/>
    <m/>
    <x v="1"/>
  </r>
  <r>
    <n v="1660"/>
    <s v="Dave Johnson"/>
    <d v="1970-11-16T00:00:00"/>
    <s v="Former"/>
    <s v="G-F"/>
    <s v="USA"/>
    <s v="Black"/>
    <d v="1992-11-01T00:00:00"/>
    <n v="1992"/>
    <n v="1994"/>
    <d v="2019-07-31T00:00:00"/>
    <n v="0"/>
    <s v="No"/>
    <n v="48"/>
    <n v="21.96"/>
    <n v="48.7"/>
    <n v="95.25"/>
    <n v="200.66"/>
    <n v="200.66"/>
    <n v="23.66"/>
    <n v="59"/>
    <s v="No"/>
    <m/>
    <m/>
    <m/>
    <x v="1"/>
  </r>
  <r>
    <n v="1661"/>
    <s v="Eddie Johnson"/>
    <d v="1959-05-01T00:00:00"/>
    <s v="Former"/>
    <s v="F-G"/>
    <s v="USA"/>
    <s v="Black"/>
    <d v="1981-11-01T00:00:00"/>
    <n v="1981"/>
    <n v="1999"/>
    <d v="2019-07-31T00:00:00"/>
    <n v="0"/>
    <s v="No"/>
    <n v="60"/>
    <n v="22.51"/>
    <n v="60.25"/>
    <n v="97.52"/>
    <n v="200.66"/>
    <n v="200.66"/>
    <n v="24.22"/>
    <n v="1199"/>
    <s v="No"/>
    <m/>
    <m/>
    <m/>
    <x v="1"/>
  </r>
  <r>
    <n v="1662"/>
    <s v="George Johnson"/>
    <d v="1956-12-08T00:00:00"/>
    <s v="Former"/>
    <s v="F-C"/>
    <s v="USA"/>
    <s v="Black"/>
    <d v="1978-11-01T00:00:00"/>
    <n v="1978"/>
    <n v="1986"/>
    <d v="2019-07-31T00:00:00"/>
    <n v="0"/>
    <s v="No"/>
    <n v="62"/>
    <n v="21.9"/>
    <n v="62.64"/>
    <n v="95.25"/>
    <n v="200.66"/>
    <n v="200.66"/>
    <n v="23.66"/>
    <n v="464"/>
    <s v="No"/>
    <m/>
    <m/>
    <m/>
    <x v="1"/>
  </r>
  <r>
    <n v="1663"/>
    <s v="Joe Johnson"/>
    <d v="1981-06-29T00:00:00"/>
    <s v="Former"/>
    <s v="G-F"/>
    <s v="USA"/>
    <s v="Black"/>
    <d v="2001-11-01T00:00:00"/>
    <n v="2001"/>
    <n v="2018"/>
    <d v="2019-07-31T00:00:00"/>
    <n v="0"/>
    <s v="No"/>
    <n v="38"/>
    <n v="20.34"/>
    <n v="38.090000000000003"/>
    <n v="108.86"/>
    <n v="200.66"/>
    <n v="200.66"/>
    <n v="27.04"/>
    <n v="1046"/>
    <s v="No"/>
    <m/>
    <m/>
    <m/>
    <x v="1"/>
  </r>
  <r>
    <n v="1664"/>
    <s v="John Johnson"/>
    <d v="1947-10-18T00:00:00"/>
    <s v="Former"/>
    <s v="F"/>
    <s v="USA"/>
    <s v="Black"/>
    <d v="1970-11-01T00:00:00"/>
    <n v="1970"/>
    <n v="1982"/>
    <d v="2016-01-07T00:00:00"/>
    <n v="1"/>
    <s v="Yes"/>
    <n v="68"/>
    <n v="23.04"/>
    <n v="68.22"/>
    <n v="90.72"/>
    <n v="200.66"/>
    <n v="200.66"/>
    <n v="22.53"/>
    <n v="869"/>
    <s v="No"/>
    <m/>
    <s v="No"/>
    <s v="XB5F"/>
    <x v="4"/>
  </r>
  <r>
    <n v="1665"/>
    <s v="Marques Johnson"/>
    <d v="1956-02-08T00:00:00"/>
    <s v="Former"/>
    <s v="F-G"/>
    <s v="USA"/>
    <s v="Black"/>
    <d v="1977-11-01T00:00:00"/>
    <n v="1977"/>
    <n v="1990"/>
    <d v="2019-07-31T00:00:00"/>
    <n v="0"/>
    <s v="No"/>
    <n v="63"/>
    <n v="21.73"/>
    <n v="63.47"/>
    <n v="98.88"/>
    <n v="200.66"/>
    <n v="200.66"/>
    <n v="24.56"/>
    <n v="691"/>
    <s v="No"/>
    <m/>
    <m/>
    <m/>
    <x v="1"/>
  </r>
  <r>
    <n v="1666"/>
    <s v="Neil Johnson"/>
    <d v="1943-04-17T00:00:00"/>
    <s v="Former"/>
    <s v="F-C"/>
    <s v="USA"/>
    <s v="White"/>
    <d v="1966-11-01T00:00:00"/>
    <n v="1966"/>
    <n v="1970"/>
    <d v="2019-07-31T00:00:00"/>
    <n v="0"/>
    <s v="No"/>
    <n v="76"/>
    <n v="23.54"/>
    <n v="76.290000000000006"/>
    <n v="99.79"/>
    <n v="200.66"/>
    <n v="200.66"/>
    <n v="24.78"/>
    <n v="202"/>
    <s v="No"/>
    <m/>
    <m/>
    <m/>
    <x v="1"/>
  </r>
  <r>
    <n v="1667"/>
    <s v="Rich Johnson"/>
    <d v="1946-12-18T00:00:00"/>
    <s v="Former"/>
    <s v="C"/>
    <s v="USA"/>
    <s v="Black"/>
    <d v="1968-11-01T00:00:00"/>
    <n v="1968"/>
    <n v="1971"/>
    <d v="1994-06-15T00:00:00"/>
    <n v="1"/>
    <s v="Yes"/>
    <n v="47"/>
    <n v="21.87"/>
    <n v="47.49"/>
    <n v="95.25"/>
    <n v="200.66"/>
    <n v="200.66"/>
    <n v="23.66"/>
    <n v="97"/>
    <s v="No"/>
    <s v="Cáncer"/>
    <s v="No"/>
    <s v="2D4Z Unspecified malignant neoplasms of ill-defined or unspecified sites"/>
    <x v="3"/>
  </r>
  <r>
    <n v="1668"/>
    <s v="Wesley Johnson"/>
    <d v="1987-07-11T00:00:00"/>
    <s v="Former"/>
    <s v="F-G"/>
    <s v="USA"/>
    <s v="Black"/>
    <d v="2010-11-01T00:00:00"/>
    <n v="2010"/>
    <n v="2019"/>
    <d v="2019-07-31T00:00:00"/>
    <n v="0"/>
    <s v="No"/>
    <n v="32"/>
    <n v="23.31"/>
    <n v="32.049999999999997"/>
    <n v="97.52"/>
    <n v="200.66"/>
    <n v="200.66"/>
    <n v="24.22"/>
    <n v="336"/>
    <s v="No"/>
    <m/>
    <m/>
    <m/>
    <x v="1"/>
  </r>
  <r>
    <n v="1669"/>
    <s v="Howie Jolliff"/>
    <d v="1938-07-20T00:00:00"/>
    <s v="Former"/>
    <s v="F-C"/>
    <s v="USA"/>
    <s v="White"/>
    <d v="1960-11-01T00:00:00"/>
    <n v="1960"/>
    <n v="1963"/>
    <d v="2019-07-31T00:00:00"/>
    <n v="0"/>
    <s v="No"/>
    <n v="81"/>
    <n v="22.29"/>
    <n v="81.03"/>
    <n v="98.88"/>
    <n v="200.66"/>
    <n v="200.66"/>
    <n v="24.56"/>
    <n v="138"/>
    <s v="No"/>
    <m/>
    <m/>
    <m/>
    <x v="1"/>
  </r>
  <r>
    <n v="1670"/>
    <s v="Bill Jones"/>
    <d v="1966-03-18T00:00:00"/>
    <s v="Former"/>
    <s v="F"/>
    <s v="USA"/>
    <s v="White"/>
    <d v="1988-11-01T00:00:00"/>
    <n v="1988"/>
    <n v="1989"/>
    <d v="2019-07-31T00:00:00"/>
    <n v="0"/>
    <s v="No"/>
    <n v="53"/>
    <n v="22.63"/>
    <n v="53.37"/>
    <n v="79.38"/>
    <n v="200.66"/>
    <n v="200.66"/>
    <n v="19.71"/>
    <n v="37"/>
    <s v="No"/>
    <m/>
    <m/>
    <m/>
    <x v="1"/>
  </r>
  <r>
    <n v="1671"/>
    <s v="Bobby Jones"/>
    <d v="1984-01-09T00:00:00"/>
    <s v="Former"/>
    <s v="F"/>
    <s v="USA"/>
    <s v="White"/>
    <d v="2006-11-01T00:00:00"/>
    <n v="2006"/>
    <n v="2008"/>
    <d v="2019-07-31T00:00:00"/>
    <n v="0"/>
    <s v="No"/>
    <n v="35"/>
    <n v="22.81"/>
    <n v="35.56"/>
    <n v="97.52"/>
    <n v="200.66"/>
    <n v="200.66"/>
    <n v="24.22"/>
    <n v="91"/>
    <s v="No"/>
    <m/>
    <m/>
    <m/>
    <x v="1"/>
  </r>
  <r>
    <n v="1672"/>
    <s v="Johnny Jones"/>
    <d v="1943-03-12T00:00:00"/>
    <s v="Former"/>
    <s v="F"/>
    <s v="USA"/>
    <s v="Black"/>
    <d v="1967-11-01T00:00:00"/>
    <n v="1967"/>
    <n v="1968"/>
    <d v="2019-07-31T00:00:00"/>
    <n v="0"/>
    <s v="No"/>
    <n v="76"/>
    <n v="24.64"/>
    <n v="76.39"/>
    <n v="92.99"/>
    <n v="200.66"/>
    <n v="200.66"/>
    <n v="23.09"/>
    <n v="51"/>
    <s v="No"/>
    <m/>
    <m/>
    <m/>
    <x v="1"/>
  </r>
  <r>
    <n v="1673"/>
    <s v="Walter Jordan"/>
    <d v="1956-02-19T00:00:00"/>
    <s v="Former"/>
    <s v="F"/>
    <s v="USA"/>
    <s v="Black"/>
    <d v="1980-11-01T00:00:00"/>
    <n v="1980"/>
    <n v="1981"/>
    <d v="2019-07-31T00:00:00"/>
    <n v="0"/>
    <s v="No"/>
    <n v="63"/>
    <n v="24.7"/>
    <n v="63.44"/>
    <n v="89.81"/>
    <n v="200.66"/>
    <n v="200.66"/>
    <n v="22.31"/>
    <n v="30"/>
    <s v="No"/>
    <m/>
    <m/>
    <m/>
    <x v="1"/>
  </r>
  <r>
    <n v="1674"/>
    <s v="Kris Joseph"/>
    <d v="1988-12-17T00:00:00"/>
    <s v="Former"/>
    <s v="F"/>
    <s v="No USA"/>
    <s v="Black"/>
    <d v="2012-11-01T00:00:00"/>
    <n v="2012"/>
    <n v="2013"/>
    <d v="2019-07-31T00:00:00"/>
    <n v="0"/>
    <s v="No"/>
    <n v="30"/>
    <n v="23.87"/>
    <n v="30.62"/>
    <n v="95.25"/>
    <n v="200.66"/>
    <n v="200.66"/>
    <n v="23.66"/>
    <n v="10"/>
    <s v="No"/>
    <m/>
    <m/>
    <m/>
    <x v="1"/>
  </r>
  <r>
    <n v="1675"/>
    <s v="Sergey Karasev"/>
    <d v="1993-10-26T00:00:00"/>
    <s v="Former"/>
    <s v="G-F"/>
    <s v="No USA"/>
    <s v="White"/>
    <d v="2013-11-01T00:00:00"/>
    <n v="2013"/>
    <n v="2016"/>
    <d v="2019-07-31T00:00:00"/>
    <n v="0"/>
    <s v="No"/>
    <n v="25"/>
    <n v="20.02"/>
    <n v="25.76"/>
    <n v="94.35"/>
    <n v="200.66"/>
    <n v="200.66"/>
    <n v="23.43"/>
    <n v="55"/>
    <s v="Yes"/>
    <m/>
    <m/>
    <m/>
    <x v="1"/>
  </r>
  <r>
    <n v="1676"/>
    <s v="Clark Kellogg"/>
    <d v="1961-07-02T00:00:00"/>
    <s v="Former"/>
    <s v="F"/>
    <s v="USA"/>
    <s v="Black"/>
    <d v="1982-11-01T00:00:00"/>
    <n v="1982"/>
    <n v="1987"/>
    <d v="2019-07-31T00:00:00"/>
    <n v="0"/>
    <s v="No"/>
    <n v="58"/>
    <n v="21.33"/>
    <n v="58.08"/>
    <n v="102.06"/>
    <n v="200.66"/>
    <n v="200.66"/>
    <n v="25.35"/>
    <n v="260"/>
    <s v="No"/>
    <m/>
    <m/>
    <m/>
    <x v="1"/>
  </r>
  <r>
    <n v="1677"/>
    <s v="Greg Kelser"/>
    <d v="1957-09-17T00:00:00"/>
    <s v="Former"/>
    <s v="F"/>
    <s v="USA"/>
    <s v="Black"/>
    <d v="1979-11-01T00:00:00"/>
    <n v="1979"/>
    <n v="1985"/>
    <d v="2019-07-31T00:00:00"/>
    <n v="0"/>
    <s v="No"/>
    <n v="61"/>
    <n v="22.12"/>
    <n v="61.87"/>
    <n v="86.18"/>
    <n v="200.66"/>
    <n v="200.66"/>
    <n v="21.4"/>
    <n v="305"/>
    <s v="No"/>
    <m/>
    <m/>
    <m/>
    <x v="1"/>
  </r>
  <r>
    <n v="1678"/>
    <s v="Jerome Kersey"/>
    <d v="1962-06-26T00:00:00"/>
    <s v="Former"/>
    <s v="F"/>
    <s v="USA"/>
    <s v="Black"/>
    <d v="1984-11-01T00:00:00"/>
    <n v="1984"/>
    <n v="2001"/>
    <d v="2015-02-18T00:00:00"/>
    <n v="1"/>
    <s v="Yes"/>
    <n v="52"/>
    <n v="22.35"/>
    <n v="52.65"/>
    <n v="97.52"/>
    <n v="200.66"/>
    <n v="200.66"/>
    <n v="24.22"/>
    <n v="1153"/>
    <s v="No"/>
    <s v="Diseases of the circulatory system"/>
    <s v="No"/>
    <s v="BB00.Z Pulmonary thromboembolism, unspecified"/>
    <x v="0"/>
  </r>
  <r>
    <n v="1679"/>
    <s v="Randolph Keys"/>
    <d v="1966-04-19T00:00:00"/>
    <s v="Former"/>
    <s v="F-G"/>
    <s v="USA"/>
    <s v="Black"/>
    <d v="1988-11-01T00:00:00"/>
    <n v="1988"/>
    <n v="1996"/>
    <d v="2019-07-31T00:00:00"/>
    <n v="0"/>
    <s v="No"/>
    <n v="53"/>
    <n v="22.54"/>
    <n v="53.28"/>
    <n v="88.45"/>
    <n v="200.66"/>
    <n v="200.66"/>
    <n v="21.97"/>
    <n v="241"/>
    <s v="No"/>
    <m/>
    <m/>
    <m/>
    <x v="1"/>
  </r>
  <r>
    <n v="1680"/>
    <s v="Michael Kidd-Gilchrist"/>
    <d v="1993-09-26T00:00:00"/>
    <s v="Active"/>
    <s v="F"/>
    <s v="USA"/>
    <s v="Black"/>
    <d v="2012-11-01T00:00:00"/>
    <n v="2012"/>
    <n v="2020"/>
    <d v="2019-07-31T00:00:00"/>
    <n v="0"/>
    <s v="No"/>
    <n v="25"/>
    <n v="19.100000000000001"/>
    <n v="25.84"/>
    <n v="105.23"/>
    <n v="200.66"/>
    <n v="200.66"/>
    <n v="26.14"/>
    <n v="190"/>
    <s v="No"/>
    <m/>
    <m/>
    <m/>
    <x v="1"/>
  </r>
  <r>
    <n v="1681"/>
    <s v="Bernard King*"/>
    <d v="1956-12-04T00:00:00"/>
    <s v="Former"/>
    <s v="F"/>
    <s v="USA"/>
    <s v="Black"/>
    <d v="1977-11-01T00:00:00"/>
    <n v="1977"/>
    <n v="1993"/>
    <d v="2019-07-31T00:00:00"/>
    <n v="0"/>
    <s v="No"/>
    <n v="62"/>
    <n v="20.91"/>
    <n v="62.65"/>
    <n v="92.99"/>
    <n v="200.66"/>
    <n v="200.66"/>
    <n v="23.09"/>
    <n v="874"/>
    <s v="No"/>
    <m/>
    <m/>
    <m/>
    <x v="1"/>
  </r>
  <r>
    <n v="1682"/>
    <s v="Ron Knight"/>
    <d v="1947-08-04T00:00:00"/>
    <s v="Former"/>
    <s v="F"/>
    <s v="USA"/>
    <s v="Black"/>
    <d v="1970-11-01T00:00:00"/>
    <n v="1970"/>
    <n v="1972"/>
    <d v="2019-07-31T00:00:00"/>
    <n v="0"/>
    <s v="No"/>
    <n v="71"/>
    <n v="23.24"/>
    <n v="71.989999999999995"/>
    <n v="97.52"/>
    <n v="200.66"/>
    <n v="200.66"/>
    <n v="24.22"/>
    <n v="101"/>
    <s v="No"/>
    <m/>
    <m/>
    <m/>
    <x v="1"/>
  </r>
  <r>
    <n v="1683"/>
    <s v="Lee Knorek"/>
    <d v="1921-07-15T00:00:00"/>
    <s v="Former"/>
    <s v="C"/>
    <s v="No USA"/>
    <s v="White"/>
    <d v="1946-11-01T00:00:00"/>
    <n v="1946"/>
    <n v="1950"/>
    <d v="2003-07-22T00:00:00"/>
    <n v="1"/>
    <s v="Yes"/>
    <n v="82"/>
    <n v="25.3"/>
    <n v="82.02"/>
    <n v="97.52"/>
    <n v="200.66"/>
    <n v="200.66"/>
    <n v="24.22"/>
    <n v="131"/>
    <s v="No"/>
    <s v="No encontrado"/>
    <s v="No"/>
    <s v="XB5F"/>
    <x v="4"/>
  </r>
  <r>
    <n v="1684"/>
    <s v="Milo Komenich"/>
    <d v="1920-06-22T00:00:00"/>
    <s v="Former"/>
    <s v="F-C"/>
    <s v="USA"/>
    <s v="White"/>
    <d v="1949-11-01T00:00:00"/>
    <n v="1949"/>
    <n v="1950"/>
    <d v="1977-05-25T00:00:00"/>
    <n v="1"/>
    <s v="Yes"/>
    <n v="56"/>
    <n v="29.36"/>
    <n v="56.92"/>
    <n v="96.16"/>
    <n v="200.66"/>
    <n v="200.66"/>
    <n v="23.88"/>
    <n v="64"/>
    <s v="No"/>
    <s v="No encontrado"/>
    <s v="No"/>
    <s v="BC4Z"/>
    <x v="2"/>
  </r>
  <r>
    <n v="1685"/>
    <s v="Kyle Korver"/>
    <d v="1981-03-17T00:00:00"/>
    <s v="Active"/>
    <s v="G-F"/>
    <s v="USA"/>
    <s v="White"/>
    <d v="2003-11-01T00:00:00"/>
    <n v="2003"/>
    <n v="2020"/>
    <d v="2019-07-31T00:00:00"/>
    <n v="0"/>
    <s v="No"/>
    <n v="38"/>
    <n v="22.63"/>
    <n v="38.369999999999997"/>
    <n v="96.16"/>
    <n v="200.66"/>
    <n v="200.66"/>
    <n v="23.88"/>
    <n v="873"/>
    <s v="No"/>
    <m/>
    <m/>
    <m/>
    <x v="1"/>
  </r>
  <r>
    <n v="1686"/>
    <s v="Joel Kramer"/>
    <d v="1955-11-30T00:00:00"/>
    <s v="Former"/>
    <s v="F-C"/>
    <s v="USA"/>
    <s v="White"/>
    <d v="1978-11-01T00:00:00"/>
    <n v="1978"/>
    <n v="1983"/>
    <d v="2019-07-31T00:00:00"/>
    <n v="0"/>
    <s v="No"/>
    <n v="63"/>
    <n v="22.92"/>
    <n v="63.67"/>
    <n v="92.08"/>
    <n v="200.66"/>
    <n v="200.66"/>
    <n v="22.87"/>
    <n v="328"/>
    <s v="No"/>
    <m/>
    <m/>
    <m/>
    <x v="1"/>
  </r>
  <r>
    <n v="1687"/>
    <s v="Sean Lampley"/>
    <d v="1979-09-03T00:00:00"/>
    <s v="Former"/>
    <s v="F"/>
    <s v="USA"/>
    <s v="Black"/>
    <d v="2002-11-01T00:00:00"/>
    <n v="2002"/>
    <n v="2004"/>
    <d v="2019-07-31T00:00:00"/>
    <n v="0"/>
    <s v="No"/>
    <n v="39"/>
    <n v="23.16"/>
    <n v="39.909999999999997"/>
    <n v="102.96"/>
    <n v="200.66"/>
    <n v="200.66"/>
    <n v="25.57"/>
    <n v="45"/>
    <s v="No"/>
    <m/>
    <m/>
    <m/>
    <x v="1"/>
  </r>
  <r>
    <n v="1688"/>
    <s v="Marcus Landry"/>
    <d v="1985-11-01T00:00:00"/>
    <s v="Former"/>
    <s v="F"/>
    <s v="USA"/>
    <s v="Black"/>
    <d v="2009-11-01T00:00:00"/>
    <n v="2009"/>
    <n v="2010"/>
    <d v="2019-07-31T00:00:00"/>
    <n v="0"/>
    <s v="No"/>
    <n v="33"/>
    <n v="24"/>
    <n v="33.74"/>
    <n v="104.33"/>
    <n v="200.66"/>
    <n v="200.66"/>
    <n v="25.91"/>
    <n v="18"/>
    <s v="No"/>
    <m/>
    <m/>
    <m/>
    <x v="1"/>
  </r>
  <r>
    <n v="1689"/>
    <s v="Rudy LaRusso"/>
    <d v="1937-11-11T00:00:00"/>
    <s v="Former"/>
    <s v="F-C"/>
    <s v="USA"/>
    <s v="White"/>
    <d v="1959-11-01T00:00:00"/>
    <n v="1959"/>
    <n v="1969"/>
    <d v="2004-07-09T00:00:00"/>
    <n v="1"/>
    <s v="Yes"/>
    <n v="66"/>
    <n v="21.97"/>
    <n v="66.66"/>
    <n v="99.79"/>
    <n v="200.66"/>
    <n v="200.66"/>
    <n v="24.78"/>
    <n v="736"/>
    <s v="No"/>
    <s v="Sistema nervioso"/>
    <s v="No"/>
    <s v="8A00.0Z Parkinson disease, unspecified"/>
    <x v="0"/>
  </r>
  <r>
    <n v="1690"/>
    <s v="Bob Lavoy"/>
    <d v="1926-06-29T00:00:00"/>
    <s v="Former"/>
    <s v="F-C"/>
    <s v="USA"/>
    <s v="White"/>
    <d v="1950-11-01T00:00:00"/>
    <n v="1950"/>
    <n v="1954"/>
    <d v="2010-12-18T00:00:00"/>
    <n v="1"/>
    <s v="Yes"/>
    <n v="84"/>
    <n v="24.34"/>
    <n v="84.47"/>
    <n v="83.91"/>
    <n v="200.66"/>
    <n v="200.66"/>
    <n v="20.84"/>
    <n v="264"/>
    <s v="No"/>
    <s v="No encontrado"/>
    <s v="No"/>
    <s v="XB5F"/>
    <x v="4"/>
  </r>
  <r>
    <n v="1691"/>
    <s v="Ricky Ledo"/>
    <d v="1992-09-10T00:00:00"/>
    <s v="Former"/>
    <s v="g"/>
    <s v="USA"/>
    <s v="Black"/>
    <d v="2013-11-01T00:00:00"/>
    <n v="2013"/>
    <n v="2015"/>
    <d v="2019-07-31T00:00:00"/>
    <n v="0"/>
    <s v="No"/>
    <n v="26"/>
    <n v="21.14"/>
    <n v="26.89"/>
    <n v="88.45"/>
    <n v="200.66"/>
    <n v="200.66"/>
    <n v="21.97"/>
    <n v="16"/>
    <s v="No"/>
    <m/>
    <m/>
    <m/>
    <x v="1"/>
  </r>
  <r>
    <n v="1692"/>
    <s v="Kawhi Leonard"/>
    <d v="1991-06-29T00:00:00"/>
    <s v="Active"/>
    <s v="F"/>
    <s v="USA"/>
    <s v="Black"/>
    <d v="2011-11-01T00:00:00"/>
    <n v="2011"/>
    <n v="2020"/>
    <d v="2019-07-31T00:00:00"/>
    <n v="0"/>
    <s v="No"/>
    <n v="28"/>
    <n v="20.34"/>
    <n v="28.09"/>
    <n v="104.33"/>
    <n v="200.66"/>
    <n v="200.66"/>
    <n v="25.91"/>
    <n v="237"/>
    <s v="No"/>
    <m/>
    <m/>
    <m/>
    <x v="1"/>
  </r>
  <r>
    <n v="1693"/>
    <s v="Grady Lewis"/>
    <d v="1917-03-25T00:00:00"/>
    <s v="Former"/>
    <s v="F-C"/>
    <s v="USA"/>
    <s v="White"/>
    <d v="1946-11-01T00:00:00"/>
    <n v="1946"/>
    <n v="1949"/>
    <d v="2009-03-11T00:00:00"/>
    <n v="1"/>
    <s v="Yes"/>
    <n v="91"/>
    <n v="29.6"/>
    <n v="91.96"/>
    <n v="97.52"/>
    <n v="200.66"/>
    <n v="200.66"/>
    <n v="24.22"/>
    <n v="139"/>
    <s v="No"/>
    <s v="No encontrado"/>
    <s v="No"/>
    <s v="XB5F"/>
    <x v="4"/>
  </r>
  <r>
    <n v="1694"/>
    <s v="Quincy Lewis"/>
    <d v="1977-06-26T00:00:00"/>
    <s v="Former"/>
    <s v="F"/>
    <s v="USA"/>
    <s v="Black"/>
    <d v="1999-11-01T00:00:00"/>
    <n v="1999"/>
    <n v="2004"/>
    <d v="2019-07-31T00:00:00"/>
    <n v="0"/>
    <s v="No"/>
    <n v="42"/>
    <n v="22.35"/>
    <n v="42.09"/>
    <n v="97.52"/>
    <n v="200.66"/>
    <n v="200.66"/>
    <n v="24.22"/>
    <n v="159"/>
    <s v="No"/>
    <m/>
    <m/>
    <m/>
    <x v="1"/>
  </r>
  <r>
    <n v="1695"/>
    <s v="Reggie Lewis"/>
    <d v="1965-11-21T00:00:00"/>
    <s v="Former"/>
    <s v="G-F"/>
    <s v="USA"/>
    <s v="Black"/>
    <d v="1987-11-01T00:00:00"/>
    <n v="1987"/>
    <n v="1993"/>
    <d v="1993-07-27T00:00:00"/>
    <n v="1"/>
    <s v="Yes"/>
    <n v="27"/>
    <n v="21.94"/>
    <n v="27.68"/>
    <n v="88.45"/>
    <n v="200.66"/>
    <n v="200.66"/>
    <n v="21.97"/>
    <n v="450"/>
    <s v="No"/>
    <s v="Diseases of the circulatory system"/>
    <s v="No"/>
    <s v="MC82.Z"/>
    <x v="2"/>
  </r>
  <r>
    <n v="1696"/>
    <s v="Shaun Livingston"/>
    <d v="1985-09-11T00:00:00"/>
    <s v="Former"/>
    <s v="g"/>
    <s v="USA"/>
    <s v="Black"/>
    <d v="2004-11-01T00:00:00"/>
    <n v="2004"/>
    <n v="2019"/>
    <d v="2019-07-31T00:00:00"/>
    <n v="0"/>
    <s v="No"/>
    <n v="33"/>
    <n v="19.14"/>
    <n v="33.880000000000003"/>
    <n v="82.55"/>
    <n v="200.66"/>
    <n v="200.66"/>
    <n v="20.5"/>
    <n v="531"/>
    <s v="No"/>
    <m/>
    <m/>
    <m/>
    <x v="1"/>
  </r>
  <r>
    <n v="1697"/>
    <s v="Mike Lynn"/>
    <d v="1945-11-25T00:00:00"/>
    <s v="Former"/>
    <s v="F"/>
    <s v="USA"/>
    <s v="White"/>
    <d v="1969-11-01T00:00:00"/>
    <n v="1969"/>
    <n v="1971"/>
    <d v="2019-07-31T00:00:00"/>
    <n v="0"/>
    <s v="No"/>
    <n v="73"/>
    <n v="23.93"/>
    <n v="73.680000000000007"/>
    <n v="97.52"/>
    <n v="200.66"/>
    <n v="200.66"/>
    <n v="24.22"/>
    <n v="49"/>
    <s v="No"/>
    <m/>
    <m/>
    <m/>
    <x v="1"/>
  </r>
  <r>
    <n v="1698"/>
    <s v="Sam Mack"/>
    <d v="1970-05-26T00:00:00"/>
    <s v="Former"/>
    <s v="F-G"/>
    <s v="USA"/>
    <s v="Black"/>
    <d v="1992-11-01T00:00:00"/>
    <n v="1992"/>
    <n v="2002"/>
    <d v="2019-07-31T00:00:00"/>
    <n v="0"/>
    <s v="No"/>
    <n v="49"/>
    <n v="22.44"/>
    <n v="49.18"/>
    <n v="99.79"/>
    <n v="200.66"/>
    <n v="200.66"/>
    <n v="24.78"/>
    <n v="259"/>
    <s v="No"/>
    <m/>
    <m/>
    <m/>
    <x v="1"/>
  </r>
  <r>
    <n v="1699"/>
    <s v="Rudy Macklin"/>
    <d v="1958-02-19T00:00:00"/>
    <s v="Former"/>
    <s v="F-G"/>
    <s v="USA"/>
    <s v="Black"/>
    <d v="1981-11-01T00:00:00"/>
    <n v="1981"/>
    <n v="1984"/>
    <d v="2019-07-31T00:00:00"/>
    <n v="0"/>
    <s v="No"/>
    <n v="61"/>
    <n v="23.7"/>
    <n v="61.44"/>
    <n v="92.99"/>
    <n v="200.66"/>
    <n v="200.66"/>
    <n v="23.09"/>
    <n v="160"/>
    <s v="No"/>
    <m/>
    <m/>
    <m/>
    <x v="1"/>
  </r>
  <r>
    <n v="1700"/>
    <s v="Renaldo Major"/>
    <d v="1982-05-07T00:00:00"/>
    <s v="Former"/>
    <s v="F"/>
    <s v="USA"/>
    <s v="Black"/>
    <d v="2006-11-01T00:00:00"/>
    <n v="2006"/>
    <n v="2007"/>
    <d v="2019-07-31T00:00:00"/>
    <n v="0"/>
    <s v="No"/>
    <n v="37"/>
    <n v="24.49"/>
    <n v="37.229999999999997"/>
    <n v="90.72"/>
    <n v="200.66"/>
    <n v="200.66"/>
    <n v="22.53"/>
    <n v="1"/>
    <s v="No"/>
    <m/>
    <m/>
    <m/>
    <x v="1"/>
  </r>
  <r>
    <n v="1701"/>
    <s v="Ed Manning"/>
    <d v="1944-01-02T00:00:00"/>
    <s v="Former"/>
    <s v="F"/>
    <s v="USA"/>
    <s v="Black"/>
    <d v="1967-11-01T00:00:00"/>
    <n v="1967"/>
    <n v="1971"/>
    <d v="2011-03-04T00:00:00"/>
    <n v="1"/>
    <s v="Yes"/>
    <n v="67"/>
    <n v="23.83"/>
    <n v="67.17"/>
    <n v="95.25"/>
    <n v="200.66"/>
    <n v="200.66"/>
    <n v="23.66"/>
    <n v="280"/>
    <s v="No"/>
    <s v="Diseases of the circulatory system"/>
    <s v="No"/>
    <s v="BC4Z"/>
    <x v="2"/>
  </r>
  <r>
    <n v="1702"/>
    <s v="Pace Mannion"/>
    <d v="1960-09-22T00:00:00"/>
    <s v="Former"/>
    <s v="g"/>
    <s v="USA"/>
    <s v="White"/>
    <d v="1983-11-01T00:00:00"/>
    <n v="1983"/>
    <n v="1989"/>
    <d v="2019-07-31T00:00:00"/>
    <n v="0"/>
    <s v="No"/>
    <n v="58"/>
    <n v="23.11"/>
    <n v="58.85"/>
    <n v="86.18"/>
    <n v="200.66"/>
    <n v="200.66"/>
    <n v="21.4"/>
    <n v="216"/>
    <s v="No"/>
    <m/>
    <m/>
    <m/>
    <x v="1"/>
  </r>
  <r>
    <n v="1703"/>
    <s v="Jack Marin"/>
    <d v="1944-10-12T00:00:00"/>
    <s v="Former"/>
    <s v="F-G"/>
    <s v="USA"/>
    <s v="White"/>
    <d v="1966-11-01T00:00:00"/>
    <n v="1966"/>
    <n v="1977"/>
    <d v="2019-07-31T00:00:00"/>
    <n v="0"/>
    <s v="No"/>
    <n v="74"/>
    <n v="22.05"/>
    <n v="74.8"/>
    <n v="90.72"/>
    <n v="200.66"/>
    <n v="200.66"/>
    <n v="22.53"/>
    <n v="849"/>
    <s v="Yes"/>
    <m/>
    <m/>
    <m/>
    <x v="1"/>
  </r>
  <r>
    <n v="1704"/>
    <s v="Shawn Marion"/>
    <d v="1978-05-07T00:00:00"/>
    <s v="Former"/>
    <s v="F"/>
    <s v="USA"/>
    <s v="Black"/>
    <d v="1999-11-01T00:00:00"/>
    <n v="1999"/>
    <n v="2015"/>
    <d v="2019-07-31T00:00:00"/>
    <n v="0"/>
    <s v="No"/>
    <n v="41"/>
    <n v="21.49"/>
    <n v="41.23"/>
    <n v="99.79"/>
    <n v="200.66"/>
    <n v="200.66"/>
    <n v="24.78"/>
    <n v="1158"/>
    <s v="No"/>
    <m/>
    <m/>
    <m/>
    <x v="1"/>
  </r>
  <r>
    <n v="1705"/>
    <s v="Jim Marsh"/>
    <d v="1946-04-26T00:00:00"/>
    <s v="Former"/>
    <s v="F"/>
    <s v="USA"/>
    <s v="White"/>
    <d v="1971-11-01T00:00:00"/>
    <n v="1971"/>
    <n v="1972"/>
    <d v="2019-07-31T00:00:00"/>
    <n v="0"/>
    <s v="No"/>
    <n v="73"/>
    <n v="25.52"/>
    <n v="73.260000000000005"/>
    <n v="97.52"/>
    <n v="200.66"/>
    <n v="200.66"/>
    <n v="24.22"/>
    <n v="39"/>
    <s v="No"/>
    <m/>
    <s v="No"/>
    <s v="8A00.0Z Parkinson disease, unspecified"/>
    <x v="1"/>
  </r>
  <r>
    <n v="1706"/>
    <s v="Donny Marshall"/>
    <d v="1972-07-17T00:00:00"/>
    <s v="Former"/>
    <s v="F"/>
    <s v="USA"/>
    <s v="Black"/>
    <d v="1995-11-01T00:00:00"/>
    <n v="1995"/>
    <n v="2003"/>
    <d v="2019-07-31T00:00:00"/>
    <n v="0"/>
    <s v="No"/>
    <n v="47"/>
    <n v="23.29"/>
    <n v="47.04"/>
    <n v="104.33"/>
    <n v="200.66"/>
    <n v="200.66"/>
    <n v="25.91"/>
    <n v="119"/>
    <s v="No"/>
    <m/>
    <m/>
    <m/>
    <x v="1"/>
  </r>
  <r>
    <n v="1707"/>
    <s v="Vester Marshall"/>
    <d v="1948-12-22T00:00:00"/>
    <s v="Former"/>
    <s v="F"/>
    <s v="USA"/>
    <s v="Black"/>
    <d v="1973-11-01T00:00:00"/>
    <n v="1973"/>
    <n v="1974"/>
    <d v="2019-07-31T00:00:00"/>
    <n v="0"/>
    <s v="No"/>
    <n v="70"/>
    <n v="24.86"/>
    <n v="70.599999999999994"/>
    <n v="90.72"/>
    <n v="200.66"/>
    <n v="200.66"/>
    <n v="22.53"/>
    <n v="13"/>
    <s v="No"/>
    <m/>
    <m/>
    <m/>
    <x v="1"/>
  </r>
  <r>
    <n v="1708"/>
    <s v="Bill Martin"/>
    <d v="1962-08-16T00:00:00"/>
    <s v="Former"/>
    <s v="F"/>
    <s v="USA"/>
    <s v="Black"/>
    <d v="1985-11-01T00:00:00"/>
    <n v="1985"/>
    <n v="1988"/>
    <d v="2019-07-31T00:00:00"/>
    <n v="0"/>
    <s v="No"/>
    <n v="56"/>
    <n v="23.21"/>
    <n v="56.96"/>
    <n v="92.99"/>
    <n v="200.66"/>
    <n v="200.66"/>
    <n v="23.09"/>
    <n v="84"/>
    <s v="No"/>
    <m/>
    <m/>
    <m/>
    <x v="1"/>
  </r>
  <r>
    <n v="1709"/>
    <s v="Cartier Martin"/>
    <d v="1984-11-20T00:00:00"/>
    <s v="Former"/>
    <s v="F"/>
    <s v="USA"/>
    <s v="Black"/>
    <d v="2008-11-01T00:00:00"/>
    <n v="2008"/>
    <n v="2015"/>
    <d v="2019-07-31T00:00:00"/>
    <n v="0"/>
    <s v="No"/>
    <n v="34"/>
    <n v="23.95"/>
    <n v="34.69"/>
    <n v="99.79"/>
    <n v="200.66"/>
    <n v="200.66"/>
    <n v="24.78"/>
    <n v="240"/>
    <s v="No"/>
    <m/>
    <m/>
    <m/>
    <x v="1"/>
  </r>
  <r>
    <n v="1710"/>
    <s v="Don Martin"/>
    <d v="1920-02-07T00:00:00"/>
    <s v="Former"/>
    <s v="C-F"/>
    <s v="USA"/>
    <s v="White"/>
    <d v="1946-11-01T00:00:00"/>
    <n v="1946"/>
    <n v="1949"/>
    <d v="1997-09-30T00:00:00"/>
    <n v="1"/>
    <s v="Yes"/>
    <n v="77"/>
    <n v="26.73"/>
    <n v="77.650000000000006"/>
    <n v="95.25"/>
    <n v="200.66"/>
    <n v="200.66"/>
    <n v="23.66"/>
    <n v="137"/>
    <s v="No"/>
    <s v="No encontrado"/>
    <s v="No"/>
    <s v="XB5F"/>
    <x v="4"/>
  </r>
  <r>
    <n v="1711"/>
    <s v="Kevin Martin"/>
    <d v="1983-02-01T00:00:00"/>
    <s v="Former"/>
    <s v="g"/>
    <s v="USA"/>
    <s v="Mezcla"/>
    <d v="2004-11-01T00:00:00"/>
    <n v="2004"/>
    <n v="2016"/>
    <d v="2019-07-31T00:00:00"/>
    <n v="0"/>
    <s v="No"/>
    <n v="36"/>
    <n v="21.75"/>
    <n v="36.49"/>
    <n v="90.26"/>
    <n v="200.66"/>
    <n v="200.66"/>
    <n v="22.42"/>
    <n v="652"/>
    <s v="No"/>
    <m/>
    <m/>
    <m/>
    <x v="1"/>
  </r>
  <r>
    <n v="1712"/>
    <s v="Anthony Mason"/>
    <d v="1966-12-14T00:00:00"/>
    <s v="Former"/>
    <s v="F"/>
    <s v="USA"/>
    <s v="Black"/>
    <d v="1989-11-01T00:00:00"/>
    <n v="1989"/>
    <n v="2003"/>
    <d v="2015-02-28T00:00:00"/>
    <n v="1"/>
    <s v="Yes"/>
    <n v="48"/>
    <n v="22.88"/>
    <n v="48.21"/>
    <n v="113.4"/>
    <n v="200.66"/>
    <n v="200.66"/>
    <n v="28.16"/>
    <n v="882"/>
    <s v="Yes"/>
    <s v="Diseases of the circulatory system"/>
    <s v="Yes"/>
    <s v="BD1Z Heart failure, unspecified"/>
    <x v="2"/>
  </r>
  <r>
    <n v="1713"/>
    <s v="Desmond Mason"/>
    <d v="1977-10-11T00:00:00"/>
    <s v="Former"/>
    <s v="F"/>
    <s v="USA"/>
    <s v="Black"/>
    <d v="2000-11-01T00:00:00"/>
    <n v="2000"/>
    <n v="2010"/>
    <d v="2019-07-31T00:00:00"/>
    <n v="0"/>
    <s v="No"/>
    <n v="41"/>
    <n v="23.06"/>
    <n v="41.8"/>
    <n v="101.6"/>
    <n v="200.66"/>
    <n v="200.66"/>
    <n v="25.23"/>
    <n v="643"/>
    <s v="No"/>
    <m/>
    <m/>
    <m/>
    <x v="1"/>
  </r>
  <r>
    <n v="1714"/>
    <s v="Jason Maxiell"/>
    <d v="1983-02-18T00:00:00"/>
    <s v="Former"/>
    <s v="F"/>
    <s v="USA"/>
    <s v="Black"/>
    <d v="2005-11-01T00:00:00"/>
    <n v="2005"/>
    <n v="2015"/>
    <d v="2019-07-31T00:00:00"/>
    <n v="0"/>
    <s v="No"/>
    <n v="36"/>
    <n v="22.7"/>
    <n v="36.450000000000003"/>
    <n v="117.93"/>
    <n v="200.66"/>
    <n v="200.66"/>
    <n v="29.29"/>
    <n v="604"/>
    <s v="No"/>
    <m/>
    <m/>
    <m/>
    <x v="1"/>
  </r>
  <r>
    <n v="1715"/>
    <s v="Scott May"/>
    <d v="1954-03-19T00:00:00"/>
    <s v="Former"/>
    <s v="F"/>
    <s v="USA"/>
    <s v="Black"/>
    <d v="1976-11-01T00:00:00"/>
    <n v="1976"/>
    <n v="1983"/>
    <d v="2019-07-31T00:00:00"/>
    <n v="0"/>
    <s v="No"/>
    <n v="65"/>
    <n v="22.62"/>
    <n v="65.37"/>
    <n v="97.52"/>
    <n v="200.66"/>
    <n v="200.66"/>
    <n v="24.22"/>
    <n v="355"/>
    <s v="No"/>
    <m/>
    <m/>
    <m/>
    <x v="1"/>
  </r>
  <r>
    <n v="1716"/>
    <s v="Bill Mayfield"/>
    <d v="1957-10-17T00:00:00"/>
    <s v="Former"/>
    <s v="F"/>
    <s v="USA"/>
    <s v="White"/>
    <d v="1980-11-01T00:00:00"/>
    <n v="1980"/>
    <n v="1981"/>
    <d v="2019-07-31T00:00:00"/>
    <n v="0"/>
    <s v="No"/>
    <n v="61"/>
    <n v="23.04"/>
    <n v="61.79"/>
    <n v="92.99"/>
    <n v="200.66"/>
    <n v="200.66"/>
    <n v="23.09"/>
    <n v="7"/>
    <s v="No"/>
    <m/>
    <m/>
    <m/>
    <x v="1"/>
  </r>
  <r>
    <n v="1717"/>
    <s v="Kelly McCarty"/>
    <d v="1975-08-24T00:00:00"/>
    <s v="Former"/>
    <s v="G-F"/>
    <s v="USA"/>
    <s v="Black"/>
    <d v="1998-11-01T00:00:00"/>
    <n v="1998"/>
    <n v="1999"/>
    <d v="2019-07-31T00:00:00"/>
    <n v="0"/>
    <s v="No"/>
    <n v="43"/>
    <n v="23.19"/>
    <n v="43.93"/>
    <n v="90.72"/>
    <n v="200.66"/>
    <n v="200.66"/>
    <n v="22.53"/>
    <n v="2"/>
    <s v="No"/>
    <m/>
    <m/>
    <m/>
    <x v="1"/>
  </r>
  <r>
    <n v="1718"/>
    <s v="Keith McCord"/>
    <d v="1957-06-22T00:00:00"/>
    <s v="Former"/>
    <s v="g"/>
    <s v="USA"/>
    <s v="Black"/>
    <d v="1980-11-01T00:00:00"/>
    <n v="1980"/>
    <n v="1981"/>
    <d v="2019-07-31T00:00:00"/>
    <n v="0"/>
    <s v="No"/>
    <n v="62"/>
    <n v="23.36"/>
    <n v="62.11"/>
    <n v="95.25"/>
    <n v="200.66"/>
    <n v="200.66"/>
    <n v="23.66"/>
    <n v="2"/>
    <s v="No"/>
    <m/>
    <m/>
    <m/>
    <x v="1"/>
  </r>
  <r>
    <n v="1719"/>
    <s v="Rodney McCray"/>
    <d v="1961-08-29T00:00:00"/>
    <s v="Former"/>
    <s v="F-G"/>
    <s v="USA"/>
    <s v="Black"/>
    <d v="1983-11-01T00:00:00"/>
    <n v="1983"/>
    <n v="1993"/>
    <d v="2019-07-31T00:00:00"/>
    <n v="0"/>
    <s v="No"/>
    <n v="57"/>
    <n v="22.17"/>
    <n v="57.92"/>
    <n v="99.79"/>
    <n v="200.66"/>
    <n v="200.66"/>
    <n v="24.78"/>
    <n v="768"/>
    <s v="No"/>
    <m/>
    <m/>
    <m/>
    <x v="1"/>
  </r>
  <r>
    <n v="1720"/>
    <s v="Xavier McDaniel"/>
    <d v="1963-06-04T00:00:00"/>
    <s v="Former"/>
    <s v="F"/>
    <s v="USA"/>
    <s v="Black"/>
    <d v="1985-11-01T00:00:00"/>
    <n v="1985"/>
    <n v="1998"/>
    <d v="2019-07-31T00:00:00"/>
    <n v="0"/>
    <s v="No"/>
    <n v="56"/>
    <n v="22.41"/>
    <n v="56.16"/>
    <n v="92.99"/>
    <n v="200.66"/>
    <n v="200.66"/>
    <n v="23.09"/>
    <n v="870"/>
    <s v="No"/>
    <m/>
    <m/>
    <m/>
    <x v="1"/>
  </r>
  <r>
    <n v="1721"/>
    <s v="Kenny McIntosh"/>
    <d v="1949-01-21T00:00:00"/>
    <s v="Former"/>
    <s v="F"/>
    <s v="USA"/>
    <s v="Black"/>
    <d v="1971-11-01T00:00:00"/>
    <n v="1971"/>
    <n v="1975"/>
    <d v="2009-03-06T00:00:00"/>
    <n v="1"/>
    <s v="Yes"/>
    <n v="60"/>
    <n v="22.78"/>
    <n v="60.12"/>
    <n v="102.06"/>
    <n v="200.66"/>
    <n v="200.66"/>
    <n v="25.35"/>
    <n v="177"/>
    <s v="No"/>
    <s v="Diseases of the circulatory system"/>
    <s v="No"/>
    <s v="8B0Z Intracranial haemorrhage, unspecified"/>
    <x v="0"/>
  </r>
  <r>
    <n v="1722"/>
    <s v="Forrest McKenzie"/>
    <d v="1963-02-16T00:00:00"/>
    <s v="Former"/>
    <s v="F"/>
    <s v="USA"/>
    <s v="Black"/>
    <d v="1986-11-01T00:00:00"/>
    <n v="1986"/>
    <n v="1987"/>
    <d v="2019-07-31T00:00:00"/>
    <n v="0"/>
    <s v="No"/>
    <n v="56"/>
    <n v="23.71"/>
    <n v="56.45"/>
    <n v="90.72"/>
    <n v="200.66"/>
    <n v="200.66"/>
    <n v="22.53"/>
    <n v="6"/>
    <s v="No"/>
    <m/>
    <m/>
    <m/>
    <x v="1"/>
  </r>
  <r>
    <n v="1723"/>
    <s v="McCoy McLemore"/>
    <d v="1942-04-03T00:00:00"/>
    <s v="Former"/>
    <s v="F-C"/>
    <s v="USA"/>
    <s v="Black"/>
    <d v="1964-11-01T00:00:00"/>
    <n v="1964"/>
    <n v="1972"/>
    <d v="2009-04-30T00:00:00"/>
    <n v="1"/>
    <s v="Yes"/>
    <n v="67"/>
    <n v="22.58"/>
    <n v="67.069999999999993"/>
    <n v="104.33"/>
    <n v="200.66"/>
    <n v="200.66"/>
    <n v="25.91"/>
    <n v="580"/>
    <s v="No"/>
    <s v="Cáncer"/>
    <s v="No"/>
    <s v="2D4Z Unspecified malignant neoplasms of ill-defined or unspecified sites"/>
    <x v="3"/>
  </r>
  <r>
    <n v="1724"/>
    <s v="Chris McNealy"/>
    <d v="1961-07-15T00:00:00"/>
    <s v="Former"/>
    <s v="F"/>
    <s v="USA"/>
    <s v="Black"/>
    <d v="1985-11-01T00:00:00"/>
    <n v="1985"/>
    <n v="1988"/>
    <d v="2019-07-31T00:00:00"/>
    <n v="0"/>
    <s v="No"/>
    <n v="58"/>
    <n v="24.3"/>
    <n v="58.04"/>
    <n v="95.25"/>
    <n v="200.66"/>
    <n v="200.66"/>
    <n v="23.66"/>
    <n v="108"/>
    <s v="No"/>
    <m/>
    <m/>
    <m/>
    <x v="1"/>
  </r>
  <r>
    <n v="1725"/>
    <s v="Monk Meineke"/>
    <d v="1930-10-30T00:00:00"/>
    <s v="Former"/>
    <s v="F-C"/>
    <s v="USA"/>
    <s v="White"/>
    <d v="1952-11-01T00:00:00"/>
    <n v="1952"/>
    <n v="1958"/>
    <d v="2013-09-03T00:00:00"/>
    <n v="1"/>
    <s v="Yes"/>
    <n v="82"/>
    <n v="22.01"/>
    <n v="82.84"/>
    <n v="94.35"/>
    <n v="200.66"/>
    <n v="200.66"/>
    <n v="23.43"/>
    <n v="343"/>
    <s v="No"/>
    <m/>
    <s v="No"/>
    <s v="XB5F"/>
    <x v="4"/>
  </r>
  <r>
    <n v="1726"/>
    <s v="Ron Mercer"/>
    <d v="1976-05-18T00:00:00"/>
    <s v="Former"/>
    <s v="G-F"/>
    <s v="USA"/>
    <s v="Black"/>
    <d v="1997-11-01T00:00:00"/>
    <n v="1997"/>
    <n v="2005"/>
    <d v="2019-07-31T00:00:00"/>
    <n v="0"/>
    <s v="No"/>
    <n v="43"/>
    <n v="21.46"/>
    <n v="43.2"/>
    <n v="95.25"/>
    <n v="200.66"/>
    <n v="200.66"/>
    <n v="23.66"/>
    <n v="432"/>
    <s v="No"/>
    <m/>
    <m/>
    <m/>
    <x v="1"/>
  </r>
  <r>
    <n v="1727"/>
    <s v="Khris Middleton"/>
    <d v="1991-08-12T00:00:00"/>
    <s v="Active"/>
    <s v="F-G"/>
    <s v="USA"/>
    <s v="Black"/>
    <d v="2012-11-01T00:00:00"/>
    <n v="2012"/>
    <n v="2020"/>
    <d v="2019-07-31T00:00:00"/>
    <n v="0"/>
    <s v="No"/>
    <n v="27"/>
    <n v="21.22"/>
    <n v="27.97"/>
    <n v="106.14"/>
    <n v="200.66"/>
    <n v="203.2"/>
    <n v="26.36"/>
    <n v="174"/>
    <s v="No"/>
    <m/>
    <m/>
    <m/>
    <x v="1"/>
  </r>
  <r>
    <n v="1728"/>
    <s v="Larry Mikan"/>
    <d v="1948-04-08T00:00:00"/>
    <s v="Former"/>
    <s v="F"/>
    <s v="USA"/>
    <s v="White"/>
    <d v="1970-11-01T00:00:00"/>
    <n v="1970"/>
    <n v="1971"/>
    <d v="2019-07-31T00:00:00"/>
    <n v="0"/>
    <s v="No"/>
    <n v="71"/>
    <n v="22.57"/>
    <n v="71.31"/>
    <n v="95.25"/>
    <n v="200.66"/>
    <n v="200.66"/>
    <n v="23.66"/>
    <n v="53"/>
    <s v="No"/>
    <m/>
    <m/>
    <m/>
    <x v="1"/>
  </r>
  <r>
    <n v="1729"/>
    <s v="Vern Mikkelsen*"/>
    <d v="1928-10-21T00:00:00"/>
    <s v="Former"/>
    <s v="F-C"/>
    <s v="USA"/>
    <s v="White"/>
    <d v="1949-11-01T00:00:00"/>
    <n v="1949"/>
    <n v="1959"/>
    <d v="2013-11-21T00:00:00"/>
    <n v="1"/>
    <s v="Yes"/>
    <n v="85"/>
    <n v="21.03"/>
    <n v="85.08"/>
    <n v="104.33"/>
    <n v="200.66"/>
    <n v="200.66"/>
    <n v="25.91"/>
    <n v="699"/>
    <s v="No"/>
    <s v="Cáncer"/>
    <s v="No"/>
    <s v="2C82.Z Malignant neoplasms of prostate, unspecified"/>
    <x v="3"/>
  </r>
  <r>
    <n v="1730"/>
    <s v="Al Miksis"/>
    <d v="1928-02-02T00:00:00"/>
    <s v="Former"/>
    <s v="C"/>
    <s v="USA"/>
    <s v="White"/>
    <d v="1949-11-01T00:00:00"/>
    <n v="1949"/>
    <n v="1950"/>
    <d v="2009-11-06T00:00:00"/>
    <n v="1"/>
    <s v="Yes"/>
    <n v="81"/>
    <n v="21.75"/>
    <n v="81.760000000000005"/>
    <n v="95.25"/>
    <n v="200.66"/>
    <n v="200.66"/>
    <n v="23.66"/>
    <n v="8"/>
    <s v="No"/>
    <s v="Cáncer"/>
    <s v="No"/>
    <s v="2D4Z Unspecified malignant neoplasms of ill-defined or unspecified sites"/>
    <x v="3"/>
  </r>
  <r>
    <n v="1731"/>
    <s v="Reggie Miller*"/>
    <d v="1965-08-24T00:00:00"/>
    <s v="Former"/>
    <s v="G-F"/>
    <s v="USA"/>
    <s v="Black"/>
    <d v="1987-11-01T00:00:00"/>
    <n v="1987"/>
    <n v="2005"/>
    <d v="2019-07-31T00:00:00"/>
    <n v="0"/>
    <s v="No"/>
    <n v="53"/>
    <n v="22.19"/>
    <n v="53.93"/>
    <n v="83.91"/>
    <n v="200.66"/>
    <n v="200.66"/>
    <n v="20.84"/>
    <n v="1389"/>
    <s v="No"/>
    <m/>
    <m/>
    <m/>
    <x v="1"/>
  </r>
  <r>
    <n v="1732"/>
    <s v="Mike Mitchell"/>
    <d v="1956-01-01T00:00:00"/>
    <s v="Former"/>
    <s v="F"/>
    <s v="USA"/>
    <s v="Black"/>
    <d v="1978-11-01T00:00:00"/>
    <n v="1978"/>
    <n v="1988"/>
    <d v="2011-06-09T00:00:00"/>
    <n v="1"/>
    <s v="Yes"/>
    <n v="55"/>
    <n v="22.83"/>
    <n v="55.44"/>
    <n v="97.52"/>
    <n v="200.66"/>
    <n v="200.66"/>
    <n v="24.22"/>
    <n v="759"/>
    <s v="No"/>
    <s v="Cáncer"/>
    <s v="No"/>
    <s v="2D4Z Unspecified malignant neoplasms of ill-defined or unspecified sites"/>
    <x v="3"/>
  </r>
  <r>
    <n v="1733"/>
    <s v="Todd Mitchell"/>
    <d v="1966-07-26T00:00:00"/>
    <s v="Former"/>
    <s v="F"/>
    <s v="USA"/>
    <s v="Black"/>
    <d v="1988-11-01T00:00:00"/>
    <n v="1988"/>
    <n v="1989"/>
    <d v="2019-07-31T00:00:00"/>
    <n v="0"/>
    <s v="No"/>
    <n v="53"/>
    <n v="22.27"/>
    <n v="53.01"/>
    <n v="92.99"/>
    <n v="200.66"/>
    <n v="200.66"/>
    <n v="23.09"/>
    <n v="24"/>
    <s v="No"/>
    <m/>
    <m/>
    <m/>
    <x v="1"/>
  </r>
  <r>
    <n v="1734"/>
    <s v="Steve Mix"/>
    <d v="1947-12-30T00:00:00"/>
    <s v="Former"/>
    <s v="F"/>
    <s v="USA"/>
    <s v="White"/>
    <d v="1969-11-01T00:00:00"/>
    <n v="1969"/>
    <n v="1983"/>
    <d v="2019-07-31T00:00:00"/>
    <n v="0"/>
    <s v="No"/>
    <n v="71"/>
    <n v="21.84"/>
    <n v="71.58"/>
    <n v="97.52"/>
    <n v="200.66"/>
    <n v="200.66"/>
    <n v="24.22"/>
    <n v="787"/>
    <s v="Yes"/>
    <m/>
    <m/>
    <m/>
    <x v="1"/>
  </r>
  <r>
    <n v="1735"/>
    <s v="Jackie Moreland"/>
    <d v="1938-03-11T00:00:00"/>
    <s v="Former"/>
    <s v="F-G"/>
    <s v="USA"/>
    <s v="White"/>
    <d v="1960-11-01T00:00:00"/>
    <n v="1960"/>
    <n v="1965"/>
    <d v="1971-12-19T00:00:00"/>
    <n v="1"/>
    <s v="Yes"/>
    <n v="33"/>
    <n v="22.64"/>
    <n v="33.770000000000003"/>
    <n v="97.52"/>
    <n v="200.66"/>
    <n v="200.66"/>
    <n v="24.22"/>
    <n v="348"/>
    <s v="Yes"/>
    <s v="Cáncer"/>
    <s v="Yes"/>
    <s v="2D4Z Unspecified malignant neoplasms of ill-defined or unspecified sites"/>
    <x v="3"/>
  </r>
  <r>
    <n v="1736"/>
    <s v="Dwayne Morton"/>
    <d v="1971-08-08T00:00:00"/>
    <s v="Former"/>
    <s v="F"/>
    <s v="USA"/>
    <s v="Black"/>
    <d v="1994-11-01T00:00:00"/>
    <n v="1994"/>
    <n v="1995"/>
    <d v="2019-07-31T00:00:00"/>
    <n v="0"/>
    <s v="No"/>
    <n v="47"/>
    <n v="23.23"/>
    <n v="47.98"/>
    <n v="88.45"/>
    <n v="200.66"/>
    <n v="200.66"/>
    <n v="21.97"/>
    <n v="41"/>
    <s v="No"/>
    <m/>
    <m/>
    <m/>
    <x v="1"/>
  </r>
  <r>
    <n v="1737"/>
    <s v="Lamond Murray"/>
    <d v="1973-04-20T00:00:00"/>
    <s v="Former"/>
    <s v="F"/>
    <s v="USA"/>
    <s v="Black"/>
    <d v="1994-11-01T00:00:00"/>
    <n v="1994"/>
    <n v="2006"/>
    <d v="2019-07-31T00:00:00"/>
    <n v="0"/>
    <s v="No"/>
    <n v="46"/>
    <n v="21.53"/>
    <n v="46.28"/>
    <n v="107.05"/>
    <n v="200.66"/>
    <n v="200.66"/>
    <n v="26.59"/>
    <n v="736"/>
    <s v="No"/>
    <m/>
    <m/>
    <m/>
    <x v="1"/>
  </r>
  <r>
    <n v="1738"/>
    <s v="Tracy Murray"/>
    <d v="1971-07-25T00:00:00"/>
    <s v="Former"/>
    <s v="F"/>
    <s v="USA"/>
    <s v="Black"/>
    <d v="1992-11-01T00:00:00"/>
    <n v="1992"/>
    <n v="2004"/>
    <d v="2019-07-31T00:00:00"/>
    <n v="0"/>
    <s v="No"/>
    <n v="48"/>
    <n v="21.27"/>
    <n v="48.02"/>
    <n v="102.06"/>
    <n v="200.66"/>
    <n v="200.66"/>
    <n v="25.35"/>
    <n v="659"/>
    <s v="No"/>
    <m/>
    <m/>
    <m/>
    <x v="1"/>
  </r>
  <r>
    <n v="1739"/>
    <s v="Lloyd Neal"/>
    <d v="1950-12-10T00:00:00"/>
    <s v="Former"/>
    <s v="C-F"/>
    <s v="USA"/>
    <s v="Black"/>
    <d v="1972-11-01T00:00:00"/>
    <n v="1972"/>
    <n v="1979"/>
    <d v="2019-07-31T00:00:00"/>
    <n v="0"/>
    <s v="No"/>
    <n v="68"/>
    <n v="21.89"/>
    <n v="68.64"/>
    <n v="102.06"/>
    <n v="200.66"/>
    <n v="200.66"/>
    <n v="25.35"/>
    <n v="435"/>
    <s v="No"/>
    <m/>
    <m/>
    <m/>
    <x v="1"/>
  </r>
  <r>
    <n v="1740"/>
    <s v="Ed Nealy"/>
    <d v="1960-02-19T00:00:00"/>
    <s v="Former"/>
    <s v="F"/>
    <s v="USA"/>
    <s v="White"/>
    <d v="1982-11-01T00:00:00"/>
    <n v="1982"/>
    <n v="1993"/>
    <d v="2019-07-31T00:00:00"/>
    <n v="0"/>
    <s v="No"/>
    <n v="59"/>
    <n v="22.7"/>
    <n v="59.44"/>
    <n v="107.95"/>
    <n v="200.66"/>
    <n v="200.66"/>
    <n v="26.81"/>
    <n v="540"/>
    <s v="No"/>
    <m/>
    <m/>
    <m/>
    <x v="1"/>
  </r>
  <r>
    <n v="1741"/>
    <s v="Ira Newble"/>
    <d v="1975-01-20T00:00:00"/>
    <s v="Former"/>
    <s v="F"/>
    <s v="USA"/>
    <s v="Mezcla"/>
    <d v="2000-11-01T00:00:00"/>
    <n v="2000"/>
    <n v="2008"/>
    <d v="2019-07-31T00:00:00"/>
    <n v="0"/>
    <s v="No"/>
    <n v="44"/>
    <n v="25.78"/>
    <n v="44.53"/>
    <n v="99.79"/>
    <n v="200.66"/>
    <n v="200.66"/>
    <n v="24.78"/>
    <n v="380"/>
    <s v="No"/>
    <m/>
    <m/>
    <m/>
    <x v="1"/>
  </r>
  <r>
    <n v="1742"/>
    <s v="Johnny Newman"/>
    <d v="1963-11-28T00:00:00"/>
    <s v="Former"/>
    <s v="F-G"/>
    <s v="USA"/>
    <s v="Black"/>
    <d v="1986-11-01T00:00:00"/>
    <n v="1986"/>
    <n v="2002"/>
    <d v="2019-07-31T00:00:00"/>
    <n v="0"/>
    <s v="No"/>
    <n v="55"/>
    <n v="22.93"/>
    <n v="55.67"/>
    <n v="86.18"/>
    <n v="200.66"/>
    <n v="200.66"/>
    <n v="21.4"/>
    <n v="1159"/>
    <s v="No"/>
    <m/>
    <m/>
    <m/>
    <x v="1"/>
  </r>
  <r>
    <n v="1743"/>
    <s v="Jack Nichols"/>
    <d v="1926-04-09T00:00:00"/>
    <s v="Former"/>
    <s v="C-F"/>
    <s v="USA"/>
    <s v="White"/>
    <d v="1948-11-01T00:00:00"/>
    <n v="1948"/>
    <n v="1958"/>
    <d v="1992-12-24T00:00:00"/>
    <n v="1"/>
    <s v="Yes"/>
    <n v="66"/>
    <n v="22.57"/>
    <n v="66.709999999999994"/>
    <n v="100.7"/>
    <n v="200.66"/>
    <n v="200.66"/>
    <n v="25.01"/>
    <n v="505"/>
    <s v="Yes"/>
    <s v="Diseases of the circulatory system"/>
    <s v="Yes"/>
    <s v="BA41.Z Acute myocardial infarction, unspecified"/>
    <x v="2"/>
  </r>
  <r>
    <n v="1744"/>
    <s v="Dyron Nix"/>
    <d v="1967-02-11T00:00:00"/>
    <s v="Former"/>
    <s v="F"/>
    <s v="USA"/>
    <s v="Black"/>
    <d v="1989-11-01T00:00:00"/>
    <n v="1989"/>
    <n v="1990"/>
    <d v="2013-12-15T00:00:00"/>
    <n v="1"/>
    <s v="Yes"/>
    <n v="46"/>
    <n v="22.72"/>
    <n v="46.84"/>
    <n v="95.25"/>
    <n v="200.66"/>
    <n v="200.66"/>
    <n v="23.66"/>
    <n v="20"/>
    <s v="No"/>
    <m/>
    <s v="No"/>
    <s v="CB41.0Z Acute respiratory failure, unspecified"/>
    <x v="0"/>
  </r>
  <r>
    <n v="1745"/>
    <s v="Andres Nocioni"/>
    <d v="1979-11-30T00:00:00"/>
    <s v="Former"/>
    <s v="F"/>
    <s v="No USA"/>
    <s v="White"/>
    <d v="2004-11-01T00:00:00"/>
    <n v="2004"/>
    <n v="2012"/>
    <d v="2019-07-31T00:00:00"/>
    <n v="0"/>
    <s v="No"/>
    <n v="39"/>
    <n v="24.92"/>
    <n v="39.67"/>
    <n v="102.06"/>
    <n v="200.66"/>
    <n v="200.66"/>
    <n v="25.35"/>
    <n v="514"/>
    <s v="No"/>
    <m/>
    <m/>
    <m/>
    <x v="1"/>
  </r>
  <r>
    <n v="1746"/>
    <s v="Jeff Nordgaard"/>
    <d v="1973-02-23T00:00:00"/>
    <s v="Former"/>
    <s v="F"/>
    <s v="USA"/>
    <s v="White"/>
    <d v="1997-11-01T00:00:00"/>
    <n v="1997"/>
    <n v="1998"/>
    <d v="2019-07-31T00:00:00"/>
    <n v="0"/>
    <s v="No"/>
    <n v="46"/>
    <n v="24.69"/>
    <n v="46.43"/>
    <n v="102.06"/>
    <n v="200.66"/>
    <n v="200.66"/>
    <n v="25.35"/>
    <n v="13"/>
    <s v="No"/>
    <m/>
    <m/>
    <m/>
    <x v="1"/>
  </r>
  <r>
    <n v="1747"/>
    <s v="Willie Norwood"/>
    <d v="1947-08-08T00:00:00"/>
    <s v="Former"/>
    <s v="F"/>
    <s v="USA"/>
    <s v="Black"/>
    <d v="1971-11-01T00:00:00"/>
    <n v="1971"/>
    <n v="1978"/>
    <d v="2019-07-31T00:00:00"/>
    <n v="0"/>
    <s v="No"/>
    <n v="71"/>
    <n v="24.23"/>
    <n v="71.98"/>
    <n v="99.79"/>
    <n v="200.66"/>
    <n v="200.66"/>
    <n v="24.78"/>
    <n v="430"/>
    <s v="No"/>
    <m/>
    <m/>
    <m/>
    <x v="1"/>
  </r>
  <r>
    <n v="1748"/>
    <s v="James Nunnally"/>
    <d v="1990-07-14T00:00:00"/>
    <s v="Former"/>
    <s v="F"/>
    <s v="USA"/>
    <s v="Black"/>
    <d v="2013-11-01T00:00:00"/>
    <n v="2013"/>
    <n v="2014"/>
    <d v="2019-07-31T00:00:00"/>
    <n v="0"/>
    <s v="No"/>
    <n v="29"/>
    <n v="23.3"/>
    <n v="29.05"/>
    <n v="92.99"/>
    <n v="200.66"/>
    <n v="200.66"/>
    <n v="23.09"/>
    <n v="13"/>
    <s v="No"/>
    <m/>
    <m/>
    <m/>
    <x v="1"/>
  </r>
  <r>
    <n v="1749"/>
    <s v="Mike O'Koren"/>
    <d v="1958-02-07T00:00:00"/>
    <s v="Former"/>
    <s v="F-G"/>
    <s v="USA"/>
    <s v="White"/>
    <d v="1980-11-01T00:00:00"/>
    <n v="1980"/>
    <n v="1988"/>
    <d v="2019-07-31T00:00:00"/>
    <n v="0"/>
    <s v="No"/>
    <n v="61"/>
    <n v="22.73"/>
    <n v="61.48"/>
    <n v="93.89"/>
    <n v="200.66"/>
    <n v="200.66"/>
    <n v="23.32"/>
    <n v="407"/>
    <s v="No"/>
    <m/>
    <m/>
    <m/>
    <x v="1"/>
  </r>
  <r>
    <n v="1750"/>
    <s v="John Olive"/>
    <d v="1955-03-01T00:00:00"/>
    <s v="Former"/>
    <s v="F"/>
    <s v="USA"/>
    <s v="White"/>
    <d v="1978-11-01T00:00:00"/>
    <n v="1978"/>
    <n v="1980"/>
    <d v="2019-07-31T00:00:00"/>
    <n v="0"/>
    <s v="No"/>
    <n v="64"/>
    <n v="23.67"/>
    <n v="64.42"/>
    <n v="95.25"/>
    <n v="200.66"/>
    <n v="200.66"/>
    <n v="23.66"/>
    <n v="35"/>
    <s v="No"/>
    <m/>
    <m/>
    <m/>
    <x v="1"/>
  </r>
  <r>
    <n v="1751"/>
    <s v="Mac Otten"/>
    <d v="1925-12-16T00:00:00"/>
    <s v="Former"/>
    <s v="F-C"/>
    <s v="USA"/>
    <s v="White"/>
    <d v="1949-11-01T00:00:00"/>
    <n v="1949"/>
    <n v="1950"/>
    <d v="2015-12-26T00:00:00"/>
    <n v="1"/>
    <s v="Yes"/>
    <n v="90"/>
    <n v="23.88"/>
    <n v="90.03"/>
    <n v="99.79"/>
    <n v="200.66"/>
    <n v="200.66"/>
    <n v="24.78"/>
    <n v="59"/>
    <s v="No"/>
    <s v="No encontrado"/>
    <s v="No"/>
    <s v="XB5F"/>
    <x v="4"/>
  </r>
  <r>
    <n v="1752"/>
    <s v="Chris Owens"/>
    <d v="1979-03-01T00:00:00"/>
    <s v="Former"/>
    <s v="F"/>
    <s v="USA"/>
    <s v="Black"/>
    <d v="2002-11-01T00:00:00"/>
    <n v="2002"/>
    <n v="2003"/>
    <d v="2019-07-31T00:00:00"/>
    <n v="0"/>
    <s v="No"/>
    <n v="40"/>
    <n v="23.67"/>
    <n v="40.42"/>
    <n v="111.13"/>
    <n v="200.66"/>
    <n v="200.66"/>
    <n v="27.6"/>
    <n v="1"/>
    <s v="No"/>
    <m/>
    <m/>
    <m/>
    <x v="1"/>
  </r>
  <r>
    <n v="1753"/>
    <s v="Eddie Owens"/>
    <d v="1953-12-26T00:00:00"/>
    <s v="Former"/>
    <s v="F"/>
    <s v="USA"/>
    <s v="Black"/>
    <d v="1977-11-01T00:00:00"/>
    <n v="1977"/>
    <n v="1978"/>
    <d v="2019-07-31T00:00:00"/>
    <n v="0"/>
    <s v="No"/>
    <n v="65"/>
    <n v="23.85"/>
    <n v="65.59"/>
    <n v="95.25"/>
    <n v="200.66"/>
    <n v="200.66"/>
    <n v="23.66"/>
    <n v="8"/>
    <s v="No"/>
    <m/>
    <m/>
    <m/>
    <x v="1"/>
  </r>
  <r>
    <n v="1754"/>
    <s v="Keith Owens"/>
    <d v="1969-05-31T00:00:00"/>
    <s v="Former"/>
    <s v="F"/>
    <s v="USA"/>
    <s v="Black"/>
    <d v="1991-11-01T00:00:00"/>
    <n v="1991"/>
    <n v="1992"/>
    <d v="2019-07-31T00:00:00"/>
    <n v="0"/>
    <s v="No"/>
    <n v="50"/>
    <n v="22.42"/>
    <n v="50.17"/>
    <n v="102.06"/>
    <n v="200.66"/>
    <n v="200.66"/>
    <n v="25.35"/>
    <n v="20"/>
    <s v="No"/>
    <m/>
    <m/>
    <m/>
    <x v="1"/>
  </r>
  <r>
    <n v="1755"/>
    <s v="Larry Owens"/>
    <d v="1983-01-08T00:00:00"/>
    <s v="Former"/>
    <s v="F"/>
    <s v="USA"/>
    <s v="Black"/>
    <d v="2010-11-01T00:00:00"/>
    <n v="2010"/>
    <n v="2012"/>
    <d v="2019-07-31T00:00:00"/>
    <n v="0"/>
    <s v="No"/>
    <n v="36"/>
    <n v="27.81"/>
    <n v="36.56"/>
    <n v="95.25"/>
    <n v="200.66"/>
    <n v="200.66"/>
    <n v="23.66"/>
    <n v="19"/>
    <s v="No"/>
    <m/>
    <m/>
    <m/>
    <x v="1"/>
  </r>
  <r>
    <n v="1756"/>
    <s v="Gerald Paddio"/>
    <d v="1965-04-21T00:00:00"/>
    <s v="Former"/>
    <s v="F-G"/>
    <s v="USA"/>
    <s v="Black"/>
    <d v="1990-11-01T00:00:00"/>
    <n v="1990"/>
    <n v="1994"/>
    <d v="2019-07-31T00:00:00"/>
    <n v="0"/>
    <s v="No"/>
    <n v="54"/>
    <n v="25.53"/>
    <n v="54.28"/>
    <n v="92.99"/>
    <n v="200.66"/>
    <n v="200.66"/>
    <n v="23.09"/>
    <n v="129"/>
    <s v="No"/>
    <m/>
    <m/>
    <m/>
    <x v="1"/>
  </r>
  <r>
    <n v="1757"/>
    <s v="Wiley Peck"/>
    <d v="1957-09-15T00:00:00"/>
    <s v="Former"/>
    <s v="g"/>
    <s v="USA"/>
    <s v="Black"/>
    <d v="1979-11-01T00:00:00"/>
    <n v="1979"/>
    <n v="1980"/>
    <d v="2019-07-31T00:00:00"/>
    <n v="0"/>
    <s v="No"/>
    <n v="61"/>
    <n v="22.13"/>
    <n v="61.87"/>
    <n v="99.79"/>
    <n v="200.66"/>
    <n v="200.66"/>
    <n v="24.78"/>
    <n v="52"/>
    <s v="No"/>
    <m/>
    <m/>
    <m/>
    <x v="1"/>
  </r>
  <r>
    <n v="1758"/>
    <s v="Desmond Penigar"/>
    <d v="1981-07-16T00:00:00"/>
    <s v="Former"/>
    <s v="F"/>
    <s v="USA"/>
    <s v="Black"/>
    <d v="2003-11-01T00:00:00"/>
    <n v="2003"/>
    <n v="2004"/>
    <d v="2019-07-31T00:00:00"/>
    <n v="0"/>
    <s v="No"/>
    <n v="38"/>
    <n v="22.29"/>
    <n v="38.04"/>
    <n v="111.13"/>
    <n v="200.66"/>
    <n v="200.66"/>
    <n v="27.6"/>
    <n v="10"/>
    <s v="No"/>
    <m/>
    <m/>
    <m/>
    <x v="1"/>
  </r>
  <r>
    <n v="1759"/>
    <s v="Curtis Perry"/>
    <d v="1948-09-13T00:00:00"/>
    <s v="Former"/>
    <s v="F"/>
    <s v="USA"/>
    <s v="Black"/>
    <d v="1970-11-01T00:00:00"/>
    <n v="1970"/>
    <n v="1978"/>
    <d v="2019-07-31T00:00:00"/>
    <n v="0"/>
    <s v="No"/>
    <n v="70"/>
    <n v="22.13"/>
    <n v="70.88"/>
    <n v="99.79"/>
    <n v="200.66"/>
    <n v="200.66"/>
    <n v="24.78"/>
    <n v="480"/>
    <s v="No"/>
    <m/>
    <m/>
    <m/>
    <x v="1"/>
  </r>
  <r>
    <n v="1760"/>
    <s v="Morris Peterson"/>
    <d v="1977-08-26T00:00:00"/>
    <s v="Former"/>
    <s v="F"/>
    <s v="USA"/>
    <s v="Black"/>
    <d v="2000-11-01T00:00:00"/>
    <n v="2000"/>
    <n v="2011"/>
    <d v="2019-07-31T00:00:00"/>
    <n v="0"/>
    <s v="No"/>
    <n v="41"/>
    <n v="23.18"/>
    <n v="41.93"/>
    <n v="98.88"/>
    <n v="200.66"/>
    <n v="200.66"/>
    <n v="24.56"/>
    <n v="711"/>
    <s v="Yes"/>
    <m/>
    <m/>
    <m/>
    <x v="1"/>
  </r>
  <r>
    <n v="1761"/>
    <s v="Eddie Phillips"/>
    <d v="1961-09-29T00:00:00"/>
    <s v="Former"/>
    <s v="F"/>
    <s v="USA"/>
    <s v="Black"/>
    <d v="1982-11-01T00:00:00"/>
    <n v="1982"/>
    <n v="1983"/>
    <d v="2019-07-31T00:00:00"/>
    <n v="0"/>
    <s v="No"/>
    <n v="57"/>
    <n v="21.09"/>
    <n v="57.83"/>
    <n v="102.06"/>
    <n v="200.66"/>
    <n v="200.66"/>
    <n v="25.35"/>
    <n v="48"/>
    <s v="No"/>
    <m/>
    <m/>
    <m/>
    <x v="1"/>
  </r>
  <r>
    <n v="1762"/>
    <s v="Eric Piatkowski"/>
    <d v="1970-09-30T00:00:00"/>
    <s v="Former"/>
    <s v="G-F"/>
    <s v="USA"/>
    <s v="White"/>
    <d v="1994-11-01T00:00:00"/>
    <n v="1994"/>
    <n v="2008"/>
    <d v="2019-07-31T00:00:00"/>
    <n v="0"/>
    <s v="No"/>
    <n v="48"/>
    <n v="24.09"/>
    <n v="48.83"/>
    <n v="97.52"/>
    <n v="200.66"/>
    <n v="200.66"/>
    <n v="24.22"/>
    <n v="789"/>
    <s v="No"/>
    <m/>
    <m/>
    <m/>
    <x v="1"/>
  </r>
  <r>
    <n v="1763"/>
    <s v="Paul Pierce"/>
    <d v="1977-10-13T00:00:00"/>
    <s v="Former"/>
    <s v="F-G"/>
    <s v="USA"/>
    <s v="Black"/>
    <d v="1998-11-01T00:00:00"/>
    <n v="1998"/>
    <n v="2017"/>
    <d v="2019-07-31T00:00:00"/>
    <n v="0"/>
    <s v="No"/>
    <n v="41"/>
    <n v="21.05"/>
    <n v="41.8"/>
    <n v="106.59"/>
    <n v="200.66"/>
    <n v="200.66"/>
    <n v="26.47"/>
    <n v="1240"/>
    <s v="No"/>
    <m/>
    <m/>
    <m/>
    <x v="1"/>
  </r>
  <r>
    <n v="1764"/>
    <s v="Zoran Planinic"/>
    <d v="1982-09-12T00:00:00"/>
    <s v="Former"/>
    <s v="g"/>
    <s v="No USA"/>
    <s v="White"/>
    <d v="2003-11-01T00:00:00"/>
    <n v="2003"/>
    <n v="2006"/>
    <d v="2019-07-31T00:00:00"/>
    <n v="0"/>
    <s v="No"/>
    <n v="36"/>
    <n v="21.14"/>
    <n v="36.880000000000003"/>
    <n v="88.45"/>
    <n v="200.66"/>
    <n v="200.66"/>
    <n v="21.97"/>
    <n v="148"/>
    <s v="No"/>
    <m/>
    <m/>
    <m/>
    <x v="1"/>
  </r>
  <r>
    <n v="1765"/>
    <s v="Ralph Polson"/>
    <d v="1929-10-26T00:00:00"/>
    <s v="Former"/>
    <s v="F-C"/>
    <s v="USA"/>
    <s v="White"/>
    <d v="1952-11-01T00:00:00"/>
    <n v="1952"/>
    <n v="1953"/>
    <d v="2019-07-31T00:00:00"/>
    <n v="0"/>
    <s v="No"/>
    <n v="89"/>
    <n v="23.02"/>
    <n v="89.76"/>
    <n v="90.72"/>
    <n v="200.66"/>
    <n v="200.66"/>
    <n v="22.53"/>
    <n v="49"/>
    <s v="No"/>
    <m/>
    <m/>
    <m/>
    <x v="1"/>
  </r>
  <r>
    <n v="1766"/>
    <s v="David Pope"/>
    <d v="1962-04-15T00:00:00"/>
    <s v="Former"/>
    <s v="F"/>
    <s v="USA"/>
    <s v="Black"/>
    <d v="1984-11-01T00:00:00"/>
    <n v="1984"/>
    <n v="1986"/>
    <d v="2016-10-21T00:00:00"/>
    <n v="1"/>
    <s v="Yes"/>
    <n v="54"/>
    <n v="22.55"/>
    <n v="54.52"/>
    <n v="99.79"/>
    <n v="200.66"/>
    <n v="200.66"/>
    <n v="24.78"/>
    <n v="33"/>
    <s v="No"/>
    <m/>
    <s v="No"/>
    <s v="XB5F"/>
    <x v="4"/>
  </r>
  <r>
    <n v="1767"/>
    <s v="Chris Porter"/>
    <d v="1978-05-09T00:00:00"/>
    <s v="Former"/>
    <s v="F"/>
    <s v="USA"/>
    <s v="Black"/>
    <d v="2000-11-01T00:00:00"/>
    <n v="2000"/>
    <n v="2001"/>
    <d v="2019-07-31T00:00:00"/>
    <n v="0"/>
    <s v="No"/>
    <n v="41"/>
    <n v="22.48"/>
    <n v="41.23"/>
    <n v="98.88"/>
    <n v="200.66"/>
    <n v="200.66"/>
    <n v="24.56"/>
    <n v="51"/>
    <s v="No"/>
    <m/>
    <m/>
    <m/>
    <x v="1"/>
  </r>
  <r>
    <n v="1768"/>
    <s v="Kasib Powell"/>
    <d v="1981-03-18T00:00:00"/>
    <s v="Former"/>
    <s v="F"/>
    <s v="USA"/>
    <s v="Black"/>
    <d v="2007-11-01T00:00:00"/>
    <n v="2007"/>
    <n v="2008"/>
    <d v="2019-07-31T00:00:00"/>
    <n v="0"/>
    <s v="No"/>
    <n v="38"/>
    <n v="26.62"/>
    <n v="38.369999999999997"/>
    <n v="97.52"/>
    <n v="200.66"/>
    <n v="200.66"/>
    <n v="24.22"/>
    <n v="11"/>
    <s v="No"/>
    <m/>
    <m/>
    <m/>
    <x v="1"/>
  </r>
  <r>
    <n v="1769"/>
    <s v="Harold Pressley"/>
    <d v="1963-07-14T00:00:00"/>
    <s v="Former"/>
    <s v="F-G"/>
    <s v="USA"/>
    <s v="Black"/>
    <d v="1986-11-01T00:00:00"/>
    <n v="1986"/>
    <n v="1990"/>
    <d v="2019-07-31T00:00:00"/>
    <n v="0"/>
    <s v="No"/>
    <n v="56"/>
    <n v="23.3"/>
    <n v="56.05"/>
    <n v="95.25"/>
    <n v="200.66"/>
    <n v="200.66"/>
    <n v="23.66"/>
    <n v="299"/>
    <s v="No"/>
    <m/>
    <m/>
    <m/>
    <x v="1"/>
  </r>
  <r>
    <n v="1770"/>
    <s v="Les Pugh"/>
    <d v="1923-09-18T00:00:00"/>
    <s v="Former"/>
    <s v="C-F"/>
    <s v="USA"/>
    <s v="White"/>
    <d v="1948-11-01T00:00:00"/>
    <n v="1948"/>
    <n v="1950"/>
    <d v="1979-02-25T00:00:00"/>
    <n v="1"/>
    <s v="Yes"/>
    <n v="55"/>
    <n v="25.12"/>
    <n v="55.44"/>
    <n v="86.18"/>
    <n v="200.66"/>
    <n v="200.66"/>
    <n v="21.4"/>
    <n v="116"/>
    <s v="No"/>
    <m/>
    <s v="No"/>
    <s v="XB5F"/>
    <x v="4"/>
  </r>
  <r>
    <n v="1771"/>
    <s v="Ed Rains"/>
    <d v="1956-12-24T00:00:00"/>
    <s v="Former"/>
    <s v="F"/>
    <s v="USA"/>
    <s v="Black"/>
    <d v="1981-11-01T00:00:00"/>
    <n v="1981"/>
    <n v="1983"/>
    <d v="2019-07-31T00:00:00"/>
    <n v="0"/>
    <s v="No"/>
    <n v="62"/>
    <n v="24.85"/>
    <n v="62.6"/>
    <n v="86.18"/>
    <n v="200.66"/>
    <n v="200.66"/>
    <n v="21.4"/>
    <n v="83"/>
    <s v="No"/>
    <m/>
    <m/>
    <m/>
    <x v="1"/>
  </r>
  <r>
    <n v="1772"/>
    <s v="Don Rehfeldt"/>
    <d v="1927-01-07T00:00:00"/>
    <s v="Former"/>
    <s v="F"/>
    <s v="USA"/>
    <s v="White"/>
    <d v="1950-11-01T00:00:00"/>
    <n v="1950"/>
    <n v="1952"/>
    <d v="1980-10-16T00:00:00"/>
    <n v="1"/>
    <s v="Yes"/>
    <n v="53"/>
    <n v="23.82"/>
    <n v="53.77"/>
    <n v="95.25"/>
    <n v="200.66"/>
    <n v="200.66"/>
    <n v="23.66"/>
    <n v="98"/>
    <s v="Yes"/>
    <s v="Cáncer"/>
    <s v="Yes"/>
    <s v="2D4Z Unspecified malignant neoplasms of ill-defined or unspecified sites"/>
    <x v="3"/>
  </r>
  <r>
    <n v="1773"/>
    <s v="Glen Rice"/>
    <d v="1967-05-28T00:00:00"/>
    <s v="Former"/>
    <s v="F"/>
    <s v="USA"/>
    <s v="Black"/>
    <d v="1989-11-01T00:00:00"/>
    <n v="1989"/>
    <n v="2004"/>
    <d v="2019-07-31T00:00:00"/>
    <n v="0"/>
    <s v="No"/>
    <n v="52"/>
    <n v="22.43"/>
    <n v="52.18"/>
    <n v="97.52"/>
    <n v="200.66"/>
    <n v="200.66"/>
    <n v="24.22"/>
    <n v="1000"/>
    <s v="No"/>
    <m/>
    <m/>
    <m/>
    <x v="1"/>
  </r>
  <r>
    <n v="1774"/>
    <s v="Dick Ricketts"/>
    <d v="1933-12-04T00:00:00"/>
    <s v="Former"/>
    <s v="F-C"/>
    <s v="USA"/>
    <m/>
    <d v="1955-11-01T00:00:00"/>
    <n v="1955"/>
    <n v="1958"/>
    <d v="1988-03-06T00:00:00"/>
    <n v="1"/>
    <s v="Yes"/>
    <n v="54"/>
    <n v="21.91"/>
    <n v="54.25"/>
    <n v="97.52"/>
    <n v="200.66"/>
    <n v="200.66"/>
    <n v="24.22"/>
    <n v="212"/>
    <s v="No"/>
    <s v="Cáncer"/>
    <s v="No"/>
    <s v="2B33.4 Leukaemia, unspecified"/>
    <x v="3"/>
  </r>
  <r>
    <n v="1775"/>
    <s v="Antoine Rigaudeau"/>
    <d v="1971-12-17T00:00:00"/>
    <s v="Former"/>
    <s v="g"/>
    <s v="No USA"/>
    <s v="White"/>
    <d v="2002-11-01T00:00:00"/>
    <n v="2002"/>
    <n v="2003"/>
    <d v="2019-07-31T00:00:00"/>
    <n v="0"/>
    <s v="No"/>
    <n v="47"/>
    <n v="30.87"/>
    <n v="47.62"/>
    <n v="95.25"/>
    <n v="200.66"/>
    <n v="200.66"/>
    <n v="23.66"/>
    <n v="11"/>
    <s v="No"/>
    <m/>
    <m/>
    <m/>
    <x v="1"/>
  </r>
  <r>
    <n v="1776"/>
    <s v="Andre Roberson"/>
    <d v="1991-12-04T00:00:00"/>
    <s v="Active"/>
    <s v="G-F"/>
    <s v="USA"/>
    <s v="Mezcla"/>
    <d v="2013-11-01T00:00:00"/>
    <n v="2013"/>
    <n v="2020"/>
    <d v="2019-07-31T00:00:00"/>
    <n v="0"/>
    <s v="No"/>
    <n v="27"/>
    <n v="21.91"/>
    <n v="27.66"/>
    <n v="95.25"/>
    <n v="200.66"/>
    <n v="200.66"/>
    <n v="23.66"/>
    <n v="100"/>
    <s v="No"/>
    <m/>
    <m/>
    <m/>
    <x v="1"/>
  </r>
  <r>
    <n v="1777"/>
    <s v="Terrance Roberson"/>
    <d v="1976-12-30T00:00:00"/>
    <s v="Former"/>
    <s v="F"/>
    <s v="USA"/>
    <s v="Black"/>
    <d v="2000-11-01T00:00:00"/>
    <n v="2000"/>
    <n v="2001"/>
    <d v="2019-07-31T00:00:00"/>
    <n v="0"/>
    <s v="No"/>
    <n v="42"/>
    <n v="23.84"/>
    <n v="42.58"/>
    <n v="97.52"/>
    <n v="200.66"/>
    <n v="200.66"/>
    <n v="24.22"/>
    <n v="3"/>
    <s v="No"/>
    <m/>
    <m/>
    <m/>
    <x v="1"/>
  </r>
  <r>
    <n v="1778"/>
    <s v="Glenn Robinson"/>
    <d v="1994-01-08T00:00:00"/>
    <s v="Active"/>
    <s v="G-F"/>
    <s v="USA"/>
    <s v="Black"/>
    <d v="2014-11-01T00:00:00"/>
    <n v="2014"/>
    <n v="2020"/>
    <d v="2019-07-31T00:00:00"/>
    <n v="0"/>
    <s v="No"/>
    <n v="25"/>
    <n v="20.81"/>
    <n v="25.56"/>
    <n v="100.7"/>
    <n v="200.66"/>
    <n v="198.12"/>
    <n v="25.01"/>
    <n v="26"/>
    <s v="No"/>
    <m/>
    <m/>
    <m/>
    <x v="1"/>
  </r>
  <r>
    <n v="1779"/>
    <s v="Glenn Robinson"/>
    <d v="1973-01-10T00:00:00"/>
    <s v="Former"/>
    <s v="F"/>
    <s v="USA"/>
    <s v="Black"/>
    <d v="1994-11-01T00:00:00"/>
    <n v="1994"/>
    <n v="2005"/>
    <d v="2019-07-31T00:00:00"/>
    <n v="0"/>
    <s v="No"/>
    <n v="46"/>
    <n v="21.81"/>
    <n v="46.55"/>
    <n v="102.06"/>
    <n v="200.66"/>
    <n v="200.66"/>
    <n v="25.35"/>
    <n v="688"/>
    <s v="No"/>
    <m/>
    <m/>
    <m/>
    <x v="1"/>
  </r>
  <r>
    <n v="1780"/>
    <s v="Jamal Robinson"/>
    <d v="1973-12-27T00:00:00"/>
    <s v="Former"/>
    <s v="F"/>
    <s v="USA"/>
    <s v="Black"/>
    <d v="2000-11-01T00:00:00"/>
    <n v="2000"/>
    <n v="2001"/>
    <d v="2019-07-31T00:00:00"/>
    <n v="0"/>
    <s v="No"/>
    <n v="45"/>
    <n v="26.85"/>
    <n v="45.59"/>
    <n v="96.16"/>
    <n v="200.66"/>
    <n v="200.66"/>
    <n v="23.88"/>
    <n v="6"/>
    <s v="No"/>
    <m/>
    <m/>
    <m/>
    <x v="1"/>
  </r>
  <r>
    <n v="1781"/>
    <s v="Truck Robinson"/>
    <d v="1951-10-04T00:00:00"/>
    <s v="Former"/>
    <s v="F-C"/>
    <s v="USA"/>
    <s v="Black"/>
    <d v="1974-11-01T00:00:00"/>
    <n v="1974"/>
    <n v="1985"/>
    <d v="2019-07-31T00:00:00"/>
    <n v="0"/>
    <s v="No"/>
    <n v="67"/>
    <n v="23.08"/>
    <n v="67.819999999999993"/>
    <n v="102.06"/>
    <n v="200.66"/>
    <n v="200.66"/>
    <n v="25.35"/>
    <n v="772"/>
    <s v="No"/>
    <m/>
    <m/>
    <m/>
    <x v="1"/>
  </r>
  <r>
    <n v="1782"/>
    <s v="Bill Robinzine"/>
    <d v="1953-01-20T00:00:00"/>
    <s v="Former"/>
    <s v="F"/>
    <s v="USA"/>
    <s v="Black"/>
    <d v="1975-11-01T00:00:00"/>
    <n v="1975"/>
    <n v="1982"/>
    <d v="1982-09-16T00:00:00"/>
    <n v="1"/>
    <s v="Yes"/>
    <n v="29"/>
    <n v="22.78"/>
    <n v="29.65"/>
    <n v="104.33"/>
    <n v="200.66"/>
    <n v="200.66"/>
    <n v="25.91"/>
    <n v="529"/>
    <s v="No"/>
    <s v="Accidente/Asesinato/Suicidio"/>
    <s v="No"/>
    <s v="PD02"/>
    <x v="5"/>
  </r>
  <r>
    <n v="1783"/>
    <s v="Dennis Rodman*"/>
    <d v="1961-05-13T00:00:00"/>
    <s v="Former"/>
    <s v="F"/>
    <s v="USA"/>
    <s v="Black"/>
    <d v="1986-11-01T00:00:00"/>
    <n v="1986"/>
    <n v="2000"/>
    <d v="2019-07-31T00:00:00"/>
    <n v="0"/>
    <s v="No"/>
    <n v="58"/>
    <n v="25.47"/>
    <n v="58.21"/>
    <n v="95.25"/>
    <n v="200.66"/>
    <n v="200.66"/>
    <n v="23.66"/>
    <n v="911"/>
    <s v="No"/>
    <m/>
    <m/>
    <m/>
    <x v="1"/>
  </r>
  <r>
    <n v="1784"/>
    <s v="Lou Roe"/>
    <d v="1972-07-14T00:00:00"/>
    <s v="Former"/>
    <s v="F"/>
    <s v="USA"/>
    <s v="Black"/>
    <d v="1995-11-01T00:00:00"/>
    <n v="1995"/>
    <n v="1997"/>
    <d v="2019-07-31T00:00:00"/>
    <n v="0"/>
    <s v="No"/>
    <n v="47"/>
    <n v="23.3"/>
    <n v="47.04"/>
    <n v="99.79"/>
    <n v="200.66"/>
    <n v="200.66"/>
    <n v="24.78"/>
    <n v="66"/>
    <s v="No"/>
    <m/>
    <m/>
    <m/>
    <x v="1"/>
  </r>
  <r>
    <n v="1785"/>
    <s v="Rodney Rogers"/>
    <d v="1971-06-20T00:00:00"/>
    <s v="Former"/>
    <s v="F"/>
    <s v="USA"/>
    <s v="Black"/>
    <d v="1993-11-01T00:00:00"/>
    <n v="1993"/>
    <n v="2005"/>
    <d v="2019-07-31T00:00:00"/>
    <n v="0"/>
    <s v="No"/>
    <n v="48"/>
    <n v="22.37"/>
    <n v="48.11"/>
    <n v="106.59"/>
    <n v="200.66"/>
    <n v="200.66"/>
    <n v="26.47"/>
    <n v="866"/>
    <s v="Yes"/>
    <m/>
    <m/>
    <m/>
    <x v="1"/>
  </r>
  <r>
    <n v="1786"/>
    <s v="Malik Rose"/>
    <d v="1974-11-23T00:00:00"/>
    <s v="Former"/>
    <s v="F"/>
    <s v="USA"/>
    <s v="Black"/>
    <d v="1996-11-01T00:00:00"/>
    <n v="1996"/>
    <n v="2009"/>
    <d v="2019-07-31T00:00:00"/>
    <n v="0"/>
    <s v="No"/>
    <n v="44"/>
    <n v="21.94"/>
    <n v="44.68"/>
    <n v="113.4"/>
    <n v="200.66"/>
    <n v="200.66"/>
    <n v="28.16"/>
    <n v="813"/>
    <s v="No"/>
    <m/>
    <m/>
    <m/>
    <x v="1"/>
  </r>
  <r>
    <n v="1787"/>
    <s v="Terrence Ross"/>
    <d v="1991-02-05T00:00:00"/>
    <s v="Active"/>
    <s v="F-G"/>
    <s v="USA"/>
    <s v="Black"/>
    <d v="2012-11-01T00:00:00"/>
    <n v="2012"/>
    <n v="2020"/>
    <d v="2019-07-31T00:00:00"/>
    <n v="0"/>
    <s v="No"/>
    <n v="28"/>
    <n v="21.74"/>
    <n v="28.48"/>
    <n v="88.45"/>
    <n v="200.66"/>
    <n v="200.66"/>
    <n v="21.97"/>
    <n v="222"/>
    <s v="No"/>
    <m/>
    <m/>
    <m/>
    <x v="1"/>
  </r>
  <r>
    <n v="1788"/>
    <s v="Irv Rothenberg"/>
    <d v="1921-12-31T00:00:00"/>
    <s v="Former"/>
    <s v="C"/>
    <s v="USA"/>
    <s v="White"/>
    <d v="1946-11-01T00:00:00"/>
    <n v="1946"/>
    <n v="1949"/>
    <d v="2009-07-18T00:00:00"/>
    <n v="1"/>
    <s v="Yes"/>
    <n v="87"/>
    <n v="24.84"/>
    <n v="87.55"/>
    <n v="97.52"/>
    <n v="200.66"/>
    <n v="200.66"/>
    <n v="24.22"/>
    <n v="131"/>
    <s v="No"/>
    <s v="No encontrado"/>
    <s v="No"/>
    <s v="XB5F"/>
    <x v="4"/>
  </r>
  <r>
    <n v="1789"/>
    <s v="Curtis Rowe"/>
    <d v="1949-07-02T00:00:00"/>
    <s v="Former"/>
    <s v="F"/>
    <s v="USA"/>
    <s v="Black"/>
    <d v="1971-11-01T00:00:00"/>
    <n v="1971"/>
    <n v="1979"/>
    <d v="2019-07-31T00:00:00"/>
    <n v="0"/>
    <s v="No"/>
    <n v="70"/>
    <n v="22.33"/>
    <n v="70.08"/>
    <n v="102.06"/>
    <n v="200.66"/>
    <n v="200.66"/>
    <n v="25.35"/>
    <n v="590"/>
    <s v="No"/>
    <m/>
    <m/>
    <m/>
    <x v="1"/>
  </r>
  <r>
    <n v="1790"/>
    <s v="John Rudd"/>
    <d v="1955-08-07T00:00:00"/>
    <s v="Former"/>
    <s v="F"/>
    <s v="USA"/>
    <s v="White"/>
    <d v="1978-11-01T00:00:00"/>
    <n v="1978"/>
    <n v="1979"/>
    <d v="2019-07-31T00:00:00"/>
    <n v="0"/>
    <s v="No"/>
    <n v="63"/>
    <n v="23.24"/>
    <n v="63.98"/>
    <n v="104.33"/>
    <n v="200.66"/>
    <n v="200.66"/>
    <n v="25.91"/>
    <n v="58"/>
    <s v="No"/>
    <m/>
    <m/>
    <m/>
    <x v="1"/>
  </r>
  <r>
    <n v="1791"/>
    <s v="Bryon Russell"/>
    <d v="1970-12-31T00:00:00"/>
    <s v="Former"/>
    <s v="F"/>
    <s v="USA"/>
    <s v="Black"/>
    <d v="1993-11-01T00:00:00"/>
    <n v="1993"/>
    <n v="2006"/>
    <d v="2019-07-31T00:00:00"/>
    <n v="0"/>
    <s v="No"/>
    <n v="48"/>
    <n v="22.84"/>
    <n v="48.58"/>
    <n v="102.06"/>
    <n v="200.66"/>
    <n v="200.66"/>
    <n v="25.35"/>
    <n v="841"/>
    <s v="No"/>
    <m/>
    <m/>
    <m/>
    <x v="1"/>
  </r>
  <r>
    <n v="1792"/>
    <s v="John Salmons"/>
    <d v="1979-12-12T00:00:00"/>
    <s v="Former"/>
    <s v="g"/>
    <s v="USA"/>
    <s v="Black"/>
    <d v="2002-11-01T00:00:00"/>
    <n v="2002"/>
    <n v="2015"/>
    <d v="2019-07-31T00:00:00"/>
    <n v="0"/>
    <s v="No"/>
    <n v="39"/>
    <n v="22.89"/>
    <n v="39.630000000000003"/>
    <n v="95.25"/>
    <n v="200.66"/>
    <n v="200.66"/>
    <n v="23.66"/>
    <n v="895"/>
    <s v="No"/>
    <m/>
    <m/>
    <m/>
    <x v="1"/>
  </r>
  <r>
    <n v="1793"/>
    <s v="Jason Sasser"/>
    <d v="1974-01-13T00:00:00"/>
    <s v="Former"/>
    <s v="F"/>
    <s v="USA"/>
    <s v="Black"/>
    <d v="1996-11-01T00:00:00"/>
    <n v="1996"/>
    <n v="1999"/>
    <d v="2019-07-31T00:00:00"/>
    <n v="0"/>
    <s v="No"/>
    <n v="45"/>
    <n v="22.8"/>
    <n v="45.54"/>
    <n v="102.06"/>
    <n v="200.66"/>
    <n v="200.66"/>
    <n v="25.35"/>
    <n v="14"/>
    <s v="No"/>
    <m/>
    <m/>
    <m/>
    <x v="1"/>
  </r>
  <r>
    <n v="1794"/>
    <s v="Woody Sauldsberry"/>
    <d v="1934-07-11T00:00:00"/>
    <s v="Former"/>
    <s v="F-C"/>
    <s v="USA"/>
    <s v="Black"/>
    <d v="1957-11-01T00:00:00"/>
    <n v="1957"/>
    <n v="1966"/>
    <d v="2007-09-03T00:00:00"/>
    <n v="1"/>
    <s v="Yes"/>
    <n v="73"/>
    <n v="23.31"/>
    <n v="73.150000000000006"/>
    <n v="99.79"/>
    <n v="200.66"/>
    <n v="200.66"/>
    <n v="24.78"/>
    <n v="462"/>
    <s v="No"/>
    <s v="Endocrine, nutritional and metabolic diseases"/>
    <s v="No"/>
    <s v="5A14 Diabetes Mellitus, unspecified"/>
    <x v="0"/>
  </r>
  <r>
    <n v="1795"/>
    <s v="Fred Saunders"/>
    <d v="1951-06-13T00:00:00"/>
    <s v="Former"/>
    <s v="F"/>
    <s v="USA"/>
    <s v="Black"/>
    <d v="1974-11-01T00:00:00"/>
    <n v="1974"/>
    <n v="1978"/>
    <d v="2019-07-31T00:00:00"/>
    <n v="0"/>
    <s v="No"/>
    <n v="68"/>
    <n v="23.39"/>
    <n v="68.13"/>
    <n v="95.25"/>
    <n v="200.66"/>
    <n v="200.66"/>
    <n v="23.66"/>
    <n v="210"/>
    <s v="No"/>
    <m/>
    <m/>
    <m/>
    <x v="1"/>
  </r>
  <r>
    <n v="1796"/>
    <s v="Dolph Schayes*"/>
    <d v="1928-05-19T00:00:00"/>
    <s v="Former"/>
    <s v="F-C"/>
    <s v="USA"/>
    <s v="White"/>
    <d v="1949-11-01T00:00:00"/>
    <n v="1949"/>
    <n v="1964"/>
    <d v="2015-12-10T00:00:00"/>
    <n v="1"/>
    <s v="Yes"/>
    <n v="87"/>
    <n v="21.45"/>
    <n v="87.56"/>
    <n v="99.79"/>
    <n v="200.66"/>
    <n v="203.2"/>
    <n v="24.78"/>
    <n v="996"/>
    <s v="No"/>
    <s v="Cáncer"/>
    <s v="No"/>
    <s v="2D4Z Unspecified malignant neoplasms of ill-defined or unspecified sites"/>
    <x v="3"/>
  </r>
  <r>
    <n v="1797"/>
    <s v="Milt Schoon"/>
    <d v="1922-02-25T00:00:00"/>
    <s v="Former"/>
    <s v="C"/>
    <s v="USA"/>
    <s v="White"/>
    <d v="1946-11-01T00:00:00"/>
    <n v="1946"/>
    <n v="1950"/>
    <d v="2015-01-18T00:00:00"/>
    <n v="1"/>
    <s v="Yes"/>
    <n v="92"/>
    <n v="24.68"/>
    <n v="92.9"/>
    <n v="104.33"/>
    <n v="200.66"/>
    <n v="200.66"/>
    <n v="25.91"/>
    <n v="103"/>
    <s v="No"/>
    <s v="No encontrado"/>
    <s v="No"/>
    <s v="XB5F"/>
    <x v="4"/>
  </r>
  <r>
    <n v="1798"/>
    <s v="Alvin Scott"/>
    <d v="1955-09-14T00:00:00"/>
    <s v="Former"/>
    <s v="F-G"/>
    <s v="USA"/>
    <s v="Black"/>
    <d v="1977-11-01T00:00:00"/>
    <n v="1977"/>
    <n v="1985"/>
    <d v="2019-07-31T00:00:00"/>
    <n v="0"/>
    <s v="No"/>
    <n v="63"/>
    <n v="22.13"/>
    <n v="63.88"/>
    <n v="83.91"/>
    <n v="200.66"/>
    <n v="200.66"/>
    <n v="20.84"/>
    <n v="627"/>
    <s v="No"/>
    <m/>
    <m/>
    <m/>
    <x v="1"/>
  </r>
  <r>
    <n v="1799"/>
    <s v="Carey Scurry"/>
    <d v="1962-12-04T00:00:00"/>
    <s v="Former"/>
    <s v="F"/>
    <s v="USA"/>
    <s v="Black"/>
    <d v="1985-11-01T00:00:00"/>
    <n v="1985"/>
    <n v="1988"/>
    <d v="2019-07-31T00:00:00"/>
    <n v="0"/>
    <s v="No"/>
    <n v="56"/>
    <n v="22.91"/>
    <n v="56.65"/>
    <n v="85.27"/>
    <n v="200.66"/>
    <n v="200.66"/>
    <n v="21.18"/>
    <n v="180"/>
    <s v="No"/>
    <m/>
    <m/>
    <m/>
    <x v="1"/>
  </r>
  <r>
    <n v="1800"/>
    <s v="Lee Shaffer"/>
    <d v="1939-02-23T00:00:00"/>
    <s v="Former"/>
    <s v="F"/>
    <s v="USA"/>
    <s v="White"/>
    <d v="1961-11-01T00:00:00"/>
    <n v="1961"/>
    <n v="1964"/>
    <d v="2019-07-31T00:00:00"/>
    <n v="0"/>
    <s v="No"/>
    <n v="80"/>
    <n v="22.69"/>
    <n v="80.430000000000007"/>
    <n v="99.79"/>
    <n v="200.66"/>
    <n v="200.66"/>
    <n v="24.78"/>
    <n v="196"/>
    <s v="No"/>
    <m/>
    <m/>
    <m/>
    <x v="1"/>
  </r>
  <r>
    <n v="1801"/>
    <s v="Craig Shelton"/>
    <d v="1957-05-01T00:00:00"/>
    <s v="Former"/>
    <s v="F"/>
    <s v="USA"/>
    <s v="Black"/>
    <d v="1980-11-01T00:00:00"/>
    <n v="1980"/>
    <n v="1982"/>
    <d v="2019-07-31T00:00:00"/>
    <n v="0"/>
    <s v="No"/>
    <n v="62"/>
    <n v="23.5"/>
    <n v="62.25"/>
    <n v="95.25"/>
    <n v="200.66"/>
    <n v="200.66"/>
    <n v="23.66"/>
    <n v="59"/>
    <s v="No"/>
    <m/>
    <m/>
    <m/>
    <x v="1"/>
  </r>
  <r>
    <n v="1802"/>
    <s v="Purvis Short"/>
    <d v="1957-07-02T00:00:00"/>
    <s v="Former"/>
    <s v="F-G"/>
    <s v="USA"/>
    <s v="Black"/>
    <d v="1978-11-01T00:00:00"/>
    <n v="1978"/>
    <n v="1990"/>
    <d v="2019-07-31T00:00:00"/>
    <n v="0"/>
    <s v="No"/>
    <n v="62"/>
    <n v="21.33"/>
    <n v="62.08"/>
    <n v="95.25"/>
    <n v="200.66"/>
    <n v="200.66"/>
    <n v="23.66"/>
    <n v="842"/>
    <s v="No"/>
    <m/>
    <m/>
    <m/>
    <x v="1"/>
  </r>
  <r>
    <n v="1803"/>
    <s v="Sam Sibert"/>
    <d v="1949-02-11T00:00:00"/>
    <s v="Former"/>
    <s v="F"/>
    <s v="USA"/>
    <s v="Black"/>
    <d v="1972-11-01T00:00:00"/>
    <n v="1972"/>
    <n v="1973"/>
    <d v="2019-07-31T00:00:00"/>
    <n v="0"/>
    <s v="No"/>
    <n v="70"/>
    <n v="23.72"/>
    <n v="70.459999999999994"/>
    <n v="97.52"/>
    <n v="200.66"/>
    <n v="200.66"/>
    <n v="24.22"/>
    <n v="5"/>
    <s v="No"/>
    <m/>
    <m/>
    <m/>
    <x v="1"/>
  </r>
  <r>
    <n v="1804"/>
    <s v="Paul Silas"/>
    <d v="1943-07-12T00:00:00"/>
    <s v="Former"/>
    <s v="F-C"/>
    <s v="USA"/>
    <s v="Black"/>
    <d v="1964-11-01T00:00:00"/>
    <n v="1964"/>
    <n v="1980"/>
    <d v="2019-07-31T00:00:00"/>
    <n v="0"/>
    <s v="No"/>
    <n v="76"/>
    <n v="21.31"/>
    <n v="76.05"/>
    <n v="99.79"/>
    <n v="200.66"/>
    <n v="200.66"/>
    <n v="24.78"/>
    <n v="1254"/>
    <s v="No"/>
    <m/>
    <m/>
    <m/>
    <x v="1"/>
  </r>
  <r>
    <n v="1805"/>
    <s v="Bobby Simmons"/>
    <d v="1980-06-02T00:00:00"/>
    <s v="Former"/>
    <s v="G-F"/>
    <s v="USA"/>
    <s v="Black"/>
    <d v="2001-11-01T00:00:00"/>
    <n v="2001"/>
    <n v="2012"/>
    <d v="2019-07-31T00:00:00"/>
    <n v="0"/>
    <s v="No"/>
    <n v="39"/>
    <n v="21.42"/>
    <n v="39.159999999999997"/>
    <n v="95.25"/>
    <n v="200.66"/>
    <n v="200.66"/>
    <n v="23.66"/>
    <n v="466"/>
    <s v="No"/>
    <m/>
    <m/>
    <m/>
    <x v="1"/>
  </r>
  <r>
    <n v="1806"/>
    <s v="Lionel Simmons"/>
    <d v="1968-11-14T00:00:00"/>
    <s v="Former"/>
    <s v="F"/>
    <s v="USA"/>
    <s v="Black"/>
    <d v="1990-11-01T00:00:00"/>
    <n v="1990"/>
    <n v="1997"/>
    <d v="2019-07-31T00:00:00"/>
    <n v="0"/>
    <s v="No"/>
    <n v="50"/>
    <n v="21.96"/>
    <n v="50.71"/>
    <n v="95.25"/>
    <n v="200.66"/>
    <n v="200.66"/>
    <n v="23.66"/>
    <n v="454"/>
    <s v="No"/>
    <m/>
    <m/>
    <m/>
    <x v="1"/>
  </r>
  <r>
    <n v="1807"/>
    <s v="Doug Sims"/>
    <d v="1943-06-29T00:00:00"/>
    <s v="Former"/>
    <s v="F"/>
    <s v="USA"/>
    <s v="White"/>
    <d v="1968-11-01T00:00:00"/>
    <n v="1968"/>
    <n v="1969"/>
    <d v="2019-07-31T00:00:00"/>
    <n v="0"/>
    <s v="No"/>
    <n v="76"/>
    <n v="25.34"/>
    <n v="76.09"/>
    <n v="88.45"/>
    <n v="200.66"/>
    <n v="200.66"/>
    <n v="21.97"/>
    <n v="4"/>
    <s v="No"/>
    <m/>
    <m/>
    <m/>
    <x v="1"/>
  </r>
  <r>
    <n v="1808"/>
    <s v="Reggie Slater"/>
    <d v="1970-08-27T00:00:00"/>
    <s v="Former"/>
    <s v="F"/>
    <s v="USA"/>
    <s v="Black"/>
    <d v="1994-11-01T00:00:00"/>
    <n v="1994"/>
    <n v="2003"/>
    <d v="2019-07-31T00:00:00"/>
    <n v="0"/>
    <s v="No"/>
    <n v="48"/>
    <n v="24.18"/>
    <n v="48.93"/>
    <n v="97.52"/>
    <n v="200.66"/>
    <n v="200.66"/>
    <n v="24.22"/>
    <n v="259"/>
    <s v="No"/>
    <m/>
    <m/>
    <m/>
    <x v="1"/>
  </r>
  <r>
    <n v="1809"/>
    <s v="Craig Smith"/>
    <d v="1983-11-10T00:00:00"/>
    <s v="Former"/>
    <s v="F"/>
    <s v="USA"/>
    <s v="Black"/>
    <d v="2006-11-01T00:00:00"/>
    <n v="2006"/>
    <n v="2012"/>
    <d v="2019-07-31T00:00:00"/>
    <n v="0"/>
    <s v="No"/>
    <n v="35"/>
    <n v="22.98"/>
    <n v="35.72"/>
    <n v="113.4"/>
    <n v="200.66"/>
    <n v="200.66"/>
    <n v="28.16"/>
    <n v="403"/>
    <s v="No"/>
    <m/>
    <m/>
    <m/>
    <x v="1"/>
  </r>
  <r>
    <n v="1810"/>
    <s v="Donta Smith"/>
    <d v="1983-11-27T00:00:00"/>
    <s v="Former"/>
    <s v="G-F"/>
    <s v="USA"/>
    <s v="Black"/>
    <d v="2004-11-01T00:00:00"/>
    <n v="2004"/>
    <n v="2006"/>
    <d v="2019-07-31T00:00:00"/>
    <n v="0"/>
    <s v="No"/>
    <n v="35"/>
    <n v="20.93"/>
    <n v="35.67"/>
    <n v="97.52"/>
    <n v="200.66"/>
    <n v="200.66"/>
    <n v="24.22"/>
    <n v="61"/>
    <s v="No"/>
    <m/>
    <m/>
    <m/>
    <x v="1"/>
  </r>
  <r>
    <n v="1811"/>
    <s v="Steve Smith"/>
    <d v="1969-03-31T00:00:00"/>
    <s v="Former"/>
    <s v="g"/>
    <s v="USA"/>
    <s v="Black"/>
    <d v="1991-11-01T00:00:00"/>
    <n v="1991"/>
    <n v="2005"/>
    <d v="2019-07-31T00:00:00"/>
    <n v="0"/>
    <s v="No"/>
    <n v="50"/>
    <n v="22.59"/>
    <n v="50.33"/>
    <n v="90.72"/>
    <n v="200.66"/>
    <n v="200.66"/>
    <n v="22.53"/>
    <n v="942"/>
    <s v="No"/>
    <m/>
    <m/>
    <m/>
    <x v="1"/>
  </r>
  <r>
    <n v="1812"/>
    <s v="Tony Snell"/>
    <d v="1991-11-10T00:00:00"/>
    <s v="Active"/>
    <s v="G-F"/>
    <s v="USA"/>
    <s v="Black"/>
    <d v="2013-11-01T00:00:00"/>
    <n v="2013"/>
    <n v="2020"/>
    <d v="2019-07-31T00:00:00"/>
    <n v="0"/>
    <s v="No"/>
    <n v="27"/>
    <n v="21.98"/>
    <n v="27.72"/>
    <n v="90.72"/>
    <n v="200.66"/>
    <n v="200.66"/>
    <n v="22.53"/>
    <n v="136"/>
    <s v="No"/>
    <m/>
    <m/>
    <m/>
    <x v="1"/>
  </r>
  <r>
    <n v="1813"/>
    <s v="Larry Spriggs"/>
    <d v="1959-09-08T00:00:00"/>
    <s v="Former"/>
    <s v="F"/>
    <s v="USA"/>
    <s v="Black"/>
    <d v="1981-11-01T00:00:00"/>
    <n v="1981"/>
    <n v="1986"/>
    <d v="2019-07-31T00:00:00"/>
    <n v="0"/>
    <s v="No"/>
    <n v="59"/>
    <n v="22.15"/>
    <n v="59.89"/>
    <n v="104.33"/>
    <n v="200.66"/>
    <n v="200.66"/>
    <n v="25.91"/>
    <n v="169"/>
    <s v="No"/>
    <m/>
    <m/>
    <m/>
    <x v="1"/>
  </r>
  <r>
    <n v="1814"/>
    <s v="Dave Stallworth"/>
    <d v="1941-12-20T00:00:00"/>
    <s v="Former"/>
    <s v="F-C"/>
    <s v="USA"/>
    <s v="Black"/>
    <d v="1965-11-01T00:00:00"/>
    <n v="1965"/>
    <n v="1975"/>
    <d v="2017-03-16T00:00:00"/>
    <n v="1"/>
    <s v="Yes"/>
    <n v="75"/>
    <n v="23.87"/>
    <n v="75.239999999999995"/>
    <n v="90.72"/>
    <n v="200.66"/>
    <n v="200.66"/>
    <n v="22.53"/>
    <n v="522"/>
    <s v="No"/>
    <m/>
    <s v="No"/>
    <s v="XB5F"/>
    <x v="4"/>
  </r>
  <r>
    <n v="1815"/>
    <s v="Larry Staverman"/>
    <d v="1936-10-11T00:00:00"/>
    <s v="Former"/>
    <s v="F"/>
    <s v="USA"/>
    <s v="White"/>
    <d v="1958-11-01T00:00:00"/>
    <n v="1958"/>
    <n v="1964"/>
    <d v="2007-07-13T00:00:00"/>
    <n v="1"/>
    <s v="Yes"/>
    <n v="70"/>
    <n v="22.06"/>
    <n v="70.75"/>
    <n v="92.99"/>
    <n v="200.66"/>
    <n v="200.66"/>
    <n v="23.09"/>
    <n v="265"/>
    <s v="No"/>
    <m/>
    <s v="No"/>
    <s v="XB5F"/>
    <x v="4"/>
  </r>
  <r>
    <n v="1816"/>
    <s v="Matt Steigenga"/>
    <d v="1970-03-27T00:00:00"/>
    <s v="Former"/>
    <s v="F"/>
    <s v="USA"/>
    <s v="White"/>
    <d v="1996-11-01T00:00:00"/>
    <n v="1996"/>
    <n v="1997"/>
    <d v="2019-07-31T00:00:00"/>
    <n v="0"/>
    <s v="No"/>
    <n v="49"/>
    <n v="26.6"/>
    <n v="49.34"/>
    <n v="102.06"/>
    <n v="200.66"/>
    <n v="200.66"/>
    <n v="25.35"/>
    <n v="2"/>
    <s v="No"/>
    <m/>
    <m/>
    <m/>
    <x v="1"/>
  </r>
  <r>
    <n v="1817"/>
    <s v="Joe Stephens"/>
    <d v="1973-01-28T00:00:00"/>
    <s v="Former"/>
    <s v="F"/>
    <s v="USA"/>
    <s v="Black"/>
    <d v="1996-11-01T00:00:00"/>
    <n v="1996"/>
    <n v="2000"/>
    <d v="2019-07-31T00:00:00"/>
    <n v="0"/>
    <s v="No"/>
    <n v="46"/>
    <n v="23.76"/>
    <n v="46.5"/>
    <n v="95.25"/>
    <n v="200.66"/>
    <n v="200.66"/>
    <n v="23.66"/>
    <n v="22"/>
    <s v="No"/>
    <m/>
    <m/>
    <m/>
    <x v="1"/>
  </r>
  <r>
    <n v="1818"/>
    <s v="Maurice Stokes*"/>
    <d v="1933-06-17T00:00:00"/>
    <s v="Former"/>
    <s v="F-C"/>
    <s v="USA"/>
    <s v="Black"/>
    <d v="1955-11-01T00:00:00"/>
    <n v="1955"/>
    <n v="1958"/>
    <d v="1970-04-06T00:00:00"/>
    <n v="1"/>
    <s v="Yes"/>
    <n v="36"/>
    <n v="22.37"/>
    <n v="36.799999999999997"/>
    <n v="105.23"/>
    <n v="200.66"/>
    <n v="200.66"/>
    <n v="26.14"/>
    <n v="202"/>
    <s v="No"/>
    <s v="Diseases of the circulatory system"/>
    <s v="No"/>
    <s v="BC4Z"/>
    <x v="2"/>
  </r>
  <r>
    <n v="1819"/>
    <s v="John Stroud"/>
    <d v="1957-10-29T00:00:00"/>
    <s v="Former"/>
    <s v="F"/>
    <s v="USA"/>
    <s v="White"/>
    <d v="1980-11-01T00:00:00"/>
    <n v="1980"/>
    <n v="1981"/>
    <d v="2019-07-31T00:00:00"/>
    <n v="0"/>
    <s v="No"/>
    <n v="61"/>
    <n v="23.01"/>
    <n v="61.75"/>
    <n v="97.52"/>
    <n v="200.66"/>
    <n v="200.66"/>
    <n v="24.22"/>
    <n v="9"/>
    <s v="No"/>
    <m/>
    <m/>
    <m/>
    <x v="1"/>
  </r>
  <r>
    <n v="1820"/>
    <s v="Pape Sy"/>
    <d v="1988-04-05T00:00:00"/>
    <s v="Former"/>
    <s v="F"/>
    <s v="No USA"/>
    <s v="Black"/>
    <d v="2010-11-01T00:00:00"/>
    <n v="2010"/>
    <n v="2011"/>
    <d v="2019-07-31T00:00:00"/>
    <n v="0"/>
    <s v="No"/>
    <n v="31"/>
    <n v="22.57"/>
    <n v="31.32"/>
    <n v="102.06"/>
    <n v="200.66"/>
    <n v="200.66"/>
    <n v="25.35"/>
    <n v="3"/>
    <s v="No"/>
    <m/>
    <m/>
    <m/>
    <x v="1"/>
  </r>
  <r>
    <n v="1821"/>
    <s v="Wally Szczerbiak"/>
    <d v="1977-03-05T00:00:00"/>
    <s v="Former"/>
    <s v="F"/>
    <s v="No USA"/>
    <s v="White"/>
    <d v="1999-11-01T00:00:00"/>
    <n v="1999"/>
    <n v="2009"/>
    <d v="2019-07-31T00:00:00"/>
    <n v="0"/>
    <s v="No"/>
    <n v="42"/>
    <n v="22.66"/>
    <n v="42.4"/>
    <n v="110.68"/>
    <n v="200.66"/>
    <n v="200.66"/>
    <n v="27.49"/>
    <n v="651"/>
    <s v="No"/>
    <m/>
    <m/>
    <m/>
    <x v="1"/>
  </r>
  <r>
    <n v="1822"/>
    <s v="Jeffery Taylor"/>
    <d v="1989-05-23T00:00:00"/>
    <s v="Former"/>
    <s v="F"/>
    <s v="No USA"/>
    <s v="Mezcla"/>
    <d v="2012-11-01T00:00:00"/>
    <n v="2012"/>
    <n v="2015"/>
    <d v="2019-07-31T00:00:00"/>
    <n v="0"/>
    <s v="No"/>
    <n v="30"/>
    <n v="23.44"/>
    <n v="30.19"/>
    <n v="102.06"/>
    <n v="200.66"/>
    <n v="200.66"/>
    <n v="25.35"/>
    <n v="120"/>
    <s v="No"/>
    <m/>
    <m/>
    <m/>
    <x v="1"/>
  </r>
  <r>
    <n v="1823"/>
    <s v="Reggie Theus"/>
    <d v="1957-10-13T00:00:00"/>
    <s v="Former"/>
    <s v="g"/>
    <s v="USA"/>
    <s v="Mezcla"/>
    <d v="1978-11-01T00:00:00"/>
    <n v="1978"/>
    <n v="1991"/>
    <d v="2019-07-31T00:00:00"/>
    <n v="0"/>
    <s v="No"/>
    <n v="61"/>
    <n v="21.05"/>
    <n v="61.8"/>
    <n v="86.18"/>
    <n v="200.66"/>
    <n v="200.66"/>
    <n v="21.4"/>
    <n v="1026"/>
    <s v="No"/>
    <m/>
    <m/>
    <m/>
    <x v="1"/>
  </r>
  <r>
    <n v="1824"/>
    <s v="Peter Thibeaux"/>
    <d v="1961-10-03T00:00:00"/>
    <s v="Former"/>
    <s v="F"/>
    <s v="USA"/>
    <s v="Black"/>
    <d v="1984-11-01T00:00:00"/>
    <n v="1984"/>
    <n v="1986"/>
    <d v="2019-07-31T00:00:00"/>
    <n v="0"/>
    <s v="No"/>
    <n v="57"/>
    <n v="23.08"/>
    <n v="57.82"/>
    <n v="95.25"/>
    <n v="200.66"/>
    <n v="200.66"/>
    <n v="23.66"/>
    <n v="93"/>
    <s v="No"/>
    <m/>
    <m/>
    <m/>
    <x v="1"/>
  </r>
  <r>
    <n v="1825"/>
    <s v="Bill Thieben"/>
    <d v="1935-03-28T00:00:00"/>
    <s v="Former"/>
    <s v="F-C"/>
    <s v="USA"/>
    <s v="White"/>
    <d v="1956-11-01T00:00:00"/>
    <n v="1956"/>
    <n v="1958"/>
    <d v="2019-07-31T00:00:00"/>
    <n v="0"/>
    <s v="No"/>
    <n v="84"/>
    <n v="21.6"/>
    <n v="84.34"/>
    <n v="97.52"/>
    <n v="200.66"/>
    <n v="200.66"/>
    <n v="24.22"/>
    <n v="85"/>
    <s v="No"/>
    <m/>
    <m/>
    <m/>
    <x v="1"/>
  </r>
  <r>
    <n v="1826"/>
    <s v="David Thirdkill"/>
    <d v="1960-04-12T00:00:00"/>
    <s v="Former"/>
    <s v="F-G"/>
    <s v="USA"/>
    <s v="Black"/>
    <d v="1982-11-01T00:00:00"/>
    <n v="1982"/>
    <n v="1987"/>
    <d v="2019-07-31T00:00:00"/>
    <n v="0"/>
    <s v="No"/>
    <n v="59"/>
    <n v="22.55"/>
    <n v="59.3"/>
    <n v="88.45"/>
    <n v="200.66"/>
    <n v="200.66"/>
    <n v="21.97"/>
    <n v="179"/>
    <s v="No"/>
    <m/>
    <m/>
    <m/>
    <x v="1"/>
  </r>
  <r>
    <n v="1827"/>
    <s v="Adonis Thomas"/>
    <d v="1993-03-25T00:00:00"/>
    <s v="Former"/>
    <s v="F"/>
    <s v="USA"/>
    <s v="Black"/>
    <d v="2013-11-01T00:00:00"/>
    <n v="2013"/>
    <n v="2014"/>
    <d v="2019-07-31T00:00:00"/>
    <n v="0"/>
    <s v="No"/>
    <n v="26"/>
    <n v="20.61"/>
    <n v="26.35"/>
    <n v="90.72"/>
    <n v="200.66"/>
    <n v="200.66"/>
    <n v="22.53"/>
    <n v="6"/>
    <s v="No"/>
    <m/>
    <m/>
    <m/>
    <x v="1"/>
  </r>
  <r>
    <n v="1828"/>
    <s v="Kenny Thomas"/>
    <d v="1977-07-25T00:00:00"/>
    <s v="Former"/>
    <s v="F"/>
    <s v="USA"/>
    <s v="Black"/>
    <d v="1999-11-01T00:00:00"/>
    <n v="1999"/>
    <n v="2010"/>
    <d v="2019-07-31T00:00:00"/>
    <n v="0"/>
    <s v="No"/>
    <n v="42"/>
    <n v="22.27"/>
    <n v="42.02"/>
    <n v="118.39"/>
    <n v="200.66"/>
    <n v="200.66"/>
    <n v="29.4"/>
    <n v="632"/>
    <s v="No"/>
    <m/>
    <m/>
    <m/>
    <x v="1"/>
  </r>
  <r>
    <n v="1829"/>
    <s v="Billy Thompson"/>
    <d v="1963-12-01T00:00:00"/>
    <s v="Former"/>
    <s v="F"/>
    <s v="USA"/>
    <s v="Black"/>
    <d v="1986-11-01T00:00:00"/>
    <n v="1986"/>
    <n v="1992"/>
    <d v="2019-07-31T00:00:00"/>
    <n v="0"/>
    <s v="No"/>
    <n v="55"/>
    <n v="22.92"/>
    <n v="55.66"/>
    <n v="88.45"/>
    <n v="200.66"/>
    <n v="200.66"/>
    <n v="21.97"/>
    <n v="300"/>
    <s v="No"/>
    <m/>
    <m/>
    <m/>
    <x v="1"/>
  </r>
  <r>
    <n v="1830"/>
    <s v="Dijon Thompson"/>
    <d v="1983-02-23T00:00:00"/>
    <s v="Former"/>
    <s v="G-F"/>
    <s v="USA"/>
    <s v="Black"/>
    <d v="2005-11-01T00:00:00"/>
    <n v="2005"/>
    <n v="2007"/>
    <d v="2019-07-31T00:00:00"/>
    <n v="0"/>
    <s v="No"/>
    <n v="36"/>
    <n v="22.69"/>
    <n v="36.43"/>
    <n v="88.45"/>
    <n v="200.66"/>
    <n v="200.66"/>
    <n v="21.97"/>
    <n v="16"/>
    <s v="No"/>
    <m/>
    <m/>
    <m/>
    <x v="1"/>
  </r>
  <r>
    <n v="1831"/>
    <s v="Klay Thompson"/>
    <d v="1990-02-08T00:00:00"/>
    <s v="Former"/>
    <s v="g"/>
    <s v="USA"/>
    <s v="Mezcla"/>
    <d v="2011-11-01T00:00:00"/>
    <n v="2011"/>
    <n v="2019"/>
    <d v="2019-07-31T00:00:00"/>
    <n v="0"/>
    <s v="No"/>
    <n v="29"/>
    <n v="21.73"/>
    <n v="29.47"/>
    <n v="92.99"/>
    <n v="200.66"/>
    <n v="200.66"/>
    <n v="23.09"/>
    <n v="293"/>
    <s v="No"/>
    <m/>
    <m/>
    <m/>
    <x v="1"/>
  </r>
  <r>
    <n v="1832"/>
    <s v="Tom Tolbert"/>
    <d v="1965-10-16T00:00:00"/>
    <s v="Former"/>
    <s v="F-C"/>
    <s v="USA"/>
    <s v="White"/>
    <d v="1988-11-01T00:00:00"/>
    <n v="1988"/>
    <n v="1995"/>
    <d v="2019-07-31T00:00:00"/>
    <n v="0"/>
    <s v="No"/>
    <n v="53"/>
    <n v="23.04"/>
    <n v="53.79"/>
    <n v="106.59"/>
    <n v="200.66"/>
    <n v="200.66"/>
    <n v="26.47"/>
    <n v="312"/>
    <s v="No"/>
    <m/>
    <m/>
    <m/>
    <x v="1"/>
  </r>
  <r>
    <n v="1833"/>
    <s v="Linton Townes"/>
    <d v="1959-11-30T00:00:00"/>
    <s v="Former"/>
    <s v="F-G"/>
    <s v="USA"/>
    <s v="Black"/>
    <d v="1982-11-01T00:00:00"/>
    <n v="1982"/>
    <n v="1985"/>
    <d v="2019-07-31T00:00:00"/>
    <n v="0"/>
    <s v="No"/>
    <n v="59"/>
    <n v="22.92"/>
    <n v="59.67"/>
    <n v="86.18"/>
    <n v="200.66"/>
    <n v="200.66"/>
    <n v="21.4"/>
    <n v="60"/>
    <s v="No"/>
    <m/>
    <m/>
    <m/>
    <x v="1"/>
  </r>
  <r>
    <n v="1834"/>
    <s v="John Trapp"/>
    <d v="1945-10-02T00:00:00"/>
    <s v="Former"/>
    <s v="F"/>
    <s v="USA"/>
    <s v="Mezcla"/>
    <d v="1968-11-01T00:00:00"/>
    <n v="1968"/>
    <n v="1973"/>
    <d v="2019-07-31T00:00:00"/>
    <n v="0"/>
    <s v="No"/>
    <n v="73"/>
    <n v="23.08"/>
    <n v="73.83"/>
    <n v="95.25"/>
    <n v="200.66"/>
    <n v="200.66"/>
    <n v="23.66"/>
    <n v="279"/>
    <s v="No"/>
    <m/>
    <m/>
    <m/>
    <x v="1"/>
  </r>
  <r>
    <n v="1835"/>
    <s v="John Tresvant"/>
    <d v="1939-11-06T00:00:00"/>
    <s v="Former"/>
    <s v="F-C"/>
    <s v="USA"/>
    <s v="Black"/>
    <d v="1964-11-01T00:00:00"/>
    <n v="1964"/>
    <n v="1973"/>
    <d v="2019-07-31T00:00:00"/>
    <n v="0"/>
    <s v="No"/>
    <n v="79"/>
    <n v="24.99"/>
    <n v="79.73"/>
    <n v="97.52"/>
    <n v="200.66"/>
    <n v="200.66"/>
    <n v="24.22"/>
    <n v="559"/>
    <s v="No"/>
    <m/>
    <m/>
    <m/>
    <x v="1"/>
  </r>
  <r>
    <n v="1836"/>
    <s v="Jim Tucker"/>
    <d v="1932-12-11T00:00:00"/>
    <s v="Former"/>
    <s v="F"/>
    <s v="USA"/>
    <s v="Black"/>
    <d v="1954-11-01T00:00:00"/>
    <n v="1954"/>
    <n v="1957"/>
    <d v="2019-07-31T00:00:00"/>
    <n v="0"/>
    <s v="No"/>
    <n v="86"/>
    <n v="21.89"/>
    <n v="86.63"/>
    <n v="83.91"/>
    <n v="200.66"/>
    <n v="200.66"/>
    <n v="20.84"/>
    <n v="99"/>
    <s v="No"/>
    <m/>
    <m/>
    <m/>
    <x v="1"/>
  </r>
  <r>
    <n v="1837"/>
    <s v="Bill Turner"/>
    <d v="1944-02-18T00:00:00"/>
    <s v="Former"/>
    <s v="F"/>
    <s v="USA"/>
    <s v="Black"/>
    <d v="1967-11-01T00:00:00"/>
    <n v="1967"/>
    <n v="1973"/>
    <d v="2019-07-31T00:00:00"/>
    <n v="0"/>
    <s v="No"/>
    <n v="75"/>
    <n v="23.7"/>
    <n v="75.45"/>
    <n v="99.79"/>
    <n v="200.66"/>
    <n v="200.66"/>
    <n v="24.78"/>
    <n v="294"/>
    <s v="No"/>
    <m/>
    <m/>
    <m/>
    <x v="1"/>
  </r>
  <r>
    <n v="1838"/>
    <s v="Evan Turner"/>
    <d v="1988-10-27T00:00:00"/>
    <s v="Active"/>
    <s v="g"/>
    <s v="USA"/>
    <s v="Black"/>
    <d v="2010-11-01T00:00:00"/>
    <n v="2010"/>
    <n v="2020"/>
    <d v="2019-07-31T00:00:00"/>
    <n v="0"/>
    <s v="No"/>
    <n v="30"/>
    <n v="22.01"/>
    <n v="30.76"/>
    <n v="99.79"/>
    <n v="200.66"/>
    <n v="200.66"/>
    <n v="24.78"/>
    <n v="373"/>
    <s v="No"/>
    <m/>
    <m/>
    <m/>
    <x v="1"/>
  </r>
  <r>
    <n v="1839"/>
    <s v="Henry Turner"/>
    <d v="1966-08-18T00:00:00"/>
    <s v="Former"/>
    <s v="G-F"/>
    <s v="USA"/>
    <s v="Black"/>
    <d v="1989-11-01T00:00:00"/>
    <n v="1989"/>
    <n v="1995"/>
    <d v="2019-07-31T00:00:00"/>
    <n v="0"/>
    <s v="No"/>
    <n v="52"/>
    <n v="23.21"/>
    <n v="52.95"/>
    <n v="90.72"/>
    <n v="200.66"/>
    <n v="200.66"/>
    <n v="22.53"/>
    <n v="66"/>
    <s v="No"/>
    <m/>
    <m/>
    <m/>
    <x v="1"/>
  </r>
  <r>
    <n v="1840"/>
    <s v="Terry Tyler"/>
    <d v="1956-10-30T00:00:00"/>
    <s v="Former"/>
    <s v="F-G"/>
    <s v="USA"/>
    <s v="Black"/>
    <d v="1978-11-01T00:00:00"/>
    <n v="1978"/>
    <n v="1989"/>
    <d v="2019-07-31T00:00:00"/>
    <n v="0"/>
    <s v="No"/>
    <n v="62"/>
    <n v="22"/>
    <n v="62.75"/>
    <n v="97.52"/>
    <n v="200.66"/>
    <n v="200.66"/>
    <n v="24.22"/>
    <n v="871"/>
    <s v="No"/>
    <m/>
    <m/>
    <m/>
    <x v="1"/>
  </r>
  <r>
    <n v="1841"/>
    <s v="Wes Unseld*"/>
    <d v="1946-03-14T00:00:00"/>
    <s v="Former"/>
    <s v="C-F"/>
    <s v="USA"/>
    <s v="Black"/>
    <d v="1968-11-01T00:00:00"/>
    <n v="1968"/>
    <n v="1981"/>
    <d v="2019-07-31T00:00:00"/>
    <n v="0"/>
    <s v="No"/>
    <n v="73"/>
    <n v="22.64"/>
    <n v="73.38"/>
    <n v="111.13"/>
    <n v="200.66"/>
    <n v="200.66"/>
    <n v="27.6"/>
    <n v="984"/>
    <s v="No"/>
    <m/>
    <m/>
    <m/>
    <x v="1"/>
  </r>
  <r>
    <n v="1842"/>
    <s v="Ronnie Valentine"/>
    <d v="1957-11-27T00:00:00"/>
    <s v="Former"/>
    <s v="F"/>
    <s v="USA"/>
    <s v="Black"/>
    <d v="1980-11-01T00:00:00"/>
    <n v="1980"/>
    <n v="1981"/>
    <d v="2019-07-31T00:00:00"/>
    <n v="0"/>
    <s v="No"/>
    <n v="61"/>
    <n v="22.93"/>
    <n v="61.67"/>
    <n v="95.25"/>
    <n v="200.66"/>
    <n v="200.66"/>
    <n v="23.66"/>
    <n v="24"/>
    <s v="No"/>
    <m/>
    <m/>
    <m/>
    <x v="1"/>
  </r>
  <r>
    <n v="1843"/>
    <s v="Jan Van Breda Kolff"/>
    <d v="1951-12-16T00:00:00"/>
    <s v="Former"/>
    <s v="F-G"/>
    <s v="USA"/>
    <s v="White"/>
    <d v="1976-11-01T00:00:00"/>
    <n v="1976"/>
    <n v="1983"/>
    <d v="2019-07-31T00:00:00"/>
    <n v="0"/>
    <s v="No"/>
    <n v="67"/>
    <n v="24.88"/>
    <n v="67.62"/>
    <n v="88.45"/>
    <n v="200.66"/>
    <n v="200.66"/>
    <n v="21.97"/>
    <n v="434"/>
    <s v="No"/>
    <m/>
    <m/>
    <m/>
    <x v="1"/>
  </r>
  <r>
    <n v="1844"/>
    <s v="Jay Vincent"/>
    <d v="1959-06-10T00:00:00"/>
    <s v="Former"/>
    <s v="F"/>
    <s v="USA"/>
    <s v="Black"/>
    <d v="1981-11-01T00:00:00"/>
    <n v="1981"/>
    <n v="1990"/>
    <d v="2019-07-31T00:00:00"/>
    <n v="0"/>
    <s v="No"/>
    <n v="60"/>
    <n v="22.4"/>
    <n v="60.14"/>
    <n v="99.79"/>
    <n v="200.66"/>
    <n v="200.66"/>
    <n v="24.78"/>
    <n v="576"/>
    <s v="No"/>
    <m/>
    <m/>
    <m/>
    <x v="1"/>
  </r>
  <r>
    <n v="1845"/>
    <s v="Danny Vranes"/>
    <d v="1958-10-29T00:00:00"/>
    <s v="Former"/>
    <s v="F"/>
    <s v="USA"/>
    <s v="White"/>
    <d v="1981-11-01T00:00:00"/>
    <n v="1981"/>
    <n v="1988"/>
    <d v="2019-07-31T00:00:00"/>
    <n v="0"/>
    <s v="No"/>
    <n v="60"/>
    <n v="23.01"/>
    <n v="60.75"/>
    <n v="95.25"/>
    <n v="200.66"/>
    <n v="200.66"/>
    <n v="23.66"/>
    <n v="510"/>
    <s v="No"/>
    <m/>
    <m/>
    <m/>
    <x v="1"/>
  </r>
  <r>
    <n v="1846"/>
    <s v="Sasha Vujacic"/>
    <d v="1984-03-08T00:00:00"/>
    <s v="Former"/>
    <s v="g"/>
    <s v="No USA"/>
    <s v="White"/>
    <d v="2004-11-01T00:00:00"/>
    <n v="2004"/>
    <n v="2017"/>
    <d v="2019-07-31T00:00:00"/>
    <n v="0"/>
    <s v="No"/>
    <n v="35"/>
    <n v="20.65"/>
    <n v="35.39"/>
    <n v="88.45"/>
    <n v="200.66"/>
    <n v="200.66"/>
    <n v="21.97"/>
    <n v="478"/>
    <s v="No"/>
    <m/>
    <m/>
    <m/>
    <x v="1"/>
  </r>
  <r>
    <n v="1847"/>
    <s v="Wally Walker"/>
    <d v="1954-07-18T00:00:00"/>
    <s v="Former"/>
    <s v="F"/>
    <s v="USA"/>
    <s v="White"/>
    <d v="1976-11-01T00:00:00"/>
    <n v="1976"/>
    <n v="1984"/>
    <d v="2019-07-31T00:00:00"/>
    <n v="0"/>
    <s v="No"/>
    <n v="65"/>
    <n v="22.29"/>
    <n v="65.03"/>
    <n v="86.18"/>
    <n v="200.66"/>
    <n v="200.66"/>
    <n v="21.4"/>
    <n v="565"/>
    <s v="No"/>
    <m/>
    <m/>
    <m/>
    <x v="1"/>
  </r>
  <r>
    <n v="1848"/>
    <s v="Gerald Wallace"/>
    <d v="1982-07-23T00:00:00"/>
    <s v="Former"/>
    <s v="F"/>
    <s v="USA"/>
    <s v="Black"/>
    <d v="2001-11-01T00:00:00"/>
    <n v="2001"/>
    <n v="2015"/>
    <d v="2019-07-31T00:00:00"/>
    <n v="0"/>
    <s v="No"/>
    <n v="37"/>
    <n v="19.28"/>
    <n v="37.020000000000003"/>
    <n v="97.52"/>
    <n v="200.66"/>
    <n v="200.66"/>
    <n v="24.22"/>
    <n v="827"/>
    <s v="No"/>
    <m/>
    <m/>
    <m/>
    <x v="1"/>
  </r>
  <r>
    <n v="1849"/>
    <s v="Jim Ware"/>
    <d v="1944-05-02T00:00:00"/>
    <s v="Former"/>
    <s v="F"/>
    <s v="USA"/>
    <s v="Black"/>
    <d v="1966-11-01T00:00:00"/>
    <n v="1966"/>
    <n v="1968"/>
    <d v="1986-01-15T00:00:00"/>
    <n v="1"/>
    <s v="Yes"/>
    <n v="41"/>
    <n v="22.5"/>
    <n v="41.71"/>
    <n v="95.25"/>
    <n v="200.66"/>
    <n v="200.66"/>
    <n v="23.66"/>
    <n v="63"/>
    <s v="No"/>
    <s v="Diseases of the circulatory system"/>
    <s v="No"/>
    <s v="BD1Z Heart failure, unspecified"/>
    <x v="2"/>
  </r>
  <r>
    <n v="1850"/>
    <s v="Jamie Watson"/>
    <d v="1972-02-23T00:00:00"/>
    <s v="Former"/>
    <s v="F"/>
    <s v="USA"/>
    <s v="Black"/>
    <d v="1994-11-01T00:00:00"/>
    <n v="1994"/>
    <n v="1999"/>
    <d v="2019-07-31T00:00:00"/>
    <n v="0"/>
    <s v="No"/>
    <n v="47"/>
    <n v="22.69"/>
    <n v="47.43"/>
    <n v="86.18"/>
    <n v="200.66"/>
    <n v="200.66"/>
    <n v="21.4"/>
    <n v="102"/>
    <s v="No"/>
    <m/>
    <m/>
    <m/>
    <x v="1"/>
  </r>
  <r>
    <n v="1851"/>
    <s v="Nick Weatherspoon"/>
    <d v="1950-07-20T00:00:00"/>
    <s v="Former"/>
    <s v="F"/>
    <s v="USA"/>
    <s v="Black"/>
    <d v="1973-11-01T00:00:00"/>
    <n v="1973"/>
    <n v="1980"/>
    <d v="2008-10-17T00:00:00"/>
    <n v="1"/>
    <s v="Yes"/>
    <n v="58"/>
    <n v="23.29"/>
    <n v="58.25"/>
    <n v="88.45"/>
    <n v="200.66"/>
    <n v="200.66"/>
    <n v="21.97"/>
    <n v="453"/>
    <s v="No"/>
    <s v="Causas naturales/mientras dormía"/>
    <s v="No"/>
    <s v="XB5F"/>
    <x v="4"/>
  </r>
  <r>
    <n v="1852"/>
    <s v="Martell Webster"/>
    <d v="1986-12-04T00:00:00"/>
    <s v="Former"/>
    <s v="G-F"/>
    <s v="USA"/>
    <s v="Black"/>
    <d v="2005-11-01T00:00:00"/>
    <n v="2005"/>
    <n v="2015"/>
    <d v="2019-07-31T00:00:00"/>
    <n v="0"/>
    <s v="No"/>
    <n v="32"/>
    <n v="18.91"/>
    <n v="32.65"/>
    <n v="104.33"/>
    <n v="200.66"/>
    <n v="200.66"/>
    <n v="25.91"/>
    <n v="570"/>
    <s v="No"/>
    <m/>
    <m/>
    <m/>
    <x v="1"/>
  </r>
  <r>
    <n v="1853"/>
    <s v="Scott Wedman"/>
    <d v="1952-07-29T00:00:00"/>
    <s v="Former"/>
    <s v="F-G"/>
    <s v="USA"/>
    <s v="White"/>
    <d v="1974-11-01T00:00:00"/>
    <n v="1974"/>
    <n v="1987"/>
    <d v="2019-07-31T00:00:00"/>
    <n v="0"/>
    <s v="No"/>
    <n v="67"/>
    <n v="22.26"/>
    <n v="67"/>
    <n v="97.52"/>
    <n v="200.66"/>
    <n v="200.66"/>
    <n v="24.22"/>
    <n v="906"/>
    <s v="No"/>
    <m/>
    <m/>
    <m/>
    <x v="1"/>
  </r>
  <r>
    <n v="1854"/>
    <s v="Owen Wells"/>
    <d v="1950-12-09T00:00:00"/>
    <s v="Former"/>
    <s v="F"/>
    <s v="USA"/>
    <s v="Black"/>
    <d v="1974-11-01T00:00:00"/>
    <n v="1974"/>
    <n v="1975"/>
    <d v="2019-07-31T00:00:00"/>
    <n v="0"/>
    <s v="No"/>
    <n v="68"/>
    <n v="23.9"/>
    <n v="68.64"/>
    <n v="90.72"/>
    <n v="200.66"/>
    <n v="200.66"/>
    <n v="22.53"/>
    <n v="33"/>
    <s v="No"/>
    <m/>
    <m/>
    <m/>
    <x v="1"/>
  </r>
  <r>
    <n v="1855"/>
    <s v="Jiri Welsch"/>
    <d v="1980-01-27T00:00:00"/>
    <s v="Former"/>
    <s v="g"/>
    <s v="No USA"/>
    <s v="White"/>
    <d v="2002-11-01T00:00:00"/>
    <n v="2002"/>
    <n v="2006"/>
    <d v="2019-07-31T00:00:00"/>
    <n v="0"/>
    <s v="No"/>
    <n v="39"/>
    <n v="22.76"/>
    <n v="39.51"/>
    <n v="94.35"/>
    <n v="200.66"/>
    <n v="200.66"/>
    <n v="23.43"/>
    <n v="247"/>
    <s v="No"/>
    <m/>
    <m/>
    <m/>
    <x v="1"/>
  </r>
  <r>
    <n v="1856"/>
    <s v="James White"/>
    <d v="1982-10-21T00:00:00"/>
    <s v="Former"/>
    <s v="G-F"/>
    <s v="USA"/>
    <s v="Black"/>
    <d v="2006-11-01T00:00:00"/>
    <n v="2006"/>
    <n v="2013"/>
    <d v="2019-07-31T00:00:00"/>
    <n v="0"/>
    <s v="No"/>
    <n v="36"/>
    <n v="24.03"/>
    <n v="36.770000000000003"/>
    <n v="90.72"/>
    <n v="200.66"/>
    <n v="200.66"/>
    <n v="22.53"/>
    <n v="67"/>
    <s v="No"/>
    <m/>
    <m/>
    <m/>
    <x v="1"/>
  </r>
  <r>
    <n v="1857"/>
    <s v="James Wilkes"/>
    <d v="1958-04-01T00:00:00"/>
    <s v="Former"/>
    <s v="F"/>
    <s v="USA"/>
    <s v="Black"/>
    <d v="1980-11-01T00:00:00"/>
    <n v="1980"/>
    <n v="1983"/>
    <d v="2019-07-31T00:00:00"/>
    <n v="0"/>
    <s v="No"/>
    <n v="61"/>
    <n v="22.59"/>
    <n v="61.33"/>
    <n v="88.45"/>
    <n v="200.66"/>
    <n v="200.66"/>
    <n v="21.97"/>
    <n v="114"/>
    <s v="No"/>
    <m/>
    <m/>
    <m/>
    <x v="1"/>
  </r>
  <r>
    <n v="1858"/>
    <s v="Dominique Wilkins*"/>
    <d v="1960-01-12T00:00:00"/>
    <s v="Former"/>
    <s v="F-G"/>
    <s v="No USA"/>
    <s v="Black"/>
    <d v="1982-11-01T00:00:00"/>
    <n v="1982"/>
    <n v="1999"/>
    <d v="2019-07-31T00:00:00"/>
    <n v="0"/>
    <s v="No"/>
    <n v="59"/>
    <n v="22.8"/>
    <n v="59.55"/>
    <n v="90.72"/>
    <n v="200.66"/>
    <n v="200.66"/>
    <n v="22.53"/>
    <n v="1074"/>
    <s v="No"/>
    <m/>
    <m/>
    <m/>
    <x v="1"/>
  </r>
  <r>
    <n v="1859"/>
    <s v="Earl Williams"/>
    <d v="1951-03-24T00:00:00"/>
    <s v="Former"/>
    <s v="C-F"/>
    <s v="USA"/>
    <s v="Black"/>
    <d v="1974-11-01T00:00:00"/>
    <n v="1974"/>
    <n v="1979"/>
    <d v="2019-07-31T00:00:00"/>
    <n v="0"/>
    <s v="No"/>
    <n v="68"/>
    <n v="23.61"/>
    <n v="68.349999999999994"/>
    <n v="104.33"/>
    <n v="200.66"/>
    <n v="200.66"/>
    <n v="25.91"/>
    <n v="146"/>
    <s v="No"/>
    <m/>
    <m/>
    <m/>
    <x v="1"/>
  </r>
  <r>
    <n v="1860"/>
    <s v="Marcus Williams"/>
    <d v="1986-11-18T00:00:00"/>
    <s v="Former"/>
    <s v="F"/>
    <s v="USA"/>
    <s v="Black"/>
    <d v="2007-12-26T00:00:00"/>
    <n v="2007"/>
    <n v="2009"/>
    <d v="2019-07-31T00:00:00"/>
    <n v="0"/>
    <s v="No"/>
    <n v="32"/>
    <n v="21.1"/>
    <n v="32.700000000000003"/>
    <n v="92.99"/>
    <n v="200.66"/>
    <n v="200.66"/>
    <n v="23.09"/>
    <n v="13"/>
    <s v="No"/>
    <m/>
    <m/>
    <m/>
    <x v="1"/>
  </r>
  <r>
    <n v="1861"/>
    <s v="Pete Williams"/>
    <d v="1965-03-10T00:00:00"/>
    <s v="Former"/>
    <s v="F"/>
    <s v="USA"/>
    <s v="Black"/>
    <d v="1985-11-01T00:00:00"/>
    <n v="1985"/>
    <n v="1987"/>
    <d v="2019-07-31T00:00:00"/>
    <n v="0"/>
    <s v="No"/>
    <n v="54"/>
    <n v="20.65"/>
    <n v="54.39"/>
    <n v="86.18"/>
    <n v="200.66"/>
    <n v="200.66"/>
    <n v="21.4"/>
    <n v="58"/>
    <s v="No"/>
    <m/>
    <m/>
    <m/>
    <x v="1"/>
  </r>
  <r>
    <n v="1862"/>
    <s v="Reggie Williams"/>
    <d v="1964-03-05T00:00:00"/>
    <s v="Former"/>
    <s v="F-G"/>
    <s v="USA"/>
    <s v="Black"/>
    <d v="1987-11-01T00:00:00"/>
    <n v="1987"/>
    <n v="1997"/>
    <d v="2019-07-31T00:00:00"/>
    <n v="0"/>
    <s v="No"/>
    <n v="55"/>
    <n v="23.66"/>
    <n v="55.4"/>
    <n v="86.18"/>
    <n v="200.66"/>
    <n v="200.66"/>
    <n v="21.4"/>
    <n v="599"/>
    <s v="No"/>
    <m/>
    <m/>
    <m/>
    <x v="1"/>
  </r>
  <r>
    <n v="1863"/>
    <s v="Sly Williams"/>
    <d v="1958-01-26T00:00:00"/>
    <s v="Former"/>
    <s v="F-G"/>
    <s v="USA"/>
    <s v="Black"/>
    <d v="1979-11-01T00:00:00"/>
    <n v="1979"/>
    <n v="1986"/>
    <d v="2019-07-31T00:00:00"/>
    <n v="0"/>
    <s v="No"/>
    <n v="61"/>
    <n v="21.76"/>
    <n v="61.51"/>
    <n v="95.25"/>
    <n v="200.66"/>
    <n v="200.66"/>
    <n v="23.66"/>
    <n v="305"/>
    <s v="No"/>
    <m/>
    <m/>
    <m/>
    <x v="1"/>
  </r>
  <r>
    <n v="1864"/>
    <s v="Willie Williams"/>
    <d v="1946-07-28T00:00:00"/>
    <s v="Former"/>
    <s v="F"/>
    <s v="USA"/>
    <s v="Black"/>
    <d v="1970-11-01T00:00:00"/>
    <n v="1970"/>
    <n v="1971"/>
    <d v="2019-07-31T00:00:00"/>
    <n v="0"/>
    <s v="No"/>
    <n v="73"/>
    <n v="24.26"/>
    <n v="73.010000000000005"/>
    <n v="90.72"/>
    <n v="200.66"/>
    <n v="200.66"/>
    <n v="22.53"/>
    <n v="25"/>
    <s v="No"/>
    <m/>
    <m/>
    <m/>
    <x v="1"/>
  </r>
  <r>
    <n v="1865"/>
    <s v="Corliss Williamson"/>
    <d v="1973-12-04T00:00:00"/>
    <s v="Former"/>
    <s v="F"/>
    <s v="USA"/>
    <s v="Black"/>
    <d v="1995-11-01T00:00:00"/>
    <n v="1995"/>
    <n v="2007"/>
    <d v="2019-07-31T00:00:00"/>
    <n v="0"/>
    <s v="No"/>
    <n v="45"/>
    <n v="21.91"/>
    <n v="45.65"/>
    <n v="111.13"/>
    <n v="200.66"/>
    <n v="200.66"/>
    <n v="27.6"/>
    <n v="822"/>
    <s v="No"/>
    <m/>
    <m/>
    <m/>
    <x v="1"/>
  </r>
  <r>
    <n v="1866"/>
    <s v="Trevor Wilson"/>
    <d v="1968-03-16T00:00:00"/>
    <s v="Former"/>
    <s v="F"/>
    <s v="USA"/>
    <s v="White"/>
    <d v="1990-11-01T00:00:00"/>
    <n v="1990"/>
    <n v="1996"/>
    <d v="2019-07-31T00:00:00"/>
    <n v="0"/>
    <s v="No"/>
    <n v="51"/>
    <n v="22.63"/>
    <n v="51.37"/>
    <n v="95.25"/>
    <n v="200.66"/>
    <n v="200.66"/>
    <n v="23.66"/>
    <n v="103"/>
    <s v="No"/>
    <m/>
    <m/>
    <m/>
    <x v="1"/>
  </r>
  <r>
    <n v="1867"/>
    <s v="Garry Witts"/>
    <d v="1959-07-03T00:00:00"/>
    <s v="Former"/>
    <s v="G-F"/>
    <s v="USA"/>
    <s v="White"/>
    <d v="1981-11-01T00:00:00"/>
    <n v="1981"/>
    <n v="1982"/>
    <d v="2019-07-31T00:00:00"/>
    <n v="0"/>
    <s v="No"/>
    <n v="60"/>
    <n v="22.33"/>
    <n v="60.08"/>
    <n v="86.18"/>
    <n v="200.66"/>
    <n v="200.66"/>
    <n v="21.4"/>
    <n v="46"/>
    <s v="No"/>
    <m/>
    <m/>
    <m/>
    <x v="1"/>
  </r>
  <r>
    <n v="1868"/>
    <s v="Howard Wood"/>
    <d v="1959-05-20T00:00:00"/>
    <s v="Former"/>
    <s v="F"/>
    <s v="USA"/>
    <s v="Black"/>
    <d v="1981-11-01T00:00:00"/>
    <n v="1981"/>
    <n v="1982"/>
    <d v="2019-07-31T00:00:00"/>
    <n v="0"/>
    <s v="No"/>
    <n v="60"/>
    <n v="22.45"/>
    <n v="60.2"/>
    <n v="106.59"/>
    <n v="200.66"/>
    <n v="200.66"/>
    <n v="26.47"/>
    <n v="42"/>
    <s v="No"/>
    <m/>
    <m/>
    <m/>
    <x v="1"/>
  </r>
  <r>
    <n v="1869"/>
    <s v="Tom Workman"/>
    <d v="1944-11-14T00:00:00"/>
    <s v="Former"/>
    <s v="F-C"/>
    <s v="USA"/>
    <s v="White"/>
    <d v="1967-11-01T00:00:00"/>
    <n v="1967"/>
    <n v="1970"/>
    <d v="2019-07-31T00:00:00"/>
    <n v="0"/>
    <s v="No"/>
    <n v="74"/>
    <n v="22.96"/>
    <n v="74.709999999999994"/>
    <n v="98.88"/>
    <n v="200.66"/>
    <n v="200.66"/>
    <n v="24.56"/>
    <n v="43"/>
    <s v="No"/>
    <m/>
    <m/>
    <m/>
    <x v="1"/>
  </r>
  <r>
    <n v="1870"/>
    <s v="Antoine Wright"/>
    <d v="1984-02-06T00:00:00"/>
    <s v="Former"/>
    <s v="G-F"/>
    <s v="USA"/>
    <s v="Black"/>
    <d v="2005-11-01T00:00:00"/>
    <n v="2005"/>
    <n v="2011"/>
    <d v="2019-07-31T00:00:00"/>
    <n v="0"/>
    <s v="No"/>
    <n v="35"/>
    <n v="21.74"/>
    <n v="35.479999999999997"/>
    <n v="95.25"/>
    <n v="200.66"/>
    <n v="200.66"/>
    <n v="23.66"/>
    <n v="297"/>
    <s v="No"/>
    <m/>
    <m/>
    <m/>
    <x v="1"/>
  </r>
  <r>
    <n v="1871"/>
    <s v="Dorell Wright"/>
    <d v="1985-12-02T00:00:00"/>
    <s v="Former"/>
    <s v="F-G"/>
    <s v="USA"/>
    <s v="Black"/>
    <d v="2004-11-01T00:00:00"/>
    <n v="2004"/>
    <n v="2015"/>
    <d v="2019-07-31T00:00:00"/>
    <n v="0"/>
    <s v="No"/>
    <n v="33"/>
    <n v="18.920000000000002"/>
    <n v="33.659999999999997"/>
    <n v="92.99"/>
    <n v="200.66"/>
    <n v="205.74"/>
    <n v="23.09"/>
    <n v="541"/>
    <s v="No"/>
    <m/>
    <m/>
    <m/>
    <x v="1"/>
  </r>
  <r>
    <n v="1872"/>
    <s v="Vincent Yarbrough"/>
    <d v="1981-03-21T00:00:00"/>
    <s v="Former"/>
    <s v="g"/>
    <s v="USA"/>
    <s v="Black"/>
    <d v="2002-11-01T00:00:00"/>
    <n v="2002"/>
    <n v="2003"/>
    <d v="2019-07-31T00:00:00"/>
    <n v="0"/>
    <s v="No"/>
    <n v="38"/>
    <n v="21.62"/>
    <n v="38.36"/>
    <n v="95.25"/>
    <n v="200.66"/>
    <n v="200.66"/>
    <n v="23.66"/>
    <n v="59"/>
    <s v="No"/>
    <m/>
    <m/>
    <m/>
    <x v="1"/>
  </r>
  <r>
    <n v="1873"/>
    <s v="Barry Yates"/>
    <d v="1946-01-30T00:00:00"/>
    <s v="Former"/>
    <s v="F"/>
    <s v="USA"/>
    <s v="White"/>
    <d v="1971-11-01T00:00:00"/>
    <n v="1971"/>
    <n v="1972"/>
    <d v="2019-07-31T00:00:00"/>
    <n v="0"/>
    <s v="No"/>
    <n v="73"/>
    <n v="25.75"/>
    <n v="73.5"/>
    <n v="97.52"/>
    <n v="200.66"/>
    <n v="200.66"/>
    <n v="24.22"/>
    <n v="24"/>
    <s v="No"/>
    <m/>
    <m/>
    <m/>
    <x v="1"/>
  </r>
  <r>
    <n v="1874"/>
    <s v="Korleone Young"/>
    <d v="1978-12-31T00:00:00"/>
    <s v="Former"/>
    <s v="F"/>
    <s v="USA"/>
    <s v="Black"/>
    <d v="1998-11-01T00:00:00"/>
    <n v="1998"/>
    <n v="1999"/>
    <d v="2019-07-31T00:00:00"/>
    <n v="0"/>
    <s v="No"/>
    <n v="40"/>
    <n v="19.84"/>
    <n v="40.58"/>
    <n v="96.61"/>
    <n v="200.66"/>
    <n v="200.66"/>
    <n v="24"/>
    <n v="3"/>
    <s v="No"/>
    <m/>
    <m/>
    <m/>
    <x v="1"/>
  </r>
  <r>
    <n v="1875"/>
    <s v="Michael Young"/>
    <d v="1961-01-02T00:00:00"/>
    <s v="Former"/>
    <s v="F"/>
    <s v="USA"/>
    <s v="Black"/>
    <d v="1984-11-01T00:00:00"/>
    <n v="1984"/>
    <n v="1990"/>
    <d v="2019-07-31T00:00:00"/>
    <n v="0"/>
    <s v="No"/>
    <n v="58"/>
    <n v="23.83"/>
    <n v="58.57"/>
    <n v="99.79"/>
    <n v="200.66"/>
    <n v="200.66"/>
    <n v="24.78"/>
    <n v="49"/>
    <s v="No"/>
    <m/>
    <m/>
    <m/>
    <x v="1"/>
  </r>
  <r>
    <n v="1876"/>
    <s v="Zeke Zawoluk"/>
    <d v="1930-10-12T00:00:00"/>
    <s v="Former"/>
    <s v="F"/>
    <s v="USA"/>
    <s v="White"/>
    <d v="1952-11-01T00:00:00"/>
    <n v="1952"/>
    <n v="1955"/>
    <d v="2007-01-09T00:00:00"/>
    <n v="1"/>
    <s v="Yes"/>
    <n v="76"/>
    <n v="22.06"/>
    <n v="76.239999999999995"/>
    <n v="97.52"/>
    <n v="200.66"/>
    <n v="200.66"/>
    <n v="24.22"/>
    <n v="179"/>
    <s v="No"/>
    <s v="Diseases of the circulatory system"/>
    <s v="No"/>
    <s v="BA41.Z Acute myocardial infarction, unspecified"/>
    <x v="2"/>
  </r>
  <r>
    <n v="1877"/>
    <s v="Tariq Abdul-Wahad"/>
    <d v="1974-11-03T00:00:00"/>
    <s v="Former"/>
    <s v="F"/>
    <s v="No USA"/>
    <s v="Black"/>
    <d v="1997-11-01T00:00:00"/>
    <n v="1997"/>
    <n v="2003"/>
    <d v="2019-07-31T00:00:00"/>
    <n v="0"/>
    <s v="No"/>
    <n v="44"/>
    <n v="23"/>
    <n v="44.74"/>
    <n v="101.15"/>
    <n v="198.12"/>
    <n v="198.12"/>
    <n v="25.77"/>
    <n v="236"/>
    <s v="No"/>
    <m/>
    <m/>
    <m/>
    <x v="1"/>
  </r>
  <r>
    <n v="1878"/>
    <s v="Bud Acton"/>
    <d v="1942-01-11T00:00:00"/>
    <s v="Former"/>
    <s v="F"/>
    <s v="USA"/>
    <s v="Black"/>
    <d v="1967-11-01T00:00:00"/>
    <n v="1967"/>
    <n v="1968"/>
    <d v="2019-07-31T00:00:00"/>
    <n v="0"/>
    <s v="No"/>
    <n v="77"/>
    <n v="25.8"/>
    <n v="77.55"/>
    <n v="95.25"/>
    <n v="198.12"/>
    <n v="198.12"/>
    <n v="24.27"/>
    <n v="23"/>
    <s v="No"/>
    <m/>
    <m/>
    <m/>
    <x v="1"/>
  </r>
  <r>
    <n v="1879"/>
    <s v="Don Adams"/>
    <d v="1947-11-27T00:00:00"/>
    <s v="Former"/>
    <s v="F"/>
    <s v="USA"/>
    <s v="Black"/>
    <d v="1970-11-01T00:00:00"/>
    <n v="1970"/>
    <n v="1977"/>
    <d v="2019-07-31T00:00:00"/>
    <n v="0"/>
    <s v="No"/>
    <n v="71"/>
    <n v="22.93"/>
    <n v="71.67"/>
    <n v="95.25"/>
    <n v="198.12"/>
    <n v="198.12"/>
    <n v="24.27"/>
    <n v="487"/>
    <s v="No"/>
    <m/>
    <m/>
    <m/>
    <x v="1"/>
  </r>
  <r>
    <n v="1880"/>
    <s v="Mark Aguirre"/>
    <d v="1959-12-10T00:00:00"/>
    <s v="Former"/>
    <s v="F-G"/>
    <s v="USA"/>
    <s v="Black"/>
    <d v="1981-11-01T00:00:00"/>
    <n v="1981"/>
    <n v="1994"/>
    <d v="2019-07-31T00:00:00"/>
    <n v="0"/>
    <s v="No"/>
    <n v="59"/>
    <n v="21.89"/>
    <n v="59.64"/>
    <n v="105.23"/>
    <n v="198.12"/>
    <n v="198.12"/>
    <n v="26.81"/>
    <n v="923"/>
    <s v="No"/>
    <m/>
    <m/>
    <m/>
    <x v="1"/>
  </r>
  <r>
    <n v="1881"/>
    <s v="Odis Allison"/>
    <d v="1949-10-02T00:00:00"/>
    <s v="Former"/>
    <s v="F"/>
    <s v="USA"/>
    <s v="Black"/>
    <d v="1971-11-01T00:00:00"/>
    <n v="1971"/>
    <n v="1972"/>
    <d v="2019-07-31T00:00:00"/>
    <n v="0"/>
    <s v="No"/>
    <n v="69"/>
    <n v="22.08"/>
    <n v="69.83"/>
    <n v="88.45"/>
    <n v="198.12"/>
    <n v="198.12"/>
    <n v="22.53"/>
    <n v="36"/>
    <s v="No"/>
    <m/>
    <m/>
    <m/>
    <x v="1"/>
  </r>
  <r>
    <n v="1882"/>
    <s v="Morris Almond"/>
    <d v="1985-02-02T00:00:00"/>
    <s v="Former"/>
    <s v="g"/>
    <s v="USA"/>
    <s v="Black"/>
    <d v="2007-11-01T00:00:00"/>
    <n v="2007"/>
    <n v="2012"/>
    <d v="2019-07-31T00:00:00"/>
    <n v="0"/>
    <s v="No"/>
    <n v="34"/>
    <n v="22.74"/>
    <n v="34.49"/>
    <n v="102.06"/>
    <n v="198.12"/>
    <n v="198.12"/>
    <n v="26"/>
    <n v="38"/>
    <s v="No"/>
    <m/>
    <m/>
    <m/>
    <x v="1"/>
  </r>
  <r>
    <n v="1883"/>
    <s v="Alan Anderson"/>
    <d v="1982-10-16T00:00:00"/>
    <s v="Former"/>
    <s v="G-F"/>
    <s v="USA"/>
    <s v="Black"/>
    <d v="2005-11-01T00:00:00"/>
    <n v="2005"/>
    <n v="2017"/>
    <d v="2019-07-31T00:00:00"/>
    <n v="0"/>
    <s v="No"/>
    <n v="36"/>
    <n v="23.04"/>
    <n v="36.79"/>
    <n v="99.79"/>
    <n v="198.12"/>
    <n v="198.12"/>
    <n v="25.42"/>
    <n v="278"/>
    <s v="No"/>
    <m/>
    <m/>
    <m/>
    <x v="1"/>
  </r>
  <r>
    <n v="1884"/>
    <s v="Antonio Anderson"/>
    <d v="1985-06-05T00:00:00"/>
    <s v="Former"/>
    <s v="g"/>
    <s v="USA"/>
    <s v="Black"/>
    <d v="2009-11-01T00:00:00"/>
    <n v="2009"/>
    <n v="2010"/>
    <d v="2019-07-31T00:00:00"/>
    <n v="0"/>
    <s v="No"/>
    <n v="34"/>
    <n v="24.41"/>
    <n v="34.15"/>
    <n v="97.52"/>
    <n v="198.12"/>
    <n v="198.12"/>
    <n v="24.85"/>
    <n v="1"/>
    <s v="No"/>
    <m/>
    <m/>
    <m/>
    <x v="1"/>
  </r>
  <r>
    <n v="1885"/>
    <s v="James Anderson"/>
    <d v="1989-03-25T00:00:00"/>
    <s v="Former"/>
    <s v="G-F"/>
    <s v="USA"/>
    <s v="Black"/>
    <d v="2010-11-01T00:00:00"/>
    <n v="2010"/>
    <n v="2016"/>
    <d v="2019-07-31T00:00:00"/>
    <n v="0"/>
    <s v="No"/>
    <n v="30"/>
    <n v="21.6"/>
    <n v="30.35"/>
    <n v="96.61"/>
    <n v="198.12"/>
    <n v="198.12"/>
    <n v="24.61"/>
    <n v="196"/>
    <s v="No"/>
    <m/>
    <m/>
    <m/>
    <x v="1"/>
  </r>
  <r>
    <n v="1886"/>
    <s v="Nick Anderson"/>
    <d v="1968-01-20T00:00:00"/>
    <s v="Former"/>
    <s v="F-G"/>
    <s v="USA"/>
    <s v="Black"/>
    <d v="1989-11-01T00:00:00"/>
    <n v="1989"/>
    <n v="2002"/>
    <d v="2019-07-31T00:00:00"/>
    <n v="0"/>
    <s v="No"/>
    <n v="51"/>
    <n v="21.78"/>
    <n v="51.53"/>
    <n v="92.99"/>
    <n v="198.12"/>
    <n v="198.12"/>
    <n v="23.69"/>
    <n v="800"/>
    <s v="No"/>
    <m/>
    <m/>
    <m/>
    <x v="1"/>
  </r>
  <r>
    <n v="1887"/>
    <s v="Shandon Anderson"/>
    <d v="1973-12-31T00:00:00"/>
    <s v="Former"/>
    <s v="F-G"/>
    <s v="USA"/>
    <s v="Black"/>
    <d v="1996-11-01T00:00:00"/>
    <n v="1996"/>
    <n v="2006"/>
    <d v="2019-07-31T00:00:00"/>
    <n v="0"/>
    <s v="No"/>
    <n v="45"/>
    <n v="22.84"/>
    <n v="45.58"/>
    <n v="94.35"/>
    <n v="198.12"/>
    <n v="198.12"/>
    <n v="24.04"/>
    <n v="719"/>
    <s v="No"/>
    <m/>
    <m/>
    <m/>
    <x v="1"/>
  </r>
  <r>
    <n v="1888"/>
    <s v="Vincent Askew"/>
    <d v="1966-02-28T00:00:00"/>
    <s v="Former"/>
    <s v="G-F"/>
    <s v="USA"/>
    <s v="Black"/>
    <d v="1987-11-01T00:00:00"/>
    <n v="1987"/>
    <n v="1998"/>
    <d v="2019-07-31T00:00:00"/>
    <n v="0"/>
    <s v="No"/>
    <n v="53"/>
    <n v="21.67"/>
    <n v="53.42"/>
    <n v="95.25"/>
    <n v="198.12"/>
    <n v="198.12"/>
    <n v="24.27"/>
    <n v="467"/>
    <s v="No"/>
    <m/>
    <m/>
    <m/>
    <x v="1"/>
  </r>
  <r>
    <n v="1889"/>
    <s v="Toby Bailey"/>
    <d v="1975-11-19T00:00:00"/>
    <s v="Former"/>
    <s v="g"/>
    <s v="USA"/>
    <s v="Mezcla"/>
    <d v="1998-11-01T00:00:00"/>
    <n v="1998"/>
    <n v="2000"/>
    <d v="2019-07-31T00:00:00"/>
    <n v="0"/>
    <s v="No"/>
    <n v="43"/>
    <n v="22.95"/>
    <n v="43.7"/>
    <n v="96.61"/>
    <n v="198.12"/>
    <n v="198.12"/>
    <n v="24.61"/>
    <n v="73"/>
    <s v="No"/>
    <m/>
    <m/>
    <m/>
    <x v="1"/>
  </r>
  <r>
    <n v="1890"/>
    <s v="John Barber"/>
    <d v="1927-06-27T00:00:00"/>
    <s v="Former"/>
    <s v="F"/>
    <s v="USA"/>
    <s v="Black"/>
    <d v="1956-11-01T00:00:00"/>
    <n v="1956"/>
    <n v="1957"/>
    <d v="2019-07-31T00:00:00"/>
    <n v="0"/>
    <s v="No"/>
    <n v="92"/>
    <n v="29.35"/>
    <n v="92.09"/>
    <n v="95.25"/>
    <n v="198.12"/>
    <n v="198.12"/>
    <n v="24.27"/>
    <n v="5"/>
    <s v="No"/>
    <m/>
    <m/>
    <m/>
    <x v="1"/>
  </r>
  <r>
    <n v="1891"/>
    <s v="Charles Barkley*"/>
    <d v="1963-02-20T00:00:00"/>
    <s v="Former"/>
    <s v="F"/>
    <s v="USA"/>
    <s v="Black"/>
    <d v="1984-11-01T00:00:00"/>
    <n v="1984"/>
    <n v="2000"/>
    <d v="2019-07-31T00:00:00"/>
    <n v="0"/>
    <s v="No"/>
    <n v="56"/>
    <n v="21.7"/>
    <n v="56.44"/>
    <n v="114.3"/>
    <n v="198.12"/>
    <n v="198.12"/>
    <n v="29.12"/>
    <n v="1073"/>
    <s v="No"/>
    <m/>
    <m/>
    <m/>
    <x v="1"/>
  </r>
  <r>
    <n v="1892"/>
    <s v="Don Barksdale*"/>
    <d v="1923-03-31T00:00:00"/>
    <s v="Former"/>
    <s v="F-C"/>
    <s v="USA"/>
    <s v="Black"/>
    <d v="1951-11-01T00:00:00"/>
    <n v="1951"/>
    <n v="1955"/>
    <d v="1993-03-08T00:00:00"/>
    <n v="1"/>
    <s v="Yes"/>
    <n v="69"/>
    <n v="28.59"/>
    <n v="69.94"/>
    <n v="90.72"/>
    <n v="198.12"/>
    <n v="198.12"/>
    <n v="23.11"/>
    <n v="262"/>
    <s v="No"/>
    <s v="Cáncer"/>
    <s v="No"/>
    <s v="2B6E.Z Malignant neoplasms of other or ill-defined sites in the lip, oral cavity or pharynx, unspecified (Throat Cancer)"/>
    <x v="3"/>
  </r>
  <r>
    <n v="1893"/>
    <s v="Brent Barry"/>
    <d v="1971-12-31T00:00:00"/>
    <s v="Former"/>
    <s v="g"/>
    <s v="USA"/>
    <s v="White"/>
    <d v="1995-11-01T00:00:00"/>
    <n v="1995"/>
    <n v="2009"/>
    <d v="2019-07-31T00:00:00"/>
    <n v="0"/>
    <s v="No"/>
    <n v="47"/>
    <n v="23.84"/>
    <n v="47.58"/>
    <n v="83.91"/>
    <n v="198.12"/>
    <n v="198.12"/>
    <n v="21.38"/>
    <n v="912"/>
    <s v="No"/>
    <m/>
    <m/>
    <m/>
    <x v="1"/>
  </r>
  <r>
    <n v="1894"/>
    <s v="Will Barton"/>
    <d v="1991-01-06T00:00:00"/>
    <s v="Active"/>
    <s v="g"/>
    <s v="USA"/>
    <s v="Black"/>
    <d v="2012-11-01T00:00:00"/>
    <n v="2012"/>
    <n v="2020"/>
    <d v="2019-07-31T00:00:00"/>
    <n v="0"/>
    <s v="No"/>
    <n v="28"/>
    <n v="21.82"/>
    <n v="28.56"/>
    <n v="79.38"/>
    <n v="198.12"/>
    <n v="198.12"/>
    <n v="20.22"/>
    <n v="159"/>
    <s v="No"/>
    <m/>
    <m/>
    <m/>
    <x v="1"/>
  </r>
  <r>
    <n v="1895"/>
    <s v="Kenny Battle"/>
    <d v="1964-10-10T00:00:00"/>
    <s v="Former"/>
    <s v="F"/>
    <s v="USA"/>
    <s v="Black"/>
    <d v="1989-11-01T00:00:00"/>
    <n v="1989"/>
    <n v="1993"/>
    <d v="2019-07-31T00:00:00"/>
    <n v="0"/>
    <s v="No"/>
    <n v="54"/>
    <n v="25.06"/>
    <n v="54.8"/>
    <n v="95.25"/>
    <n v="198.12"/>
    <n v="198.12"/>
    <n v="24.27"/>
    <n v="134"/>
    <s v="Yes"/>
    <m/>
    <m/>
    <m/>
    <x v="1"/>
  </r>
  <r>
    <n v="1896"/>
    <s v="Hank Beenders"/>
    <d v="1916-06-02T00:00:00"/>
    <s v="Former"/>
    <s v="C-F"/>
    <s v="No USA"/>
    <s v="White"/>
    <d v="1946-11-01T00:00:00"/>
    <n v="1946"/>
    <n v="1949"/>
    <d v="2003-10-27T00:00:00"/>
    <n v="1"/>
    <s v="Yes"/>
    <n v="87"/>
    <n v="30.41"/>
    <n v="87.4"/>
    <n v="83.91"/>
    <n v="198.12"/>
    <n v="198.12"/>
    <n v="21.38"/>
    <n v="111"/>
    <s v="No"/>
    <s v="No encontrado"/>
    <s v="No"/>
    <s v="XB5F"/>
    <x v="4"/>
  </r>
  <r>
    <n v="1897"/>
    <s v="Corey Benjamin"/>
    <d v="1978-02-24T00:00:00"/>
    <s v="Former"/>
    <s v="g"/>
    <s v="USA"/>
    <s v="Black"/>
    <d v="1998-11-01T00:00:00"/>
    <n v="1998"/>
    <n v="2003"/>
    <d v="2019-07-31T00:00:00"/>
    <n v="0"/>
    <s v="No"/>
    <n v="41"/>
    <n v="20.68"/>
    <n v="41.43"/>
    <n v="90.72"/>
    <n v="198.12"/>
    <n v="198.12"/>
    <n v="23.11"/>
    <n v="153"/>
    <s v="No"/>
    <m/>
    <m/>
    <m/>
    <x v="1"/>
  </r>
  <r>
    <n v="1898"/>
    <s v="Mario Bennett"/>
    <d v="1973-08-01T00:00:00"/>
    <s v="Former"/>
    <s v="F"/>
    <s v="USA"/>
    <s v="Black"/>
    <d v="1995-11-01T00:00:00"/>
    <n v="1995"/>
    <n v="2000"/>
    <d v="2019-07-31T00:00:00"/>
    <n v="0"/>
    <s v="No"/>
    <n v="45"/>
    <n v="22.25"/>
    <n v="46"/>
    <n v="106.59"/>
    <n v="198.12"/>
    <n v="198.12"/>
    <n v="27.16"/>
    <n v="68"/>
    <s v="No"/>
    <m/>
    <m/>
    <m/>
    <x v="1"/>
  </r>
  <r>
    <n v="1899"/>
    <s v="Jerry Bird"/>
    <d v="1935-02-02T00:00:00"/>
    <s v="Former"/>
    <s v="F"/>
    <s v="USA"/>
    <s v="White"/>
    <d v="1958-11-01T00:00:00"/>
    <n v="1958"/>
    <n v="1959"/>
    <d v="2017-07-16T00:00:00"/>
    <n v="1"/>
    <s v="Yes"/>
    <n v="82"/>
    <n v="23.75"/>
    <n v="82.45"/>
    <n v="95.25"/>
    <n v="198.12"/>
    <n v="198.12"/>
    <n v="24.27"/>
    <n v="11"/>
    <s v="No"/>
    <m/>
    <s v="No"/>
    <s v="XB5F"/>
    <x v="4"/>
  </r>
  <r>
    <n v="1900"/>
    <s v="Rolando Blackman"/>
    <d v="1959-02-26T00:00:00"/>
    <s v="Former"/>
    <s v="g"/>
    <s v="No USA"/>
    <s v="Black"/>
    <d v="1981-11-01T00:00:00"/>
    <n v="1981"/>
    <n v="1994"/>
    <d v="2019-07-31T00:00:00"/>
    <n v="0"/>
    <s v="No"/>
    <n v="60"/>
    <n v="22.68"/>
    <n v="60.42"/>
    <n v="86.18"/>
    <n v="198.12"/>
    <n v="198.12"/>
    <n v="21.96"/>
    <n v="980"/>
    <s v="No"/>
    <m/>
    <m/>
    <m/>
    <x v="1"/>
  </r>
  <r>
    <n v="1901"/>
    <s v="Alex Blackwell"/>
    <d v="1970-06-27T00:00:00"/>
    <s v="Former"/>
    <s v="F"/>
    <s v="USA"/>
    <s v="Black"/>
    <d v="1992-11-01T00:00:00"/>
    <n v="1992"/>
    <n v="1993"/>
    <d v="2019-07-31T00:00:00"/>
    <n v="0"/>
    <s v="No"/>
    <n v="49"/>
    <n v="22.35"/>
    <n v="49.09"/>
    <n v="113.4"/>
    <n v="198.12"/>
    <n v="198.12"/>
    <n v="28.89"/>
    <n v="27"/>
    <s v="No"/>
    <m/>
    <m/>
    <m/>
    <x v="1"/>
  </r>
  <r>
    <n v="1902"/>
    <s v="Cory Blackwell"/>
    <d v="1963-03-27T00:00:00"/>
    <s v="Former"/>
    <s v="F"/>
    <s v="USA"/>
    <s v="Black"/>
    <d v="1984-11-01T00:00:00"/>
    <n v="1984"/>
    <n v="1985"/>
    <d v="2019-07-31T00:00:00"/>
    <n v="0"/>
    <s v="No"/>
    <n v="56"/>
    <n v="21.6"/>
    <n v="56.34"/>
    <n v="95.25"/>
    <n v="198.12"/>
    <n v="198.12"/>
    <n v="24.27"/>
    <n v="60"/>
    <s v="No"/>
    <m/>
    <m/>
    <m/>
    <x v="1"/>
  </r>
  <r>
    <n v="1903"/>
    <s v="Mike Bloom"/>
    <d v="1915-01-14T00:00:00"/>
    <s v="Former"/>
    <s v="F-C"/>
    <s v="USA"/>
    <s v="White"/>
    <d v="1947-11-01T00:00:00"/>
    <n v="1947"/>
    <n v="1949"/>
    <d v="1993-06-05T00:00:00"/>
    <n v="1"/>
    <s v="Yes"/>
    <n v="78"/>
    <n v="32.799999999999997"/>
    <n v="78.39"/>
    <n v="86.18"/>
    <n v="198.12"/>
    <n v="198.12"/>
    <n v="21.96"/>
    <n v="93"/>
    <s v="No"/>
    <s v="No encontrado"/>
    <s v="No"/>
    <s v="XB5F"/>
    <x v="4"/>
  </r>
  <r>
    <n v="1904"/>
    <s v="Keith Booth"/>
    <d v="1974-10-09T00:00:00"/>
    <s v="Former"/>
    <s v="F"/>
    <s v="USA"/>
    <s v="Black"/>
    <d v="1997-11-01T00:00:00"/>
    <n v="1997"/>
    <n v="1999"/>
    <d v="2019-07-31T00:00:00"/>
    <n v="0"/>
    <s v="No"/>
    <n v="44"/>
    <n v="23.06"/>
    <n v="44.81"/>
    <n v="102.51"/>
    <n v="198.12"/>
    <n v="198.12"/>
    <n v="26.12"/>
    <n v="45"/>
    <s v="No"/>
    <m/>
    <m/>
    <m/>
    <x v="1"/>
  </r>
  <r>
    <n v="1905"/>
    <s v="Anthony Bowie"/>
    <d v="1963-11-09T00:00:00"/>
    <s v="Former"/>
    <s v="G-F"/>
    <s v="USA"/>
    <s v="Black"/>
    <d v="1988-11-01T00:00:00"/>
    <n v="1988"/>
    <n v="1998"/>
    <d v="2019-07-31T00:00:00"/>
    <n v="0"/>
    <s v="No"/>
    <n v="55"/>
    <n v="24.98"/>
    <n v="55.72"/>
    <n v="86.18"/>
    <n v="198.12"/>
    <n v="198.12"/>
    <n v="21.96"/>
    <n v="461"/>
    <s v="No"/>
    <m/>
    <m/>
    <m/>
    <x v="1"/>
  </r>
  <r>
    <n v="1906"/>
    <s v="Winford Boynes"/>
    <d v="1957-05-17T00:00:00"/>
    <s v="Former"/>
    <s v="G-F"/>
    <s v="USA"/>
    <s v="Black"/>
    <d v="1978-11-01T00:00:00"/>
    <n v="1978"/>
    <n v="1981"/>
    <d v="2019-07-31T00:00:00"/>
    <n v="0"/>
    <s v="No"/>
    <n v="62"/>
    <n v="21.46"/>
    <n v="62.2"/>
    <n v="83.91"/>
    <n v="198.12"/>
    <n v="198.12"/>
    <n v="21.38"/>
    <n v="177"/>
    <s v="No"/>
    <m/>
    <m/>
    <m/>
    <x v="1"/>
  </r>
  <r>
    <n v="1907"/>
    <s v="Cedric Bozeman"/>
    <d v="1983-03-07T00:00:00"/>
    <s v="Former"/>
    <s v="g"/>
    <s v="USA"/>
    <s v="Black"/>
    <d v="2006-11-01T00:00:00"/>
    <n v="2006"/>
    <n v="2007"/>
    <d v="2019-07-31T00:00:00"/>
    <n v="0"/>
    <s v="No"/>
    <n v="36"/>
    <n v="23.66"/>
    <n v="36.4"/>
    <n v="93.89"/>
    <n v="198.12"/>
    <n v="198.12"/>
    <n v="23.92"/>
    <n v="23"/>
    <s v="No"/>
    <m/>
    <m/>
    <m/>
    <x v="1"/>
  </r>
  <r>
    <n v="1908"/>
    <s v="Alex Bradley"/>
    <d v="1959-10-30T00:00:00"/>
    <s v="Former"/>
    <s v="F"/>
    <s v="USA"/>
    <s v="Black"/>
    <d v="1981-11-01T00:00:00"/>
    <n v="1981"/>
    <n v="1982"/>
    <d v="2019-07-31T00:00:00"/>
    <n v="0"/>
    <s v="No"/>
    <n v="59"/>
    <n v="22.01"/>
    <n v="59.75"/>
    <n v="97.52"/>
    <n v="198.12"/>
    <n v="198.12"/>
    <n v="24.85"/>
    <n v="39"/>
    <s v="No"/>
    <m/>
    <m/>
    <m/>
    <x v="1"/>
  </r>
  <r>
    <n v="1909"/>
    <s v="Alonzo Bradley"/>
    <d v="1953-10-16T00:00:00"/>
    <s v="Former"/>
    <s v="F"/>
    <s v="USA"/>
    <s v="Black"/>
    <d v="1977-11-01T00:00:00"/>
    <n v="1977"/>
    <n v="1980"/>
    <d v="2019-07-31T00:00:00"/>
    <n v="0"/>
    <s v="No"/>
    <n v="65"/>
    <n v="24.04"/>
    <n v="65.790000000000006"/>
    <n v="86.18"/>
    <n v="198.12"/>
    <n v="198.12"/>
    <n v="21.96"/>
    <n v="99"/>
    <s v="No"/>
    <m/>
    <m/>
    <m/>
    <x v="1"/>
  </r>
  <r>
    <n v="1910"/>
    <s v="Dudley Bradley"/>
    <d v="1957-03-19T00:00:00"/>
    <s v="Former"/>
    <s v="G-F"/>
    <s v="USA"/>
    <s v="Black"/>
    <d v="1979-11-01T00:00:00"/>
    <n v="1979"/>
    <n v="1989"/>
    <d v="2019-07-31T00:00:00"/>
    <n v="0"/>
    <s v="No"/>
    <n v="62"/>
    <n v="22.62"/>
    <n v="62.37"/>
    <n v="88.45"/>
    <n v="198.12"/>
    <n v="198.12"/>
    <n v="22.53"/>
    <n v="600"/>
    <s v="No"/>
    <m/>
    <m/>
    <m/>
    <x v="1"/>
  </r>
  <r>
    <n v="1911"/>
    <s v="Pete Brennan"/>
    <d v="1936-09-23T00:00:00"/>
    <s v="Former"/>
    <s v="F"/>
    <s v="USA"/>
    <s v="White"/>
    <d v="1958-11-01T00:00:00"/>
    <n v="1958"/>
    <n v="1959"/>
    <d v="2012-06-08T00:00:00"/>
    <n v="1"/>
    <s v="Yes"/>
    <n v="75"/>
    <n v="22.11"/>
    <n v="75.709999999999994"/>
    <n v="92.99"/>
    <n v="198.12"/>
    <n v="198.12"/>
    <n v="23.69"/>
    <n v="16"/>
    <s v="No"/>
    <s v="Cáncer"/>
    <s v="No"/>
    <s v="2D4Z Unspecified malignant neoplasms of ill-defined or unspecified sites"/>
    <x v="3"/>
  </r>
  <r>
    <n v="1912"/>
    <s v="Bill Bridges"/>
    <d v="1939-04-04T00:00:00"/>
    <s v="Former"/>
    <s v="F-C"/>
    <s v="USA"/>
    <s v="Black"/>
    <d v="1962-11-01T00:00:00"/>
    <n v="1962"/>
    <n v="1975"/>
    <d v="2015-09-25T00:00:00"/>
    <n v="1"/>
    <s v="Yes"/>
    <n v="76"/>
    <n v="23.58"/>
    <n v="76.48"/>
    <n v="103.42"/>
    <n v="198.12"/>
    <n v="198.12"/>
    <n v="26.35"/>
    <n v="926"/>
    <s v="No"/>
    <s v="Cáncer"/>
    <s v="No"/>
    <s v="2D4Z Unspecified malignant neoplasms of ill-defined or unspecified sites"/>
    <x v="3"/>
  </r>
  <r>
    <n v="1913"/>
    <s v="Kevin Brooks"/>
    <d v="1969-10-12T00:00:00"/>
    <s v="Former"/>
    <s v="F"/>
    <s v="USA"/>
    <s v="Black"/>
    <d v="1991-11-01T00:00:00"/>
    <n v="1991"/>
    <n v="1994"/>
    <d v="2019-07-31T00:00:00"/>
    <n v="0"/>
    <s v="No"/>
    <n v="49"/>
    <n v="22.05"/>
    <n v="49.8"/>
    <n v="90.72"/>
    <n v="198.12"/>
    <n v="198.12"/>
    <n v="23.11"/>
    <n v="126"/>
    <s v="No"/>
    <m/>
    <m/>
    <m/>
    <x v="1"/>
  </r>
  <r>
    <n v="1914"/>
    <s v="George Brown"/>
    <d v="1935-10-30T00:00:00"/>
    <s v="Former"/>
    <s v="F"/>
    <s v="USA"/>
    <s v="Black"/>
    <d v="1957-11-01T00:00:00"/>
    <n v="1957"/>
    <n v="1958"/>
    <d v="2019-07-31T00:00:00"/>
    <n v="0"/>
    <s v="No"/>
    <n v="83"/>
    <n v="22.01"/>
    <n v="83.75"/>
    <n v="86.18"/>
    <n v="198.12"/>
    <n v="198.12"/>
    <n v="21.96"/>
    <n v="1"/>
    <s v="No"/>
    <m/>
    <m/>
    <m/>
    <x v="1"/>
  </r>
  <r>
    <n v="1915"/>
    <s v="Jabari Brown"/>
    <d v="1992-12-18T00:00:00"/>
    <s v="Former"/>
    <s v="g"/>
    <s v="USA"/>
    <s v="Black"/>
    <d v="2014-11-01T00:00:00"/>
    <n v="2014"/>
    <n v="2015"/>
    <d v="2019-07-31T00:00:00"/>
    <n v="0"/>
    <s v="No"/>
    <n v="26"/>
    <n v="21.87"/>
    <n v="26.61"/>
    <n v="97.52"/>
    <n v="198.12"/>
    <n v="193.04"/>
    <n v="24.85"/>
    <n v="4"/>
    <s v="No"/>
    <m/>
    <m/>
    <m/>
    <x v="1"/>
  </r>
  <r>
    <n v="1916"/>
    <s v="Tony Brown"/>
    <d v="1960-07-29T00:00:00"/>
    <s v="Former"/>
    <s v="F-G"/>
    <s v="USA"/>
    <s v="Black"/>
    <d v="1984-11-01T00:00:00"/>
    <n v="1984"/>
    <n v="1992"/>
    <d v="2019-07-31T00:00:00"/>
    <n v="0"/>
    <s v="No"/>
    <n v="59"/>
    <n v="24.26"/>
    <n v="59"/>
    <n v="83.91"/>
    <n v="198.12"/>
    <n v="198.12"/>
    <n v="21.38"/>
    <n v="360"/>
    <s v="No"/>
    <m/>
    <m/>
    <m/>
    <x v="1"/>
  </r>
  <r>
    <n v="1917"/>
    <s v="Stanley Brundy"/>
    <d v="1967-11-13T00:00:00"/>
    <s v="Former"/>
    <s v="F"/>
    <s v="USA"/>
    <s v="Black"/>
    <d v="1989-11-01T00:00:00"/>
    <n v="1989"/>
    <n v="1990"/>
    <d v="2019-07-31T00:00:00"/>
    <n v="0"/>
    <s v="No"/>
    <n v="51"/>
    <n v="21.97"/>
    <n v="51.71"/>
    <n v="95.25"/>
    <n v="198.12"/>
    <n v="198.12"/>
    <n v="24.27"/>
    <n v="16"/>
    <s v="No"/>
    <m/>
    <m/>
    <m/>
    <x v="1"/>
  </r>
  <r>
    <n v="1918"/>
    <s v="Kobe Bryant"/>
    <d v="1978-08-23T00:00:00"/>
    <s v="Former"/>
    <s v="G-F"/>
    <s v="USA"/>
    <s v="Black"/>
    <d v="1996-11-01T00:00:00"/>
    <n v="1996"/>
    <n v="2016"/>
    <d v="2019-07-31T00:00:00"/>
    <n v="0"/>
    <s v="No"/>
    <n v="40"/>
    <n v="18.190000000000001"/>
    <n v="40.94"/>
    <n v="96.16"/>
    <n v="198.12"/>
    <n v="198.12"/>
    <n v="24.5"/>
    <n v="1280"/>
    <s v="No"/>
    <m/>
    <m/>
    <m/>
    <x v="1"/>
  </r>
  <r>
    <n v="1919"/>
    <s v="Steve Bucknall"/>
    <d v="1966-03-17T00:00:00"/>
    <s v="Former"/>
    <s v="g"/>
    <s v="No USA"/>
    <s v="Black"/>
    <d v="1989-11-01T00:00:00"/>
    <n v="1989"/>
    <n v="1990"/>
    <d v="2019-07-31T00:00:00"/>
    <n v="0"/>
    <s v="No"/>
    <n v="53"/>
    <n v="23.63"/>
    <n v="53.37"/>
    <n v="97.52"/>
    <n v="198.12"/>
    <n v="198.12"/>
    <n v="24.85"/>
    <n v="18"/>
    <s v="No"/>
    <m/>
    <m/>
    <m/>
    <x v="1"/>
  </r>
  <r>
    <n v="1920"/>
    <s v="Dave Budd"/>
    <d v="1938-10-28T00:00:00"/>
    <s v="Former"/>
    <s v="F"/>
    <s v="USA"/>
    <s v="White"/>
    <d v="1960-11-01T00:00:00"/>
    <n v="1960"/>
    <n v="1965"/>
    <d v="2019-07-31T00:00:00"/>
    <n v="0"/>
    <s v="No"/>
    <n v="80"/>
    <n v="22.01"/>
    <n v="80.760000000000005"/>
    <n v="92.99"/>
    <n v="198.12"/>
    <n v="198.12"/>
    <n v="23.69"/>
    <n v="353"/>
    <s v="No"/>
    <m/>
    <m/>
    <m/>
    <x v="1"/>
  </r>
  <r>
    <n v="1921"/>
    <s v="Jud Buechler"/>
    <d v="1968-06-19T00:00:00"/>
    <s v="Former"/>
    <s v="F-G"/>
    <s v="USA"/>
    <s v="White"/>
    <d v="1990-11-01T00:00:00"/>
    <n v="1990"/>
    <n v="2002"/>
    <d v="2019-07-31T00:00:00"/>
    <n v="0"/>
    <s v="No"/>
    <n v="51"/>
    <n v="22.37"/>
    <n v="51.11"/>
    <n v="99.79"/>
    <n v="198.12"/>
    <n v="198.12"/>
    <n v="25.42"/>
    <n v="720"/>
    <s v="No"/>
    <m/>
    <m/>
    <m/>
    <x v="1"/>
  </r>
  <r>
    <n v="1922"/>
    <s v="Greg Bunch"/>
    <d v="1956-05-15T00:00:00"/>
    <s v="Former"/>
    <s v="F"/>
    <s v="USA"/>
    <s v="Black"/>
    <d v="1978-11-01T00:00:00"/>
    <n v="1978"/>
    <n v="1979"/>
    <d v="2019-07-31T00:00:00"/>
    <n v="0"/>
    <s v="No"/>
    <n v="63"/>
    <n v="22.46"/>
    <n v="63.21"/>
    <n v="86.18"/>
    <n v="198.12"/>
    <n v="198.12"/>
    <n v="21.96"/>
    <n v="12"/>
    <s v="No"/>
    <m/>
    <m/>
    <m/>
    <x v="1"/>
  </r>
  <r>
    <n v="1923"/>
    <s v="Alec Burks"/>
    <d v="1991-07-20T00:00:00"/>
    <s v="Active"/>
    <s v="g"/>
    <s v="USA"/>
    <s v="Black"/>
    <d v="2011-11-01T00:00:00"/>
    <n v="2011"/>
    <n v="2020"/>
    <d v="2019-07-31T00:00:00"/>
    <n v="0"/>
    <s v="No"/>
    <n v="28"/>
    <n v="20.28"/>
    <n v="28.03"/>
    <n v="97.07"/>
    <n v="198.12"/>
    <n v="198.12"/>
    <n v="24.73"/>
    <n v="228"/>
    <s v="No"/>
    <m/>
    <m/>
    <m/>
    <x v="1"/>
  </r>
  <r>
    <n v="1924"/>
    <s v="Ed Burton"/>
    <d v="1939-08-13T00:00:00"/>
    <s v="Former"/>
    <s v="F"/>
    <s v="USA"/>
    <s v="Black"/>
    <d v="1961-11-01T00:00:00"/>
    <n v="1961"/>
    <n v="1965"/>
    <d v="2012-05-28T00:00:00"/>
    <n v="1"/>
    <s v="Yes"/>
    <n v="72"/>
    <n v="22.22"/>
    <n v="72.790000000000006"/>
    <n v="102.06"/>
    <n v="198.12"/>
    <n v="198.12"/>
    <n v="26"/>
    <n v="15"/>
    <s v="No"/>
    <s v="No encontrado"/>
    <s v="No"/>
    <s v="XB5F"/>
    <x v="4"/>
  </r>
  <r>
    <n v="1925"/>
    <s v="Nick Calathes"/>
    <d v="1989-02-07T00:00:00"/>
    <s v="Former"/>
    <s v="g"/>
    <s v="USA"/>
    <s v="White"/>
    <d v="2013-11-01T00:00:00"/>
    <n v="2013"/>
    <n v="2015"/>
    <d v="2019-07-31T00:00:00"/>
    <n v="0"/>
    <s v="No"/>
    <n v="30"/>
    <n v="24.73"/>
    <n v="30.48"/>
    <n v="96.61"/>
    <n v="198.12"/>
    <n v="198.12"/>
    <n v="24.61"/>
    <n v="116"/>
    <s v="No"/>
    <m/>
    <m/>
    <m/>
    <x v="1"/>
  </r>
  <r>
    <n v="1926"/>
    <s v="Rick Calloway"/>
    <d v="1966-12-12T00:00:00"/>
    <s v="Former"/>
    <s v="F"/>
    <s v="USA"/>
    <s v="Black"/>
    <d v="1990-11-01T00:00:00"/>
    <n v="1990"/>
    <n v="1991"/>
    <d v="2019-07-31T00:00:00"/>
    <n v="0"/>
    <s v="No"/>
    <n v="52"/>
    <n v="23.89"/>
    <n v="52.63"/>
    <n v="81.650000000000006"/>
    <n v="198.12"/>
    <n v="198.12"/>
    <n v="20.8"/>
    <n v="64"/>
    <s v="No"/>
    <m/>
    <m/>
    <m/>
    <x v="1"/>
  </r>
  <r>
    <n v="1927"/>
    <s v="M.L. Carr"/>
    <d v="1951-01-09T00:00:00"/>
    <s v="Former"/>
    <s v="F-G"/>
    <s v="USA"/>
    <s v="Black"/>
    <d v="1976-11-01T00:00:00"/>
    <n v="1976"/>
    <n v="1985"/>
    <d v="2019-07-31T00:00:00"/>
    <n v="0"/>
    <s v="No"/>
    <n v="68"/>
    <n v="25.81"/>
    <n v="68.56"/>
    <n v="92.99"/>
    <n v="198.12"/>
    <n v="198.12"/>
    <n v="23.69"/>
    <n v="604"/>
    <s v="No"/>
    <m/>
    <m/>
    <m/>
    <x v="1"/>
  </r>
  <r>
    <n v="1928"/>
    <s v="Bob Carrington"/>
    <d v="1953-07-03T00:00:00"/>
    <s v="Former"/>
    <s v="G-F"/>
    <s v="USA"/>
    <s v="Black"/>
    <d v="1977-11-01T00:00:00"/>
    <n v="1977"/>
    <n v="1980"/>
    <d v="2019-07-31T00:00:00"/>
    <n v="0"/>
    <s v="No"/>
    <n v="66"/>
    <n v="24.33"/>
    <n v="66.08"/>
    <n v="88.45"/>
    <n v="198.12"/>
    <n v="198.12"/>
    <n v="22.53"/>
    <n v="82"/>
    <s v="No"/>
    <m/>
    <m/>
    <m/>
    <x v="1"/>
  </r>
  <r>
    <n v="1929"/>
    <s v="Matt Carroll"/>
    <d v="1980-08-28T00:00:00"/>
    <s v="Former"/>
    <s v="g"/>
    <s v="USA"/>
    <s v="White"/>
    <d v="2003-11-01T00:00:00"/>
    <n v="2003"/>
    <n v="2013"/>
    <d v="2019-07-31T00:00:00"/>
    <n v="0"/>
    <s v="No"/>
    <n v="38"/>
    <n v="23.18"/>
    <n v="38.92"/>
    <n v="96.16"/>
    <n v="198.12"/>
    <n v="198.12"/>
    <n v="24.5"/>
    <n v="459"/>
    <s v="No"/>
    <m/>
    <m/>
    <m/>
    <x v="1"/>
  </r>
  <r>
    <n v="1930"/>
    <s v="Vince Carter"/>
    <d v="1977-01-26T00:00:00"/>
    <s v="Active"/>
    <s v="G-F"/>
    <s v="USA"/>
    <s v="Black"/>
    <d v="1998-11-01T00:00:00"/>
    <n v="1998"/>
    <n v="2020"/>
    <d v="2019-07-31T00:00:00"/>
    <n v="0"/>
    <s v="No"/>
    <n v="42"/>
    <n v="21.76"/>
    <n v="42.51"/>
    <n v="99.79"/>
    <n v="198.12"/>
    <n v="198.12"/>
    <n v="25.42"/>
    <n v="1200"/>
    <s v="No"/>
    <m/>
    <m/>
    <m/>
    <x v="1"/>
  </r>
  <r>
    <n v="1931"/>
    <s v="Michael Carter-Williams"/>
    <d v="1991-10-10T00:00:00"/>
    <s v="Active"/>
    <s v="g"/>
    <s v="USA"/>
    <s v="Mezcla"/>
    <d v="2013-11-01T00:00:00"/>
    <n v="2013"/>
    <n v="2020"/>
    <d v="2019-07-31T00:00:00"/>
    <n v="0"/>
    <s v="No"/>
    <n v="27"/>
    <n v="22.06"/>
    <n v="27.81"/>
    <n v="86.18"/>
    <n v="198.12"/>
    <n v="198.12"/>
    <n v="21.96"/>
    <n v="122"/>
    <s v="No"/>
    <m/>
    <m/>
    <m/>
    <x v="1"/>
  </r>
  <r>
    <n v="1932"/>
    <s v="Sid Catlett"/>
    <d v="1948-04-18T00:00:00"/>
    <s v="Former"/>
    <s v="F"/>
    <s v="USA"/>
    <s v="Black"/>
    <d v="1971-11-01T00:00:00"/>
    <n v="1971"/>
    <n v="1972"/>
    <d v="2017-11-03T00:00:00"/>
    <n v="1"/>
    <s v="Yes"/>
    <n v="69"/>
    <n v="23.54"/>
    <n v="69.540000000000006"/>
    <n v="104.33"/>
    <n v="198.12"/>
    <n v="198.12"/>
    <n v="26.58"/>
    <n v="9"/>
    <s v="No"/>
    <m/>
    <s v="No"/>
    <s v="XB5F"/>
    <x v="4"/>
  </r>
  <r>
    <n v="1933"/>
    <s v="Cedric Ceballos"/>
    <d v="1969-08-02T00:00:00"/>
    <s v="Former"/>
    <s v="F"/>
    <s v="USA"/>
    <s v="Black"/>
    <d v="1990-11-01T00:00:00"/>
    <n v="1990"/>
    <n v="2001"/>
    <d v="2019-07-31T00:00:00"/>
    <n v="0"/>
    <s v="No"/>
    <n v="49"/>
    <n v="21.25"/>
    <n v="49.99"/>
    <n v="86.18"/>
    <n v="198.12"/>
    <n v="198.12"/>
    <n v="21.96"/>
    <n v="609"/>
    <s v="No"/>
    <m/>
    <m/>
    <m/>
    <x v="1"/>
  </r>
  <r>
    <n v="1934"/>
    <s v="Bill Chamberlain"/>
    <d v="1949-12-16T00:00:00"/>
    <s v="Former"/>
    <s v="F"/>
    <s v="USA"/>
    <s v="Black"/>
    <d v="1973-11-01T00:00:00"/>
    <n v="1973"/>
    <n v="1974"/>
    <d v="2019-07-31T00:00:00"/>
    <n v="0"/>
    <s v="No"/>
    <n v="69"/>
    <n v="23.88"/>
    <n v="69.62"/>
    <n v="85.27"/>
    <n v="198.12"/>
    <n v="198.12"/>
    <n v="21.73"/>
    <n v="28"/>
    <s v="No"/>
    <m/>
    <m/>
    <m/>
    <x v="1"/>
  </r>
  <r>
    <n v="1935"/>
    <s v="Doug Christie"/>
    <d v="1970-05-09T00:00:00"/>
    <s v="Former"/>
    <s v="G-F"/>
    <s v="USA"/>
    <s v="Mezcla"/>
    <d v="1992-11-01T00:00:00"/>
    <n v="1992"/>
    <n v="2007"/>
    <d v="2019-07-31T00:00:00"/>
    <n v="0"/>
    <s v="No"/>
    <n v="49"/>
    <n v="22.48"/>
    <n v="49.23"/>
    <n v="90.72"/>
    <n v="198.12"/>
    <n v="198.12"/>
    <n v="23.11"/>
    <n v="827"/>
    <s v="No"/>
    <m/>
    <m/>
    <m/>
    <x v="1"/>
  </r>
  <r>
    <n v="1936"/>
    <s v="Robert Churchwell"/>
    <d v="1972-02-20T00:00:00"/>
    <s v="Former"/>
    <s v="G-F"/>
    <s v="USA"/>
    <s v="Black"/>
    <d v="1995-11-01T00:00:00"/>
    <n v="1995"/>
    <n v="1996"/>
    <d v="2019-07-31T00:00:00"/>
    <n v="0"/>
    <s v="No"/>
    <n v="47"/>
    <n v="23.7"/>
    <n v="47.44"/>
    <n v="88.45"/>
    <n v="198.12"/>
    <n v="198.12"/>
    <n v="22.53"/>
    <n v="4"/>
    <s v="No"/>
    <m/>
    <m/>
    <m/>
    <x v="1"/>
  </r>
  <r>
    <n v="1937"/>
    <s v="Barry Clemens"/>
    <d v="1943-05-01T00:00:00"/>
    <s v="Former"/>
    <s v="F"/>
    <s v="USA"/>
    <s v="White"/>
    <d v="1965-11-01T00:00:00"/>
    <n v="1965"/>
    <n v="1976"/>
    <d v="2019-07-31T00:00:00"/>
    <n v="0"/>
    <s v="No"/>
    <n v="76"/>
    <n v="22.51"/>
    <n v="76.25"/>
    <n v="95.25"/>
    <n v="198.12"/>
    <n v="198.12"/>
    <n v="24.27"/>
    <n v="790"/>
    <s v="No"/>
    <m/>
    <m/>
    <m/>
    <x v="1"/>
  </r>
  <r>
    <n v="1938"/>
    <s v="Nathaniel Clifton*"/>
    <d v="1922-10-13T00:00:00"/>
    <s v="Former"/>
    <s v="C-F"/>
    <s v="USA"/>
    <s v="Black"/>
    <d v="1950-11-01T00:00:00"/>
    <n v="1950"/>
    <n v="1958"/>
    <d v="1990-08-31T00:00:00"/>
    <n v="1"/>
    <s v="Yes"/>
    <n v="67"/>
    <n v="28.05"/>
    <n v="67.88"/>
    <n v="99.79"/>
    <n v="198.12"/>
    <n v="198.12"/>
    <n v="25.42"/>
    <n v="544"/>
    <s v="No"/>
    <s v="Diseases of the circulatory system"/>
    <s v="No"/>
    <s v="BA41.Z Acute myocardial infarction, unspecified"/>
    <x v="2"/>
  </r>
  <r>
    <n v="1939"/>
    <s v="Richard Coffey"/>
    <d v="1965-09-02T00:00:00"/>
    <s v="Former"/>
    <s v="F"/>
    <s v="USA"/>
    <s v="Black"/>
    <d v="1990-11-01T00:00:00"/>
    <n v="1990"/>
    <n v="1991"/>
    <d v="2019-07-31T00:00:00"/>
    <n v="0"/>
    <s v="No"/>
    <n v="53"/>
    <n v="25.16"/>
    <n v="53.91"/>
    <n v="96.16"/>
    <n v="198.12"/>
    <n v="198.12"/>
    <n v="24.5"/>
    <n v="52"/>
    <s v="No"/>
    <m/>
    <m/>
    <m/>
    <x v="1"/>
  </r>
  <r>
    <n v="1940"/>
    <s v="Don Collins"/>
    <d v="1958-11-28T00:00:00"/>
    <s v="Former"/>
    <s v="F-G"/>
    <s v="USA"/>
    <s v="Black"/>
    <d v="1980-11-01T00:00:00"/>
    <n v="1980"/>
    <n v="1987"/>
    <d v="2019-07-31T00:00:00"/>
    <n v="0"/>
    <s v="No"/>
    <n v="60"/>
    <n v="21.93"/>
    <n v="60.67"/>
    <n v="86.18"/>
    <n v="198.12"/>
    <n v="198.12"/>
    <n v="21.96"/>
    <n v="303"/>
    <s v="No"/>
    <m/>
    <m/>
    <m/>
    <x v="1"/>
  </r>
  <r>
    <n v="1941"/>
    <s v="Doug Collins"/>
    <d v="1951-07-28T00:00:00"/>
    <s v="Former"/>
    <s v="G-F"/>
    <s v="USA"/>
    <s v="White"/>
    <d v="1973-11-01T00:00:00"/>
    <n v="1973"/>
    <n v="1981"/>
    <d v="2019-07-31T00:00:00"/>
    <n v="0"/>
    <s v="No"/>
    <n v="68"/>
    <n v="22.26"/>
    <n v="68.010000000000005"/>
    <n v="81.650000000000006"/>
    <n v="198.12"/>
    <n v="198.12"/>
    <n v="20.8"/>
    <n v="415"/>
    <s v="No"/>
    <m/>
    <m/>
    <m/>
    <x v="1"/>
  </r>
  <r>
    <n v="1942"/>
    <s v="Mardy Collins"/>
    <d v="1984-08-04T00:00:00"/>
    <s v="Former"/>
    <s v="g"/>
    <s v="USA"/>
    <s v="Black"/>
    <d v="2006-11-01T00:00:00"/>
    <n v="2006"/>
    <n v="2010"/>
    <d v="2019-07-31T00:00:00"/>
    <n v="0"/>
    <s v="No"/>
    <n v="34"/>
    <n v="22.24"/>
    <n v="34.99"/>
    <n v="99.79"/>
    <n v="198.12"/>
    <n v="198.12"/>
    <n v="25.42"/>
    <n v="189"/>
    <s v="No"/>
    <m/>
    <m/>
    <m/>
    <x v="1"/>
  </r>
  <r>
    <n v="1943"/>
    <s v="Hollis Copeland"/>
    <d v="1955-12-20T00:00:00"/>
    <s v="Former"/>
    <s v="F"/>
    <s v="USA"/>
    <s v="Black"/>
    <d v="1979-11-01T00:00:00"/>
    <n v="1979"/>
    <n v="1982"/>
    <d v="2019-07-31T00:00:00"/>
    <n v="0"/>
    <s v="No"/>
    <n v="63"/>
    <n v="23.87"/>
    <n v="63.61"/>
    <n v="81.650000000000006"/>
    <n v="198.12"/>
    <n v="198.12"/>
    <n v="20.8"/>
    <n v="93"/>
    <s v="No"/>
    <m/>
    <m/>
    <m/>
    <x v="1"/>
  </r>
  <r>
    <n v="1944"/>
    <s v="Lanard Copeland"/>
    <d v="1965-07-16T00:00:00"/>
    <s v="Former"/>
    <s v="g"/>
    <s v="USA"/>
    <s v="Black"/>
    <d v="1989-11-01T00:00:00"/>
    <n v="1989"/>
    <n v="1992"/>
    <d v="2019-07-31T00:00:00"/>
    <n v="0"/>
    <s v="No"/>
    <n v="54"/>
    <n v="24.3"/>
    <n v="54.04"/>
    <n v="86.18"/>
    <n v="198.12"/>
    <n v="198.12"/>
    <n v="21.96"/>
    <n v="33"/>
    <s v="No"/>
    <m/>
    <m/>
    <m/>
    <x v="1"/>
  </r>
  <r>
    <n v="1945"/>
    <s v="Tyrone Corbin"/>
    <d v="1962-12-31T00:00:00"/>
    <s v="Former"/>
    <s v="G-F"/>
    <s v="USA"/>
    <s v="Black"/>
    <d v="1985-11-01T00:00:00"/>
    <n v="1985"/>
    <n v="2001"/>
    <d v="2019-07-31T00:00:00"/>
    <n v="0"/>
    <s v="No"/>
    <n v="56"/>
    <n v="22.84"/>
    <n v="56.58"/>
    <n v="95.25"/>
    <n v="198.12"/>
    <n v="198.12"/>
    <n v="24.27"/>
    <n v="1065"/>
    <s v="No"/>
    <m/>
    <m/>
    <m/>
    <x v="1"/>
  </r>
  <r>
    <n v="1946"/>
    <s v="Wesley Cox"/>
    <d v="1955-01-27T00:00:00"/>
    <s v="Former"/>
    <s v="F"/>
    <s v="USA"/>
    <s v="Black"/>
    <d v="1977-11-01T00:00:00"/>
    <n v="1977"/>
    <n v="1979"/>
    <d v="2019-07-31T00:00:00"/>
    <n v="0"/>
    <s v="No"/>
    <n v="64"/>
    <n v="22.76"/>
    <n v="64.510000000000005"/>
    <n v="97.52"/>
    <n v="198.12"/>
    <n v="198.12"/>
    <n v="24.85"/>
    <n v="74"/>
    <s v="No"/>
    <m/>
    <m/>
    <m/>
    <x v="1"/>
  </r>
  <r>
    <n v="1947"/>
    <s v="Allen Crabbe"/>
    <d v="1992-04-09T00:00:00"/>
    <s v="Active"/>
    <s v="G-F"/>
    <s v="USA"/>
    <s v="Black"/>
    <d v="2013-11-01T00:00:00"/>
    <n v="2013"/>
    <n v="2020"/>
    <d v="2019-07-31T00:00:00"/>
    <n v="0"/>
    <s v="No"/>
    <n v="27"/>
    <n v="21.56"/>
    <n v="27.31"/>
    <n v="95.25"/>
    <n v="198.12"/>
    <n v="198.12"/>
    <n v="24.27"/>
    <n v="55"/>
    <s v="No"/>
    <m/>
    <m/>
    <m/>
    <x v="1"/>
  </r>
  <r>
    <n v="1948"/>
    <s v="Billy Cunningham*"/>
    <d v="1943-06-03T00:00:00"/>
    <s v="Former"/>
    <s v="F-C"/>
    <s v="USA"/>
    <s v="White"/>
    <d v="1965-11-01T00:00:00"/>
    <n v="1965"/>
    <n v="1976"/>
    <d v="2019-07-31T00:00:00"/>
    <n v="0"/>
    <s v="No"/>
    <n v="76"/>
    <n v="22.41"/>
    <n v="76.16"/>
    <n v="95.25"/>
    <n v="198.12"/>
    <n v="198.12"/>
    <n v="24.27"/>
    <n v="654"/>
    <s v="Yes"/>
    <m/>
    <m/>
    <m/>
    <x v="1"/>
  </r>
  <r>
    <n v="1949"/>
    <s v="Bob Dandridge"/>
    <d v="1947-11-15T00:00:00"/>
    <s v="Former"/>
    <s v="F-G"/>
    <s v="USA"/>
    <s v="Black"/>
    <d v="1969-11-01T00:00:00"/>
    <n v="1969"/>
    <n v="1982"/>
    <d v="2019-07-31T00:00:00"/>
    <n v="0"/>
    <s v="No"/>
    <n v="71"/>
    <n v="21.96"/>
    <n v="71.709999999999994"/>
    <n v="88.45"/>
    <n v="198.12"/>
    <n v="198.12"/>
    <n v="22.53"/>
    <n v="839"/>
    <s v="No"/>
    <m/>
    <m/>
    <m/>
    <x v="1"/>
  </r>
  <r>
    <n v="1950"/>
    <s v="Marquis Daniels"/>
    <d v="1981-01-07T00:00:00"/>
    <s v="Former"/>
    <s v="G-F"/>
    <s v="USA"/>
    <s v="Black"/>
    <d v="2003-11-01T00:00:00"/>
    <n v="2003"/>
    <n v="2013"/>
    <d v="2019-07-31T00:00:00"/>
    <n v="0"/>
    <s v="No"/>
    <n v="38"/>
    <n v="22.81"/>
    <n v="38.56"/>
    <n v="90.72"/>
    <n v="198.12"/>
    <n v="198.12"/>
    <n v="23.11"/>
    <n v="548"/>
    <s v="No"/>
    <m/>
    <m/>
    <m/>
    <x v="1"/>
  </r>
  <r>
    <n v="1951"/>
    <s v="Mark Davis"/>
    <d v="1963-06-08T00:00:00"/>
    <s v="Former"/>
    <s v="F-G"/>
    <s v="USA"/>
    <s v="Black"/>
    <d v="1988-11-01T00:00:00"/>
    <n v="1988"/>
    <n v="1989"/>
    <d v="2019-07-31T00:00:00"/>
    <n v="0"/>
    <s v="No"/>
    <n v="56"/>
    <n v="25.4"/>
    <n v="56.15"/>
    <n v="88.45"/>
    <n v="198.12"/>
    <n v="198.12"/>
    <n v="22.53"/>
    <n v="33"/>
    <s v="No"/>
    <m/>
    <m/>
    <m/>
    <x v="1"/>
  </r>
  <r>
    <n v="1952"/>
    <s v="Mel Davis"/>
    <d v="1950-11-09T00:00:00"/>
    <s v="Former"/>
    <s v="F"/>
    <s v="USA"/>
    <s v="Black"/>
    <d v="1973-11-01T00:00:00"/>
    <n v="1973"/>
    <n v="1977"/>
    <d v="2019-07-31T00:00:00"/>
    <n v="0"/>
    <s v="No"/>
    <n v="68"/>
    <n v="22.98"/>
    <n v="68.72"/>
    <n v="99.79"/>
    <n v="198.12"/>
    <n v="198.12"/>
    <n v="25.42"/>
    <n v="190"/>
    <s v="No"/>
    <m/>
    <m/>
    <m/>
    <x v="1"/>
  </r>
  <r>
    <n v="1953"/>
    <s v="Ricky Davis"/>
    <d v="1979-09-23T00:00:00"/>
    <s v="Former"/>
    <s v="g"/>
    <s v="USA"/>
    <s v="Black"/>
    <d v="1998-11-01T00:00:00"/>
    <n v="1998"/>
    <n v="2010"/>
    <d v="2019-07-31T00:00:00"/>
    <n v="0"/>
    <s v="No"/>
    <n v="39"/>
    <n v="19.11"/>
    <n v="39.85"/>
    <n v="88.45"/>
    <n v="198.12"/>
    <n v="198.12"/>
    <n v="22.53"/>
    <n v="736"/>
    <s v="No"/>
    <m/>
    <m/>
    <m/>
    <x v="1"/>
  </r>
  <r>
    <n v="1954"/>
    <s v="Ron Davis"/>
    <d v="1954-05-01T00:00:00"/>
    <s v="Former"/>
    <s v="G-F"/>
    <s v="USA"/>
    <s v="Black"/>
    <d v="1976-11-01T00:00:00"/>
    <n v="1976"/>
    <n v="1982"/>
    <d v="2019-07-31T00:00:00"/>
    <n v="0"/>
    <s v="No"/>
    <n v="65"/>
    <n v="22.51"/>
    <n v="65.25"/>
    <n v="89.81"/>
    <n v="198.12"/>
    <n v="198.12"/>
    <n v="22.88"/>
    <n v="78"/>
    <s v="No"/>
    <m/>
    <m/>
    <m/>
    <x v="1"/>
  </r>
  <r>
    <n v="1955"/>
    <s v="Walter Davis"/>
    <d v="1954-09-09T00:00:00"/>
    <s v="Former"/>
    <s v="G-F"/>
    <s v="USA"/>
    <s v="Black"/>
    <d v="1977-11-01T00:00:00"/>
    <n v="1977"/>
    <n v="1992"/>
    <d v="2019-07-31T00:00:00"/>
    <n v="0"/>
    <s v="No"/>
    <n v="64"/>
    <n v="23.15"/>
    <n v="64.89"/>
    <n v="87.54"/>
    <n v="198.12"/>
    <n v="198.12"/>
    <n v="22.3"/>
    <n v="1033"/>
    <s v="No"/>
    <m/>
    <m/>
    <m/>
    <x v="1"/>
  </r>
  <r>
    <n v="1956"/>
    <s v="Todd Day"/>
    <d v="1970-01-07T00:00:00"/>
    <s v="Former"/>
    <s v="G-F"/>
    <s v="USA"/>
    <s v="Black"/>
    <d v="1992-11-01T00:00:00"/>
    <n v="1992"/>
    <n v="2001"/>
    <d v="2019-07-31T00:00:00"/>
    <n v="0"/>
    <s v="No"/>
    <n v="49"/>
    <n v="22.82"/>
    <n v="49.56"/>
    <n v="85.27"/>
    <n v="198.12"/>
    <n v="198.12"/>
    <n v="21.73"/>
    <n v="483"/>
    <s v="No"/>
    <m/>
    <m/>
    <m/>
    <x v="1"/>
  </r>
  <r>
    <n v="1957"/>
    <s v="Dave DeBusschere*"/>
    <d v="1940-10-16T00:00:00"/>
    <s v="Former"/>
    <s v="F-G"/>
    <s v="USA"/>
    <s v="White"/>
    <d v="1962-11-01T00:00:00"/>
    <n v="1962"/>
    <n v="1974"/>
    <d v="2003-05-14T00:00:00"/>
    <n v="1"/>
    <s v="Yes"/>
    <n v="62"/>
    <n v="22.04"/>
    <n v="62.57"/>
    <n v="99.79"/>
    <n v="198.12"/>
    <n v="198.12"/>
    <n v="25.42"/>
    <n v="875"/>
    <s v="No"/>
    <s v="Diseases of the circulatory system"/>
    <s v="No"/>
    <s v="BA41.Z Acute myocardial infarction, unspecified"/>
    <x v="2"/>
  </r>
  <r>
    <n v="1958"/>
    <s v="Carlos Delfino"/>
    <d v="1982-08-29T00:00:00"/>
    <s v="Former"/>
    <s v="g"/>
    <s v="No USA"/>
    <s v="White"/>
    <d v="2004-11-01T00:00:00"/>
    <n v="2004"/>
    <n v="2013"/>
    <d v="2019-07-31T00:00:00"/>
    <n v="0"/>
    <s v="No"/>
    <n v="36"/>
    <n v="22.18"/>
    <n v="36.92"/>
    <n v="104.33"/>
    <n v="198.12"/>
    <n v="198.12"/>
    <n v="26.58"/>
    <n v="507"/>
    <s v="No"/>
    <m/>
    <m/>
    <m/>
    <x v="1"/>
  </r>
  <r>
    <n v="1959"/>
    <s v="Nate DeLong"/>
    <d v="1926-01-05T00:00:00"/>
    <s v="Former"/>
    <s v="C"/>
    <s v="USA"/>
    <s v="White"/>
    <d v="1951-11-01T00:00:00"/>
    <n v="1951"/>
    <n v="1952"/>
    <d v="2010-05-05T00:00:00"/>
    <n v="1"/>
    <s v="Yes"/>
    <n v="84"/>
    <n v="25.82"/>
    <n v="84.33"/>
    <n v="99.79"/>
    <n v="198.12"/>
    <n v="198.12"/>
    <n v="25.42"/>
    <n v="17"/>
    <s v="No"/>
    <s v="No encontrado"/>
    <s v="No"/>
    <s v="XB5F"/>
    <x v="4"/>
  </r>
  <r>
    <n v="1960"/>
    <s v="Hank DeZonie"/>
    <d v="1922-02-12T00:00:00"/>
    <s v="Former"/>
    <s v="C-F"/>
    <s v="USA"/>
    <s v="Black"/>
    <d v="1950-11-01T00:00:00"/>
    <n v="1950"/>
    <n v="1951"/>
    <d v="2009-01-02T00:00:00"/>
    <n v="1"/>
    <s v="Yes"/>
    <n v="86"/>
    <n v="28.72"/>
    <n v="86.89"/>
    <n v="97.52"/>
    <n v="198.12"/>
    <n v="198.12"/>
    <n v="24.85"/>
    <n v="5"/>
    <s v="No"/>
    <m/>
    <s v="No"/>
    <s v="CA21.Z"/>
    <x v="3"/>
  </r>
  <r>
    <n v="1961"/>
    <s v="Spencer Dinwiddie"/>
    <d v="1993-04-06T00:00:00"/>
    <s v="Active"/>
    <s v="g"/>
    <s v="USA"/>
    <s v="Black"/>
    <d v="2014-11-01T00:00:00"/>
    <n v="2014"/>
    <n v="2020"/>
    <d v="2019-07-31T00:00:00"/>
    <n v="0"/>
    <s v="No"/>
    <n v="26"/>
    <n v="21.57"/>
    <n v="26.32"/>
    <n v="90.72"/>
    <n v="198.12"/>
    <n v="198.12"/>
    <n v="23.11"/>
    <n v="28"/>
    <s v="No"/>
    <m/>
    <m/>
    <m/>
    <x v="1"/>
  </r>
  <r>
    <n v="1962"/>
    <s v="Bill Downey"/>
    <d v="1923-11-11T00:00:00"/>
    <s v="Former"/>
    <s v="C"/>
    <s v="USA"/>
    <s v="White"/>
    <d v="1947-11-01T00:00:00"/>
    <n v="1947"/>
    <n v="1948"/>
    <d v="2019-07-31T00:00:00"/>
    <n v="0"/>
    <s v="No"/>
    <n v="95"/>
    <n v="23.97"/>
    <n v="95.72"/>
    <n v="95.25"/>
    <n v="198.12"/>
    <n v="198.12"/>
    <n v="24.27"/>
    <n v="3"/>
    <s v="No"/>
    <m/>
    <m/>
    <m/>
    <x v="1"/>
  </r>
  <r>
    <n v="1963"/>
    <s v="John Drew"/>
    <d v="1954-09-30T00:00:00"/>
    <s v="Former"/>
    <s v="F-G"/>
    <s v="USA"/>
    <s v="Black"/>
    <d v="1974-11-01T00:00:00"/>
    <n v="1974"/>
    <n v="1985"/>
    <d v="2019-07-31T00:00:00"/>
    <n v="0"/>
    <s v="No"/>
    <n v="64"/>
    <n v="20.09"/>
    <n v="64.83"/>
    <n v="92.99"/>
    <n v="198.12"/>
    <n v="198.12"/>
    <n v="23.69"/>
    <n v="739"/>
    <s v="No"/>
    <m/>
    <m/>
    <m/>
    <x v="1"/>
  </r>
  <r>
    <n v="1964"/>
    <s v="Tony Dumas"/>
    <d v="1972-08-25T00:00:00"/>
    <s v="Former"/>
    <s v="g"/>
    <s v="USA"/>
    <s v="Black"/>
    <d v="1994-11-01T00:00:00"/>
    <n v="1994"/>
    <n v="1998"/>
    <d v="2019-07-31T00:00:00"/>
    <n v="0"/>
    <s v="No"/>
    <n v="46"/>
    <n v="22.18"/>
    <n v="46.93"/>
    <n v="86.18"/>
    <n v="198.12"/>
    <n v="198.12"/>
    <n v="21.96"/>
    <n v="156"/>
    <s v="No"/>
    <m/>
    <m/>
    <m/>
    <x v="1"/>
  </r>
  <r>
    <n v="1965"/>
    <s v="Andy Duncan"/>
    <d v="1922-04-17T00:00:00"/>
    <s v="Former"/>
    <s v="F-C"/>
    <s v="USA"/>
    <s v="White"/>
    <d v="1948-11-01T00:00:00"/>
    <n v="1948"/>
    <n v="1951"/>
    <d v="2006-04-12T00:00:00"/>
    <n v="1"/>
    <s v="Yes"/>
    <n v="83"/>
    <n v="26.54"/>
    <n v="83.99"/>
    <n v="88.45"/>
    <n v="198.12"/>
    <n v="198.12"/>
    <n v="22.53"/>
    <n v="136"/>
    <s v="No"/>
    <s v="No encontrado"/>
    <s v="No"/>
    <s v="XB5F"/>
    <x v="4"/>
  </r>
  <r>
    <n v="1966"/>
    <s v="Gene Dyker"/>
    <d v="1930-02-17T00:00:00"/>
    <s v="Former"/>
    <s v="F"/>
    <s v="USA"/>
    <m/>
    <d v="1953-11-01T00:00:00"/>
    <n v="1953"/>
    <n v="1954"/>
    <d v="1966-01-15T00:00:00"/>
    <n v="1"/>
    <s v="Yes"/>
    <n v="35"/>
    <n v="23.7"/>
    <n v="35.909999999999997"/>
    <n v="102.06"/>
    <n v="198.12"/>
    <n v="198.12"/>
    <n v="26"/>
    <n v="11"/>
    <s v="No"/>
    <s v="Diseases of the circulatory system"/>
    <s v="No"/>
    <s v="BD1Z Heart failure, unspecified"/>
    <x v="2"/>
  </r>
  <r>
    <n v="1967"/>
    <s v="Al Eberhard"/>
    <d v="1952-05-10T00:00:00"/>
    <s v="Former"/>
    <s v="F"/>
    <s v="USA"/>
    <s v="White"/>
    <d v="1974-11-01T00:00:00"/>
    <n v="1974"/>
    <n v="1978"/>
    <d v="2019-07-31T00:00:00"/>
    <n v="0"/>
    <s v="No"/>
    <n v="67"/>
    <n v="22.48"/>
    <n v="67.22"/>
    <n v="102.06"/>
    <n v="198.12"/>
    <n v="198.12"/>
    <n v="26"/>
    <n v="220"/>
    <s v="No"/>
    <m/>
    <m/>
    <m/>
    <x v="1"/>
  </r>
  <r>
    <n v="1968"/>
    <s v="Craig Ehlo"/>
    <d v="1961-08-11T00:00:00"/>
    <s v="Former"/>
    <s v="G-F"/>
    <s v="USA"/>
    <s v="White"/>
    <d v="1983-11-01T00:00:00"/>
    <n v="1983"/>
    <n v="1997"/>
    <d v="2019-07-31T00:00:00"/>
    <n v="0"/>
    <s v="No"/>
    <n v="57"/>
    <n v="22.22"/>
    <n v="57.97"/>
    <n v="81.650000000000006"/>
    <n v="198.12"/>
    <n v="198.12"/>
    <n v="20.8"/>
    <n v="873"/>
    <s v="No"/>
    <m/>
    <m/>
    <m/>
    <x v="1"/>
  </r>
  <r>
    <n v="1969"/>
    <s v="Joe Ellis"/>
    <d v="1944-05-03T00:00:00"/>
    <s v="Former"/>
    <s v="F-G"/>
    <s v="USA"/>
    <s v="Black"/>
    <d v="1966-11-01T00:00:00"/>
    <n v="1966"/>
    <n v="1974"/>
    <d v="2019-07-31T00:00:00"/>
    <n v="0"/>
    <s v="No"/>
    <n v="75"/>
    <n v="22.5"/>
    <n v="75.239999999999995"/>
    <n v="79.38"/>
    <n v="198.12"/>
    <n v="198.12"/>
    <n v="20.22"/>
    <n v="524"/>
    <s v="No"/>
    <m/>
    <m/>
    <m/>
    <x v="1"/>
  </r>
  <r>
    <n v="1970"/>
    <s v="Kim English"/>
    <d v="1988-09-24T00:00:00"/>
    <s v="Former"/>
    <s v="g"/>
    <s v="USA"/>
    <s v="Black"/>
    <d v="2012-11-01T00:00:00"/>
    <n v="2012"/>
    <n v="2013"/>
    <d v="2019-07-31T00:00:00"/>
    <n v="0"/>
    <s v="No"/>
    <n v="30"/>
    <n v="24.1"/>
    <n v="30.85"/>
    <n v="90.72"/>
    <n v="198.12"/>
    <n v="198.12"/>
    <n v="23.11"/>
    <n v="41"/>
    <s v="No"/>
    <m/>
    <m/>
    <m/>
    <x v="1"/>
  </r>
  <r>
    <n v="1971"/>
    <s v="Scott English"/>
    <d v="1950-10-20T00:00:00"/>
    <s v="Former"/>
    <s v="F"/>
    <s v="USA"/>
    <s v="White"/>
    <d v="1972-11-01T00:00:00"/>
    <n v="1972"/>
    <n v="1973"/>
    <d v="2019-07-31T00:00:00"/>
    <n v="0"/>
    <s v="No"/>
    <n v="68"/>
    <n v="22.03"/>
    <n v="68.78"/>
    <n v="92.99"/>
    <n v="198.12"/>
    <n v="198.12"/>
    <n v="23.69"/>
    <n v="29"/>
    <s v="No"/>
    <m/>
    <m/>
    <m/>
    <x v="1"/>
  </r>
  <r>
    <n v="1972"/>
    <s v="Ray Epps"/>
    <d v="1956-08-20T00:00:00"/>
    <s v="Former"/>
    <s v="F"/>
    <s v="USA"/>
    <s v="Black"/>
    <d v="1978-11-01T00:00:00"/>
    <n v="1978"/>
    <n v="1979"/>
    <d v="2019-07-31T00:00:00"/>
    <n v="0"/>
    <s v="No"/>
    <n v="62"/>
    <n v="22.2"/>
    <n v="62.94"/>
    <n v="88.45"/>
    <n v="198.12"/>
    <n v="198.12"/>
    <n v="22.53"/>
    <n v="13"/>
    <s v="No"/>
    <m/>
    <m/>
    <m/>
    <x v="1"/>
  </r>
  <r>
    <n v="1973"/>
    <s v="Julius Erving*"/>
    <d v="1950-02-22T00:00:00"/>
    <s v="Former"/>
    <s v="F-G"/>
    <s v="USA"/>
    <s v="Black"/>
    <d v="1976-11-01T00:00:00"/>
    <n v="1976"/>
    <n v="1987"/>
    <d v="2019-07-31T00:00:00"/>
    <n v="0"/>
    <s v="No"/>
    <n v="69"/>
    <n v="26.69"/>
    <n v="69.430000000000007"/>
    <n v="95.25"/>
    <n v="198.12"/>
    <n v="200.66"/>
    <n v="24.27"/>
    <n v="836"/>
    <s v="No"/>
    <m/>
    <m/>
    <m/>
    <x v="1"/>
  </r>
  <r>
    <n v="1974"/>
    <s v="Tyreke Evans"/>
    <d v="1989-09-19T00:00:00"/>
    <s v="Former"/>
    <s v="G-F"/>
    <s v="USA"/>
    <s v="Black"/>
    <d v="2009-11-01T00:00:00"/>
    <n v="2009"/>
    <n v="2019"/>
    <d v="2019-07-31T00:00:00"/>
    <n v="0"/>
    <s v="No"/>
    <n v="29"/>
    <n v="20.12"/>
    <n v="29.86"/>
    <n v="99.79"/>
    <n v="198.12"/>
    <n v="198.12"/>
    <n v="25.42"/>
    <n v="395"/>
    <s v="No"/>
    <m/>
    <m/>
    <m/>
    <x v="1"/>
  </r>
  <r>
    <n v="1975"/>
    <s v="Dante Exum"/>
    <d v="1995-07-13T00:00:00"/>
    <s v="Active"/>
    <s v="g"/>
    <s v="No USA"/>
    <s v="Mezcla"/>
    <d v="2014-11-01T00:00:00"/>
    <n v="2014"/>
    <n v="2020"/>
    <d v="2019-07-31T00:00:00"/>
    <n v="0"/>
    <s v="No"/>
    <n v="24"/>
    <n v="19.3"/>
    <n v="24.05"/>
    <n v="86.18"/>
    <n v="198.12"/>
    <n v="198.12"/>
    <n v="21.96"/>
    <n v="68"/>
    <s v="No"/>
    <m/>
    <m/>
    <m/>
    <x v="1"/>
  </r>
  <r>
    <n v="1976"/>
    <s v="Dave Fedor"/>
    <d v="1940-12-10T00:00:00"/>
    <s v="Former"/>
    <s v="F"/>
    <s v="USA"/>
    <s v="White"/>
    <d v="1962-11-01T00:00:00"/>
    <n v="1962"/>
    <n v="1963"/>
    <d v="2019-07-31T00:00:00"/>
    <n v="0"/>
    <s v="No"/>
    <n v="78"/>
    <n v="21.89"/>
    <n v="78.64"/>
    <n v="86.18"/>
    <n v="198.12"/>
    <n v="198.12"/>
    <n v="21.96"/>
    <n v="7"/>
    <s v="No"/>
    <m/>
    <m/>
    <m/>
    <x v="1"/>
  </r>
  <r>
    <n v="1977"/>
    <s v="Carrick Felix"/>
    <d v="1990-08-17T00:00:00"/>
    <s v="Former"/>
    <s v="g"/>
    <s v="USA"/>
    <s v="Black"/>
    <d v="2013-11-01T00:00:00"/>
    <n v="2013"/>
    <n v="2014"/>
    <d v="2019-07-31T00:00:00"/>
    <n v="0"/>
    <s v="No"/>
    <n v="28"/>
    <n v="23.21"/>
    <n v="28.95"/>
    <n v="91.17"/>
    <n v="198.12"/>
    <n v="198.12"/>
    <n v="23.23"/>
    <n v="7"/>
    <s v="No"/>
    <m/>
    <m/>
    <m/>
    <x v="1"/>
  </r>
  <r>
    <n v="1978"/>
    <s v="Rudy Fernandez"/>
    <d v="1985-04-04T00:00:00"/>
    <s v="Former"/>
    <s v="g"/>
    <s v="No USA"/>
    <s v="White"/>
    <d v="2008-11-01T00:00:00"/>
    <n v="2008"/>
    <n v="2012"/>
    <d v="2019-07-31T00:00:00"/>
    <n v="0"/>
    <s v="No"/>
    <n v="34"/>
    <n v="23.58"/>
    <n v="34.32"/>
    <n v="83.91"/>
    <n v="198.12"/>
    <n v="198.12"/>
    <n v="21.38"/>
    <n v="249"/>
    <s v="No"/>
    <m/>
    <m/>
    <m/>
    <x v="1"/>
  </r>
  <r>
    <n v="1979"/>
    <s v="Elmer Gainer"/>
    <d v="1918-11-22T00:00:00"/>
    <s v="Former"/>
    <s v="F-C"/>
    <s v="USA"/>
    <s v="White"/>
    <d v="1947-11-01T00:00:00"/>
    <n v="1947"/>
    <n v="1950"/>
    <d v="1970-09-29T00:00:00"/>
    <n v="1"/>
    <s v="Yes"/>
    <n v="51"/>
    <n v="28.94"/>
    <n v="51.85"/>
    <n v="88.45"/>
    <n v="198.12"/>
    <n v="198.12"/>
    <n v="22.53"/>
    <n v="20"/>
    <s v="No"/>
    <s v="No encontrado"/>
    <s v="No"/>
    <s v="XB5F"/>
    <x v="4"/>
  </r>
  <r>
    <n v="1980"/>
    <s v="Reece Gaines"/>
    <d v="1981-01-07T00:00:00"/>
    <s v="Former"/>
    <s v="g"/>
    <s v="USA"/>
    <s v="Black"/>
    <d v="2003-11-01T00:00:00"/>
    <n v="2003"/>
    <n v="2006"/>
    <d v="2019-07-31T00:00:00"/>
    <n v="0"/>
    <s v="No"/>
    <n v="38"/>
    <n v="22.81"/>
    <n v="38.56"/>
    <n v="92.99"/>
    <n v="198.12"/>
    <n v="198.12"/>
    <n v="23.69"/>
    <n v="71"/>
    <s v="No"/>
    <m/>
    <m/>
    <m/>
    <x v="1"/>
  </r>
  <r>
    <n v="1981"/>
    <s v="Harry Gallatin*"/>
    <d v="1927-04-26T00:00:00"/>
    <s v="Former"/>
    <s v="F-C"/>
    <s v="USA"/>
    <s v="White"/>
    <d v="1948-11-01T00:00:00"/>
    <n v="1948"/>
    <n v="1958"/>
    <d v="2015-10-07T00:00:00"/>
    <n v="1"/>
    <s v="Yes"/>
    <n v="88"/>
    <n v="21.52"/>
    <n v="88.45"/>
    <n v="95.25"/>
    <n v="198.12"/>
    <n v="198.12"/>
    <n v="24.27"/>
    <n v="682"/>
    <s v="No"/>
    <m/>
    <s v="No"/>
    <s v="NE8Y Other specified injury or harm arising from surgical or medical care, not elsewhere classified"/>
    <x v="0"/>
  </r>
  <r>
    <n v="1982"/>
    <s v="Dave Gambee"/>
    <d v="1937-04-16T00:00:00"/>
    <s v="Former"/>
    <s v="F"/>
    <s v="USA"/>
    <s v="White"/>
    <d v="1958-11-01T00:00:00"/>
    <n v="1958"/>
    <n v="1970"/>
    <d v="2019-07-31T00:00:00"/>
    <n v="0"/>
    <s v="No"/>
    <n v="82"/>
    <n v="21.54"/>
    <n v="82.29"/>
    <n v="97.52"/>
    <n v="198.12"/>
    <n v="198.12"/>
    <n v="24.85"/>
    <n v="750"/>
    <s v="No"/>
    <m/>
    <m/>
    <m/>
    <x v="1"/>
  </r>
  <r>
    <n v="1983"/>
    <s v="Rowland Garrett"/>
    <d v="1950-07-16T00:00:00"/>
    <s v="Former"/>
    <s v="F"/>
    <s v="USA"/>
    <s v="Black"/>
    <d v="1972-11-01T00:00:00"/>
    <n v="1972"/>
    <n v="1977"/>
    <d v="2019-07-31T00:00:00"/>
    <n v="0"/>
    <s v="No"/>
    <n v="69"/>
    <n v="22.3"/>
    <n v="69.040000000000006"/>
    <n v="95.25"/>
    <n v="198.12"/>
    <n v="198.12"/>
    <n v="24.27"/>
    <n v="263"/>
    <s v="No"/>
    <m/>
    <m/>
    <m/>
    <x v="1"/>
  </r>
  <r>
    <n v="1984"/>
    <s v="Alonzo Gee"/>
    <d v="1987-05-29T00:00:00"/>
    <s v="Former"/>
    <s v="g"/>
    <s v="USA"/>
    <s v="Black"/>
    <d v="2009-11-01T00:00:00"/>
    <n v="2009"/>
    <n v="2017"/>
    <d v="2019-07-31T00:00:00"/>
    <n v="0"/>
    <s v="No"/>
    <n v="32"/>
    <n v="22.43"/>
    <n v="32.17"/>
    <n v="102.06"/>
    <n v="198.12"/>
    <n v="198.12"/>
    <n v="26"/>
    <n v="322"/>
    <s v="No"/>
    <m/>
    <m/>
    <m/>
    <x v="1"/>
  </r>
  <r>
    <n v="1985"/>
    <s v="Walt Gilmore"/>
    <d v="1947-02-27T00:00:00"/>
    <s v="Former"/>
    <s v="F"/>
    <s v="USA"/>
    <s v="Black"/>
    <d v="1970-11-01T00:00:00"/>
    <n v="1970"/>
    <n v="1971"/>
    <d v="2019-07-31T00:00:00"/>
    <n v="0"/>
    <s v="No"/>
    <n v="72"/>
    <n v="23.68"/>
    <n v="72.42"/>
    <n v="102.06"/>
    <n v="198.12"/>
    <n v="198.12"/>
    <n v="26"/>
    <n v="27"/>
    <s v="No"/>
    <m/>
    <m/>
    <m/>
    <x v="1"/>
  </r>
  <r>
    <n v="1986"/>
    <s v="Manu Ginobili"/>
    <d v="1977-07-28T00:00:00"/>
    <s v="Former"/>
    <s v="g"/>
    <s v="No USA"/>
    <s v="White"/>
    <d v="2002-11-01T00:00:00"/>
    <n v="2002"/>
    <n v="2018"/>
    <d v="2019-07-31T00:00:00"/>
    <n v="0"/>
    <s v="No"/>
    <n v="42"/>
    <n v="25.26"/>
    <n v="42.01"/>
    <n v="92.99"/>
    <n v="198.12"/>
    <n v="198.12"/>
    <n v="23.69"/>
    <n v="852"/>
    <s v="Yes"/>
    <m/>
    <m/>
    <m/>
    <x v="1"/>
  </r>
  <r>
    <n v="1987"/>
    <s v="Gordan Giricek"/>
    <d v="1977-06-20T00:00:00"/>
    <s v="Former"/>
    <s v="G-F"/>
    <s v="No USA"/>
    <s v="White"/>
    <d v="2002-11-01T00:00:00"/>
    <n v="2002"/>
    <n v="2008"/>
    <d v="2019-07-31T00:00:00"/>
    <n v="0"/>
    <s v="No"/>
    <n v="42"/>
    <n v="25.37"/>
    <n v="42.11"/>
    <n v="95.25"/>
    <n v="198.12"/>
    <n v="198.12"/>
    <n v="24.27"/>
    <n v="384"/>
    <s v="No"/>
    <m/>
    <m/>
    <m/>
    <x v="1"/>
  </r>
  <r>
    <n v="1988"/>
    <s v="George Glamack"/>
    <d v="1918-06-07T00:00:00"/>
    <s v="Former"/>
    <s v="C-F"/>
    <s v="USA"/>
    <s v="White"/>
    <d v="1948-11-01T00:00:00"/>
    <n v="1948"/>
    <n v="1949"/>
    <d v="1987-03-10T00:00:00"/>
    <n v="1"/>
    <s v="Yes"/>
    <n v="68"/>
    <n v="30.4"/>
    <n v="68.760000000000005"/>
    <n v="102.06"/>
    <n v="198.12"/>
    <n v="198.12"/>
    <n v="26"/>
    <n v="11"/>
    <s v="No"/>
    <s v="Endocrine, nutritional and metabolic diseases"/>
    <s v="No"/>
    <s v="5A14 Diabetes Mellitus, unspecified"/>
    <x v="0"/>
  </r>
  <r>
    <n v="1989"/>
    <s v="Tom Gola*"/>
    <d v="1933-01-12T00:00:00"/>
    <s v="Former"/>
    <s v="G-F"/>
    <s v="USA"/>
    <s v="White"/>
    <d v="1955-11-01T00:00:00"/>
    <n v="1955"/>
    <n v="1966"/>
    <d v="2014-01-26T00:00:00"/>
    <n v="1"/>
    <s v="Yes"/>
    <n v="81"/>
    <n v="22.8"/>
    <n v="81.040000000000006"/>
    <n v="92.99"/>
    <n v="198.12"/>
    <n v="198.12"/>
    <n v="23.69"/>
    <n v="698"/>
    <s v="No"/>
    <s v="Accidente/Asesinato/Suicidio"/>
    <s v="No"/>
    <s v="NA0Z Injuries to the head, unspecified"/>
    <x v="5"/>
  </r>
  <r>
    <n v="1990"/>
    <s v="Glen Gondrezick"/>
    <d v="1955-08-30T00:00:00"/>
    <s v="Former"/>
    <s v="F-G"/>
    <s v="USA"/>
    <s v="White"/>
    <d v="1977-11-01T00:00:00"/>
    <n v="1977"/>
    <n v="1983"/>
    <d v="2009-04-27T00:00:00"/>
    <n v="1"/>
    <s v="Yes"/>
    <n v="53"/>
    <n v="22.17"/>
    <n v="53.66"/>
    <n v="98.88"/>
    <n v="198.12"/>
    <n v="198.12"/>
    <n v="25.19"/>
    <n v="435"/>
    <s v="No"/>
    <s v="Diseases of the circulatory system"/>
    <s v="No"/>
    <s v="PK80.1Z"/>
    <x v="2"/>
  </r>
  <r>
    <n v="1991"/>
    <s v="Paul Graham"/>
    <d v="1967-11-28T00:00:00"/>
    <s v="Former"/>
    <s v="F-G"/>
    <s v="USA"/>
    <s v="Black"/>
    <d v="1991-11-01T00:00:00"/>
    <n v="1991"/>
    <n v="1994"/>
    <d v="2019-07-31T00:00:00"/>
    <n v="0"/>
    <s v="No"/>
    <n v="51"/>
    <n v="23.93"/>
    <n v="51.67"/>
    <n v="90.72"/>
    <n v="198.12"/>
    <n v="198.12"/>
    <n v="23.11"/>
    <n v="179"/>
    <s v="No"/>
    <m/>
    <m/>
    <m/>
    <x v="1"/>
  </r>
  <r>
    <n v="1992"/>
    <s v="Stephen Graham"/>
    <d v="1982-06-11T00:00:00"/>
    <s v="Former"/>
    <s v="g"/>
    <s v="USA"/>
    <s v="Black"/>
    <d v="2005-11-01T00:00:00"/>
    <n v="2005"/>
    <n v="2011"/>
    <d v="2019-07-31T00:00:00"/>
    <n v="0"/>
    <s v="No"/>
    <n v="37"/>
    <n v="23.39"/>
    <n v="37.14"/>
    <n v="97.52"/>
    <n v="198.12"/>
    <n v="198.12"/>
    <n v="24.85"/>
    <n v="239"/>
    <s v="No"/>
    <m/>
    <m/>
    <m/>
    <x v="1"/>
  </r>
  <r>
    <n v="1993"/>
    <s v="Ron Grandison"/>
    <d v="1964-07-09T00:00:00"/>
    <s v="Former"/>
    <s v="F"/>
    <s v="USA"/>
    <s v="Black"/>
    <d v="1988-11-01T00:00:00"/>
    <n v="1988"/>
    <n v="1996"/>
    <d v="2019-07-31T00:00:00"/>
    <n v="0"/>
    <s v="No"/>
    <n v="55"/>
    <n v="24.31"/>
    <n v="55.06"/>
    <n v="97.52"/>
    <n v="198.12"/>
    <n v="198.12"/>
    <n v="24.85"/>
    <n v="105"/>
    <s v="No"/>
    <m/>
    <m/>
    <m/>
    <x v="1"/>
  </r>
  <r>
    <n v="1994"/>
    <s v="Sylvester Gray"/>
    <d v="1967-07-08T00:00:00"/>
    <s v="Former"/>
    <s v="F"/>
    <s v="USA"/>
    <s v="Black"/>
    <d v="1988-11-01T00:00:00"/>
    <n v="1988"/>
    <n v="1989"/>
    <d v="2019-07-31T00:00:00"/>
    <n v="0"/>
    <s v="No"/>
    <n v="52"/>
    <n v="21.32"/>
    <n v="52.06"/>
    <n v="104.33"/>
    <n v="198.12"/>
    <n v="198.12"/>
    <n v="26.58"/>
    <n v="55"/>
    <s v="No"/>
    <m/>
    <m/>
    <m/>
    <x v="1"/>
  </r>
  <r>
    <n v="1995"/>
    <s v="Danny Green"/>
    <d v="1987-06-22T00:00:00"/>
    <s v="Active"/>
    <s v="G-F"/>
    <s v="USA"/>
    <s v="Mezcla"/>
    <d v="2009-11-01T00:00:00"/>
    <n v="2009"/>
    <n v="2020"/>
    <d v="2019-07-31T00:00:00"/>
    <n v="0"/>
    <s v="No"/>
    <n v="32"/>
    <n v="22.36"/>
    <n v="32.11"/>
    <n v="97.52"/>
    <n v="198.12"/>
    <n v="198.12"/>
    <n v="24.85"/>
    <n v="308"/>
    <s v="No"/>
    <m/>
    <m/>
    <m/>
    <x v="1"/>
  </r>
  <r>
    <n v="1996"/>
    <s v="Kenny Green"/>
    <d v="1964-10-11T00:00:00"/>
    <s v="Former"/>
    <s v="F"/>
    <s v="USA"/>
    <s v="Black"/>
    <d v="1985-11-01T00:00:00"/>
    <n v="1985"/>
    <n v="1987"/>
    <d v="2019-07-31T00:00:00"/>
    <n v="0"/>
    <s v="No"/>
    <n v="54"/>
    <n v="21.06"/>
    <n v="54.8"/>
    <n v="95.25"/>
    <n v="198.12"/>
    <n v="198.12"/>
    <n v="24.27"/>
    <n v="60"/>
    <s v="No"/>
    <m/>
    <m/>
    <m/>
    <x v="1"/>
  </r>
  <r>
    <n v="1997"/>
    <s v="Bob Gross"/>
    <d v="1953-08-03T00:00:00"/>
    <s v="Former"/>
    <s v="F-G"/>
    <s v="USA"/>
    <s v="White"/>
    <d v="1975-11-01T00:00:00"/>
    <n v="1975"/>
    <n v="1983"/>
    <d v="2019-07-31T00:00:00"/>
    <n v="0"/>
    <s v="No"/>
    <n v="65"/>
    <n v="22.25"/>
    <n v="65.989999999999995"/>
    <n v="90.72"/>
    <n v="198.12"/>
    <n v="198.12"/>
    <n v="23.11"/>
    <n v="513"/>
    <s v="No"/>
    <m/>
    <m/>
    <m/>
    <x v="1"/>
  </r>
  <r>
    <n v="1998"/>
    <s v="Ernie Grunfeld"/>
    <d v="1955-04-24T00:00:00"/>
    <s v="Former"/>
    <s v="G-F"/>
    <s v="No USA"/>
    <s v="White"/>
    <d v="1977-11-01T00:00:00"/>
    <n v="1977"/>
    <n v="1986"/>
    <d v="2019-07-31T00:00:00"/>
    <n v="0"/>
    <s v="No"/>
    <n v="64"/>
    <n v="22.52"/>
    <n v="64.27"/>
    <n v="95.25"/>
    <n v="198.12"/>
    <n v="198.12"/>
    <n v="24.27"/>
    <n v="693"/>
    <s v="No"/>
    <m/>
    <m/>
    <m/>
    <x v="1"/>
  </r>
  <r>
    <n v="1999"/>
    <s v="Malik Hairston"/>
    <d v="1987-02-23T00:00:00"/>
    <s v="Former"/>
    <s v="g"/>
    <s v="USA"/>
    <s v="Black"/>
    <d v="2008-11-01T00:00:00"/>
    <n v="2008"/>
    <n v="2010"/>
    <d v="2019-07-31T00:00:00"/>
    <n v="0"/>
    <s v="No"/>
    <n v="32"/>
    <n v="21.69"/>
    <n v="32.43"/>
    <n v="99.79"/>
    <n v="198.12"/>
    <n v="198.12"/>
    <n v="25.42"/>
    <n v="62"/>
    <s v="No"/>
    <m/>
    <m/>
    <m/>
    <x v="1"/>
  </r>
  <r>
    <n v="2000"/>
    <s v="P.J. Hairston"/>
    <d v="1992-12-24T00:00:00"/>
    <s v="Former"/>
    <s v="G-F"/>
    <s v="USA"/>
    <s v="Black"/>
    <d v="2014-11-04T00:00:00"/>
    <n v="2014"/>
    <n v="2016"/>
    <d v="2019-07-31T00:00:00"/>
    <n v="0"/>
    <s v="No"/>
    <n v="26"/>
    <n v="21.86"/>
    <n v="26.6"/>
    <n v="104.33"/>
    <n v="198.12"/>
    <n v="198.12"/>
    <n v="26.58"/>
    <n v="35"/>
    <s v="No"/>
    <m/>
    <m/>
    <m/>
    <x v="1"/>
  </r>
  <r>
    <n v="2001"/>
    <s v="Richard Hamilton"/>
    <d v="1978-02-14T00:00:00"/>
    <s v="Former"/>
    <s v="G-F"/>
    <s v="USA"/>
    <s v="Black"/>
    <d v="1999-11-02T00:00:00"/>
    <n v="1999"/>
    <n v="2013"/>
    <d v="2019-07-31T00:00:00"/>
    <n v="0"/>
    <s v="No"/>
    <n v="41"/>
    <n v="21.71"/>
    <n v="41.46"/>
    <n v="83.91"/>
    <n v="198.12"/>
    <n v="198.12"/>
    <n v="21.38"/>
    <n v="921"/>
    <s v="No"/>
    <m/>
    <m/>
    <m/>
    <x v="1"/>
  </r>
  <r>
    <n v="2002"/>
    <s v="Steve Hamilton"/>
    <d v="1935-11-30T00:00:00"/>
    <s v="Former"/>
    <s v="F-C"/>
    <s v="USA"/>
    <s v="White"/>
    <d v="1958-10-22T00:00:00"/>
    <n v="1958"/>
    <n v="1960"/>
    <d v="1997-12-02T00:00:00"/>
    <n v="1"/>
    <s v="Yes"/>
    <n v="62"/>
    <n v="22.89"/>
    <n v="62.01"/>
    <n v="86.18"/>
    <n v="198.12"/>
    <n v="198.12"/>
    <n v="21.96"/>
    <n v="82"/>
    <s v="Yes"/>
    <s v="Cáncer"/>
    <s v="Yes"/>
    <s v="2B90.Z Malignant neoplasms of colon, unspecified"/>
    <x v="3"/>
  </r>
  <r>
    <n v="2003"/>
    <s v="Bob Hansen"/>
    <d v="1961-01-18T00:00:00"/>
    <s v="Former"/>
    <s v="g"/>
    <s v="USA"/>
    <s v="White"/>
    <d v="1983-10-28T00:00:00"/>
    <n v="1983"/>
    <n v="1992"/>
    <d v="2019-07-31T00:00:00"/>
    <n v="0"/>
    <s v="No"/>
    <n v="58"/>
    <n v="22.77"/>
    <n v="58.53"/>
    <n v="86.18"/>
    <n v="198.12"/>
    <n v="198.12"/>
    <n v="21.96"/>
    <n v="575"/>
    <s v="No"/>
    <m/>
    <m/>
    <m/>
    <x v="1"/>
  </r>
  <r>
    <n v="2004"/>
    <s v="Travis Hansen"/>
    <d v="1978-04-15T00:00:00"/>
    <s v="Former"/>
    <s v="g"/>
    <s v="USA"/>
    <s v="White"/>
    <d v="2003-11-05T00:00:00"/>
    <n v="2003"/>
    <n v="2004"/>
    <d v="2019-07-31T00:00:00"/>
    <n v="0"/>
    <s v="No"/>
    <n v="41"/>
    <n v="25.56"/>
    <n v="41.29"/>
    <n v="92.99"/>
    <n v="198.12"/>
    <n v="198.12"/>
    <n v="23.69"/>
    <n v="41"/>
    <s v="No"/>
    <m/>
    <m/>
    <m/>
    <x v="1"/>
  </r>
  <r>
    <n v="2005"/>
    <s v="Tim Hardaway"/>
    <d v="1992-04-16T00:00:00"/>
    <s v="Active"/>
    <s v="g"/>
    <s v="USA"/>
    <s v="Black"/>
    <d v="2013-10-30T00:00:00"/>
    <n v="2013"/>
    <n v="2020"/>
    <d v="2019-07-31T00:00:00"/>
    <n v="0"/>
    <s v="No"/>
    <n v="27"/>
    <n v="21.54"/>
    <n v="27.29"/>
    <n v="92.99"/>
    <n v="198.12"/>
    <n v="198.12"/>
    <n v="23.69"/>
    <n v="144"/>
    <s v="No"/>
    <m/>
    <m/>
    <m/>
    <x v="1"/>
  </r>
  <r>
    <n v="2006"/>
    <s v="Ron Harper"/>
    <d v="1964-01-20T00:00:00"/>
    <s v="Former"/>
    <s v="G-F"/>
    <s v="USA"/>
    <s v="Black"/>
    <d v="1986-11-01T00:00:00"/>
    <n v="1986"/>
    <n v="2001"/>
    <d v="2019-07-31T00:00:00"/>
    <n v="0"/>
    <s v="No"/>
    <n v="55"/>
    <n v="22.78"/>
    <n v="55.53"/>
    <n v="83.91"/>
    <n v="198.12"/>
    <n v="198.12"/>
    <n v="21.38"/>
    <n v="1009"/>
    <s v="No"/>
    <m/>
    <m/>
    <m/>
    <x v="1"/>
  </r>
  <r>
    <n v="2007"/>
    <s v="Joe Harris"/>
    <d v="1991-09-07T00:00:00"/>
    <s v="Active"/>
    <s v="g"/>
    <s v="USA"/>
    <s v="White"/>
    <d v="2014-10-31T00:00:00"/>
    <n v="2014"/>
    <n v="2020"/>
    <d v="2019-07-31T00:00:00"/>
    <n v="0"/>
    <s v="No"/>
    <n v="27"/>
    <n v="23.15"/>
    <n v="27.9"/>
    <n v="99.34"/>
    <n v="198.12"/>
    <n v="198.12"/>
    <n v="25.31"/>
    <n v="47"/>
    <s v="No"/>
    <m/>
    <m/>
    <m/>
    <x v="1"/>
  </r>
  <r>
    <n v="2008"/>
    <s v="Mike Harris"/>
    <d v="1983-06-15T00:00:00"/>
    <s v="Former"/>
    <s v="F"/>
    <s v="USA"/>
    <s v="White"/>
    <d v="2008-03-10T00:00:00"/>
    <n v="2007"/>
    <n v="2014"/>
    <d v="2019-07-31T00:00:00"/>
    <n v="0"/>
    <s v="No"/>
    <n v="36"/>
    <n v="24.74"/>
    <n v="36.130000000000003"/>
    <n v="108.86"/>
    <n v="198.12"/>
    <n v="198.12"/>
    <n v="27.73"/>
    <n v="54"/>
    <s v="No"/>
    <m/>
    <m/>
    <m/>
    <x v="1"/>
  </r>
  <r>
    <n v="2009"/>
    <s v="Chuck Hayes"/>
    <d v="1983-06-11T00:00:00"/>
    <s v="Former"/>
    <s v="F-C"/>
    <s v="USA"/>
    <s v="Black"/>
    <d v="2006-01-18T00:00:00"/>
    <n v="2005"/>
    <n v="2016"/>
    <d v="2019-07-31T00:00:00"/>
    <n v="0"/>
    <s v="No"/>
    <n v="36"/>
    <n v="22.61"/>
    <n v="36.14"/>
    <n v="108.86"/>
    <n v="198.12"/>
    <n v="198.12"/>
    <n v="27.73"/>
    <n v="638"/>
    <s v="No"/>
    <m/>
    <m/>
    <m/>
    <x v="1"/>
  </r>
  <r>
    <n v="2010"/>
    <s v="Lazar Hayward"/>
    <d v="1986-11-26T00:00:00"/>
    <s v="Former"/>
    <s v="F"/>
    <s v="USA"/>
    <s v="Black"/>
    <d v="2010-10-29T00:00:00"/>
    <n v="2010"/>
    <n v="2013"/>
    <d v="2019-07-31T00:00:00"/>
    <n v="0"/>
    <s v="No"/>
    <n v="32"/>
    <n v="23.92"/>
    <n v="32.68"/>
    <n v="102.06"/>
    <n v="198.12"/>
    <n v="198.12"/>
    <n v="26"/>
    <n v="72"/>
    <s v="No"/>
    <m/>
    <m/>
    <m/>
    <x v="1"/>
  </r>
  <r>
    <n v="2011"/>
    <s v="Gar Heard"/>
    <d v="1948-05-03T00:00:00"/>
    <s v="Former"/>
    <s v="F"/>
    <s v="USA"/>
    <s v="Black"/>
    <d v="1970-10-17T00:00:00"/>
    <n v="1970"/>
    <n v="1981"/>
    <d v="2019-07-31T00:00:00"/>
    <n v="0"/>
    <s v="No"/>
    <n v="71"/>
    <n v="22.46"/>
    <n v="71.239999999999995"/>
    <n v="99.34"/>
    <n v="198.12"/>
    <n v="198.12"/>
    <n v="25.31"/>
    <n v="787"/>
    <s v="No"/>
    <m/>
    <m/>
    <m/>
    <x v="1"/>
  </r>
  <r>
    <n v="2012"/>
    <s v="Dick Hemric"/>
    <d v="1933-08-29T00:00:00"/>
    <s v="Former"/>
    <s v="F"/>
    <s v="USA"/>
    <s v="White"/>
    <d v="1955-11-05T00:00:00"/>
    <n v="1955"/>
    <n v="1957"/>
    <d v="2017-03-08T00:00:00"/>
    <n v="1"/>
    <s v="Yes"/>
    <n v="83"/>
    <n v="22.18"/>
    <n v="83.52"/>
    <n v="99.79"/>
    <n v="198.12"/>
    <n v="198.12"/>
    <n v="25.42"/>
    <n v="138"/>
    <s v="No"/>
    <m/>
    <s v="No"/>
    <s v="XB5F"/>
    <x v="4"/>
  </r>
  <r>
    <n v="2013"/>
    <s v="Carl Henry"/>
    <d v="1960-08-16T00:00:00"/>
    <s v="Former"/>
    <s v="g"/>
    <s v="USA"/>
    <s v="Black"/>
    <d v="1985-10-25T00:00:00"/>
    <n v="1985"/>
    <n v="1986"/>
    <d v="2019-07-31T00:00:00"/>
    <n v="0"/>
    <s v="No"/>
    <n v="58"/>
    <n v="25.19"/>
    <n v="58.95"/>
    <n v="92.99"/>
    <n v="198.12"/>
    <n v="198.12"/>
    <n v="23.69"/>
    <n v="28"/>
    <s v="No"/>
    <m/>
    <m/>
    <m/>
    <x v="1"/>
  </r>
  <r>
    <n v="2014"/>
    <s v="Xavier Henry"/>
    <d v="1991-03-15T00:00:00"/>
    <s v="Former"/>
    <s v="g"/>
    <s v="No USA"/>
    <s v="Black"/>
    <d v="2010-10-27T00:00:00"/>
    <n v="2010"/>
    <n v="2015"/>
    <d v="2019-07-31T00:00:00"/>
    <n v="0"/>
    <s v="No"/>
    <n v="28"/>
    <n v="19.62"/>
    <n v="28.38"/>
    <n v="99.79"/>
    <n v="198.12"/>
    <n v="198.12"/>
    <n v="25.42"/>
    <n v="185"/>
    <s v="Yes"/>
    <m/>
    <m/>
    <m/>
    <x v="1"/>
  </r>
  <r>
    <n v="2015"/>
    <s v="Keith Herron"/>
    <d v="1956-06-14T00:00:00"/>
    <s v="Former"/>
    <s v="G-F"/>
    <s v="USA"/>
    <s v="Black"/>
    <d v="1978-10-28T00:00:00"/>
    <n v="1978"/>
    <n v="1982"/>
    <d v="2019-07-31T00:00:00"/>
    <n v="0"/>
    <s v="No"/>
    <n v="63"/>
    <n v="22.37"/>
    <n v="63.13"/>
    <n v="88.45"/>
    <n v="198.12"/>
    <n v="198.12"/>
    <n v="22.53"/>
    <n v="124"/>
    <s v="No"/>
    <m/>
    <m/>
    <m/>
    <x v="1"/>
  </r>
  <r>
    <n v="2016"/>
    <s v="Jack Hewson"/>
    <d v="1924-09-07T00:00:00"/>
    <s v="Former"/>
    <s v="F-C"/>
    <s v="USA"/>
    <s v="White"/>
    <d v="1947-10-30T00:00:00"/>
    <n v="1947"/>
    <n v="1948"/>
    <d v="2012-06-26T00:00:00"/>
    <n v="1"/>
    <s v="Yes"/>
    <n v="87"/>
    <n v="23.14"/>
    <n v="87.8"/>
    <n v="88.45"/>
    <n v="198.12"/>
    <n v="198.12"/>
    <n v="22.53"/>
    <n v="24"/>
    <s v="No"/>
    <s v="No encontrado"/>
    <s v="No"/>
    <s v="XB5F"/>
    <x v="4"/>
  </r>
  <r>
    <n v="2017"/>
    <s v="Justin Holiday"/>
    <d v="1989-04-05T00:00:00"/>
    <s v="Active"/>
    <s v="G-F"/>
    <s v="USA"/>
    <s v="Black"/>
    <d v="2013-04-03T00:00:00"/>
    <n v="2012"/>
    <n v="2020"/>
    <d v="2019-07-31T00:00:00"/>
    <n v="0"/>
    <s v="No"/>
    <n v="30"/>
    <n v="23.99"/>
    <n v="30.32"/>
    <n v="83.91"/>
    <n v="198.12"/>
    <n v="198.12"/>
    <n v="21.38"/>
    <n v="55"/>
    <s v="No"/>
    <m/>
    <m/>
    <m/>
    <x v="1"/>
  </r>
  <r>
    <n v="2018"/>
    <s v="Essie Hollis"/>
    <d v="1955-05-16T00:00:00"/>
    <s v="Former"/>
    <s v="F"/>
    <s v="USA"/>
    <s v="Black"/>
    <d v="1978-11-30T00:00:00"/>
    <n v="1978"/>
    <n v="1979"/>
    <d v="2019-07-31T00:00:00"/>
    <n v="0"/>
    <s v="No"/>
    <n v="64"/>
    <n v="23.54"/>
    <n v="64.209999999999994"/>
    <n v="88.45"/>
    <n v="198.12"/>
    <n v="198.12"/>
    <n v="22.53"/>
    <n v="25"/>
    <s v="No"/>
    <m/>
    <m/>
    <m/>
    <x v="1"/>
  </r>
  <r>
    <n v="2019"/>
    <s v="Dick Holub"/>
    <d v="1921-10-29T00:00:00"/>
    <s v="Former"/>
    <s v="C"/>
    <s v="USA"/>
    <s v="White"/>
    <d v="1947-11-13T00:00:00"/>
    <n v="1947"/>
    <n v="1948"/>
    <d v="2009-07-27T00:00:00"/>
    <n v="1"/>
    <s v="Yes"/>
    <n v="87"/>
    <n v="26.04"/>
    <n v="87.74"/>
    <n v="92.99"/>
    <n v="198.12"/>
    <n v="198.12"/>
    <n v="23.69"/>
    <n v="48"/>
    <s v="No"/>
    <s v="No encontrado"/>
    <s v="No"/>
    <s v="XB5F"/>
    <x v="4"/>
  </r>
  <r>
    <n v="2020"/>
    <s v="Joe Holup"/>
    <d v="1934-02-26T00:00:00"/>
    <s v="Former"/>
    <s v="F"/>
    <s v="USA"/>
    <s v="White"/>
    <d v="1956-10-27T00:00:00"/>
    <n v="1956"/>
    <n v="1959"/>
    <d v="1998-01-28T00:00:00"/>
    <n v="1"/>
    <s v="Yes"/>
    <n v="63"/>
    <n v="22.67"/>
    <n v="63.92"/>
    <n v="97.52"/>
    <n v="198.12"/>
    <n v="198.12"/>
    <n v="24.85"/>
    <n v="192"/>
    <s v="No"/>
    <s v="No encontrado"/>
    <s v="No"/>
    <s v="XB5F"/>
    <x v="4"/>
  </r>
  <r>
    <n v="2021"/>
    <s v="Allan Houston"/>
    <d v="1971-04-20T00:00:00"/>
    <s v="Former"/>
    <s v="g"/>
    <s v="USA"/>
    <s v="Mezcla"/>
    <d v="1993-11-05T00:00:00"/>
    <n v="1993"/>
    <n v="2005"/>
    <d v="2019-07-31T00:00:00"/>
    <n v="0"/>
    <s v="No"/>
    <n v="48"/>
    <n v="22.55"/>
    <n v="48.28"/>
    <n v="90.72"/>
    <n v="198.12"/>
    <n v="198.12"/>
    <n v="23.11"/>
    <n v="839"/>
    <s v="No"/>
    <m/>
    <m/>
    <m/>
    <x v="1"/>
  </r>
  <r>
    <n v="2022"/>
    <s v="Brian Howard"/>
    <d v="1967-10-19T00:00:00"/>
    <s v="Former"/>
    <s v="F"/>
    <s v="USA"/>
    <s v="Black"/>
    <d v="1992-02-04T00:00:00"/>
    <n v="1991"/>
    <n v="1993"/>
    <d v="2019-07-31T00:00:00"/>
    <n v="0"/>
    <s v="No"/>
    <n v="51"/>
    <n v="24.3"/>
    <n v="51.78"/>
    <n v="92.53"/>
    <n v="198.12"/>
    <n v="198.12"/>
    <n v="23.57"/>
    <n v="95"/>
    <s v="No"/>
    <m/>
    <m/>
    <m/>
    <x v="1"/>
  </r>
  <r>
    <n v="2023"/>
    <s v="Bob Hubbard"/>
    <d v="1922-12-27T00:00:00"/>
    <s v="Former"/>
    <s v="C-F"/>
    <s v="USA"/>
    <s v="White"/>
    <d v="1947-10-30T00:00:00"/>
    <n v="1947"/>
    <n v="1949"/>
    <d v="2011-08-27T00:00:00"/>
    <n v="1"/>
    <s v="Yes"/>
    <n v="88"/>
    <n v="24.84"/>
    <n v="88.67"/>
    <n v="97.52"/>
    <n v="198.12"/>
    <n v="198.12"/>
    <n v="24.85"/>
    <n v="62"/>
    <s v="No"/>
    <s v="No encontrado"/>
    <s v="No"/>
    <s v="XB5F"/>
    <x v="4"/>
  </r>
  <r>
    <n v="2024"/>
    <s v="Mel Hutchins"/>
    <d v="1928-11-22T00:00:00"/>
    <s v="Former"/>
    <s v="F-C"/>
    <s v="USA"/>
    <s v="White"/>
    <d v="1951-11-03T00:00:00"/>
    <n v="1951"/>
    <n v="1958"/>
    <d v="2018-12-19T00:00:00"/>
    <n v="1"/>
    <s v="Yes"/>
    <n v="90"/>
    <n v="22.95"/>
    <n v="90.07"/>
    <n v="90.72"/>
    <n v="198.12"/>
    <n v="198.12"/>
    <n v="23.11"/>
    <n v="437"/>
    <s v="No"/>
    <m/>
    <s v="No"/>
    <s v="XB5F"/>
    <x v="4"/>
  </r>
  <r>
    <n v="2025"/>
    <s v="Greg Hyder"/>
    <d v="1948-06-21T00:00:00"/>
    <s v="Former"/>
    <s v="F"/>
    <s v="USA"/>
    <s v="Black"/>
    <d v="1970-10-17T00:00:00"/>
    <n v="1970"/>
    <n v="1971"/>
    <d v="2019-07-31T00:00:00"/>
    <n v="0"/>
    <s v="No"/>
    <n v="71"/>
    <n v="22.32"/>
    <n v="71.11"/>
    <n v="97.52"/>
    <n v="198.12"/>
    <n v="198.12"/>
    <n v="24.85"/>
    <n v="77"/>
    <s v="No"/>
    <m/>
    <m/>
    <m/>
    <x v="1"/>
  </r>
  <r>
    <n v="2026"/>
    <s v="Andre Iguodala"/>
    <d v="1984-01-28T00:00:00"/>
    <s v="Active"/>
    <s v="G-F"/>
    <s v="USA"/>
    <s v="Black"/>
    <d v="2004-11-03T00:00:00"/>
    <n v="2004"/>
    <n v="2020"/>
    <d v="2019-07-31T00:00:00"/>
    <n v="0"/>
    <s v="No"/>
    <n v="35"/>
    <n v="20.77"/>
    <n v="35.5"/>
    <n v="93.89"/>
    <n v="198.12"/>
    <n v="198.12"/>
    <n v="23.92"/>
    <n v="821"/>
    <s v="No"/>
    <m/>
    <m/>
    <m/>
    <x v="1"/>
  </r>
  <r>
    <n v="2027"/>
    <s v="Jim Jackson"/>
    <d v="1970-10-14T00:00:00"/>
    <s v="Former"/>
    <s v="g"/>
    <s v="USA"/>
    <s v="Black"/>
    <d v="1993-03-05T00:00:00"/>
    <n v="1992"/>
    <n v="2006"/>
    <d v="2019-07-31T00:00:00"/>
    <n v="0"/>
    <s v="No"/>
    <n v="48"/>
    <n v="22.39"/>
    <n v="48.79"/>
    <n v="99.79"/>
    <n v="198.12"/>
    <n v="198.12"/>
    <n v="25.42"/>
    <n v="885"/>
    <s v="No"/>
    <m/>
    <m/>
    <m/>
    <x v="1"/>
  </r>
  <r>
    <n v="2028"/>
    <s v="Tracy Jackson"/>
    <d v="1959-04-21T00:00:00"/>
    <s v="Former"/>
    <s v="G-F"/>
    <s v="USA"/>
    <s v="Black"/>
    <d v="1981-10-30T00:00:00"/>
    <n v="1981"/>
    <n v="1984"/>
    <d v="2019-07-31T00:00:00"/>
    <n v="0"/>
    <s v="No"/>
    <n v="60"/>
    <n v="22.53"/>
    <n v="60.28"/>
    <n v="92.99"/>
    <n v="198.12"/>
    <n v="198.12"/>
    <n v="23.69"/>
    <n v="129"/>
    <s v="No"/>
    <m/>
    <m/>
    <m/>
    <x v="1"/>
  </r>
  <r>
    <n v="2029"/>
    <s v="Casey Jacobsen"/>
    <d v="1981-03-19T00:00:00"/>
    <s v="Former"/>
    <s v="G-F"/>
    <s v="USA"/>
    <s v="White"/>
    <d v="2002-10-30T00:00:00"/>
    <n v="2002"/>
    <n v="2008"/>
    <d v="2019-07-31T00:00:00"/>
    <n v="0"/>
    <s v="No"/>
    <n v="38"/>
    <n v="21.62"/>
    <n v="38.369999999999997"/>
    <n v="97.52"/>
    <n v="198.12"/>
    <n v="198.12"/>
    <n v="24.85"/>
    <n v="287"/>
    <s v="No"/>
    <m/>
    <m/>
    <m/>
    <x v="1"/>
  </r>
  <r>
    <n v="2030"/>
    <s v="Cheese Johnson"/>
    <d v="1957-09-07T00:00:00"/>
    <s v="Former"/>
    <s v="F-G"/>
    <s v="USA"/>
    <s v="Black"/>
    <d v="1980-03-08T00:00:00"/>
    <n v="1979"/>
    <n v="1980"/>
    <d v="2019-07-31T00:00:00"/>
    <n v="0"/>
    <s v="No"/>
    <n v="61"/>
    <n v="22.5"/>
    <n v="61.89"/>
    <n v="88.45"/>
    <n v="198.12"/>
    <n v="198.12"/>
    <n v="22.53"/>
    <n v="9"/>
    <s v="No"/>
    <m/>
    <m/>
    <m/>
    <x v="1"/>
  </r>
  <r>
    <n v="2031"/>
    <s v="Chris Johnson"/>
    <d v="1990-04-29T00:00:00"/>
    <s v="Former"/>
    <s v="F-G"/>
    <s v="USA"/>
    <s v="Black"/>
    <d v="2013-01-23T00:00:00"/>
    <n v="2012"/>
    <n v="2016"/>
    <d v="2019-07-31T00:00:00"/>
    <n v="0"/>
    <s v="No"/>
    <n v="29"/>
    <n v="22.74"/>
    <n v="29.25"/>
    <n v="93.44"/>
    <n v="198.12"/>
    <n v="198.12"/>
    <n v="23.81"/>
    <n v="66"/>
    <s v="Yes"/>
    <m/>
    <m/>
    <m/>
    <x v="1"/>
  </r>
  <r>
    <n v="2032"/>
    <s v="Gus Johnson*"/>
    <d v="1938-12-13T00:00:00"/>
    <s v="Former"/>
    <s v="F-C"/>
    <s v="USA"/>
    <s v="Black"/>
    <d v="1963-10-16T00:00:00"/>
    <n v="1963"/>
    <n v="1973"/>
    <d v="1987-04-29T00:00:00"/>
    <n v="1"/>
    <s v="Yes"/>
    <n v="48"/>
    <n v="24.84"/>
    <n v="48.38"/>
    <n v="104.33"/>
    <n v="198.12"/>
    <n v="198.12"/>
    <n v="26.58"/>
    <n v="581"/>
    <s v="No"/>
    <s v="Cáncer"/>
    <s v="No"/>
    <s v="2A00.5 Primary neoplasm of brain of unknown or unspecified type"/>
    <x v="3"/>
  </r>
  <r>
    <n v="2033"/>
    <s v="Harold Johnson"/>
    <d v="1920-01-30T00:00:00"/>
    <s v="Former"/>
    <s v="C"/>
    <s v="USA"/>
    <s v="White"/>
    <d v="1947-10-30T00:00:00"/>
    <n v="1946"/>
    <n v="1947"/>
    <d v="1999-09-17T00:00:00"/>
    <n v="1"/>
    <s v="Yes"/>
    <n v="79"/>
    <n v="27.75"/>
    <n v="79.63"/>
    <n v="108.86"/>
    <n v="198.12"/>
    <n v="198.12"/>
    <n v="27.73"/>
    <n v="27"/>
    <s v="No"/>
    <s v="No encontrado"/>
    <s v="No"/>
    <s v="XB5F"/>
    <x v="4"/>
  </r>
  <r>
    <n v="2034"/>
    <s v="Larry Johnson"/>
    <d v="1969-03-14T00:00:00"/>
    <s v="Former"/>
    <s v="F"/>
    <s v="USA"/>
    <s v="Black"/>
    <d v="1991-11-01T00:00:00"/>
    <n v="1991"/>
    <n v="2001"/>
    <d v="2019-07-31T00:00:00"/>
    <n v="0"/>
    <s v="No"/>
    <n v="50"/>
    <n v="22.63"/>
    <n v="50.38"/>
    <n v="113.4"/>
    <n v="198.12"/>
    <n v="198.12"/>
    <n v="28.89"/>
    <n v="707"/>
    <s v="No"/>
    <m/>
    <m/>
    <m/>
    <x v="1"/>
  </r>
  <r>
    <n v="2035"/>
    <s v="Ollie Johnson"/>
    <d v="1949-05-11T00:00:00"/>
    <s v="Former"/>
    <s v="F"/>
    <s v="USA"/>
    <s v="Black"/>
    <d v="1972-10-17T00:00:00"/>
    <n v="1972"/>
    <n v="1982"/>
    <d v="2019-07-31T00:00:00"/>
    <n v="0"/>
    <s v="No"/>
    <n v="70"/>
    <n v="23.44"/>
    <n v="70.22"/>
    <n v="90.72"/>
    <n v="198.12"/>
    <n v="198.12"/>
    <n v="23.11"/>
    <n v="690"/>
    <s v="No"/>
    <m/>
    <m/>
    <m/>
    <x v="1"/>
  </r>
  <r>
    <n v="2036"/>
    <s v="Anthony Jones"/>
    <d v="1962-09-13T00:00:00"/>
    <s v="Former"/>
    <s v="G-F"/>
    <s v="USA"/>
    <s v="Black"/>
    <d v="1986-10-31T00:00:00"/>
    <n v="1986"/>
    <n v="1990"/>
    <d v="2019-07-31T00:00:00"/>
    <n v="0"/>
    <s v="No"/>
    <n v="56"/>
    <n v="24.13"/>
    <n v="56.88"/>
    <n v="88.45"/>
    <n v="198.12"/>
    <n v="198.12"/>
    <n v="22.53"/>
    <n v="164"/>
    <s v="No"/>
    <m/>
    <m/>
    <m/>
    <x v="1"/>
  </r>
  <r>
    <n v="2037"/>
    <s v="Dahntay Jones"/>
    <d v="1980-12-27T00:00:00"/>
    <s v="Former"/>
    <s v="G-F"/>
    <s v="USA"/>
    <s v="Black"/>
    <d v="2003-11-21T00:00:00"/>
    <n v="2003"/>
    <n v="2017"/>
    <d v="2019-07-31T00:00:00"/>
    <n v="0"/>
    <s v="No"/>
    <n v="38"/>
    <n v="22.9"/>
    <n v="38.590000000000003"/>
    <n v="102.06"/>
    <n v="198.12"/>
    <n v="198.12"/>
    <n v="26"/>
    <n v="612"/>
    <s v="No"/>
    <m/>
    <m/>
    <m/>
    <x v="1"/>
  </r>
  <r>
    <n v="2038"/>
    <s v="Eddie Jones"/>
    <d v="1971-10-20T00:00:00"/>
    <s v="Former"/>
    <s v="G-F"/>
    <s v="USA"/>
    <s v="Black"/>
    <d v="1994-11-04T00:00:00"/>
    <n v="1994"/>
    <n v="2008"/>
    <d v="2019-07-31T00:00:00"/>
    <n v="0"/>
    <s v="No"/>
    <n v="47"/>
    <n v="23.04"/>
    <n v="47.78"/>
    <n v="86.18"/>
    <n v="198.12"/>
    <n v="198.12"/>
    <n v="21.96"/>
    <n v="954"/>
    <s v="No"/>
    <m/>
    <m/>
    <m/>
    <x v="1"/>
  </r>
  <r>
    <n v="2039"/>
    <s v="Mark Jones"/>
    <d v="1975-05-25T00:00:00"/>
    <s v="Former"/>
    <s v="g"/>
    <s v="USA"/>
    <s v="Black"/>
    <d v="2005-03-24T00:00:00"/>
    <n v="2004"/>
    <n v="2005"/>
    <d v="2019-07-31T00:00:00"/>
    <n v="0"/>
    <s v="No"/>
    <n v="44"/>
    <n v="29.83"/>
    <n v="44.18"/>
    <n v="97.52"/>
    <n v="198.12"/>
    <n v="198.12"/>
    <n v="24.85"/>
    <n v="10"/>
    <s v="No"/>
    <m/>
    <m/>
    <m/>
    <x v="1"/>
  </r>
  <r>
    <n v="2040"/>
    <s v="Rich Jones"/>
    <d v="1946-12-27T00:00:00"/>
    <s v="Former"/>
    <s v="F-C"/>
    <s v="USA"/>
    <s v="Black"/>
    <d v="1976-10-22T00:00:00"/>
    <n v="1976"/>
    <n v="1977"/>
    <d v="2019-07-31T00:00:00"/>
    <n v="0"/>
    <s v="No"/>
    <n v="72"/>
    <n v="29.82"/>
    <n v="72.59"/>
    <n v="99.79"/>
    <n v="198.12"/>
    <n v="198.12"/>
    <n v="25.42"/>
    <n v="34"/>
    <s v="No"/>
    <m/>
    <m/>
    <m/>
    <x v="1"/>
  </r>
  <r>
    <n v="2041"/>
    <s v="Michael Jordan*"/>
    <d v="1963-02-17T00:00:00"/>
    <s v="Former"/>
    <s v="G-F"/>
    <s v="USA"/>
    <s v="Black"/>
    <d v="1984-10-26T00:00:00"/>
    <n v="1984"/>
    <n v="2003"/>
    <d v="2019-07-31T00:00:00"/>
    <n v="0"/>
    <s v="No"/>
    <n v="56"/>
    <n v="21.69"/>
    <n v="56.45"/>
    <n v="88.45"/>
    <n v="198.12"/>
    <n v="198.12"/>
    <n v="22.53"/>
    <n v="1072"/>
    <s v="No"/>
    <m/>
    <m/>
    <m/>
    <x v="1"/>
  </r>
  <r>
    <n v="2042"/>
    <s v="Jeff Judkins"/>
    <d v="1956-03-23T00:00:00"/>
    <s v="Former"/>
    <s v="G-F"/>
    <s v="USA"/>
    <s v="White"/>
    <d v="1978-10-13T00:00:00"/>
    <n v="1978"/>
    <n v="1983"/>
    <d v="2019-07-31T00:00:00"/>
    <n v="0"/>
    <s v="No"/>
    <n v="63"/>
    <n v="22.56"/>
    <n v="63.35"/>
    <n v="83.91"/>
    <n v="198.12"/>
    <n v="198.12"/>
    <n v="21.38"/>
    <n v="272"/>
    <s v="No"/>
    <m/>
    <m/>
    <m/>
    <x v="1"/>
  </r>
  <r>
    <n v="2043"/>
    <s v="Ed Kalafat"/>
    <d v="1932-10-13T00:00:00"/>
    <s v="Former"/>
    <s v="C-F"/>
    <s v="USA"/>
    <s v="White"/>
    <d v="1954-10-30T00:00:00"/>
    <n v="1954"/>
    <n v="1957"/>
    <d v="2019-07-31T00:00:00"/>
    <n v="0"/>
    <s v="No"/>
    <n v="86"/>
    <n v="22.05"/>
    <n v="86.8"/>
    <n v="111.13"/>
    <n v="198.12"/>
    <n v="198.12"/>
    <n v="28.31"/>
    <n v="209"/>
    <s v="No"/>
    <m/>
    <s v="No"/>
    <s v="XB5F"/>
    <x v="1"/>
  </r>
  <r>
    <n v="2044"/>
    <s v="Clarence Kea"/>
    <d v="1959-02-02T00:00:00"/>
    <s v="Former"/>
    <s v="F"/>
    <s v="USA"/>
    <s v="Black"/>
    <d v="1981-02-11T00:00:00"/>
    <n v="1980"/>
    <n v="1982"/>
    <d v="2019-07-31T00:00:00"/>
    <n v="0"/>
    <s v="No"/>
    <n v="60"/>
    <n v="22.03"/>
    <n v="60.49"/>
    <n v="98.88"/>
    <n v="198.12"/>
    <n v="198.12"/>
    <n v="25.19"/>
    <n v="51"/>
    <s v="No"/>
    <m/>
    <m/>
    <m/>
    <x v="1"/>
  </r>
  <r>
    <n v="2045"/>
    <s v="Frank Kendrick"/>
    <d v="1950-09-11T00:00:00"/>
    <s v="Former"/>
    <s v="F"/>
    <s v="USA"/>
    <s v="Black"/>
    <d v="1974-10-18T00:00:00"/>
    <n v="1974"/>
    <n v="1975"/>
    <d v="2019-07-31T00:00:00"/>
    <n v="0"/>
    <s v="No"/>
    <n v="68"/>
    <n v="24.1"/>
    <n v="68.88"/>
    <n v="89.81"/>
    <n v="198.12"/>
    <n v="198.12"/>
    <n v="22.88"/>
    <n v="24"/>
    <s v="No"/>
    <m/>
    <m/>
    <m/>
    <x v="1"/>
  </r>
  <r>
    <n v="2046"/>
    <s v="D.J. Kennedy"/>
    <d v="1989-11-05T00:00:00"/>
    <s v="Former"/>
    <s v="F"/>
    <s v="USA"/>
    <s v="Black"/>
    <d v="2012-04-25T00:00:00"/>
    <n v="2011"/>
    <n v="2012"/>
    <d v="2019-07-31T00:00:00"/>
    <n v="0"/>
    <s v="No"/>
    <n v="29"/>
    <n v="22.47"/>
    <n v="29.73"/>
    <n v="97.52"/>
    <n v="198.12"/>
    <n v="198.12"/>
    <n v="24.85"/>
    <n v="2"/>
    <s v="Yes"/>
    <m/>
    <m/>
    <m/>
    <x v="1"/>
  </r>
  <r>
    <n v="2047"/>
    <s v="Joe Kennedy"/>
    <d v="1947-01-12T00:00:00"/>
    <s v="Former"/>
    <s v="F"/>
    <s v="USA"/>
    <s v="Black"/>
    <d v="1968-10-17T00:00:00"/>
    <n v="1968"/>
    <n v="1970"/>
    <d v="2019-07-31T00:00:00"/>
    <n v="0"/>
    <s v="No"/>
    <n v="72"/>
    <n v="21.76"/>
    <n v="72.55"/>
    <n v="95.25"/>
    <n v="198.12"/>
    <n v="198.12"/>
    <n v="24.27"/>
    <n v="86"/>
    <s v="No"/>
    <m/>
    <m/>
    <m/>
    <x v="1"/>
  </r>
  <r>
    <n v="2048"/>
    <s v="Jack Kerris"/>
    <d v="1925-01-30T00:00:00"/>
    <s v="Former"/>
    <s v="F-C"/>
    <s v="USA"/>
    <s v="White"/>
    <d v="1949-11-01T00:00:00"/>
    <n v="1949"/>
    <n v="1953"/>
    <d v="1983-12-04T00:00:00"/>
    <n v="1"/>
    <s v="Yes"/>
    <n v="58"/>
    <n v="24.75"/>
    <n v="58.84"/>
    <n v="97.52"/>
    <n v="198.12"/>
    <n v="198.12"/>
    <n v="24.85"/>
    <n v="271"/>
    <s v="No"/>
    <s v="No encontrado"/>
    <s v="No"/>
    <s v="XB5F"/>
    <x v="4"/>
  </r>
  <r>
    <n v="2049"/>
    <s v="Toby Kimball"/>
    <d v="1942-09-07T00:00:00"/>
    <s v="Former"/>
    <s v="F-C"/>
    <s v="USA"/>
    <s v="White"/>
    <d v="1966-10-21T00:00:00"/>
    <n v="1966"/>
    <n v="1975"/>
    <d v="2017-05-02T00:00:00"/>
    <n v="1"/>
    <s v="Yes"/>
    <n v="74"/>
    <n v="24.12"/>
    <n v="74.650000000000006"/>
    <n v="99.79"/>
    <n v="198.12"/>
    <n v="198.12"/>
    <n v="25.42"/>
    <n v="571"/>
    <s v="No"/>
    <m/>
    <s v="No"/>
    <s v="CA7Z Pneumonitis, unspecified"/>
    <x v="0"/>
  </r>
  <r>
    <n v="2050"/>
    <s v="Albert King"/>
    <d v="1959-12-17T00:00:00"/>
    <s v="Former"/>
    <s v="F-G"/>
    <s v="USA"/>
    <s v="Black"/>
    <d v="1981-11-10T00:00:00"/>
    <n v="1981"/>
    <n v="1992"/>
    <d v="2019-07-31T00:00:00"/>
    <n v="0"/>
    <s v="No"/>
    <n v="59"/>
    <n v="21.9"/>
    <n v="59.62"/>
    <n v="86.18"/>
    <n v="198.12"/>
    <n v="198.12"/>
    <n v="21.96"/>
    <n v="534"/>
    <s v="No"/>
    <m/>
    <m/>
    <m/>
    <x v="1"/>
  </r>
  <r>
    <n v="2051"/>
    <s v="Dan King"/>
    <d v="1931-01-07T00:00:00"/>
    <s v="Former"/>
    <s v="F"/>
    <s v="No USA"/>
    <s v="Black"/>
    <d v="1954-10-30T00:00:00"/>
    <n v="1954"/>
    <n v="1955"/>
    <d v="2003-01-20T00:00:00"/>
    <n v="1"/>
    <s v="Yes"/>
    <n v="72"/>
    <n v="23.81"/>
    <n v="72.040000000000006"/>
    <n v="99.79"/>
    <n v="198.12"/>
    <n v="198.12"/>
    <n v="25.42"/>
    <n v="12"/>
    <s v="No"/>
    <s v="No encontrado"/>
    <s v="No"/>
    <s v="XB5F"/>
    <x v="4"/>
  </r>
  <r>
    <n v="2052"/>
    <s v="Reggie King"/>
    <d v="1957-02-14T00:00:00"/>
    <s v="Former"/>
    <s v="F"/>
    <s v="USA"/>
    <s v="Black"/>
    <d v="1979-10-12T00:00:00"/>
    <n v="1979"/>
    <n v="1985"/>
    <d v="2019-07-31T00:00:00"/>
    <n v="0"/>
    <s v="No"/>
    <n v="62"/>
    <n v="22.66"/>
    <n v="62.46"/>
    <n v="102.06"/>
    <n v="198.12"/>
    <n v="198.12"/>
    <n v="26"/>
    <n v="438"/>
    <s v="No"/>
    <m/>
    <m/>
    <m/>
    <x v="1"/>
  </r>
  <r>
    <n v="2053"/>
    <s v="Bob Kinney"/>
    <d v="1920-09-16T00:00:00"/>
    <s v="Former"/>
    <s v="C-F"/>
    <s v="USA"/>
    <s v="White"/>
    <d v="1948-11-03T00:00:00"/>
    <n v="1948"/>
    <n v="1950"/>
    <d v="1985-09-02T00:00:00"/>
    <n v="1"/>
    <s v="Yes"/>
    <n v="64"/>
    <n v="28.13"/>
    <n v="64.959999999999994"/>
    <n v="97.52"/>
    <n v="198.12"/>
    <n v="198.12"/>
    <n v="24.85"/>
    <n v="118"/>
    <s v="No"/>
    <s v="No encontrado"/>
    <s v="No"/>
    <s v="XB5F"/>
    <x v="4"/>
  </r>
  <r>
    <n v="2054"/>
    <s v="Tarence Kinsey"/>
    <d v="1984-03-21T00:00:00"/>
    <s v="Former"/>
    <s v="g"/>
    <s v="USA"/>
    <s v="Black"/>
    <d v="2006-12-08T00:00:00"/>
    <n v="2006"/>
    <n v="2009"/>
    <d v="2019-07-31T00:00:00"/>
    <n v="0"/>
    <s v="No"/>
    <n v="35"/>
    <n v="22.72"/>
    <n v="35.36"/>
    <n v="83.91"/>
    <n v="198.12"/>
    <n v="198.12"/>
    <n v="21.38"/>
    <n v="109"/>
    <s v="No"/>
    <m/>
    <m/>
    <m/>
    <x v="1"/>
  </r>
  <r>
    <n v="2055"/>
    <s v="Billy Knight"/>
    <d v="1952-06-09T00:00:00"/>
    <s v="Former"/>
    <s v="G-F"/>
    <s v="USA"/>
    <s v="Black"/>
    <d v="1976-10-21T00:00:00"/>
    <n v="1976"/>
    <n v="1985"/>
    <d v="2019-07-31T00:00:00"/>
    <n v="0"/>
    <s v="No"/>
    <n v="67"/>
    <n v="24.37"/>
    <n v="67.14"/>
    <n v="88.45"/>
    <n v="198.12"/>
    <n v="198.12"/>
    <n v="22.53"/>
    <n v="671"/>
    <s v="No"/>
    <m/>
    <m/>
    <m/>
    <x v="1"/>
  </r>
  <r>
    <n v="2056"/>
    <s v="Dick Knostman"/>
    <d v="1931-08-09T00:00:00"/>
    <s v="Former"/>
    <s v="C"/>
    <s v="USA"/>
    <s v="White"/>
    <d v="1951-10-31T00:00:00"/>
    <n v="1953"/>
    <n v="1954"/>
    <d v="2019-07-31T00:00:00"/>
    <n v="0"/>
    <s v="No"/>
    <n v="87"/>
    <n v="20.23"/>
    <n v="87.98"/>
    <n v="97.52"/>
    <n v="198.12"/>
    <n v="198.12"/>
    <n v="24.85"/>
    <n v="5"/>
    <s v="No"/>
    <m/>
    <m/>
    <m/>
    <x v="1"/>
  </r>
  <r>
    <n v="2057"/>
    <s v="Bud Koper"/>
    <d v="1942-08-09T00:00:00"/>
    <s v="Former"/>
    <s v="g"/>
    <s v="USA"/>
    <s v="White"/>
    <d v="1964-10-17T00:00:00"/>
    <n v="1964"/>
    <n v="1965"/>
    <d v="2019-07-31T00:00:00"/>
    <n v="0"/>
    <s v="No"/>
    <n v="76"/>
    <n v="22.19"/>
    <n v="76.97"/>
    <n v="95.25"/>
    <n v="198.12"/>
    <n v="198.12"/>
    <n v="24.27"/>
    <n v="54"/>
    <s v="No"/>
    <m/>
    <m/>
    <m/>
    <x v="1"/>
  </r>
  <r>
    <n v="2058"/>
    <s v="C.J. Kupec"/>
    <d v="1953-01-16T00:00:00"/>
    <s v="Former"/>
    <s v="F-C"/>
    <s v="USA"/>
    <s v="White"/>
    <d v="1975-10-23T00:00:00"/>
    <n v="1975"/>
    <n v="1978"/>
    <d v="2019-07-31T00:00:00"/>
    <n v="0"/>
    <s v="No"/>
    <n v="66"/>
    <n v="22.77"/>
    <n v="66.540000000000006"/>
    <n v="99.79"/>
    <n v="198.12"/>
    <n v="198.12"/>
    <n v="25.42"/>
    <n v="147"/>
    <s v="No"/>
    <m/>
    <m/>
    <m/>
    <x v="1"/>
  </r>
  <r>
    <n v="2059"/>
    <s v="Ibo Kutluay"/>
    <d v="1974-07-01T00:00:00"/>
    <s v="Former"/>
    <s v="g"/>
    <s v="No USA"/>
    <s v="White"/>
    <d v="2004-12-22T00:00:00"/>
    <n v="2004"/>
    <n v="2005"/>
    <d v="2019-07-31T00:00:00"/>
    <n v="0"/>
    <s v="No"/>
    <n v="45"/>
    <n v="30.48"/>
    <n v="45.08"/>
    <n v="90.72"/>
    <n v="198.12"/>
    <n v="198.12"/>
    <n v="23.11"/>
    <n v="5"/>
    <s v="No"/>
    <m/>
    <m/>
    <m/>
    <x v="1"/>
  </r>
  <r>
    <n v="2060"/>
    <s v="Jeff Lamp"/>
    <d v="1959-03-09T00:00:00"/>
    <s v="Former"/>
    <s v="F-G"/>
    <s v="USA"/>
    <s v="White"/>
    <d v="1981-11-01T00:00:00"/>
    <n v="1981"/>
    <n v="1989"/>
    <d v="2019-07-31T00:00:00"/>
    <n v="0"/>
    <s v="No"/>
    <n v="60"/>
    <n v="22.65"/>
    <n v="60.39"/>
    <n v="88.45"/>
    <n v="198.12"/>
    <n v="198.12"/>
    <n v="22.53"/>
    <n v="291"/>
    <s v="No"/>
    <m/>
    <m/>
    <m/>
    <x v="1"/>
  </r>
  <r>
    <n v="2061"/>
    <s v="Jerome Lane"/>
    <d v="1966-12-04T00:00:00"/>
    <s v="Former"/>
    <s v="F"/>
    <s v="USA"/>
    <s v="Black"/>
    <d v="1988-11-04T00:00:00"/>
    <n v="1988"/>
    <n v="1993"/>
    <d v="2019-07-31T00:00:00"/>
    <n v="0"/>
    <s v="No"/>
    <n v="52"/>
    <n v="21.92"/>
    <n v="52.65"/>
    <n v="104.33"/>
    <n v="198.12"/>
    <n v="198.12"/>
    <n v="26.58"/>
    <n v="218"/>
    <s v="No"/>
    <m/>
    <m/>
    <m/>
    <x v="1"/>
  </r>
  <r>
    <n v="2062"/>
    <s v="John Laskowski"/>
    <d v="1953-06-07T00:00:00"/>
    <s v="Former"/>
    <s v="g"/>
    <s v="USA"/>
    <s v="White"/>
    <d v="1975-10-28T00:00:00"/>
    <n v="1975"/>
    <n v="1977"/>
    <d v="2019-07-31T00:00:00"/>
    <n v="0"/>
    <s v="No"/>
    <n v="66"/>
    <n v="22.39"/>
    <n v="66.150000000000006"/>
    <n v="83.91"/>
    <n v="198.12"/>
    <n v="198.12"/>
    <n v="21.38"/>
    <n v="118"/>
    <s v="No"/>
    <m/>
    <m/>
    <m/>
    <x v="1"/>
  </r>
  <r>
    <n v="2063"/>
    <s v="Dave Lattin"/>
    <d v="1943-12-23T00:00:00"/>
    <s v="Former"/>
    <s v="F-C"/>
    <s v="USA"/>
    <s v="Black"/>
    <d v="1967-10-13T00:00:00"/>
    <n v="1967"/>
    <n v="1969"/>
    <d v="2019-07-31T00:00:00"/>
    <n v="0"/>
    <s v="No"/>
    <n v="75"/>
    <n v="23.81"/>
    <n v="75.599999999999994"/>
    <n v="102.06"/>
    <n v="198.12"/>
    <n v="198.12"/>
    <n v="26"/>
    <n v="112"/>
    <s v="No"/>
    <m/>
    <m/>
    <m/>
    <x v="1"/>
  </r>
  <r>
    <n v="2064"/>
    <s v="Rich Laurel"/>
    <d v="1954-07-11T00:00:00"/>
    <s v="Former"/>
    <s v="g"/>
    <s v="USA"/>
    <s v="Black"/>
    <d v="1977-12-09T00:00:00"/>
    <n v="1977"/>
    <n v="1978"/>
    <d v="2019-07-31T00:00:00"/>
    <n v="0"/>
    <s v="No"/>
    <n v="65"/>
    <n v="23.41"/>
    <n v="65.05"/>
    <n v="86.18"/>
    <n v="198.12"/>
    <n v="198.12"/>
    <n v="21.96"/>
    <n v="10"/>
    <s v="Yes"/>
    <m/>
    <m/>
    <m/>
    <x v="1"/>
  </r>
  <r>
    <n v="2065"/>
    <s v="Ralph Lewis"/>
    <d v="1963-03-28T00:00:00"/>
    <s v="Former"/>
    <s v="g"/>
    <s v="USA"/>
    <s v="Black"/>
    <d v="1987-11-06T00:00:00"/>
    <n v="1987"/>
    <n v="1990"/>
    <d v="2019-07-31T00:00:00"/>
    <n v="0"/>
    <s v="No"/>
    <n v="56"/>
    <n v="24.61"/>
    <n v="56.34"/>
    <n v="90.72"/>
    <n v="198.12"/>
    <n v="198.12"/>
    <n v="23.11"/>
    <n v="99"/>
    <s v="No"/>
    <m/>
    <m/>
    <m/>
    <x v="1"/>
  </r>
  <r>
    <n v="2066"/>
    <s v="DeAndre Liggins"/>
    <d v="1988-03-31T00:00:00"/>
    <s v="Former"/>
    <s v="g"/>
    <s v="USA"/>
    <s v="Black"/>
    <d v="2012-02-20T00:00:00"/>
    <n v="2011"/>
    <n v="2018"/>
    <d v="2019-07-31T00:00:00"/>
    <n v="0"/>
    <s v="No"/>
    <n v="31"/>
    <n v="23.89"/>
    <n v="31.33"/>
    <n v="94.8"/>
    <n v="198.12"/>
    <n v="198.12"/>
    <n v="24.15"/>
    <n v="57"/>
    <s v="No"/>
    <m/>
    <m/>
    <m/>
    <x v="1"/>
  </r>
  <r>
    <n v="2067"/>
    <s v="Lewis Lloyd"/>
    <d v="1959-02-22T00:00:00"/>
    <s v="Former"/>
    <s v="G-F"/>
    <s v="USA"/>
    <s v="Black"/>
    <d v="1981-11-05T00:00:00"/>
    <n v="1981"/>
    <n v="1990"/>
    <d v="2019-05-07T00:00:00"/>
    <n v="1"/>
    <s v="Yes"/>
    <n v="60"/>
    <n v="22.7"/>
    <n v="60.2"/>
    <n v="92.99"/>
    <n v="198.12"/>
    <n v="198.12"/>
    <n v="23.69"/>
    <n v="388"/>
    <s v="No"/>
    <m/>
    <s v="No"/>
    <s v="XB5F"/>
    <x v="4"/>
  </r>
  <r>
    <n v="2068"/>
    <s v="Kevin Loder"/>
    <d v="1959-03-15T00:00:00"/>
    <s v="Former"/>
    <s v="F-G"/>
    <s v="USA"/>
    <s v="Black"/>
    <d v="1981-10-30T00:00:00"/>
    <n v="1981"/>
    <n v="1984"/>
    <d v="2019-07-31T00:00:00"/>
    <n v="0"/>
    <s v="No"/>
    <n v="60"/>
    <n v="22.63"/>
    <n v="60.38"/>
    <n v="92.99"/>
    <n v="198.12"/>
    <n v="198.12"/>
    <n v="23.69"/>
    <n v="148"/>
    <s v="No"/>
    <m/>
    <m/>
    <m/>
    <x v="1"/>
  </r>
  <r>
    <n v="2069"/>
    <s v="Ted Luckenbill"/>
    <d v="1939-07-27T00:00:00"/>
    <s v="Former"/>
    <s v="F"/>
    <s v="USA"/>
    <s v="White"/>
    <d v="1961-10-20T00:00:00"/>
    <n v="1961"/>
    <n v="1963"/>
    <d v="2012-06-24T00:00:00"/>
    <n v="1"/>
    <s v="Yes"/>
    <n v="72"/>
    <n v="22.23"/>
    <n v="72.91"/>
    <n v="92.99"/>
    <n v="198.12"/>
    <n v="198.12"/>
    <n v="23.69"/>
    <n v="87"/>
    <s v="No"/>
    <s v="Cáncer"/>
    <s v="No"/>
    <s v="2D4Z Unspecified malignant neoplasms of ill-defined or unspecified sites"/>
    <x v="3"/>
  </r>
  <r>
    <n v="2070"/>
    <s v="Corey Maggette"/>
    <d v="1979-11-12T00:00:00"/>
    <s v="Former"/>
    <s v="F"/>
    <s v="USA"/>
    <s v="Black"/>
    <d v="1999-11-02T00:00:00"/>
    <n v="1999"/>
    <n v="2013"/>
    <d v="2019-07-31T00:00:00"/>
    <n v="0"/>
    <s v="No"/>
    <n v="39"/>
    <n v="19.97"/>
    <n v="39.72"/>
    <n v="98.88"/>
    <n v="198.12"/>
    <n v="198.12"/>
    <n v="25.19"/>
    <n v="827"/>
    <s v="No"/>
    <m/>
    <m/>
    <m/>
    <x v="1"/>
  </r>
  <r>
    <n v="2071"/>
    <s v="Dan Majerle"/>
    <d v="1965-09-09T00:00:00"/>
    <s v="Former"/>
    <s v="G-F"/>
    <s v="USA"/>
    <s v="White"/>
    <d v="1988-11-04T00:00:00"/>
    <n v="1988"/>
    <n v="2002"/>
    <d v="2019-07-31T00:00:00"/>
    <n v="0"/>
    <s v="No"/>
    <n v="53"/>
    <n v="23.15"/>
    <n v="53.89"/>
    <n v="97.52"/>
    <n v="198.12"/>
    <n v="198.12"/>
    <n v="24.85"/>
    <n v="955"/>
    <s v="No"/>
    <m/>
    <m/>
    <m/>
    <x v="1"/>
  </r>
  <r>
    <n v="2072"/>
    <s v="Devyn Marble"/>
    <d v="1992-09-21T00:00:00"/>
    <s v="Former"/>
    <s v="G-F"/>
    <s v="USA"/>
    <s v="Black"/>
    <d v="2014-10-28T00:00:00"/>
    <n v="2014"/>
    <n v="2016"/>
    <d v="2019-07-31T00:00:00"/>
    <n v="0"/>
    <s v="No"/>
    <n v="26"/>
    <n v="22.1"/>
    <n v="26.86"/>
    <n v="90.72"/>
    <n v="198.12"/>
    <n v="198.12"/>
    <n v="23.11"/>
    <n v="16"/>
    <s v="No"/>
    <m/>
    <m/>
    <m/>
    <x v="1"/>
  </r>
  <r>
    <n v="2073"/>
    <s v="Roy Marble"/>
    <d v="1966-12-13T00:00:00"/>
    <s v="Former"/>
    <s v="G-F"/>
    <s v="USA"/>
    <s v="Black"/>
    <d v="1989-11-03T00:00:00"/>
    <n v="1989"/>
    <n v="1994"/>
    <d v="2015-09-11T00:00:00"/>
    <n v="1"/>
    <s v="Yes"/>
    <n v="48"/>
    <n v="22.89"/>
    <n v="48.74"/>
    <n v="86.18"/>
    <n v="198.12"/>
    <n v="198.12"/>
    <n v="21.96"/>
    <n v="29"/>
    <s v="No"/>
    <m/>
    <s v="No"/>
    <s v="2D4Z Unspecified malignant neoplasms of ill-defined or unspecified sites"/>
    <x v="3"/>
  </r>
  <r>
    <n v="2074"/>
    <s v="Maurice Martin"/>
    <d v="1964-07-02T00:00:00"/>
    <s v="Former"/>
    <s v="F-G"/>
    <s v="USA"/>
    <s v="Black"/>
    <d v="1986-10-31T00:00:00"/>
    <n v="1986"/>
    <n v="1988"/>
    <d v="2019-07-31T00:00:00"/>
    <n v="0"/>
    <s v="No"/>
    <n v="55"/>
    <n v="22.33"/>
    <n v="55.08"/>
    <n v="90.72"/>
    <n v="198.12"/>
    <n v="198.12"/>
    <n v="23.11"/>
    <n v="69"/>
    <s v="No"/>
    <m/>
    <m/>
    <m/>
    <x v="1"/>
  </r>
  <r>
    <n v="2075"/>
    <s v="Bob McCann"/>
    <d v="1964-04-22T00:00:00"/>
    <s v="Former"/>
    <s v="F"/>
    <s v="USA"/>
    <s v="Black"/>
    <d v="1990-02-17T00:00:00"/>
    <n v="1989"/>
    <n v="1998"/>
    <d v="2011-07-01T00:00:00"/>
    <n v="1"/>
    <s v="Yes"/>
    <n v="47"/>
    <n v="25.82"/>
    <n v="47.19"/>
    <n v="110.68"/>
    <n v="198.12"/>
    <n v="198.12"/>
    <n v="28.2"/>
    <n v="178"/>
    <s v="Yes"/>
    <s v="Cáncer"/>
    <s v="Yes"/>
    <s v="2D4Z Unspecified malignant neoplasms of ill-defined or unspecified sites"/>
    <x v="3"/>
  </r>
  <r>
    <n v="2076"/>
    <s v="Dwayne McClain"/>
    <d v="1963-02-07T00:00:00"/>
    <s v="Former"/>
    <s v="g"/>
    <s v="USA"/>
    <s v="Black"/>
    <d v="1985-10-26T00:00:00"/>
    <n v="1985"/>
    <n v="1986"/>
    <d v="2019-07-31T00:00:00"/>
    <n v="0"/>
    <s v="No"/>
    <n v="56"/>
    <n v="22.72"/>
    <n v="56.48"/>
    <n v="83.91"/>
    <n v="198.12"/>
    <n v="198.12"/>
    <n v="21.38"/>
    <n v="45"/>
    <s v="No"/>
    <m/>
    <m/>
    <m/>
    <x v="1"/>
  </r>
  <r>
    <n v="2077"/>
    <s v="George McCloud"/>
    <d v="1967-05-27T00:00:00"/>
    <s v="Former"/>
    <s v="G-F"/>
    <s v="USA"/>
    <s v="Black"/>
    <d v="1989-11-03T00:00:00"/>
    <n v="1989"/>
    <n v="2002"/>
    <d v="2019-07-31T00:00:00"/>
    <n v="0"/>
    <s v="No"/>
    <n v="52"/>
    <n v="22.44"/>
    <n v="52.18"/>
    <n v="92.99"/>
    <n v="198.12"/>
    <n v="198.12"/>
    <n v="23.69"/>
    <n v="766"/>
    <s v="No"/>
    <m/>
    <m/>
    <m/>
    <x v="1"/>
  </r>
  <r>
    <n v="2078"/>
    <s v="K.J. McDaniels"/>
    <d v="1993-02-09T00:00:00"/>
    <s v="Former"/>
    <s v="G-F"/>
    <s v="USA"/>
    <s v="Mezcla"/>
    <d v="2014-10-29T00:00:00"/>
    <n v="2014"/>
    <n v="2017"/>
    <d v="2019-07-31T00:00:00"/>
    <n v="0"/>
    <s v="No"/>
    <n v="26"/>
    <n v="21.72"/>
    <n v="26.47"/>
    <n v="92.99"/>
    <n v="198.12"/>
    <n v="198.12"/>
    <n v="23.69"/>
    <n v="58"/>
    <s v="No"/>
    <m/>
    <m/>
    <m/>
    <x v="1"/>
  </r>
  <r>
    <n v="2079"/>
    <s v="Glenn McDonald"/>
    <d v="1952-03-18T00:00:00"/>
    <s v="Former"/>
    <s v="F-G"/>
    <s v="USA"/>
    <s v="Black"/>
    <d v="1974-10-19T00:00:00"/>
    <n v="1974"/>
    <n v="1977"/>
    <d v="2019-07-31T00:00:00"/>
    <n v="0"/>
    <s v="No"/>
    <n v="67"/>
    <n v="22.59"/>
    <n v="67.37"/>
    <n v="86.18"/>
    <n v="198.12"/>
    <n v="198.12"/>
    <n v="21.96"/>
    <n v="146"/>
    <s v="No"/>
    <m/>
    <m/>
    <m/>
    <x v="1"/>
  </r>
  <r>
    <n v="2080"/>
    <s v="Bones McKinney"/>
    <d v="1919-01-01T00:00:00"/>
    <s v="Former"/>
    <s v="F-C"/>
    <s v="USA"/>
    <s v="White"/>
    <d v="1946-10-30T00:00:00"/>
    <n v="1946"/>
    <n v="1952"/>
    <d v="1997-05-16T00:00:00"/>
    <n v="1"/>
    <s v="Yes"/>
    <n v="78"/>
    <n v="27.83"/>
    <n v="78.37"/>
    <n v="83.91"/>
    <n v="198.12"/>
    <n v="198.12"/>
    <n v="21.38"/>
    <n v="318"/>
    <s v="No"/>
    <s v="Diseases of the circulatory system"/>
    <s v="No"/>
    <s v="8B0Z"/>
    <x v="0"/>
  </r>
  <r>
    <n v="2081"/>
    <s v="Joe McNamee"/>
    <d v="1926-09-24T00:00:00"/>
    <s v="Former"/>
    <s v="F-C"/>
    <s v="USA"/>
    <s v="White"/>
    <d v="1950-10-31T00:00:00"/>
    <n v="1950"/>
    <n v="1952"/>
    <d v="2011-07-16T00:00:00"/>
    <n v="1"/>
    <s v="Yes"/>
    <n v="84"/>
    <n v="24.1"/>
    <n v="84.81"/>
    <n v="95.25"/>
    <n v="198.12"/>
    <n v="198.12"/>
    <n v="24.27"/>
    <n v="118"/>
    <s v="No"/>
    <s v="Causas naturales/mientras dormía"/>
    <s v="No"/>
    <s v="MG2A Old age"/>
    <x v="6"/>
  </r>
  <r>
    <n v="2082"/>
    <s v="Tom Meschery"/>
    <d v="1938-10-26T00:00:00"/>
    <s v="Former"/>
    <s v="F"/>
    <s v="No USA"/>
    <s v="White"/>
    <d v="1961-10-19T00:00:00"/>
    <n v="1961"/>
    <n v="1971"/>
    <d v="2019-07-31T00:00:00"/>
    <n v="0"/>
    <s v="No"/>
    <n v="80"/>
    <n v="22.98"/>
    <n v="80.760000000000005"/>
    <n v="97.52"/>
    <n v="198.12"/>
    <n v="198.12"/>
    <n v="24.85"/>
    <n v="778"/>
    <s v="No"/>
    <m/>
    <m/>
    <m/>
    <x v="1"/>
  </r>
  <r>
    <n v="2083"/>
    <s v="C.J. Miles"/>
    <d v="1987-04-18T00:00:00"/>
    <s v="Active"/>
    <s v="G-F"/>
    <s v="USA"/>
    <s v="Black"/>
    <d v="2005-11-14T00:00:00"/>
    <n v="2005"/>
    <n v="2020"/>
    <d v="2019-07-31T00:00:00"/>
    <n v="0"/>
    <s v="No"/>
    <n v="32"/>
    <n v="18.579999999999998"/>
    <n v="32.28"/>
    <n v="104.78"/>
    <n v="198.12"/>
    <n v="198.12"/>
    <n v="26.69"/>
    <n v="560"/>
    <s v="Yes"/>
    <m/>
    <m/>
    <m/>
    <x v="1"/>
  </r>
  <r>
    <n v="2084"/>
    <s v="Marko Milic"/>
    <d v="1977-05-07T00:00:00"/>
    <s v="Former"/>
    <s v="G-F"/>
    <s v="No USA"/>
    <s v="White"/>
    <d v="1997-11-26T00:00:00"/>
    <n v="1997"/>
    <n v="1999"/>
    <d v="2019-07-31T00:00:00"/>
    <n v="0"/>
    <s v="No"/>
    <n v="42"/>
    <n v="20.56"/>
    <n v="42.23"/>
    <n v="106.59"/>
    <n v="198.12"/>
    <n v="198.12"/>
    <n v="27.16"/>
    <n v="44"/>
    <s v="No"/>
    <m/>
    <m/>
    <m/>
    <x v="1"/>
  </r>
  <r>
    <n v="2085"/>
    <s v="Dick Miller"/>
    <d v="1958-04-26T00:00:00"/>
    <s v="Former"/>
    <s v="F"/>
    <s v="USA"/>
    <s v="White"/>
    <d v="1980-11-11T00:00:00"/>
    <n v="1980"/>
    <n v="1981"/>
    <d v="2014-01-11T00:00:00"/>
    <n v="1"/>
    <s v="Yes"/>
    <n v="55"/>
    <n v="22.55"/>
    <n v="55.71"/>
    <n v="97.52"/>
    <n v="198.12"/>
    <n v="198.12"/>
    <n v="24.85"/>
    <n v="8"/>
    <s v="No"/>
    <s v="Diseases of the circulatory system"/>
    <s v="No"/>
    <s v="BA41.Z Acute myocardial infarction, unspecified"/>
    <x v="2"/>
  </r>
  <r>
    <n v="2086"/>
    <s v="Chris Mills"/>
    <d v="1970-01-25T00:00:00"/>
    <s v="Former"/>
    <s v="F"/>
    <s v="USA"/>
    <s v="Mezcla"/>
    <d v="1993-11-05T00:00:00"/>
    <n v="1993"/>
    <n v="2003"/>
    <d v="2019-07-31T00:00:00"/>
    <n v="0"/>
    <s v="No"/>
    <n v="49"/>
    <n v="23.78"/>
    <n v="49.51"/>
    <n v="97.52"/>
    <n v="198.12"/>
    <n v="198.12"/>
    <n v="24.85"/>
    <n v="568"/>
    <s v="No"/>
    <m/>
    <m/>
    <m/>
    <x v="1"/>
  </r>
  <r>
    <n v="2087"/>
    <s v="Elijah Millsap"/>
    <d v="1987-08-12T00:00:00"/>
    <s v="Former"/>
    <s v="G-F"/>
    <s v="USA"/>
    <s v="Black"/>
    <d v="2015-01-05T00:00:00"/>
    <n v="2014"/>
    <n v="2017"/>
    <d v="2019-07-31T00:00:00"/>
    <n v="0"/>
    <s v="No"/>
    <n v="31"/>
    <n v="27.4"/>
    <n v="31.97"/>
    <n v="102.06"/>
    <n v="198.12"/>
    <n v="198.12"/>
    <n v="26"/>
    <n v="34"/>
    <s v="No"/>
    <m/>
    <m/>
    <m/>
    <x v="1"/>
  </r>
  <r>
    <n v="2088"/>
    <s v="Greg Minor"/>
    <d v="1971-09-18T00:00:00"/>
    <s v="Former"/>
    <s v="G-F"/>
    <s v="USA"/>
    <s v="Black"/>
    <d v="1994-11-11T00:00:00"/>
    <n v="1994"/>
    <n v="1999"/>
    <d v="2019-07-31T00:00:00"/>
    <n v="0"/>
    <s v="No"/>
    <n v="47"/>
    <n v="23.15"/>
    <n v="47.87"/>
    <n v="95.25"/>
    <n v="198.12"/>
    <n v="198.12"/>
    <n v="24.27"/>
    <n v="277"/>
    <s v="No"/>
    <m/>
    <m/>
    <m/>
    <x v="1"/>
  </r>
  <r>
    <n v="2089"/>
    <s v="Mark Minor"/>
    <d v="1950-05-14T00:00:00"/>
    <s v="Former"/>
    <s v="F"/>
    <s v="USA"/>
    <s v="White"/>
    <d v="1972-10-20T00:00:00"/>
    <n v="1972"/>
    <n v="1973"/>
    <d v="2019-07-31T00:00:00"/>
    <n v="0"/>
    <s v="No"/>
    <n v="69"/>
    <n v="22.44"/>
    <n v="69.209999999999994"/>
    <n v="97.52"/>
    <n v="198.12"/>
    <n v="198.12"/>
    <n v="24.85"/>
    <n v="4"/>
    <s v="No"/>
    <m/>
    <m/>
    <m/>
    <x v="1"/>
  </r>
  <r>
    <n v="2090"/>
    <s v="Murray Mitchell"/>
    <d v="1923-03-19T00:00:00"/>
    <s v="Former"/>
    <s v="C"/>
    <s v="USA"/>
    <s v="White"/>
    <d v="1949-11-03T00:00:00"/>
    <n v="1949"/>
    <n v="1950"/>
    <d v="2013-06-11T00:00:00"/>
    <n v="1"/>
    <s v="Yes"/>
    <n v="90"/>
    <n v="26.63"/>
    <n v="90.23"/>
    <m/>
    <n v="198.12"/>
    <n v="198.12"/>
    <m/>
    <n v="2"/>
    <s v="No"/>
    <s v="No encontrado"/>
    <s v="No"/>
    <s v="XB5F"/>
    <x v="4"/>
  </r>
  <r>
    <n v="2091"/>
    <s v="Sam Mitchell"/>
    <d v="1963-09-02T00:00:00"/>
    <s v="Former"/>
    <s v="F"/>
    <s v="USA"/>
    <s v="Black"/>
    <d v="1989-11-03T00:00:00"/>
    <n v="1989"/>
    <n v="2002"/>
    <d v="2019-07-31T00:00:00"/>
    <n v="0"/>
    <s v="No"/>
    <n v="55"/>
    <n v="26.17"/>
    <n v="55.91"/>
    <n v="95.25"/>
    <n v="198.12"/>
    <n v="198.12"/>
    <n v="24.27"/>
    <n v="994"/>
    <s v="No"/>
    <m/>
    <m/>
    <m/>
    <x v="1"/>
  </r>
  <r>
    <n v="2092"/>
    <s v="Tony Mitchell"/>
    <d v="1989-08-07T00:00:00"/>
    <s v="Former"/>
    <s v="F"/>
    <s v="USA"/>
    <s v="Black"/>
    <d v="2014-03-05T00:00:00"/>
    <n v="2013"/>
    <n v="2014"/>
    <d v="2019-07-31T00:00:00"/>
    <n v="0"/>
    <s v="No"/>
    <n v="29"/>
    <n v="24.57"/>
    <n v="29.98"/>
    <n v="97.98"/>
    <n v="198.12"/>
    <n v="198.12"/>
    <n v="24.96"/>
    <n v="3"/>
    <s v="No"/>
    <m/>
    <m/>
    <m/>
    <x v="1"/>
  </r>
  <r>
    <n v="2093"/>
    <s v="Jack Molinas"/>
    <d v="1931-10-31T00:00:00"/>
    <s v="Former"/>
    <s v="F"/>
    <s v="USA"/>
    <s v="White"/>
    <d v="1953-11-07T00:00:00"/>
    <n v="1953"/>
    <n v="1954"/>
    <d v="1975-08-03T00:00:00"/>
    <n v="1"/>
    <s v="Yes"/>
    <n v="43"/>
    <n v="22.02"/>
    <n v="43.76"/>
    <n v="90.72"/>
    <n v="198.12"/>
    <n v="198.12"/>
    <n v="23.11"/>
    <n v="32"/>
    <s v="No"/>
    <s v="Accidente/Asesinato/Suicidio"/>
    <s v="No"/>
    <s v="PF2Z Assault, unspecified"/>
    <x v="5"/>
  </r>
  <r>
    <n v="2094"/>
    <s v="Shabazz Muhammad"/>
    <d v="1992-11-13T00:00:00"/>
    <s v="Former"/>
    <s v="G-F"/>
    <s v="USA"/>
    <s v="Black"/>
    <d v="2013-11-01T00:00:00"/>
    <n v="2013"/>
    <n v="2018"/>
    <d v="2019-07-31T00:00:00"/>
    <n v="0"/>
    <s v="No"/>
    <n v="26"/>
    <n v="20.97"/>
    <n v="26.71"/>
    <n v="101.15"/>
    <n v="198.12"/>
    <n v="198.12"/>
    <n v="25.77"/>
    <n v="75"/>
    <s v="Yes"/>
    <m/>
    <m/>
    <m/>
    <x v="1"/>
  </r>
  <r>
    <n v="2095"/>
    <s v="Chris Mullin*"/>
    <d v="1963-07-30T00:00:00"/>
    <s v="Former"/>
    <s v="F-G"/>
    <s v="USA"/>
    <s v="White"/>
    <d v="1985-11-06T00:00:00"/>
    <n v="1985"/>
    <n v="2001"/>
    <d v="2019-07-31T00:00:00"/>
    <n v="0"/>
    <s v="No"/>
    <n v="56"/>
    <n v="22.27"/>
    <n v="56"/>
    <n v="90.72"/>
    <n v="198.12"/>
    <n v="198.12"/>
    <n v="23.11"/>
    <n v="986"/>
    <s v="Yes"/>
    <m/>
    <m/>
    <m/>
    <x v="1"/>
  </r>
  <r>
    <n v="2096"/>
    <s v="Kevin Murphy"/>
    <d v="1990-03-06T00:00:00"/>
    <s v="Former"/>
    <s v="g"/>
    <s v="USA"/>
    <s v="Black"/>
    <d v="2012-10-31T00:00:00"/>
    <n v="2012"/>
    <n v="2013"/>
    <d v="2019-07-31T00:00:00"/>
    <n v="0"/>
    <s v="No"/>
    <n v="29"/>
    <n v="22.66"/>
    <n v="29.4"/>
    <n v="83.91"/>
    <n v="198.12"/>
    <n v="198.12"/>
    <n v="21.38"/>
    <n v="17"/>
    <s v="No"/>
    <m/>
    <m/>
    <m/>
    <x v="1"/>
  </r>
  <r>
    <n v="2097"/>
    <s v="Pete Myers"/>
    <d v="1963-09-15T00:00:00"/>
    <s v="Former"/>
    <s v="G-F"/>
    <s v="USA"/>
    <s v="Black"/>
    <d v="1986-12-02T00:00:00"/>
    <n v="1986"/>
    <n v="1998"/>
    <d v="2019-07-31T00:00:00"/>
    <n v="0"/>
    <s v="No"/>
    <n v="55"/>
    <n v="23.21"/>
    <n v="55.87"/>
    <n v="81.650000000000006"/>
    <n v="198.12"/>
    <n v="198.12"/>
    <n v="20.8"/>
    <n v="377"/>
    <s v="No"/>
    <m/>
    <m/>
    <m/>
    <x v="1"/>
  </r>
  <r>
    <n v="2098"/>
    <s v="Boris Nachamkin"/>
    <d v="1933-12-06T00:00:00"/>
    <s v="Former"/>
    <s v="F"/>
    <s v="USA"/>
    <s v="White"/>
    <d v="1954-10-30T00:00:00"/>
    <n v="1954"/>
    <n v="1955"/>
    <d v="2018-02-14T00:00:00"/>
    <n v="1"/>
    <s v="Yes"/>
    <n v="84"/>
    <n v="20.9"/>
    <n v="84.19"/>
    <n v="95.25"/>
    <n v="198.12"/>
    <n v="198.12"/>
    <n v="24.27"/>
    <n v="6"/>
    <s v="No"/>
    <m/>
    <s v="No"/>
    <s v="XB5F"/>
    <x v="4"/>
  </r>
  <r>
    <n v="2099"/>
    <s v="Calvin Natt"/>
    <d v="1957-01-08T00:00:00"/>
    <s v="Former"/>
    <s v="F"/>
    <s v="USA"/>
    <s v="Black"/>
    <d v="1979-10-12T00:00:00"/>
    <n v="1979"/>
    <n v="1990"/>
    <d v="2019-07-31T00:00:00"/>
    <n v="0"/>
    <s v="No"/>
    <n v="62"/>
    <n v="22.76"/>
    <n v="62.56"/>
    <n v="99.79"/>
    <n v="198.12"/>
    <n v="198.12"/>
    <n v="25.42"/>
    <n v="599"/>
    <s v="No"/>
    <m/>
    <m/>
    <m/>
    <x v="1"/>
  </r>
  <r>
    <n v="2100"/>
    <s v="Willie Naulls"/>
    <d v="1934-10-07T00:00:00"/>
    <s v="Former"/>
    <s v="F-C"/>
    <s v="USA"/>
    <s v="Black"/>
    <d v="1956-10-27T00:00:00"/>
    <n v="1956"/>
    <n v="1966"/>
    <d v="2018-11-22T00:00:00"/>
    <n v="1"/>
    <s v="Yes"/>
    <n v="84"/>
    <n v="22.06"/>
    <n v="84.13"/>
    <n v="102.06"/>
    <n v="198.12"/>
    <n v="198.12"/>
    <n v="26"/>
    <n v="716"/>
    <s v="No"/>
    <m/>
    <s v="No"/>
    <s v="CB05.40 Respiratory disorders in Churg-Strauss syndrome"/>
    <x v="0"/>
  </r>
  <r>
    <n v="2101"/>
    <s v="Don Nelson*"/>
    <d v="1940-05-15T00:00:00"/>
    <s v="Former"/>
    <s v="F"/>
    <s v="USA"/>
    <s v="White"/>
    <d v="1962-10-16T00:00:00"/>
    <n v="1962"/>
    <n v="1976"/>
    <d v="2019-07-31T00:00:00"/>
    <n v="0"/>
    <s v="No"/>
    <n v="79"/>
    <n v="22.42"/>
    <n v="79.209999999999994"/>
    <n v="95.25"/>
    <n v="198.12"/>
    <n v="198.12"/>
    <n v="24.27"/>
    <n v="1053"/>
    <s v="No"/>
    <m/>
    <m/>
    <m/>
    <x v="1"/>
  </r>
  <r>
    <n v="2102"/>
    <s v="Tyrone Nesby"/>
    <d v="1976-01-31T00:00:00"/>
    <s v="Former"/>
    <s v="F"/>
    <s v="USA"/>
    <s v="Black"/>
    <d v="1999-02-05T00:00:00"/>
    <n v="1998"/>
    <n v="2002"/>
    <d v="2019-07-31T00:00:00"/>
    <n v="0"/>
    <s v="No"/>
    <n v="43"/>
    <n v="23.01"/>
    <n v="43.5"/>
    <n v="102.06"/>
    <n v="198.12"/>
    <n v="198.12"/>
    <n v="26"/>
    <n v="255"/>
    <s v="No"/>
    <m/>
    <m/>
    <m/>
    <x v="1"/>
  </r>
  <r>
    <n v="2103"/>
    <s v="Johnny Neumann"/>
    <d v="1951-09-11T00:00:00"/>
    <s v="Former"/>
    <s v="G-F"/>
    <s v="USA"/>
    <s v="White"/>
    <d v="1976-10-21T00:00:00"/>
    <n v="1976"/>
    <n v="1978"/>
    <d v="2019-04-23T00:00:00"/>
    <n v="1"/>
    <s v="Yes"/>
    <n v="67"/>
    <n v="25.11"/>
    <n v="67.61"/>
    <n v="90.72"/>
    <n v="198.12"/>
    <n v="198.12"/>
    <n v="23.11"/>
    <n v="83"/>
    <s v="No"/>
    <m/>
    <s v="No"/>
    <s v="XB5F"/>
    <x v="4"/>
  </r>
  <r>
    <n v="2104"/>
    <s v="Mike Niles"/>
    <d v="1955-03-31T00:00:00"/>
    <s v="Former"/>
    <s v="F"/>
    <s v="USA"/>
    <s v="Black"/>
    <d v="1980-10-10T00:00:00"/>
    <n v="1980"/>
    <n v="1981"/>
    <d v="2019-07-31T00:00:00"/>
    <n v="0"/>
    <s v="No"/>
    <n v="64"/>
    <n v="25.53"/>
    <n v="64.33"/>
    <n v="102.06"/>
    <n v="198.12"/>
    <n v="198.12"/>
    <n v="26"/>
    <n v="44"/>
    <s v="No"/>
    <m/>
    <m/>
    <m/>
    <x v="1"/>
  </r>
  <r>
    <n v="2105"/>
    <s v="David Noel"/>
    <d v="1984-02-27T00:00:00"/>
    <s v="Former"/>
    <s v="F"/>
    <s v="USA"/>
    <s v="Black"/>
    <d v="2006-11-03T00:00:00"/>
    <n v="2006"/>
    <n v="2007"/>
    <d v="2019-07-31T00:00:00"/>
    <n v="0"/>
    <s v="No"/>
    <n v="35"/>
    <n v="22.68"/>
    <n v="35.42"/>
    <n v="104.33"/>
    <n v="198.12"/>
    <n v="198.12"/>
    <n v="26.58"/>
    <n v="68"/>
    <s v="No"/>
    <m/>
    <m/>
    <m/>
    <x v="1"/>
  </r>
  <r>
    <n v="2106"/>
    <s v="Bud Ogden"/>
    <d v="1946-12-29T00:00:00"/>
    <s v="Former"/>
    <s v="F"/>
    <s v="USA"/>
    <s v="White"/>
    <d v="1969-10-29T00:00:00"/>
    <n v="1969"/>
    <n v="1971"/>
    <d v="2019-07-31T00:00:00"/>
    <n v="0"/>
    <s v="No"/>
    <n v="72"/>
    <n v="22.83"/>
    <n v="72.59"/>
    <n v="97.52"/>
    <n v="198.12"/>
    <n v="198.12"/>
    <n v="24.85"/>
    <n v="74"/>
    <s v="Yes"/>
    <m/>
    <m/>
    <m/>
    <x v="1"/>
  </r>
  <r>
    <n v="2107"/>
    <s v="Chuck Osborne"/>
    <d v="1939-01-21T00:00:00"/>
    <s v="Former"/>
    <s v="F"/>
    <s v="USA"/>
    <s v="Black"/>
    <d v="1961-11-03T00:00:00"/>
    <n v="1961"/>
    <n v="1962"/>
    <d v="1979-04-17T00:00:00"/>
    <n v="1"/>
    <s v="Yes"/>
    <n v="40"/>
    <n v="22.78"/>
    <n v="40.24"/>
    <n v="95.25"/>
    <n v="198.12"/>
    <n v="198.12"/>
    <n v="24.27"/>
    <n v="4"/>
    <s v="No"/>
    <s v="Accidente/Asesinato/Suicidio"/>
    <s v="No"/>
    <s v="PA04"/>
    <x v="5"/>
  </r>
  <r>
    <n v="2108"/>
    <s v="Anthony Parker"/>
    <d v="1975-06-19T00:00:00"/>
    <s v="Former"/>
    <s v="g"/>
    <s v="USA"/>
    <s v="Black"/>
    <d v="1997-11-07T00:00:00"/>
    <n v="1997"/>
    <n v="2012"/>
    <d v="2019-07-31T00:00:00"/>
    <n v="0"/>
    <s v="No"/>
    <n v="44"/>
    <n v="22.39"/>
    <n v="44.11"/>
    <n v="97.52"/>
    <n v="198.12"/>
    <n v="198.12"/>
    <n v="24.85"/>
    <n v="494"/>
    <s v="No"/>
    <m/>
    <m/>
    <m/>
    <x v="1"/>
  </r>
  <r>
    <n v="2109"/>
    <s v="Sonny Parker"/>
    <d v="1955-04-22T00:00:00"/>
    <s v="Former"/>
    <s v="F-G"/>
    <s v="USA"/>
    <s v="Black"/>
    <d v="1976-10-26T00:00:00"/>
    <n v="1976"/>
    <n v="1982"/>
    <d v="2019-07-31T00:00:00"/>
    <n v="0"/>
    <s v="No"/>
    <n v="64"/>
    <n v="21.51"/>
    <n v="64.27"/>
    <n v="90.72"/>
    <n v="198.12"/>
    <n v="198.12"/>
    <n v="23.11"/>
    <n v="452"/>
    <s v="No"/>
    <m/>
    <m/>
    <m/>
    <x v="1"/>
  </r>
  <r>
    <n v="2110"/>
    <s v="Tom Patterson"/>
    <d v="1948-10-15T00:00:00"/>
    <s v="Former"/>
    <s v="F"/>
    <s v="USA"/>
    <s v="Black"/>
    <d v="1972-10-13T00:00:00"/>
    <n v="1972"/>
    <n v="1974"/>
    <d v="1982-02-15T00:00:00"/>
    <n v="1"/>
    <s v="Yes"/>
    <n v="33"/>
    <n v="23.99"/>
    <n v="33.340000000000003"/>
    <n v="99.79"/>
    <n v="198.12"/>
    <n v="198.12"/>
    <n v="25.42"/>
    <n v="25"/>
    <s v="No"/>
    <s v="Diseases of the circulatory system"/>
    <s v="No"/>
    <s v="BD1Z Heart failure, unspecified"/>
    <x v="2"/>
  </r>
  <r>
    <n v="2111"/>
    <s v="Jim Paxson"/>
    <d v="1932-12-19T00:00:00"/>
    <s v="Former"/>
    <s v="F-G"/>
    <s v="USA"/>
    <s v="White"/>
    <d v="1956-10-27T00:00:00"/>
    <n v="1956"/>
    <n v="1958"/>
    <d v="2014-10-28T00:00:00"/>
    <n v="1"/>
    <s v="Yes"/>
    <n v="81"/>
    <n v="23.85"/>
    <n v="81.86"/>
    <n v="90.72"/>
    <n v="198.12"/>
    <n v="198.12"/>
    <n v="23.11"/>
    <n v="138"/>
    <s v="No"/>
    <m/>
    <s v="No"/>
    <s v="XB5F"/>
    <x v="4"/>
  </r>
  <r>
    <n v="2112"/>
    <s v="Jim Paxson"/>
    <d v="1957-07-09T00:00:00"/>
    <s v="Former"/>
    <s v="G-F"/>
    <s v="USA"/>
    <s v="White"/>
    <d v="1979-10-12T00:00:00"/>
    <n v="1979"/>
    <n v="1990"/>
    <d v="2019-07-31T00:00:00"/>
    <n v="0"/>
    <s v="No"/>
    <n v="62"/>
    <n v="22.26"/>
    <n v="62.06"/>
    <n v="90.72"/>
    <n v="198.12"/>
    <n v="198.12"/>
    <n v="23.11"/>
    <n v="784"/>
    <s v="No"/>
    <m/>
    <m/>
    <m/>
    <x v="1"/>
  </r>
  <r>
    <n v="2113"/>
    <s v="Jake Pelkington"/>
    <d v="1916-01-03T00:00:00"/>
    <s v="Former"/>
    <s v="C-F"/>
    <s v="USA"/>
    <s v="White"/>
    <d v="1948-11-03T00:00:00"/>
    <n v="1948"/>
    <n v="1949"/>
    <d v="1982-05-01T00:00:00"/>
    <n v="1"/>
    <s v="Yes"/>
    <n v="66"/>
    <n v="32.840000000000003"/>
    <n v="66.319999999999993"/>
    <n v="99.79"/>
    <n v="198.12"/>
    <n v="198.12"/>
    <n v="25.42"/>
    <n v="54"/>
    <s v="Yes"/>
    <s v="No encontrado"/>
    <s v="Yes"/>
    <s v="XB5F"/>
    <x v="4"/>
  </r>
  <r>
    <n v="2114"/>
    <s v="Wesley Person"/>
    <d v="1971-03-28T00:00:00"/>
    <s v="Former"/>
    <s v="g"/>
    <s v="USA"/>
    <s v="Black"/>
    <d v="1994-11-04T00:00:00"/>
    <n v="1994"/>
    <n v="2005"/>
    <d v="2019-07-31T00:00:00"/>
    <n v="0"/>
    <s v="No"/>
    <n v="48"/>
    <n v="23.61"/>
    <n v="48.34"/>
    <n v="88.45"/>
    <n v="198.12"/>
    <n v="198.12"/>
    <n v="22.53"/>
    <n v="733"/>
    <s v="No"/>
    <m/>
    <m/>
    <m/>
    <x v="1"/>
  </r>
  <r>
    <n v="2115"/>
    <s v="Roger Phegley"/>
    <d v="1956-10-16T00:00:00"/>
    <s v="Former"/>
    <s v="G-F"/>
    <s v="USA"/>
    <s v="White"/>
    <d v="1978-10-13T00:00:00"/>
    <n v="1978"/>
    <n v="1984"/>
    <d v="2019-07-31T00:00:00"/>
    <n v="0"/>
    <s v="No"/>
    <n v="62"/>
    <n v="21.99"/>
    <n v="62.79"/>
    <n v="92.99"/>
    <n v="198.12"/>
    <n v="198.12"/>
    <n v="23.69"/>
    <n v="345"/>
    <s v="No"/>
    <m/>
    <m/>
    <m/>
    <x v="1"/>
  </r>
  <r>
    <n v="2116"/>
    <s v="Mickael Pietrus"/>
    <d v="1982-02-07T00:00:00"/>
    <s v="Former"/>
    <s v="G-F"/>
    <s v="No USA"/>
    <s v="Black"/>
    <d v="2003-10-29T00:00:00"/>
    <n v="2003"/>
    <n v="2013"/>
    <d v="2019-07-31T00:00:00"/>
    <n v="0"/>
    <s v="No"/>
    <n v="37"/>
    <n v="21.72"/>
    <n v="37.479999999999997"/>
    <n v="97.52"/>
    <n v="198.12"/>
    <n v="198.12"/>
    <n v="24.85"/>
    <n v="557"/>
    <s v="No"/>
    <m/>
    <m/>
    <m/>
    <x v="1"/>
  </r>
  <r>
    <n v="2117"/>
    <s v="Dave Piontek"/>
    <d v="1934-08-27T00:00:00"/>
    <s v="Former"/>
    <s v="F-C"/>
    <s v="USA"/>
    <s v="White"/>
    <d v="1956-10-27T00:00:00"/>
    <n v="1956"/>
    <n v="1963"/>
    <d v="2004-05-12T00:00:00"/>
    <n v="1"/>
    <s v="Yes"/>
    <n v="69"/>
    <n v="22.17"/>
    <n v="69.709999999999994"/>
    <n v="104.33"/>
    <n v="198.12"/>
    <n v="198.12"/>
    <n v="26.58"/>
    <n v="413"/>
    <s v="No"/>
    <s v="Diseases of the circulatory system"/>
    <s v="No"/>
    <s v="8B0Z"/>
    <x v="0"/>
  </r>
  <r>
    <n v="2118"/>
    <s v="Quincy Pondexter"/>
    <d v="1988-03-10T00:00:00"/>
    <s v="Former"/>
    <s v="G-F"/>
    <s v="USA"/>
    <s v="Black"/>
    <d v="2010-11-06T00:00:00"/>
    <n v="2010"/>
    <n v="2019"/>
    <d v="2019-07-31T00:00:00"/>
    <n v="0"/>
    <s v="No"/>
    <n v="31"/>
    <n v="22.66"/>
    <n v="31.39"/>
    <n v="99.79"/>
    <n v="198.12"/>
    <n v="200.66"/>
    <n v="25.42"/>
    <n v="265"/>
    <s v="No"/>
    <m/>
    <m/>
    <m/>
    <x v="1"/>
  </r>
  <r>
    <n v="2119"/>
    <s v="Roger Powell"/>
    <d v="1983-01-15T00:00:00"/>
    <s v="Former"/>
    <s v="F"/>
    <s v="USA"/>
    <s v="Black"/>
    <d v="2006-11-14T00:00:00"/>
    <n v="2006"/>
    <n v="2007"/>
    <d v="2019-07-31T00:00:00"/>
    <n v="0"/>
    <s v="No"/>
    <n v="36"/>
    <n v="23.83"/>
    <n v="36.54"/>
    <n v="106.59"/>
    <n v="198.12"/>
    <n v="198.12"/>
    <n v="27.16"/>
    <n v="3"/>
    <s v="No"/>
    <m/>
    <m/>
    <m/>
    <x v="1"/>
  </r>
  <r>
    <n v="2120"/>
    <s v="Tony Price"/>
    <d v="1957-01-05T00:00:00"/>
    <s v="Former"/>
    <s v="g"/>
    <s v="USA"/>
    <s v="Black"/>
    <d v="1980-10-24T00:00:00"/>
    <n v="1980"/>
    <n v="1981"/>
    <d v="2019-07-31T00:00:00"/>
    <n v="0"/>
    <s v="No"/>
    <n v="62"/>
    <n v="23.8"/>
    <n v="62.57"/>
    <n v="86.18"/>
    <n v="198.12"/>
    <n v="198.12"/>
    <n v="21.96"/>
    <n v="5"/>
    <s v="No"/>
    <m/>
    <m/>
    <m/>
    <x v="1"/>
  </r>
  <r>
    <n v="2121"/>
    <s v="Roy Pugh"/>
    <d v="1922-10-16T00:00:00"/>
    <s v="Former"/>
    <s v="C-F"/>
    <s v="USA"/>
    <s v="Black"/>
    <d v="1948-10-30T00:00:00"/>
    <n v="1948"/>
    <n v="1949"/>
    <d v="2006-08-03T00:00:00"/>
    <n v="1"/>
    <s v="Yes"/>
    <n v="83"/>
    <n v="26.04"/>
    <n v="83.8"/>
    <n v="95.25"/>
    <n v="198.12"/>
    <n v="198.12"/>
    <n v="24.27"/>
    <n v="23"/>
    <s v="No"/>
    <m/>
    <s v="No"/>
    <s v="XB5F"/>
    <x v="4"/>
  </r>
  <r>
    <n v="2122"/>
    <s v="Wally Rank"/>
    <d v="1958-03-01T00:00:00"/>
    <s v="Former"/>
    <s v="F-G"/>
    <s v="USA"/>
    <s v="White"/>
    <d v="1980-10-17T00:00:00"/>
    <n v="1980"/>
    <n v="1981"/>
    <d v="2019-07-31T00:00:00"/>
    <n v="0"/>
    <s v="No"/>
    <n v="61"/>
    <n v="22.63"/>
    <n v="61.42"/>
    <n v="99.79"/>
    <n v="198.12"/>
    <n v="198.12"/>
    <n v="25.42"/>
    <n v="25"/>
    <s v="No"/>
    <m/>
    <m/>
    <m/>
    <x v="1"/>
  </r>
  <r>
    <n v="2123"/>
    <s v="George Ratkovicz"/>
    <d v="1922-11-13T00:00:00"/>
    <s v="Former"/>
    <s v="C-F"/>
    <s v="USA"/>
    <s v="White"/>
    <d v="1949-11-03T00:00:00"/>
    <n v="1949"/>
    <n v="1955"/>
    <d v="2008-11-10T00:00:00"/>
    <n v="1"/>
    <s v="Yes"/>
    <n v="85"/>
    <n v="26.97"/>
    <n v="85.99"/>
    <n v="99.79"/>
    <n v="198.12"/>
    <n v="198.12"/>
    <n v="25.42"/>
    <n v="343"/>
    <s v="No"/>
    <s v="No encontrado"/>
    <s v="No"/>
    <s v="XB5F"/>
    <x v="4"/>
  </r>
  <r>
    <n v="2124"/>
    <s v="Ed Ratleff"/>
    <d v="1950-03-29T00:00:00"/>
    <s v="Former"/>
    <s v="F-G"/>
    <s v="USA"/>
    <s v="Black"/>
    <d v="1973-10-09T00:00:00"/>
    <n v="1973"/>
    <n v="1978"/>
    <d v="2019-07-31T00:00:00"/>
    <n v="0"/>
    <s v="No"/>
    <n v="69"/>
    <n v="23.53"/>
    <n v="69.34"/>
    <n v="88.45"/>
    <n v="198.12"/>
    <n v="198.12"/>
    <n v="22.53"/>
    <n v="338"/>
    <s v="No"/>
    <m/>
    <m/>
    <m/>
    <x v="1"/>
  </r>
  <r>
    <n v="2125"/>
    <s v="Michael Redd"/>
    <d v="1979-08-24T00:00:00"/>
    <s v="Former"/>
    <s v="g"/>
    <s v="USA"/>
    <s v="Black"/>
    <d v="2000-11-02T00:00:00"/>
    <n v="2000"/>
    <n v="2012"/>
    <d v="2019-07-31T00:00:00"/>
    <n v="0"/>
    <s v="No"/>
    <n v="39"/>
    <n v="21.19"/>
    <n v="39.93"/>
    <n v="99.79"/>
    <n v="198.12"/>
    <n v="198.12"/>
    <n v="25.42"/>
    <n v="629"/>
    <s v="Yes"/>
    <m/>
    <m/>
    <m/>
    <x v="1"/>
  </r>
  <r>
    <n v="2126"/>
    <s v="Marlon Redmond"/>
    <d v="1955-04-15T00:00:00"/>
    <s v="Former"/>
    <s v="g"/>
    <s v="USA"/>
    <s v="Black"/>
    <d v="1978-10-15T00:00:00"/>
    <n v="1978"/>
    <n v="1980"/>
    <d v="2019-07-31T00:00:00"/>
    <n v="0"/>
    <s v="No"/>
    <n v="64"/>
    <n v="23.5"/>
    <n v="64.290000000000006"/>
    <n v="85.27"/>
    <n v="198.12"/>
    <n v="198.12"/>
    <n v="21.73"/>
    <n v="77"/>
    <s v="No"/>
    <m/>
    <m/>
    <m/>
    <x v="1"/>
  </r>
  <r>
    <n v="2127"/>
    <s v="Jim Reid"/>
    <d v="1945-08-03T00:00:00"/>
    <s v="Former"/>
    <s v="F"/>
    <s v="USA"/>
    <s v="Black"/>
    <d v="1967-10-18T00:00:00"/>
    <n v="1967"/>
    <n v="1968"/>
    <d v="2019-07-31T00:00:00"/>
    <n v="0"/>
    <s v="No"/>
    <n v="73"/>
    <n v="22.21"/>
    <n v="73.989999999999995"/>
    <n v="95.25"/>
    <n v="198.12"/>
    <n v="198.12"/>
    <n v="24.27"/>
    <n v="6"/>
    <s v="No"/>
    <m/>
    <m/>
    <m/>
    <x v="1"/>
  </r>
  <r>
    <n v="2128"/>
    <s v="Richard Rellford"/>
    <d v="1964-02-16T00:00:00"/>
    <s v="Former"/>
    <s v="F"/>
    <s v="USA"/>
    <s v="Black"/>
    <d v="1988-04-12T00:00:00"/>
    <n v="1987"/>
    <n v="1988"/>
    <d v="2019-07-31T00:00:00"/>
    <n v="0"/>
    <s v="No"/>
    <n v="55"/>
    <n v="24.15"/>
    <n v="55.45"/>
    <n v="104.33"/>
    <n v="198.12"/>
    <n v="198.12"/>
    <n v="26.58"/>
    <n v="4"/>
    <s v="No"/>
    <m/>
    <m/>
    <m/>
    <x v="1"/>
  </r>
  <r>
    <n v="2129"/>
    <s v="Rodrick Rhodes"/>
    <d v="1973-09-24T00:00:00"/>
    <s v="Former"/>
    <s v="G-F"/>
    <s v="USA"/>
    <s v="Black"/>
    <d v="1997-10-31T00:00:00"/>
    <n v="1997"/>
    <n v="2000"/>
    <d v="2019-07-31T00:00:00"/>
    <n v="0"/>
    <s v="No"/>
    <n v="45"/>
    <n v="24.1"/>
    <n v="45.85"/>
    <n v="102.06"/>
    <n v="198.12"/>
    <n v="198.12"/>
    <n v="26"/>
    <n v="72"/>
    <s v="No"/>
    <m/>
    <m/>
    <m/>
    <x v="1"/>
  </r>
  <r>
    <n v="2130"/>
    <s v="Glen Rice"/>
    <d v="1991-01-01T00:00:00"/>
    <s v="Former"/>
    <s v="g"/>
    <s v="USA"/>
    <s v="Black"/>
    <d v="2013-11-12T00:00:00"/>
    <n v="2013"/>
    <n v="2015"/>
    <d v="2019-07-31T00:00:00"/>
    <n v="0"/>
    <s v="No"/>
    <n v="28"/>
    <n v="22.86"/>
    <n v="28.58"/>
    <n v="93.44"/>
    <n v="198.12"/>
    <n v="198.12"/>
    <n v="23.81"/>
    <n v="16"/>
    <s v="No"/>
    <m/>
    <m/>
    <m/>
    <x v="1"/>
  </r>
  <r>
    <n v="2131"/>
    <s v="Jason Richardson"/>
    <d v="1981-01-20T00:00:00"/>
    <s v="Former"/>
    <s v="g"/>
    <s v="USA"/>
    <s v="Black"/>
    <d v="2001-10-31T00:00:00"/>
    <n v="2001"/>
    <n v="2015"/>
    <d v="2019-07-31T00:00:00"/>
    <n v="0"/>
    <s v="No"/>
    <n v="38"/>
    <n v="20.78"/>
    <n v="38.520000000000003"/>
    <n v="99.79"/>
    <n v="198.12"/>
    <n v="198.12"/>
    <n v="25.42"/>
    <n v="849"/>
    <s v="No"/>
    <m/>
    <m/>
    <m/>
    <x v="1"/>
  </r>
  <r>
    <n v="2132"/>
    <s v="Jeremy Richardson"/>
    <d v="1984-02-11T00:00:00"/>
    <s v="Former"/>
    <s v="G-F"/>
    <s v="USA"/>
    <s v="Black"/>
    <d v="2007-01-31T00:00:00"/>
    <n v="2006"/>
    <n v="2009"/>
    <d v="2019-07-31T00:00:00"/>
    <n v="0"/>
    <s v="No"/>
    <n v="35"/>
    <n v="22.97"/>
    <n v="35.47"/>
    <n v="83.91"/>
    <n v="198.12"/>
    <n v="198.12"/>
    <n v="21.38"/>
    <n v="45"/>
    <s v="No"/>
    <m/>
    <m/>
    <m/>
    <x v="1"/>
  </r>
  <r>
    <n v="2133"/>
    <s v="Quentin Richardson"/>
    <d v="1980-04-13T00:00:00"/>
    <s v="Former"/>
    <s v="g"/>
    <s v="USA"/>
    <s v="Black"/>
    <d v="2000-10-31T00:00:00"/>
    <n v="2000"/>
    <n v="2013"/>
    <d v="2019-07-31T00:00:00"/>
    <n v="0"/>
    <s v="No"/>
    <n v="39"/>
    <n v="20.55"/>
    <n v="39.299999999999997"/>
    <n v="101.15"/>
    <n v="198.12"/>
    <n v="198.12"/>
    <n v="25.77"/>
    <n v="783"/>
    <s v="No"/>
    <m/>
    <m/>
    <m/>
    <x v="1"/>
  </r>
  <r>
    <n v="2134"/>
    <s v="Joe Roberts"/>
    <d v="1936-05-18T00:00:00"/>
    <s v="Former"/>
    <s v="F"/>
    <s v="USA"/>
    <s v="Black"/>
    <d v="1960-10-22T00:00:00"/>
    <n v="1960"/>
    <n v="1963"/>
    <d v="2019-07-31T00:00:00"/>
    <n v="0"/>
    <s v="No"/>
    <n v="83"/>
    <n v="24.43"/>
    <n v="83.2"/>
    <n v="97.07"/>
    <n v="198.12"/>
    <n v="198.12"/>
    <n v="24.73"/>
    <n v="181"/>
    <s v="No"/>
    <m/>
    <m/>
    <m/>
    <x v="1"/>
  </r>
  <r>
    <n v="2135"/>
    <s v="Bernard Robinson"/>
    <d v="1980-12-26T00:00:00"/>
    <s v="Former"/>
    <s v="G-F"/>
    <s v="USA"/>
    <s v="Black"/>
    <d v="2004-11-04T00:00:00"/>
    <n v="2004"/>
    <n v="2007"/>
    <d v="2019-07-31T00:00:00"/>
    <n v="0"/>
    <s v="No"/>
    <n v="38"/>
    <n v="23.86"/>
    <n v="38.590000000000003"/>
    <n v="95.25"/>
    <n v="198.12"/>
    <n v="198.12"/>
    <n v="24.27"/>
    <n v="128"/>
    <s v="Yes"/>
    <m/>
    <m/>
    <m/>
    <x v="1"/>
  </r>
  <r>
    <n v="2136"/>
    <s v="Jackie Robinson"/>
    <d v="1955-05-20T00:00:00"/>
    <s v="Former"/>
    <s v="F"/>
    <s v="USA"/>
    <s v="Black"/>
    <d v="1979-03-09T00:00:00"/>
    <n v="1978"/>
    <n v="1982"/>
    <d v="2019-07-31T00:00:00"/>
    <n v="0"/>
    <s v="No"/>
    <n v="64"/>
    <n v="23.8"/>
    <n v="64.2"/>
    <n v="95.25"/>
    <n v="198.12"/>
    <n v="198.12"/>
    <n v="24.27"/>
    <n v="22"/>
    <s v="No"/>
    <m/>
    <m/>
    <m/>
    <x v="1"/>
  </r>
  <r>
    <n v="2137"/>
    <s v="Quinton Ross"/>
    <d v="1981-04-30T00:00:00"/>
    <s v="Former"/>
    <s v="g"/>
    <s v="USA"/>
    <s v="Black"/>
    <d v="2004-11-05T00:00:00"/>
    <n v="2004"/>
    <n v="2011"/>
    <d v="2019-07-31T00:00:00"/>
    <n v="0"/>
    <s v="No"/>
    <n v="38"/>
    <n v="23.52"/>
    <n v="38.25"/>
    <n v="88.45"/>
    <n v="198.12"/>
    <n v="198.12"/>
    <n v="22.53"/>
    <n v="458"/>
    <s v="No"/>
    <m/>
    <m/>
    <m/>
    <x v="1"/>
  </r>
  <r>
    <n v="2138"/>
    <s v="Brandon Roy"/>
    <d v="1984-07-23T00:00:00"/>
    <s v="Former"/>
    <s v="g"/>
    <s v="USA"/>
    <s v="Mezcla"/>
    <d v="2006-11-01T00:00:00"/>
    <n v="2006"/>
    <n v="2013"/>
    <d v="2019-07-31T00:00:00"/>
    <n v="0"/>
    <s v="No"/>
    <n v="35"/>
    <n v="22.28"/>
    <n v="35.020000000000003"/>
    <n v="97.52"/>
    <n v="198.12"/>
    <n v="198.12"/>
    <n v="24.85"/>
    <n v="326"/>
    <s v="No"/>
    <m/>
    <m/>
    <m/>
    <x v="1"/>
  </r>
  <r>
    <n v="2139"/>
    <s v="John Rudometkin"/>
    <d v="1940-06-06T00:00:00"/>
    <s v="Former"/>
    <s v="F"/>
    <s v="USA"/>
    <s v="White"/>
    <d v="1962-10-19T00:00:00"/>
    <n v="1962"/>
    <n v="1965"/>
    <d v="2015-08-04T00:00:00"/>
    <n v="1"/>
    <s v="Yes"/>
    <n v="75"/>
    <n v="22.37"/>
    <n v="75.16"/>
    <n v="92.99"/>
    <n v="198.12"/>
    <n v="198.12"/>
    <n v="23.69"/>
    <n v="131"/>
    <s v="No"/>
    <s v="Diseases of the respiratory system"/>
    <s v="No"/>
    <s v="CB41.1Z Chronic respiratory failure, unspecified"/>
    <x v="0"/>
  </r>
  <r>
    <n v="2140"/>
    <s v="Brandon Rush"/>
    <d v="1985-07-07T00:00:00"/>
    <s v="Former"/>
    <s v="G-F"/>
    <s v="USA"/>
    <s v="Black"/>
    <d v="2008-10-29T00:00:00"/>
    <n v="2008"/>
    <n v="2017"/>
    <d v="2019-07-31T00:00:00"/>
    <n v="0"/>
    <s v="No"/>
    <n v="34"/>
    <n v="23.31"/>
    <n v="34.06"/>
    <n v="95.25"/>
    <n v="198.12"/>
    <n v="198.12"/>
    <n v="24.27"/>
    <n v="356"/>
    <s v="No"/>
    <m/>
    <m/>
    <m/>
    <x v="1"/>
  </r>
  <r>
    <n v="2141"/>
    <s v="Kareem Rush"/>
    <d v="1980-10-30T00:00:00"/>
    <s v="Former"/>
    <s v="g"/>
    <s v="USA"/>
    <s v="Black"/>
    <d v="2002-10-29T00:00:00"/>
    <n v="2002"/>
    <n v="2010"/>
    <d v="2019-07-31T00:00:00"/>
    <n v="0"/>
    <s v="No"/>
    <n v="38"/>
    <n v="22"/>
    <n v="38.75"/>
    <n v="97.52"/>
    <n v="198.12"/>
    <n v="198.12"/>
    <n v="24.85"/>
    <n v="346"/>
    <s v="Yes"/>
    <m/>
    <m/>
    <m/>
    <x v="1"/>
  </r>
  <r>
    <n v="2142"/>
    <s v="Frankie Sanders"/>
    <d v="1957-01-23T00:00:00"/>
    <s v="Former"/>
    <s v="F-G"/>
    <s v="USA"/>
    <s v="Black"/>
    <d v="1978-10-14T00:00:00"/>
    <n v="1978"/>
    <n v="1981"/>
    <d v="2019-07-31T00:00:00"/>
    <n v="0"/>
    <s v="No"/>
    <n v="62"/>
    <n v="21.72"/>
    <n v="62.52"/>
    <n v="90.72"/>
    <n v="198.12"/>
    <n v="198.12"/>
    <n v="23.11"/>
    <n v="69"/>
    <s v="No"/>
    <m/>
    <m/>
    <m/>
    <x v="1"/>
  </r>
  <r>
    <n v="2143"/>
    <s v="Mike Sanders"/>
    <d v="1960-05-07T00:00:00"/>
    <s v="Former"/>
    <s v="F-G"/>
    <s v="USA"/>
    <s v="Black"/>
    <d v="1983-02-10T00:00:00"/>
    <n v="1982"/>
    <n v="1993"/>
    <d v="2019-07-31T00:00:00"/>
    <n v="0"/>
    <s v="No"/>
    <n v="59"/>
    <n v="22.76"/>
    <n v="59.23"/>
    <n v="95.25"/>
    <n v="198.12"/>
    <n v="198.12"/>
    <n v="24.27"/>
    <n v="648"/>
    <s v="No"/>
    <m/>
    <m/>
    <m/>
    <x v="1"/>
  </r>
  <r>
    <n v="2144"/>
    <s v="Tom Sanders*"/>
    <d v="1938-11-08T00:00:00"/>
    <s v="Former"/>
    <s v="F"/>
    <s v="USA"/>
    <s v="Black"/>
    <d v="1960-10-22T00:00:00"/>
    <n v="1960"/>
    <n v="1973"/>
    <d v="2019-07-31T00:00:00"/>
    <n v="0"/>
    <s v="No"/>
    <n v="80"/>
    <n v="21.95"/>
    <n v="80.73"/>
    <n v="95.25"/>
    <n v="198.12"/>
    <n v="198.12"/>
    <n v="24.27"/>
    <n v="916"/>
    <s v="No"/>
    <m/>
    <m/>
    <m/>
    <x v="1"/>
  </r>
  <r>
    <n v="2145"/>
    <s v="Jeryl Sasser"/>
    <d v="1979-02-13T00:00:00"/>
    <s v="Former"/>
    <s v="g"/>
    <s v="USA"/>
    <s v="Black"/>
    <d v="2001-12-22T00:00:00"/>
    <n v="2001"/>
    <n v="2003"/>
    <d v="2019-07-31T00:00:00"/>
    <n v="0"/>
    <s v="No"/>
    <n v="40"/>
    <n v="22.86"/>
    <n v="40.46"/>
    <n v="90.72"/>
    <n v="198.12"/>
    <n v="198.12"/>
    <n v="23.11"/>
    <n v="82"/>
    <s v="No"/>
    <m/>
    <m/>
    <m/>
    <x v="1"/>
  </r>
  <r>
    <n v="2146"/>
    <s v="Predrag Savovic"/>
    <d v="1976-05-21T00:00:00"/>
    <s v="Former"/>
    <s v="g"/>
    <s v="No USA"/>
    <s v="White"/>
    <d v="2002-11-20T00:00:00"/>
    <n v="2002"/>
    <n v="2003"/>
    <d v="2019-07-31T00:00:00"/>
    <n v="0"/>
    <s v="No"/>
    <n v="43"/>
    <n v="26.5"/>
    <n v="43.19"/>
    <n v="102.06"/>
    <n v="198.12"/>
    <n v="198.12"/>
    <n v="26"/>
    <n v="27"/>
    <s v="No"/>
    <m/>
    <m/>
    <m/>
    <x v="1"/>
  </r>
  <r>
    <n v="2147"/>
    <s v="Howie Schultz"/>
    <d v="1922-07-03T00:00:00"/>
    <s v="Former"/>
    <s v="C-F"/>
    <s v="USA"/>
    <s v="White"/>
    <d v="1949-11-03T00:00:00"/>
    <n v="1949"/>
    <n v="1953"/>
    <d v="2009-10-30T00:00:00"/>
    <n v="1"/>
    <s v="Yes"/>
    <n v="87"/>
    <n v="27.34"/>
    <n v="87.33"/>
    <n v="90.72"/>
    <n v="198.12"/>
    <n v="198.12"/>
    <n v="23.11"/>
    <n v="173"/>
    <s v="No"/>
    <s v="Cáncer"/>
    <s v="No"/>
    <s v="2D4Z Unspecified malignant neoplasms of ill-defined or unspecified sites"/>
    <x v="3"/>
  </r>
  <r>
    <n v="2148"/>
    <s v="John Schweitz"/>
    <d v="1960-04-19T00:00:00"/>
    <s v="Former"/>
    <s v="g"/>
    <s v="USA"/>
    <s v="White"/>
    <d v="1984-11-20T00:00:00"/>
    <n v="1984"/>
    <n v="1987"/>
    <d v="2019-07-31T00:00:00"/>
    <n v="0"/>
    <s v="No"/>
    <n v="59"/>
    <n v="24.59"/>
    <n v="59.28"/>
    <n v="95.25"/>
    <n v="198.12"/>
    <n v="198.12"/>
    <n v="24.27"/>
    <n v="22"/>
    <s v="No"/>
    <m/>
    <m/>
    <m/>
    <x v="1"/>
  </r>
  <r>
    <n v="2149"/>
    <s v="James Scott"/>
    <d v="1972-06-06T00:00:00"/>
    <s v="Former"/>
    <s v="F"/>
    <s v="USA"/>
    <s v="Black"/>
    <d v="1996-11-20T00:00:00"/>
    <n v="1996"/>
    <n v="1997"/>
    <d v="2019-07-31T00:00:00"/>
    <n v="0"/>
    <s v="No"/>
    <n v="47"/>
    <n v="24.46"/>
    <n v="47.15"/>
    <n v="81.650000000000006"/>
    <n v="198.12"/>
    <n v="198.12"/>
    <n v="20.8"/>
    <n v="8"/>
    <s v="No"/>
    <m/>
    <m/>
    <m/>
    <x v="1"/>
  </r>
  <r>
    <n v="2150"/>
    <s v="Ed Searcy"/>
    <d v="1952-04-17T00:00:00"/>
    <s v="Former"/>
    <s v="F"/>
    <s v="USA"/>
    <s v="Black"/>
    <d v="1975-11-08T00:00:00"/>
    <n v="1975"/>
    <n v="1976"/>
    <d v="2019-07-31T00:00:00"/>
    <n v="0"/>
    <s v="No"/>
    <n v="67"/>
    <n v="23.56"/>
    <n v="67.290000000000006"/>
    <n v="95.25"/>
    <n v="198.12"/>
    <n v="198.12"/>
    <n v="24.27"/>
    <n v="4"/>
    <s v="No"/>
    <m/>
    <m/>
    <m/>
    <x v="1"/>
  </r>
  <r>
    <n v="2151"/>
    <s v="Brian Shaw"/>
    <d v="1966-03-22T00:00:00"/>
    <s v="Former"/>
    <s v="g"/>
    <s v="USA"/>
    <s v="Black"/>
    <d v="1988-11-04T00:00:00"/>
    <n v="1988"/>
    <n v="2003"/>
    <d v="2019-07-31T00:00:00"/>
    <n v="0"/>
    <s v="No"/>
    <n v="53"/>
    <n v="22.62"/>
    <n v="53.36"/>
    <n v="86.18"/>
    <n v="198.12"/>
    <n v="198.12"/>
    <n v="21.96"/>
    <n v="943"/>
    <s v="No"/>
    <m/>
    <m/>
    <m/>
    <x v="1"/>
  </r>
  <r>
    <n v="2152"/>
    <s v="Steve Sheppard"/>
    <d v="1954-03-21T00:00:00"/>
    <s v="Former"/>
    <s v="F"/>
    <s v="USA"/>
    <s v="Black"/>
    <d v="1977-10-18T00:00:00"/>
    <n v="1977"/>
    <n v="1979"/>
    <d v="2019-07-31T00:00:00"/>
    <n v="0"/>
    <s v="No"/>
    <n v="65"/>
    <n v="23.58"/>
    <n v="65.36"/>
    <n v="97.52"/>
    <n v="198.12"/>
    <n v="198.12"/>
    <n v="24.85"/>
    <n v="106"/>
    <s v="No"/>
    <m/>
    <m/>
    <m/>
    <x v="1"/>
  </r>
  <r>
    <n v="2153"/>
    <s v="Gene Short"/>
    <d v="1953-08-07T00:00:00"/>
    <s v="Former"/>
    <s v="F"/>
    <s v="USA"/>
    <s v="Black"/>
    <d v="1975-11-30T00:00:00"/>
    <n v="1975"/>
    <n v="1976"/>
    <d v="2016-03-16T00:00:00"/>
    <n v="1"/>
    <s v="Yes"/>
    <n v="62"/>
    <n v="22.31"/>
    <n v="62.61"/>
    <n v="90.72"/>
    <n v="198.12"/>
    <n v="198.12"/>
    <n v="23.11"/>
    <n v="34"/>
    <s v="No"/>
    <m/>
    <s v="No"/>
    <s v="5A14 Diabetes mellitus, type unspecified"/>
    <x v="0"/>
  </r>
  <r>
    <n v="2154"/>
    <s v="Alexey Shved"/>
    <d v="1988-12-16T00:00:00"/>
    <s v="Former"/>
    <s v="g"/>
    <s v="No USA"/>
    <s v="White"/>
    <d v="2012-11-02T00:00:00"/>
    <n v="2012"/>
    <n v="2015"/>
    <d v="2019-07-31T00:00:00"/>
    <n v="0"/>
    <s v="No"/>
    <n v="30"/>
    <n v="23.88"/>
    <n v="30.62"/>
    <n v="86.18"/>
    <n v="198.12"/>
    <n v="198.12"/>
    <n v="21.96"/>
    <n v="180"/>
    <s v="No"/>
    <m/>
    <m/>
    <m/>
    <x v="1"/>
  </r>
  <r>
    <n v="2155"/>
    <s v="Mike Silliman"/>
    <d v="1944-05-05T00:00:00"/>
    <s v="Former"/>
    <s v="F"/>
    <s v="USA"/>
    <s v="White"/>
    <d v="1970-11-16T00:00:00"/>
    <n v="1970"/>
    <n v="1971"/>
    <d v="2000-06-16T00:00:00"/>
    <n v="1"/>
    <s v="Yes"/>
    <n v="56"/>
    <n v="26.53"/>
    <n v="56.11"/>
    <n v="102.06"/>
    <n v="198.12"/>
    <n v="198.12"/>
    <n v="26"/>
    <n v="36"/>
    <s v="No"/>
    <s v="Diseases of the circulatory system"/>
    <s v="No"/>
    <s v="BA41.Z Acute myocardial infarction, unspecified"/>
    <x v="2"/>
  </r>
  <r>
    <n v="2156"/>
    <s v="Jeff Slade"/>
    <d v="1941-03-01T00:00:00"/>
    <s v="Former"/>
    <s v="F"/>
    <s v="USA"/>
    <s v="White"/>
    <d v="1962-10-23T00:00:00"/>
    <n v="1962"/>
    <n v="1963"/>
    <d v="2012-02-11T00:00:00"/>
    <n v="1"/>
    <s v="Yes"/>
    <n v="70"/>
    <n v="21.65"/>
    <n v="70.95"/>
    <n v="99.79"/>
    <n v="198.12"/>
    <n v="198.12"/>
    <n v="25.42"/>
    <n v="3"/>
    <s v="No"/>
    <s v="No encontrado"/>
    <s v="No"/>
    <s v="XB5F"/>
    <x v="4"/>
  </r>
  <r>
    <n v="2157"/>
    <s v="Clinton Smith"/>
    <d v="1964-01-19T00:00:00"/>
    <s v="Former"/>
    <s v="F"/>
    <s v="USA"/>
    <s v="Black"/>
    <d v="1986-10-31T00:00:00"/>
    <n v="1986"/>
    <n v="1991"/>
    <d v="2019-07-31T00:00:00"/>
    <n v="0"/>
    <s v="No"/>
    <n v="55"/>
    <n v="22.78"/>
    <n v="55.53"/>
    <n v="95.25"/>
    <n v="198.12"/>
    <n v="198.12"/>
    <n v="24.27"/>
    <n v="46"/>
    <s v="No"/>
    <m/>
    <m/>
    <m/>
    <x v="1"/>
  </r>
  <r>
    <n v="2158"/>
    <s v="Derek Smith"/>
    <d v="1961-11-01T00:00:00"/>
    <s v="Former"/>
    <s v="G-F"/>
    <s v="USA"/>
    <s v="Black"/>
    <d v="1983-01-12T00:00:00"/>
    <n v="1982"/>
    <n v="1991"/>
    <d v="1996-08-10T00:00:00"/>
    <n v="1"/>
    <s v="Yes"/>
    <n v="34"/>
    <n v="21.2"/>
    <n v="34.770000000000003"/>
    <n v="92.99"/>
    <n v="198.12"/>
    <n v="198.12"/>
    <n v="23.69"/>
    <n v="408"/>
    <s v="No"/>
    <m/>
    <s v="No"/>
    <s v="MD33"/>
    <x v="0"/>
  </r>
  <r>
    <n v="2159"/>
    <s v="Ed Smith"/>
    <d v="1929-07-05T00:00:00"/>
    <s v="Former"/>
    <s v="F"/>
    <s v="USA"/>
    <s v="White"/>
    <d v="1953-10-31T00:00:00"/>
    <n v="1953"/>
    <n v="1954"/>
    <d v="1998-11-26T00:00:00"/>
    <n v="1"/>
    <s v="Yes"/>
    <n v="69"/>
    <n v="24.32"/>
    <n v="69.39"/>
    <n v="81.650000000000006"/>
    <n v="198.12"/>
    <n v="198.12"/>
    <n v="20.8"/>
    <n v="12"/>
    <s v="No"/>
    <s v="No encontrado"/>
    <s v="No"/>
    <s v="XB5F"/>
    <x v="4"/>
  </r>
  <r>
    <n v="2160"/>
    <s v="J.R. Smith"/>
    <d v="1985-09-09T00:00:00"/>
    <s v="Active"/>
    <s v="G-F"/>
    <s v="USA"/>
    <s v="Black"/>
    <d v="2004-11-03T00:00:00"/>
    <n v="2004"/>
    <n v="2020"/>
    <d v="2019-07-31T00:00:00"/>
    <n v="0"/>
    <s v="No"/>
    <n v="33"/>
    <n v="19.149999999999999"/>
    <n v="33.89"/>
    <n v="102.06"/>
    <n v="198.12"/>
    <n v="198.12"/>
    <n v="26"/>
    <n v="751"/>
    <s v="No"/>
    <m/>
    <m/>
    <m/>
    <x v="1"/>
  </r>
  <r>
    <n v="2161"/>
    <s v="Kirk Snyder"/>
    <d v="1983-06-05T00:00:00"/>
    <s v="Former"/>
    <s v="g"/>
    <s v="USA"/>
    <s v="Black"/>
    <d v="2004-11-03T00:00:00"/>
    <n v="2004"/>
    <n v="2008"/>
    <d v="2019-07-31T00:00:00"/>
    <n v="0"/>
    <s v="No"/>
    <n v="36"/>
    <n v="21.42"/>
    <n v="36.15"/>
    <n v="102.06"/>
    <n v="198.12"/>
    <n v="198.12"/>
    <n v="26"/>
    <n v="211"/>
    <s v="No"/>
    <m/>
    <m/>
    <m/>
    <x v="1"/>
  </r>
  <r>
    <n v="2162"/>
    <s v="Guy Sparrow"/>
    <d v="1932-11-02T00:00:00"/>
    <s v="Former"/>
    <s v="F"/>
    <s v="USA"/>
    <s v="White"/>
    <d v="1957-10-23T00:00:00"/>
    <n v="1957"/>
    <n v="1960"/>
    <d v="2019-07-31T00:00:00"/>
    <n v="0"/>
    <s v="No"/>
    <n v="86"/>
    <n v="24.97"/>
    <n v="86.74"/>
    <n v="98.88"/>
    <n v="198.12"/>
    <n v="198.12"/>
    <n v="25.19"/>
    <n v="150"/>
    <s v="No"/>
    <m/>
    <m/>
    <m/>
    <x v="1"/>
  </r>
  <r>
    <n v="2163"/>
    <s v="Andre Spencer"/>
    <d v="1964-07-20T00:00:00"/>
    <s v="Former"/>
    <s v="F"/>
    <s v="USA"/>
    <s v="Black"/>
    <d v="1992-12-28T00:00:00"/>
    <n v="1992"/>
    <n v="1994"/>
    <d v="2019-07-31T00:00:00"/>
    <n v="0"/>
    <s v="No"/>
    <n v="55"/>
    <n v="28.44"/>
    <n v="55.03"/>
    <n v="95.25"/>
    <n v="198.12"/>
    <n v="198.12"/>
    <n v="24.27"/>
    <n v="48"/>
    <s v="No"/>
    <m/>
    <m/>
    <m/>
    <x v="1"/>
  </r>
  <r>
    <n v="2164"/>
    <s v="Jerry Stackhouse"/>
    <d v="1974-11-05T00:00:00"/>
    <s v="Former"/>
    <s v="G-F"/>
    <s v="USA"/>
    <s v="Black"/>
    <d v="1995-11-03T00:00:00"/>
    <n v="1995"/>
    <n v="2013"/>
    <d v="2019-07-31T00:00:00"/>
    <n v="0"/>
    <s v="No"/>
    <n v="44"/>
    <n v="20.99"/>
    <n v="44.73"/>
    <n v="98.88"/>
    <n v="198.12"/>
    <n v="198.12"/>
    <n v="25.19"/>
    <n v="970"/>
    <s v="No"/>
    <m/>
    <m/>
    <m/>
    <x v="1"/>
  </r>
  <r>
    <n v="2165"/>
    <s v="Keith Starr"/>
    <d v="1954-03-14T00:00:00"/>
    <s v="Former"/>
    <s v="G-F"/>
    <s v="USA"/>
    <s v="Black"/>
    <d v="1976-10-13T00:00:00"/>
    <n v="1976"/>
    <n v="1977"/>
    <d v="2019-07-31T00:00:00"/>
    <n v="0"/>
    <s v="No"/>
    <n v="65"/>
    <n v="22.58"/>
    <n v="65.38"/>
    <n v="86.18"/>
    <n v="198.12"/>
    <n v="198.12"/>
    <n v="21.96"/>
    <n v="17"/>
    <s v="No"/>
    <m/>
    <m/>
    <m/>
    <x v="1"/>
  </r>
  <r>
    <n v="2166"/>
    <s v="Nik Stauskas"/>
    <d v="1993-10-07T00:00:00"/>
    <s v="Former"/>
    <s v="g"/>
    <s v="No USA"/>
    <s v="White"/>
    <d v="2014-10-29T00:00:00"/>
    <n v="2014"/>
    <n v="2019"/>
    <d v="2019-07-31T00:00:00"/>
    <n v="0"/>
    <s v="No"/>
    <n v="25"/>
    <n v="21.06"/>
    <n v="25.81"/>
    <n v="92.99"/>
    <n v="198.12"/>
    <n v="198.12"/>
    <n v="23.69"/>
    <n v="59"/>
    <s v="No"/>
    <m/>
    <m/>
    <m/>
    <x v="1"/>
  </r>
  <r>
    <n v="2167"/>
    <s v="Dennis Stewart"/>
    <d v="1947-04-11T00:00:00"/>
    <s v="Former"/>
    <s v="F"/>
    <s v="USA"/>
    <s v="Black"/>
    <d v="1970-10-14T00:00:00"/>
    <n v="1970"/>
    <n v="1971"/>
    <d v="2019-07-31T00:00:00"/>
    <n v="0"/>
    <s v="No"/>
    <n v="72"/>
    <n v="23.51"/>
    <n v="72.3"/>
    <n v="99.79"/>
    <n v="198.12"/>
    <n v="198.12"/>
    <n v="25.42"/>
    <n v="2"/>
    <s v="No"/>
    <m/>
    <m/>
    <m/>
    <x v="1"/>
  </r>
  <r>
    <n v="2168"/>
    <s v="Julyan Stone"/>
    <d v="1988-12-07T00:00:00"/>
    <s v="Former"/>
    <s v="g"/>
    <s v="USA"/>
    <s v="Black"/>
    <d v="2012-01-11T00:00:00"/>
    <n v="2011"/>
    <n v="2018"/>
    <d v="2019-07-31T00:00:00"/>
    <n v="0"/>
    <s v="No"/>
    <n v="30"/>
    <n v="23.09"/>
    <n v="30.64"/>
    <n v="90.72"/>
    <n v="198.12"/>
    <n v="198.12"/>
    <n v="23.11"/>
    <n v="47"/>
    <s v="No"/>
    <m/>
    <m/>
    <m/>
    <x v="1"/>
  </r>
  <r>
    <n v="2169"/>
    <s v="Awvee Storey"/>
    <d v="1977-04-18T00:00:00"/>
    <s v="Former"/>
    <s v="G-F"/>
    <s v="USA"/>
    <s v="Black"/>
    <d v="2004-11-13T00:00:00"/>
    <n v="2004"/>
    <n v="2008"/>
    <d v="2019-07-31T00:00:00"/>
    <n v="0"/>
    <s v="No"/>
    <n v="42"/>
    <n v="27.57"/>
    <n v="42.28"/>
    <n v="100.7"/>
    <n v="198.12"/>
    <n v="198.12"/>
    <n v="25.65"/>
    <n v="60"/>
    <s v="No"/>
    <m/>
    <m/>
    <m/>
    <x v="1"/>
  </r>
  <r>
    <n v="2170"/>
    <s v="Norm Swanson"/>
    <d v="1930-10-04T00:00:00"/>
    <s v="Former"/>
    <s v="F"/>
    <s v="USA"/>
    <s v="White"/>
    <d v="1953-10-31T00:00:00"/>
    <n v="1953"/>
    <n v="1954"/>
    <d v="2016-11-24T00:00:00"/>
    <n v="1"/>
    <s v="Yes"/>
    <n v="86"/>
    <n v="23.07"/>
    <n v="86.14"/>
    <n v="95.25"/>
    <n v="198.12"/>
    <n v="198.12"/>
    <n v="24.27"/>
    <n v="63"/>
    <s v="No"/>
    <m/>
    <s v="No"/>
    <s v="XB5F"/>
    <x v="4"/>
  </r>
  <r>
    <n v="2171"/>
    <s v="Donell Taylor"/>
    <d v="1982-07-26T00:00:00"/>
    <s v="Former"/>
    <s v="g"/>
    <s v="USA"/>
    <s v="Black"/>
    <d v="2005-11-09T00:00:00"/>
    <n v="2005"/>
    <n v="2007"/>
    <d v="2019-07-31T00:00:00"/>
    <n v="0"/>
    <s v="No"/>
    <n v="37"/>
    <n v="23.29"/>
    <n v="37.01"/>
    <n v="81.650000000000006"/>
    <n v="198.12"/>
    <n v="198.12"/>
    <n v="20.8"/>
    <n v="98"/>
    <s v="No"/>
    <m/>
    <m/>
    <m/>
    <x v="1"/>
  </r>
  <r>
    <n v="2172"/>
    <s v="Garrett Temple"/>
    <d v="1986-05-08T00:00:00"/>
    <s v="Active"/>
    <s v="g"/>
    <s v="USA"/>
    <s v="Mezcla"/>
    <d v="2010-02-09T00:00:00"/>
    <n v="2009"/>
    <n v="2020"/>
    <d v="2019-07-31T00:00:00"/>
    <n v="0"/>
    <s v="No"/>
    <n v="33"/>
    <n v="23.76"/>
    <n v="33.229999999999997"/>
    <n v="88.45"/>
    <n v="198.12"/>
    <n v="198.12"/>
    <n v="22.53"/>
    <n v="229"/>
    <s v="No"/>
    <m/>
    <m/>
    <m/>
    <x v="1"/>
  </r>
  <r>
    <n v="2173"/>
    <s v="Chuck Terry"/>
    <d v="1950-09-27T00:00:00"/>
    <s v="Former"/>
    <s v="F"/>
    <s v="USA"/>
    <s v="White"/>
    <d v="1972-10-13T00:00:00"/>
    <n v="1972"/>
    <n v="1977"/>
    <d v="2019-07-31T00:00:00"/>
    <n v="0"/>
    <s v="No"/>
    <n v="68"/>
    <n v="22.05"/>
    <n v="68.84"/>
    <n v="97.52"/>
    <n v="198.12"/>
    <n v="198.12"/>
    <n v="24.85"/>
    <n v="135"/>
    <s v="No"/>
    <m/>
    <m/>
    <m/>
    <x v="1"/>
  </r>
  <r>
    <n v="2174"/>
    <s v="Jamel Thomas"/>
    <d v="1973-03-25T00:00:00"/>
    <s v="Former"/>
    <s v="F"/>
    <s v="USA"/>
    <s v="Black"/>
    <d v="1999-12-14T00:00:00"/>
    <n v="1999"/>
    <n v="2001"/>
    <d v="2019-07-31T00:00:00"/>
    <n v="0"/>
    <s v="No"/>
    <n v="46"/>
    <n v="26.72"/>
    <n v="46.35"/>
    <n v="97.52"/>
    <n v="198.12"/>
    <n v="198.12"/>
    <n v="24.85"/>
    <n v="12"/>
    <s v="No"/>
    <m/>
    <m/>
    <m/>
    <x v="1"/>
  </r>
  <r>
    <n v="2175"/>
    <s v="Joe Thomas"/>
    <d v="1948-03-09T00:00:00"/>
    <s v="Former"/>
    <s v="F"/>
    <s v="USA"/>
    <s v="Black"/>
    <d v="1970-10-15T00:00:00"/>
    <n v="1970"/>
    <n v="1971"/>
    <d v="2019-07-31T00:00:00"/>
    <n v="0"/>
    <s v="No"/>
    <n v="71"/>
    <n v="22.6"/>
    <n v="71.39"/>
    <n v="92.99"/>
    <n v="198.12"/>
    <n v="198.12"/>
    <n v="23.69"/>
    <n v="39"/>
    <s v="No"/>
    <m/>
    <m/>
    <m/>
    <x v="1"/>
  </r>
  <r>
    <n v="2176"/>
    <s v="Bernard Thompson"/>
    <d v="1962-08-30T00:00:00"/>
    <s v="Former"/>
    <s v="F-G"/>
    <s v="USA"/>
    <s v="Black"/>
    <d v="1984-10-27T00:00:00"/>
    <n v="1984"/>
    <n v="1989"/>
    <d v="2019-07-31T00:00:00"/>
    <n v="0"/>
    <s v="No"/>
    <n v="56"/>
    <n v="22.16"/>
    <n v="56.92"/>
    <n v="95.25"/>
    <n v="198.12"/>
    <n v="198.12"/>
    <n v="24.27"/>
    <n v="204"/>
    <s v="No"/>
    <m/>
    <m/>
    <m/>
    <x v="1"/>
  </r>
  <r>
    <n v="2177"/>
    <s v="Mychel Thompson"/>
    <d v="1988-06-01T00:00:00"/>
    <s v="Former"/>
    <s v="g"/>
    <s v="USA"/>
    <s v="White"/>
    <d v="2012-01-04T00:00:00"/>
    <n v="2011"/>
    <n v="2012"/>
    <d v="2019-07-31T00:00:00"/>
    <n v="0"/>
    <s v="No"/>
    <n v="31"/>
    <n v="23.59"/>
    <n v="31.16"/>
    <n v="95.71"/>
    <n v="198.12"/>
    <n v="198.12"/>
    <n v="24.38"/>
    <n v="5"/>
    <s v="No"/>
    <m/>
    <m/>
    <m/>
    <x v="1"/>
  </r>
  <r>
    <n v="2178"/>
    <s v="Paul Thompson"/>
    <d v="1961-05-25T00:00:00"/>
    <s v="Former"/>
    <s v="G-F"/>
    <s v="USA"/>
    <s v="Black"/>
    <d v="1983-10-28T00:00:00"/>
    <n v="1983"/>
    <n v="1986"/>
    <d v="2019-07-31T00:00:00"/>
    <n v="0"/>
    <s v="No"/>
    <n v="58"/>
    <n v="22.43"/>
    <n v="58.18"/>
    <n v="95.25"/>
    <n v="198.12"/>
    <n v="198.12"/>
    <n v="24.27"/>
    <n v="154"/>
    <s v="No"/>
    <m/>
    <m/>
    <m/>
    <x v="1"/>
  </r>
  <r>
    <n v="2179"/>
    <s v="Andy Toolson"/>
    <d v="1966-01-19T00:00:00"/>
    <s v="Former"/>
    <s v="G-F"/>
    <s v="USA"/>
    <s v="Black"/>
    <d v="1990-11-02T00:00:00"/>
    <n v="1990"/>
    <n v="1996"/>
    <d v="2019-07-31T00:00:00"/>
    <n v="0"/>
    <s v="No"/>
    <n v="53"/>
    <n v="24.79"/>
    <n v="53.53"/>
    <n v="95.25"/>
    <n v="198.12"/>
    <n v="198.12"/>
    <n v="24.27"/>
    <n v="60"/>
    <s v="No"/>
    <m/>
    <m/>
    <m/>
    <x v="1"/>
  </r>
  <r>
    <n v="2180"/>
    <s v="Jack Toomay"/>
    <d v="1922-08-09T00:00:00"/>
    <s v="Former"/>
    <s v="C-F"/>
    <s v="USA"/>
    <s v="White"/>
    <d v="1947-11-13T00:00:00"/>
    <n v="1947"/>
    <n v="1950"/>
    <d v="2008-03-12T00:00:00"/>
    <n v="1"/>
    <s v="Yes"/>
    <n v="85"/>
    <n v="25.26"/>
    <n v="85.59"/>
    <n v="97.52"/>
    <n v="198.12"/>
    <n v="198.12"/>
    <n v="24.85"/>
    <n v="131"/>
    <s v="No"/>
    <m/>
    <s v="No"/>
    <s v="DC50.Z Peritonitis, unspecified"/>
    <x v="0"/>
  </r>
  <r>
    <n v="2181"/>
    <s v="Oscar Torres"/>
    <d v="1976-12-18T00:00:00"/>
    <s v="Former"/>
    <s v="F"/>
    <s v="No USA"/>
    <s v="Black"/>
    <d v="2001-10-30T00:00:00"/>
    <n v="2001"/>
    <n v="2003"/>
    <d v="2019-07-31T00:00:00"/>
    <n v="0"/>
    <s v="No"/>
    <n v="42"/>
    <n v="24.87"/>
    <n v="42.61"/>
    <n v="95.25"/>
    <n v="198.12"/>
    <n v="198.12"/>
    <n v="24.27"/>
    <n v="82"/>
    <s v="No"/>
    <m/>
    <m/>
    <m/>
    <x v="1"/>
  </r>
  <r>
    <n v="2182"/>
    <s v="Kelly Tripucka"/>
    <d v="1959-02-16T00:00:00"/>
    <s v="Former"/>
    <s v="F-G"/>
    <s v="USA"/>
    <s v="White"/>
    <d v="1981-10-30T00:00:00"/>
    <n v="1981"/>
    <n v="1991"/>
    <d v="2019-07-31T00:00:00"/>
    <n v="0"/>
    <s v="No"/>
    <n v="60"/>
    <n v="22.7"/>
    <n v="60.45"/>
    <n v="99.79"/>
    <n v="198.12"/>
    <n v="198.12"/>
    <n v="25.42"/>
    <n v="707"/>
    <s v="No"/>
    <m/>
    <m/>
    <m/>
    <x v="1"/>
  </r>
  <r>
    <n v="2183"/>
    <s v="John Tschogl"/>
    <d v="1950-04-25T00:00:00"/>
    <s v="Former"/>
    <s v="F"/>
    <s v="USA"/>
    <s v="White"/>
    <d v="1973-02-27T00:00:00"/>
    <n v="1972"/>
    <n v="1975"/>
    <d v="2019-07-31T00:00:00"/>
    <n v="0"/>
    <s v="No"/>
    <n v="69"/>
    <n v="22.84"/>
    <n v="69.260000000000005"/>
    <n v="93.44"/>
    <n v="198.12"/>
    <n v="198.12"/>
    <n v="23.81"/>
    <n v="113"/>
    <s v="No"/>
    <m/>
    <m/>
    <m/>
    <x v="1"/>
  </r>
  <r>
    <n v="2184"/>
    <s v="Alando Tucker"/>
    <d v="1984-02-11T00:00:00"/>
    <s v="Former"/>
    <s v="F"/>
    <s v="USA"/>
    <s v="Black"/>
    <d v="2007-11-06T00:00:00"/>
    <n v="2007"/>
    <n v="2010"/>
    <d v="2019-07-31T00:00:00"/>
    <n v="0"/>
    <s v="No"/>
    <n v="35"/>
    <n v="23.73"/>
    <n v="35.47"/>
    <n v="92.99"/>
    <n v="198.12"/>
    <n v="198.12"/>
    <n v="23.69"/>
    <n v="51"/>
    <s v="No"/>
    <m/>
    <m/>
    <m/>
    <x v="1"/>
  </r>
  <r>
    <n v="2185"/>
    <s v="Jack Twyman*"/>
    <d v="1934-05-11T00:00:00"/>
    <s v="Former"/>
    <s v="F-G"/>
    <s v="USA"/>
    <s v="White"/>
    <d v="1955-11-05T00:00:00"/>
    <n v="1955"/>
    <n v="1966"/>
    <d v="2012-05-30T00:00:00"/>
    <n v="1"/>
    <s v="Yes"/>
    <n v="78"/>
    <n v="21.49"/>
    <n v="78.05"/>
    <n v="95.25"/>
    <n v="198.12"/>
    <n v="198.12"/>
    <n v="24.27"/>
    <n v="823"/>
    <s v="No"/>
    <s v="Cáncer"/>
    <s v="No"/>
    <s v="2B33"/>
    <x v="3"/>
  </r>
  <r>
    <n v="2186"/>
    <s v="Edwin Ubiles"/>
    <d v="1986-11-26T00:00:00"/>
    <s v="Former"/>
    <s v="g"/>
    <s v="USA"/>
    <s v="Black"/>
    <d v="2012-03-21T00:00:00"/>
    <n v="2011"/>
    <n v="2012"/>
    <d v="2019-07-31T00:00:00"/>
    <n v="0"/>
    <s v="No"/>
    <n v="32"/>
    <n v="25.32"/>
    <n v="32.68"/>
    <n v="92.53"/>
    <n v="198.12"/>
    <n v="198.12"/>
    <n v="23.57"/>
    <n v="4"/>
    <s v="No"/>
    <m/>
    <m/>
    <m/>
    <x v="1"/>
  </r>
  <r>
    <n v="2187"/>
    <s v="Ime Udoka"/>
    <d v="1977-08-09T00:00:00"/>
    <s v="Former"/>
    <s v="F"/>
    <s v="USA"/>
    <s v="Mezcla"/>
    <d v="2004-01-14T00:00:00"/>
    <n v="2003"/>
    <n v="2011"/>
    <d v="2019-07-31T00:00:00"/>
    <n v="0"/>
    <s v="No"/>
    <n v="41"/>
    <n v="26.43"/>
    <n v="41.97"/>
    <n v="97.52"/>
    <n v="198.12"/>
    <n v="198.12"/>
    <n v="24.85"/>
    <n v="316"/>
    <s v="No"/>
    <m/>
    <m/>
    <m/>
    <x v="1"/>
  </r>
  <r>
    <n v="2188"/>
    <s v="Greivis Vasquez"/>
    <d v="1987-01-16T00:00:00"/>
    <s v="Former"/>
    <s v="g"/>
    <s v="No USA"/>
    <s v="White"/>
    <d v="2010-10-30T00:00:00"/>
    <n v="2010"/>
    <n v="2017"/>
    <d v="2019-07-31T00:00:00"/>
    <n v="0"/>
    <s v="No"/>
    <n v="32"/>
    <n v="23.79"/>
    <n v="32.54"/>
    <n v="98.43"/>
    <n v="198.12"/>
    <n v="198.12"/>
    <n v="25.08"/>
    <n v="361"/>
    <s v="No"/>
    <m/>
    <m/>
    <m/>
    <x v="1"/>
  </r>
  <r>
    <n v="2189"/>
    <s v="Gundars Vetra"/>
    <d v="1967-05-22T00:00:00"/>
    <s v="Former"/>
    <s v="F"/>
    <s v="No USA"/>
    <s v="White"/>
    <d v="1992-11-06T00:00:00"/>
    <n v="1992"/>
    <n v="1993"/>
    <d v="2019-07-31T00:00:00"/>
    <n v="0"/>
    <s v="No"/>
    <n v="52"/>
    <n v="25.46"/>
    <n v="52.19"/>
    <n v="88.45"/>
    <n v="198.12"/>
    <n v="198.12"/>
    <n v="22.53"/>
    <n v="13"/>
    <s v="No"/>
    <m/>
    <m/>
    <m/>
    <x v="1"/>
  </r>
  <r>
    <n v="2190"/>
    <s v="Clint Wager"/>
    <d v="1920-01-20T00:00:00"/>
    <s v="Former"/>
    <s v="C-F"/>
    <s v="USA"/>
    <s v="White"/>
    <d v="1949-11-03T00:00:00"/>
    <n v="1949"/>
    <n v="1950"/>
    <d v="1996-02-29T00:00:00"/>
    <n v="1"/>
    <s v="Yes"/>
    <n v="76"/>
    <n v="29.79"/>
    <n v="76.11"/>
    <n v="95.25"/>
    <n v="198.12"/>
    <n v="198.12"/>
    <n v="24.27"/>
    <n v="63"/>
    <s v="No"/>
    <s v="No encontrado"/>
    <s v="No"/>
    <s v="XB5F"/>
    <x v="4"/>
  </r>
  <r>
    <n v="2191"/>
    <s v="Brady Walker"/>
    <d v="1921-03-15T00:00:00"/>
    <s v="Former"/>
    <s v="F-C"/>
    <s v="USA"/>
    <s v="White"/>
    <d v="1948-11-04T00:00:00"/>
    <n v="1948"/>
    <n v="1952"/>
    <d v="2007-11-30T00:00:00"/>
    <n v="1"/>
    <s v="Yes"/>
    <n v="86"/>
    <n v="27.64"/>
    <n v="86.71"/>
    <n v="92.99"/>
    <n v="198.12"/>
    <n v="198.12"/>
    <n v="23.69"/>
    <n v="228"/>
    <s v="No"/>
    <s v="No encontrado"/>
    <s v="No"/>
    <s v="XB5F"/>
    <x v="4"/>
  </r>
  <r>
    <n v="2192"/>
    <s v="Chet Walker*"/>
    <d v="1940-02-22T00:00:00"/>
    <s v="Former"/>
    <s v="F-G"/>
    <s v="USA"/>
    <s v="Black"/>
    <d v="1962-10-20T00:00:00"/>
    <n v="1962"/>
    <n v="1975"/>
    <d v="2019-07-31T00:00:00"/>
    <n v="0"/>
    <s v="No"/>
    <n v="79"/>
    <n v="22.66"/>
    <n v="79.44"/>
    <n v="96.16"/>
    <n v="198.12"/>
    <n v="198.12"/>
    <n v="24.5"/>
    <n v="1032"/>
    <s v="No"/>
    <m/>
    <m/>
    <m/>
    <x v="1"/>
  </r>
  <r>
    <n v="2193"/>
    <s v="Henry Walker"/>
    <d v="1987-10-09T00:00:00"/>
    <s v="Former"/>
    <s v="F"/>
    <s v="USA"/>
    <s v="Black"/>
    <d v="2008-11-07T00:00:00"/>
    <n v="2008"/>
    <n v="2015"/>
    <d v="2019-07-31T00:00:00"/>
    <n v="0"/>
    <s v="No"/>
    <n v="31"/>
    <n v="21.08"/>
    <n v="31.81"/>
    <n v="99.79"/>
    <n v="198.12"/>
    <n v="198.12"/>
    <n v="25.42"/>
    <n v="169"/>
    <s v="No"/>
    <m/>
    <m/>
    <m/>
    <x v="1"/>
  </r>
  <r>
    <n v="2194"/>
    <s v="Dwight Waller"/>
    <d v="1945-10-05T00:00:00"/>
    <s v="Former"/>
    <s v="F"/>
    <s v="USA"/>
    <s v="Black"/>
    <d v="1968-10-16T00:00:00"/>
    <n v="1968"/>
    <n v="1969"/>
    <d v="2019-07-31T00:00:00"/>
    <n v="0"/>
    <s v="No"/>
    <n v="73"/>
    <n v="23.03"/>
    <n v="73.819999999999993"/>
    <n v="99.79"/>
    <n v="198.12"/>
    <n v="198.12"/>
    <n v="25.42"/>
    <n v="11"/>
    <s v="No"/>
    <m/>
    <m/>
    <m/>
    <x v="1"/>
  </r>
  <r>
    <n v="2195"/>
    <s v="Matt Walsh"/>
    <d v="1982-12-02T00:00:00"/>
    <s v="Former"/>
    <s v="G-F"/>
    <s v="USA"/>
    <s v="White"/>
    <d v="2005-11-02T00:00:00"/>
    <n v="2005"/>
    <n v="2006"/>
    <d v="2019-07-31T00:00:00"/>
    <n v="0"/>
    <s v="No"/>
    <n v="36"/>
    <n v="22.92"/>
    <n v="36.659999999999997"/>
    <n v="92.99"/>
    <n v="198.12"/>
    <n v="198.12"/>
    <n v="23.69"/>
    <n v="2"/>
    <s v="No"/>
    <m/>
    <m/>
    <m/>
    <x v="1"/>
  </r>
  <r>
    <n v="2196"/>
    <s v="Jim Washington"/>
    <d v="1943-07-01T00:00:00"/>
    <s v="Former"/>
    <s v="F-C"/>
    <s v="USA"/>
    <s v="Black"/>
    <d v="1965-10-15T00:00:00"/>
    <n v="1965"/>
    <n v="1976"/>
    <d v="2019-07-31T00:00:00"/>
    <n v="0"/>
    <s v="No"/>
    <n v="76"/>
    <n v="22.29"/>
    <n v="76.08"/>
    <n v="95.25"/>
    <n v="198.12"/>
    <n v="198.12"/>
    <n v="24.27"/>
    <n v="774"/>
    <s v="No"/>
    <m/>
    <m/>
    <m/>
    <x v="1"/>
  </r>
  <r>
    <n v="2197"/>
    <s v="Ron Watts"/>
    <d v="1943-05-21T00:00:00"/>
    <s v="Former"/>
    <s v="F"/>
    <s v="USA"/>
    <s v="White"/>
    <d v="1965-10-23T00:00:00"/>
    <n v="1965"/>
    <n v="1967"/>
    <d v="2019-07-31T00:00:00"/>
    <n v="0"/>
    <s v="No"/>
    <n v="76"/>
    <n v="22.43"/>
    <n v="76.19"/>
    <n v="95.25"/>
    <n v="198.12"/>
    <n v="198.12"/>
    <n v="24.27"/>
    <n v="28"/>
    <s v="No"/>
    <m/>
    <m/>
    <m/>
    <x v="1"/>
  </r>
  <r>
    <n v="2198"/>
    <s v="Clarence Weatherspoon"/>
    <d v="1970-09-08T00:00:00"/>
    <s v="Former"/>
    <s v="F"/>
    <s v="USA"/>
    <s v="Black"/>
    <d v="1992-11-06T00:00:00"/>
    <n v="1992"/>
    <n v="2005"/>
    <d v="2019-07-31T00:00:00"/>
    <n v="0"/>
    <s v="No"/>
    <n v="48"/>
    <n v="22.16"/>
    <n v="48.89"/>
    <n v="108.86"/>
    <n v="198.12"/>
    <n v="198.12"/>
    <n v="27.73"/>
    <n v="915"/>
    <s v="No"/>
    <m/>
    <m/>
    <m/>
    <x v="1"/>
  </r>
  <r>
    <n v="2199"/>
    <s v="Kyle Weaver"/>
    <d v="1986-02-18T00:00:00"/>
    <s v="Former"/>
    <s v="g"/>
    <s v="USA"/>
    <s v="Black"/>
    <d v="2008-10-29T00:00:00"/>
    <n v="2008"/>
    <n v="2011"/>
    <d v="2019-07-31T00:00:00"/>
    <n v="0"/>
    <s v="No"/>
    <n v="33"/>
    <n v="22.69"/>
    <n v="33.450000000000003"/>
    <n v="91.17"/>
    <n v="198.12"/>
    <n v="198.12"/>
    <n v="23.23"/>
    <n v="73"/>
    <s v="No"/>
    <m/>
    <m/>
    <m/>
    <x v="1"/>
  </r>
  <r>
    <n v="2200"/>
    <s v="Jake Weber"/>
    <d v="1918-03-18T00:00:00"/>
    <s v="Former"/>
    <s v="C"/>
    <s v="USA"/>
    <s v="White"/>
    <d v="1946-11-01T00:00:00"/>
    <n v="1946"/>
    <n v="1947"/>
    <d v="1990-01-06T00:00:00"/>
    <n v="1"/>
    <s v="Yes"/>
    <n v="71"/>
    <n v="28.62"/>
    <n v="71.81"/>
    <n v="102.06"/>
    <n v="198.12"/>
    <n v="198.12"/>
    <n v="26"/>
    <n v="50"/>
    <s v="No"/>
    <s v="No encontrado"/>
    <s v="No"/>
    <s v="XB5F"/>
    <x v="4"/>
  </r>
  <r>
    <n v="2201"/>
    <s v="Sonny Weems"/>
    <d v="1986-07-08T00:00:00"/>
    <s v="Former"/>
    <s v="G-F"/>
    <s v="USA"/>
    <s v="Black"/>
    <d v="2009-01-17T00:00:00"/>
    <n v="2008"/>
    <n v="2016"/>
    <d v="2019-07-31T00:00:00"/>
    <n v="0"/>
    <s v="No"/>
    <n v="33"/>
    <n v="22.53"/>
    <n v="33.06"/>
    <n v="92.99"/>
    <n v="198.12"/>
    <n v="198.12"/>
    <n v="23.69"/>
    <n v="140"/>
    <s v="No"/>
    <m/>
    <m/>
    <m/>
    <x v="1"/>
  </r>
  <r>
    <n v="2202"/>
    <s v="Doug West"/>
    <d v="1967-05-27T00:00:00"/>
    <s v="Former"/>
    <s v="G-F"/>
    <s v="USA"/>
    <s v="Black"/>
    <d v="1989-11-03T00:00:00"/>
    <n v="1989"/>
    <n v="2001"/>
    <d v="2019-07-31T00:00:00"/>
    <n v="0"/>
    <s v="No"/>
    <n v="52"/>
    <n v="22.44"/>
    <n v="52.18"/>
    <n v="90.72"/>
    <n v="198.12"/>
    <n v="198.12"/>
    <n v="23.11"/>
    <n v="676"/>
    <s v="No"/>
    <m/>
    <m/>
    <m/>
    <x v="1"/>
  </r>
  <r>
    <n v="2203"/>
    <s v="Ken Wilburn"/>
    <d v="1944-06-08T00:00:00"/>
    <s v="Former"/>
    <s v="F"/>
    <s v="USA"/>
    <s v="Black"/>
    <d v="1967-11-07T00:00:00"/>
    <n v="1967"/>
    <n v="1969"/>
    <d v="2019-07-31T00:00:00"/>
    <n v="0"/>
    <s v="No"/>
    <n v="75"/>
    <n v="23.41"/>
    <n v="75.14"/>
    <n v="88.45"/>
    <n v="198.12"/>
    <n v="198.12"/>
    <n v="22.53"/>
    <n v="7"/>
    <s v="No"/>
    <m/>
    <m/>
    <m/>
    <x v="1"/>
  </r>
  <r>
    <n v="2204"/>
    <s v="Bob Wilkerson"/>
    <d v="1954-08-15T00:00:00"/>
    <s v="Former"/>
    <s v="G-F"/>
    <s v="USA"/>
    <s v="Black"/>
    <d v="1976-10-24T00:00:00"/>
    <n v="1976"/>
    <n v="1983"/>
    <d v="2019-07-31T00:00:00"/>
    <n v="0"/>
    <s v="No"/>
    <n v="64"/>
    <n v="22.19"/>
    <n v="64.959999999999994"/>
    <n v="88.45"/>
    <n v="198.12"/>
    <n v="198.12"/>
    <n v="22.53"/>
    <n v="536"/>
    <s v="No"/>
    <m/>
    <m/>
    <m/>
    <x v="1"/>
  </r>
  <r>
    <n v="2205"/>
    <s v="Jamaal Wilkes*"/>
    <d v="1953-05-02T00:00:00"/>
    <s v="Former"/>
    <s v="F-G"/>
    <s v="USA"/>
    <s v="Black"/>
    <d v="1974-10-18T00:00:00"/>
    <n v="1974"/>
    <n v="1986"/>
    <d v="2019-07-31T00:00:00"/>
    <n v="0"/>
    <s v="No"/>
    <n v="66"/>
    <n v="21.46"/>
    <n v="66.25"/>
    <n v="86.18"/>
    <n v="198.12"/>
    <n v="198.12"/>
    <n v="21.96"/>
    <n v="828"/>
    <s v="No"/>
    <m/>
    <m/>
    <m/>
    <x v="1"/>
  </r>
  <r>
    <n v="2206"/>
    <s v="Damien Wilkins"/>
    <d v="1980-01-11T00:00:00"/>
    <s v="Former"/>
    <s v="F-G"/>
    <s v="USA"/>
    <s v="Black"/>
    <d v="2004-11-03T00:00:00"/>
    <n v="2004"/>
    <n v="2018"/>
    <d v="2019-07-31T00:00:00"/>
    <n v="0"/>
    <s v="No"/>
    <n v="39"/>
    <n v="24.81"/>
    <n v="39.549999999999997"/>
    <n v="102.06"/>
    <n v="198.12"/>
    <n v="198.12"/>
    <n v="26"/>
    <n v="563"/>
    <s v="No"/>
    <m/>
    <m/>
    <m/>
    <x v="1"/>
  </r>
  <r>
    <n v="2207"/>
    <s v="Gerald Wilkins"/>
    <d v="1963-09-11T00:00:00"/>
    <s v="Former"/>
    <s v="G-F"/>
    <s v="USA"/>
    <s v="Black"/>
    <d v="1985-10-26T00:00:00"/>
    <n v="1985"/>
    <n v="1999"/>
    <d v="2019-07-31T00:00:00"/>
    <n v="0"/>
    <s v="No"/>
    <n v="55"/>
    <n v="22.12"/>
    <n v="55.89"/>
    <n v="83.91"/>
    <n v="198.12"/>
    <n v="198.12"/>
    <n v="21.38"/>
    <n v="900"/>
    <s v="No"/>
    <m/>
    <m/>
    <m/>
    <x v="1"/>
  </r>
  <r>
    <n v="2208"/>
    <s v="Bob Williams"/>
    <d v="1931-05-12T00:00:00"/>
    <s v="Former"/>
    <s v="F"/>
    <s v="USA"/>
    <s v="Black"/>
    <d v="1955-11-05T00:00:00"/>
    <n v="1955"/>
    <n v="1957"/>
    <d v="2019-07-31T00:00:00"/>
    <n v="0"/>
    <s v="No"/>
    <n v="88"/>
    <n v="24.48"/>
    <n v="88.22"/>
    <n v="104.33"/>
    <n v="198.12"/>
    <n v="198.12"/>
    <n v="26.58"/>
    <n v="24"/>
    <s v="Yes"/>
    <m/>
    <m/>
    <m/>
    <x v="1"/>
  </r>
  <r>
    <n v="2209"/>
    <s v="Brandon Williams"/>
    <d v="1975-02-27T00:00:00"/>
    <s v="Former"/>
    <s v="g"/>
    <s v="USA"/>
    <s v="Black"/>
    <d v="1998-02-10T00:00:00"/>
    <n v="1997"/>
    <n v="2003"/>
    <d v="2019-07-31T00:00:00"/>
    <n v="0"/>
    <s v="No"/>
    <n v="44"/>
    <n v="22.95"/>
    <n v="44.42"/>
    <n v="97.52"/>
    <n v="198.12"/>
    <n v="198.12"/>
    <n v="24.85"/>
    <n v="18"/>
    <s v="No"/>
    <m/>
    <m/>
    <m/>
    <x v="1"/>
  </r>
  <r>
    <n v="2210"/>
    <s v="Reggie Williams"/>
    <d v="1986-09-14T00:00:00"/>
    <s v="Former"/>
    <s v="F"/>
    <s v="USA"/>
    <s v="Black"/>
    <d v="2010-03-02T00:00:00"/>
    <n v="2009"/>
    <n v="2017"/>
    <d v="2019-07-31T00:00:00"/>
    <n v="0"/>
    <s v="No"/>
    <n v="32"/>
    <n v="23.46"/>
    <n v="32.880000000000003"/>
    <n v="92.99"/>
    <n v="198.12"/>
    <n v="198.12"/>
    <n v="23.69"/>
    <n v="189"/>
    <s v="Yes"/>
    <m/>
    <m/>
    <m/>
    <x v="1"/>
  </r>
  <r>
    <n v="2211"/>
    <s v="Terrence Williams"/>
    <d v="1987-06-28T00:00:00"/>
    <s v="Former"/>
    <s v="F"/>
    <s v="USA"/>
    <s v="Black"/>
    <d v="2009-10-28T00:00:00"/>
    <n v="2009"/>
    <n v="2013"/>
    <d v="2019-07-31T00:00:00"/>
    <n v="0"/>
    <s v="No"/>
    <n v="32"/>
    <n v="22.34"/>
    <n v="32.090000000000003"/>
    <n v="99.79"/>
    <n v="198.12"/>
    <n v="198.12"/>
    <n v="25.42"/>
    <n v="153"/>
    <s v="No"/>
    <m/>
    <m/>
    <m/>
    <x v="1"/>
  </r>
  <r>
    <n v="2212"/>
    <s v="Travis Williams"/>
    <d v="1969-05-27T00:00:00"/>
    <s v="Former"/>
    <s v="F"/>
    <s v="USA"/>
    <s v="Black"/>
    <d v="1997-11-15T00:00:00"/>
    <n v="1997"/>
    <n v="1999"/>
    <d v="2019-07-31T00:00:00"/>
    <n v="0"/>
    <s v="No"/>
    <n v="50"/>
    <n v="28.47"/>
    <n v="50.18"/>
    <n v="97.52"/>
    <n v="198.12"/>
    <n v="198.12"/>
    <n v="24.85"/>
    <n v="47"/>
    <s v="Yes"/>
    <m/>
    <m/>
    <m/>
    <x v="1"/>
  </r>
  <r>
    <n v="2213"/>
    <s v="Harthorne Wingo"/>
    <d v="1947-09-09T00:00:00"/>
    <s v="Former"/>
    <s v="F"/>
    <s v="USA"/>
    <s v="Black"/>
    <d v="1973-02-02T00:00:00"/>
    <n v="1972"/>
    <n v="1976"/>
    <d v="2019-07-31T00:00:00"/>
    <n v="0"/>
    <s v="No"/>
    <n v="71"/>
    <n v="25.4"/>
    <n v="71.89"/>
    <n v="95.25"/>
    <n v="198.12"/>
    <n v="198.12"/>
    <n v="24.27"/>
    <n v="212"/>
    <s v="No"/>
    <m/>
    <m/>
    <m/>
    <x v="1"/>
  </r>
  <r>
    <n v="2214"/>
    <s v="Randy Wittman"/>
    <d v="1959-10-28T00:00:00"/>
    <s v="Former"/>
    <s v="G-F"/>
    <s v="USA"/>
    <s v="White"/>
    <d v="1983-10-28T00:00:00"/>
    <n v="1983"/>
    <n v="1992"/>
    <d v="2019-07-31T00:00:00"/>
    <n v="0"/>
    <s v="No"/>
    <n v="59"/>
    <n v="24"/>
    <n v="59.76"/>
    <n v="95.25"/>
    <n v="198.12"/>
    <n v="198.12"/>
    <n v="24.27"/>
    <n v="543"/>
    <s v="No"/>
    <m/>
    <m/>
    <m/>
    <x v="1"/>
  </r>
  <r>
    <n v="2215"/>
    <s v="Al Wood"/>
    <d v="1958-06-02T00:00:00"/>
    <s v="Former"/>
    <s v="G-F"/>
    <s v="USA"/>
    <s v="Black"/>
    <d v="1981-11-12T00:00:00"/>
    <n v="1981"/>
    <n v="1987"/>
    <d v="2019-07-31T00:00:00"/>
    <n v="0"/>
    <s v="No"/>
    <n v="61"/>
    <n v="23.45"/>
    <n v="61.16"/>
    <n v="87.54"/>
    <n v="198.12"/>
    <n v="198.12"/>
    <n v="22.3"/>
    <n v="417"/>
    <s v="No"/>
    <m/>
    <m/>
    <m/>
    <x v="1"/>
  </r>
  <r>
    <n v="2216"/>
    <s v="Metta World Peace"/>
    <d v="1979-11-13T00:00:00"/>
    <s v="Former"/>
    <s v="F"/>
    <s v="USA"/>
    <s v="Black"/>
    <d v="1999-11-03T00:00:00"/>
    <n v="1999"/>
    <n v="2014"/>
    <d v="2019-07-31T00:00:00"/>
    <n v="0"/>
    <s v="No"/>
    <n v="39"/>
    <n v="19.97"/>
    <n v="39.71"/>
    <n v="117.93"/>
    <n v="198.12"/>
    <n v="198.12"/>
    <n v="30.05"/>
    <n v="931"/>
    <s v="No"/>
    <m/>
    <m/>
    <m/>
    <x v="1"/>
  </r>
  <r>
    <n v="2217"/>
    <s v="Tony Wroten"/>
    <d v="1993-04-13T00:00:00"/>
    <s v="Former"/>
    <s v="g"/>
    <s v="USA"/>
    <s v="Black"/>
    <d v="2012-11-07T00:00:00"/>
    <n v="2012"/>
    <n v="2016"/>
    <d v="2019-07-31T00:00:00"/>
    <n v="0"/>
    <s v="No"/>
    <n v="26"/>
    <n v="19.57"/>
    <n v="26.3"/>
    <n v="92.99"/>
    <n v="198.12"/>
    <n v="198.12"/>
    <n v="23.69"/>
    <n v="137"/>
    <s v="Yes"/>
    <m/>
    <m/>
    <m/>
    <x v="1"/>
  </r>
  <r>
    <n v="2218"/>
    <s v="James Young"/>
    <d v="1995-08-16T00:00:00"/>
    <s v="Former"/>
    <s v="g"/>
    <s v="USA"/>
    <s v="Black"/>
    <d v="2014-11-01T00:00:00"/>
    <n v="2014"/>
    <n v="2018"/>
    <d v="2019-07-31T00:00:00"/>
    <n v="0"/>
    <s v="No"/>
    <n v="23"/>
    <n v="19.21"/>
    <n v="23.96"/>
    <n v="97.52"/>
    <n v="198.12"/>
    <n v="198.12"/>
    <n v="24.85"/>
    <n v="29"/>
    <s v="Yes"/>
    <m/>
    <m/>
    <m/>
    <x v="1"/>
  </r>
  <r>
    <n v="2219"/>
    <s v="Nick Young"/>
    <d v="1985-06-01T00:00:00"/>
    <s v="Former"/>
    <s v="g"/>
    <s v="USA"/>
    <s v="Black"/>
    <d v="2007-10-31T00:00:00"/>
    <n v="2007"/>
    <n v="2019"/>
    <d v="2019-07-31T00:00:00"/>
    <n v="0"/>
    <s v="No"/>
    <n v="34"/>
    <n v="22.41"/>
    <n v="34.159999999999997"/>
    <n v="95.25"/>
    <n v="198.12"/>
    <n v="200.66"/>
    <n v="24.27"/>
    <n v="522"/>
    <s v="No"/>
    <m/>
    <m/>
    <m/>
    <x v="1"/>
  </r>
  <r>
    <n v="2220"/>
    <s v="Sam Young"/>
    <d v="1985-06-01T00:00:00"/>
    <s v="Former"/>
    <s v="F-G"/>
    <s v="USA"/>
    <s v="Black"/>
    <d v="2009-10-28T00:00:00"/>
    <n v="2009"/>
    <n v="2013"/>
    <d v="2019-07-31T00:00:00"/>
    <n v="0"/>
    <s v="No"/>
    <n v="34"/>
    <n v="24.41"/>
    <n v="34.159999999999997"/>
    <n v="99.79"/>
    <n v="198.12"/>
    <n v="198.12"/>
    <n v="25.42"/>
    <n v="249"/>
    <s v="No"/>
    <m/>
    <m/>
    <m/>
    <x v="1"/>
  </r>
  <r>
    <n v="2221"/>
    <s v="Alex Acker"/>
    <d v="1983-01-21T00:00:00"/>
    <s v="Former"/>
    <s v="g"/>
    <s v="USA"/>
    <s v="Mezcla"/>
    <d v="2006-02-21T00:00:00"/>
    <n v="2005"/>
    <n v="2009"/>
    <d v="2019-07-31T00:00:00"/>
    <n v="0"/>
    <s v="No"/>
    <n v="36"/>
    <n v="23.09"/>
    <n v="36.520000000000003"/>
    <n v="83.91"/>
    <n v="195.58"/>
    <n v="195.58"/>
    <n v="21.94"/>
    <n v="30"/>
    <s v="No"/>
    <m/>
    <m/>
    <m/>
    <x v="1"/>
  </r>
  <r>
    <n v="2222"/>
    <s v="Jordan Adams"/>
    <d v="1994-07-08T00:00:00"/>
    <s v="Former"/>
    <s v="g"/>
    <s v="USA"/>
    <s v="Black"/>
    <d v="2014-11-03T00:00:00"/>
    <n v="2014"/>
    <n v="2016"/>
    <d v="2019-07-31T00:00:00"/>
    <n v="0"/>
    <s v="No"/>
    <n v="25"/>
    <n v="20.32"/>
    <n v="25.06"/>
    <n v="94.8"/>
    <n v="195.58"/>
    <n v="195.58"/>
    <n v="24.78"/>
    <n v="19"/>
    <s v="No"/>
    <m/>
    <m/>
    <m/>
    <x v="1"/>
  </r>
  <r>
    <n v="2223"/>
    <s v="Arron Afflalo"/>
    <d v="1985-10-15T00:00:00"/>
    <s v="Former"/>
    <s v="g"/>
    <s v="USA"/>
    <s v="Black"/>
    <d v="2007-11-01T00:00:00"/>
    <n v="2007"/>
    <n v="2018"/>
    <d v="2019-07-31T00:00:00"/>
    <n v="0"/>
    <s v="No"/>
    <n v="33"/>
    <n v="22.05"/>
    <n v="33.79"/>
    <n v="95.25"/>
    <n v="195.58"/>
    <n v="195.58"/>
    <n v="24.9"/>
    <n v="564"/>
    <s v="No"/>
    <m/>
    <m/>
    <m/>
    <x v="1"/>
  </r>
  <r>
    <n v="2224"/>
    <s v="Maurice Ager"/>
    <d v="1984-02-09T00:00:00"/>
    <s v="Former"/>
    <s v="g"/>
    <s v="USA"/>
    <s v="Black"/>
    <d v="2006-11-04T00:00:00"/>
    <n v="2006"/>
    <n v="2011"/>
    <d v="2019-07-31T00:00:00"/>
    <n v="0"/>
    <s v="No"/>
    <n v="35"/>
    <n v="22.74"/>
    <n v="35.47"/>
    <n v="91.63"/>
    <n v="195.58"/>
    <n v="195.58"/>
    <n v="23.95"/>
    <n v="82"/>
    <s v="No"/>
    <m/>
    <m/>
    <m/>
    <x v="1"/>
  </r>
  <r>
    <n v="2225"/>
    <s v="Courtney Alexander"/>
    <d v="1977-04-27T00:00:00"/>
    <s v="Former"/>
    <s v="g"/>
    <s v="USA"/>
    <s v="Black"/>
    <d v="2000-11-04T00:00:00"/>
    <n v="2000"/>
    <n v="2003"/>
    <d v="2019-07-31T00:00:00"/>
    <n v="0"/>
    <s v="No"/>
    <n v="42"/>
    <n v="23.52"/>
    <n v="42.26"/>
    <n v="92.99"/>
    <n v="195.58"/>
    <n v="195.58"/>
    <n v="24.31"/>
    <n v="187"/>
    <s v="No"/>
    <m/>
    <m/>
    <m/>
    <x v="1"/>
  </r>
  <r>
    <n v="2226"/>
    <s v="Ray Allen"/>
    <d v="1975-07-20T00:00:00"/>
    <s v="Former"/>
    <s v="g"/>
    <s v="USA"/>
    <s v="Black"/>
    <d v="1996-11-01T00:00:00"/>
    <n v="1996"/>
    <n v="2014"/>
    <d v="2019-07-31T00:00:00"/>
    <n v="0"/>
    <s v="No"/>
    <n v="44"/>
    <n v="21.29"/>
    <n v="44.03"/>
    <n v="92.99"/>
    <n v="195.58"/>
    <n v="195.58"/>
    <n v="24.31"/>
    <n v="1300"/>
    <s v="No"/>
    <m/>
    <m/>
    <m/>
    <x v="1"/>
  </r>
  <r>
    <n v="2227"/>
    <s v="Derek Anderson"/>
    <d v="1974-07-18T00:00:00"/>
    <s v="Former"/>
    <s v="g"/>
    <s v="USA"/>
    <s v="Black"/>
    <d v="1997-10-31T00:00:00"/>
    <n v="1997"/>
    <n v="2008"/>
    <d v="2019-07-31T00:00:00"/>
    <n v="0"/>
    <s v="No"/>
    <n v="45"/>
    <n v="23.29"/>
    <n v="45.03"/>
    <n v="88"/>
    <n v="195.58"/>
    <n v="195.58"/>
    <n v="23"/>
    <n v="615"/>
    <s v="No"/>
    <m/>
    <m/>
    <m/>
    <x v="1"/>
  </r>
  <r>
    <n v="2228"/>
    <s v="Jerome Anderson"/>
    <d v="1953-10-09T00:00:00"/>
    <s v="Former"/>
    <s v="g"/>
    <s v="USA"/>
    <s v="Black"/>
    <d v="1975-12-17T00:00:00"/>
    <n v="1975"/>
    <n v="1977"/>
    <d v="2009-08-01T00:00:00"/>
    <n v="1"/>
    <s v="Yes"/>
    <n v="55"/>
    <n v="22.19"/>
    <n v="55.81"/>
    <n v="88.45"/>
    <n v="195.58"/>
    <n v="195.58"/>
    <n v="23.12"/>
    <n v="49"/>
    <s v="No"/>
    <m/>
    <s v="No"/>
    <s v="XB5F"/>
    <x v="4"/>
  </r>
  <r>
    <n v="2229"/>
    <s v="Brandon Armstrong"/>
    <d v="1980-06-16T00:00:00"/>
    <s v="Former"/>
    <s v="g"/>
    <s v="USA"/>
    <s v="Black"/>
    <d v="2001-11-02T00:00:00"/>
    <n v="2001"/>
    <n v="2004"/>
    <d v="2019-07-31T00:00:00"/>
    <n v="0"/>
    <s v="No"/>
    <n v="39"/>
    <n v="21.38"/>
    <n v="39.119999999999997"/>
    <n v="85.27"/>
    <n v="195.58"/>
    <n v="195.58"/>
    <n v="22.29"/>
    <n v="108"/>
    <s v="Yes"/>
    <m/>
    <m/>
    <m/>
    <x v="1"/>
  </r>
  <r>
    <n v="2230"/>
    <s v="Jesse Arnelle"/>
    <d v="1933-12-30T00:00:00"/>
    <s v="Former"/>
    <s v="F"/>
    <s v="USA"/>
    <s v="Black"/>
    <d v="1955-11-24T00:00:00"/>
    <n v="1955"/>
    <n v="1956"/>
    <d v="2019-07-31T00:00:00"/>
    <n v="0"/>
    <s v="No"/>
    <n v="85"/>
    <n v="21.9"/>
    <n v="85.58"/>
    <n v="99.79"/>
    <n v="195.58"/>
    <n v="195.58"/>
    <n v="26.09"/>
    <n v="31"/>
    <s v="No"/>
    <m/>
    <m/>
    <m/>
    <x v="1"/>
  </r>
  <r>
    <n v="2231"/>
    <s v="Bob Arnzen"/>
    <d v="1947-11-03T00:00:00"/>
    <s v="Former"/>
    <s v="F"/>
    <s v="USA"/>
    <s v="White"/>
    <d v="1970-10-14T00:00:00"/>
    <n v="1970"/>
    <n v="1971"/>
    <d v="2019-07-31T00:00:00"/>
    <n v="0"/>
    <s v="No"/>
    <n v="71"/>
    <n v="22.95"/>
    <n v="71.739999999999995"/>
    <n v="92.99"/>
    <n v="195.58"/>
    <n v="195.58"/>
    <n v="24.31"/>
    <n v="55"/>
    <s v="No"/>
    <m/>
    <m/>
    <m/>
    <x v="1"/>
  </r>
  <r>
    <n v="2232"/>
    <s v="Kelenna Azubuike"/>
    <d v="1983-12-16T00:00:00"/>
    <s v="Former"/>
    <s v="g"/>
    <s v="No USA"/>
    <s v="Black"/>
    <d v="2007-01-02T00:00:00"/>
    <n v="2006"/>
    <n v="2012"/>
    <d v="2019-07-31T00:00:00"/>
    <n v="0"/>
    <s v="No"/>
    <n v="35"/>
    <n v="23.05"/>
    <n v="35.619999999999997"/>
    <n v="99.79"/>
    <n v="195.58"/>
    <n v="195.58"/>
    <n v="26.09"/>
    <n v="208"/>
    <s v="No"/>
    <m/>
    <m/>
    <m/>
    <x v="1"/>
  </r>
  <r>
    <n v="2233"/>
    <s v="Chris Babb"/>
    <d v="1990-02-14T00:00:00"/>
    <s v="Former"/>
    <s v="g"/>
    <s v="USA"/>
    <s v="Mezcla"/>
    <d v="2014-03-01T00:00:00"/>
    <n v="2013"/>
    <n v="2014"/>
    <d v="2019-07-31T00:00:00"/>
    <n v="0"/>
    <s v="No"/>
    <n v="29"/>
    <n v="24.04"/>
    <n v="29.46"/>
    <n v="102.06"/>
    <n v="195.58"/>
    <n v="195.58"/>
    <n v="26.68"/>
    <n v="14"/>
    <s v="No"/>
    <m/>
    <m/>
    <m/>
    <x v="1"/>
  </r>
  <r>
    <n v="2234"/>
    <s v="Gus Bailey"/>
    <d v="1951-02-18T00:00:00"/>
    <s v="Former"/>
    <s v="G-F"/>
    <s v="USA"/>
    <s v="Black"/>
    <d v="1974-10-22T00:00:00"/>
    <n v="1974"/>
    <n v="1980"/>
    <d v="1988-11-28T00:00:00"/>
    <n v="1"/>
    <s v="Yes"/>
    <n v="37"/>
    <n v="23.67"/>
    <n v="37.78"/>
    <n v="83.91"/>
    <n v="195.58"/>
    <n v="195.58"/>
    <n v="21.94"/>
    <n v="147"/>
    <s v="No"/>
    <s v="Accidente/Asesinato/Suicidio"/>
    <s v="No"/>
    <s v="PE30&amp;XE4BU&amp;XA5D93&amp;XE17Z"/>
    <x v="5"/>
  </r>
  <r>
    <n v="2235"/>
    <s v="Steve Bardo"/>
    <d v="1968-04-05T00:00:00"/>
    <s v="Former"/>
    <s v="g"/>
    <s v="USA"/>
    <s v="Black"/>
    <d v="1992-02-19T00:00:00"/>
    <n v="1991"/>
    <n v="1996"/>
    <d v="2019-07-31T00:00:00"/>
    <n v="0"/>
    <s v="No"/>
    <n v="51"/>
    <n v="23.87"/>
    <n v="51.32"/>
    <n v="86.18"/>
    <n v="195.58"/>
    <n v="195.58"/>
    <n v="22.53"/>
    <n v="33"/>
    <s v="No"/>
    <m/>
    <m/>
    <m/>
    <x v="1"/>
  </r>
  <r>
    <n v="2236"/>
    <s v="Drew Barry"/>
    <d v="1973-02-17T00:00:00"/>
    <s v="Former"/>
    <s v="g"/>
    <s v="USA"/>
    <s v="White"/>
    <d v="1998-01-21T00:00:00"/>
    <n v="1997"/>
    <n v="2000"/>
    <d v="2019-07-31T00:00:00"/>
    <n v="0"/>
    <s v="No"/>
    <n v="46"/>
    <n v="24.93"/>
    <n v="46.45"/>
    <n v="86.64"/>
    <n v="195.58"/>
    <n v="195.58"/>
    <n v="22.65"/>
    <n v="60"/>
    <s v="No"/>
    <m/>
    <m/>
    <m/>
    <x v="1"/>
  </r>
  <r>
    <n v="2237"/>
    <s v="Ed Bartels"/>
    <d v="1925-10-08T00:00:00"/>
    <s v="Former"/>
    <s v="F"/>
    <s v="USA"/>
    <s v="White"/>
    <d v="1949-11-01T00:00:00"/>
    <n v="1949"/>
    <n v="1951"/>
    <d v="2007-11-04T00:00:00"/>
    <n v="1"/>
    <s v="Yes"/>
    <n v="82"/>
    <n v="24.07"/>
    <n v="82.07"/>
    <n v="88.45"/>
    <n v="195.58"/>
    <n v="195.58"/>
    <n v="23.12"/>
    <n v="32"/>
    <s v="No"/>
    <s v="No encontrado"/>
    <s v="No"/>
    <s v="XB5F"/>
    <x v="4"/>
  </r>
  <r>
    <n v="2238"/>
    <s v="Eddie Basden"/>
    <d v="1983-02-15T00:00:00"/>
    <s v="Former"/>
    <s v="g"/>
    <s v="USA"/>
    <s v="Black"/>
    <d v="2005-11-07T00:00:00"/>
    <n v="2005"/>
    <n v="2006"/>
    <d v="2019-07-31T00:00:00"/>
    <n v="0"/>
    <s v="No"/>
    <n v="36"/>
    <n v="22.73"/>
    <n v="36.450000000000003"/>
    <n v="97.52"/>
    <n v="195.58"/>
    <n v="195.58"/>
    <n v="25.49"/>
    <n v="19"/>
    <s v="No"/>
    <m/>
    <m/>
    <m/>
    <x v="1"/>
  </r>
  <r>
    <n v="2239"/>
    <s v="Johnny Baum"/>
    <d v="1946-06-17T00:00:00"/>
    <s v="Former"/>
    <s v="F"/>
    <s v="USA"/>
    <s v="Black"/>
    <d v="1969-10-17T00:00:00"/>
    <n v="1969"/>
    <n v="1971"/>
    <d v="2019-07-31T00:00:00"/>
    <n v="0"/>
    <s v="No"/>
    <n v="73"/>
    <n v="23.33"/>
    <n v="73.12"/>
    <n v="90.72"/>
    <n v="195.58"/>
    <n v="195.58"/>
    <n v="23.72"/>
    <n v="65"/>
    <s v="No"/>
    <m/>
    <m/>
    <m/>
    <x v="1"/>
  </r>
  <r>
    <n v="2240"/>
    <s v="Elgin Baylor*"/>
    <d v="1934-09-16T00:00:00"/>
    <s v="Former"/>
    <s v="F"/>
    <s v="USA"/>
    <s v="Black"/>
    <d v="1958-10-22T00:00:00"/>
    <n v="1958"/>
    <n v="1972"/>
    <d v="2019-07-31T00:00:00"/>
    <n v="0"/>
    <s v="No"/>
    <n v="84"/>
    <n v="24.1"/>
    <n v="84.87"/>
    <n v="102.06"/>
    <n v="195.58"/>
    <n v="195.58"/>
    <n v="26.68"/>
    <n v="846"/>
    <s v="No"/>
    <m/>
    <m/>
    <m/>
    <x v="1"/>
  </r>
  <r>
    <n v="2241"/>
    <s v="Kent Bazemore"/>
    <d v="1989-07-01T00:00:00"/>
    <s v="Active"/>
    <s v="G-F"/>
    <s v="USA"/>
    <s v="Black"/>
    <d v="2012-11-09T00:00:00"/>
    <n v="2012"/>
    <n v="2020"/>
    <d v="2019-07-31T00:00:00"/>
    <n v="0"/>
    <s v="No"/>
    <n v="30"/>
    <n v="23.36"/>
    <n v="30.08"/>
    <n v="91.17"/>
    <n v="195.58"/>
    <n v="195.58"/>
    <n v="23.83"/>
    <n v="189"/>
    <s v="Yes"/>
    <m/>
    <m/>
    <m/>
    <x v="1"/>
  </r>
  <r>
    <n v="2242"/>
    <s v="Bradley Beal"/>
    <d v="1993-06-28T00:00:00"/>
    <s v="Active"/>
    <s v="g"/>
    <s v="USA"/>
    <s v="Black"/>
    <d v="2012-10-30T00:00:00"/>
    <n v="2012"/>
    <n v="2020"/>
    <d v="2019-07-31T00:00:00"/>
    <n v="0"/>
    <s v="No"/>
    <n v="26"/>
    <n v="19.34"/>
    <n v="26.09"/>
    <n v="93.89"/>
    <n v="195.58"/>
    <n v="195.58"/>
    <n v="24.55"/>
    <n v="179"/>
    <s v="No"/>
    <m/>
    <m/>
    <m/>
    <x v="1"/>
  </r>
  <r>
    <n v="2243"/>
    <s v="Marco Belinelli"/>
    <d v="1986-03-25T00:00:00"/>
    <s v="Former"/>
    <s v="G-F"/>
    <s v="No USA"/>
    <s v="White"/>
    <d v="2007-10-30T00:00:00"/>
    <n v="2007"/>
    <n v="2019"/>
    <d v="2019-07-31T00:00:00"/>
    <n v="0"/>
    <s v="No"/>
    <n v="33"/>
    <n v="21.6"/>
    <n v="33.35"/>
    <n v="95.25"/>
    <n v="195.58"/>
    <n v="195.58"/>
    <n v="24.9"/>
    <n v="488"/>
    <s v="No"/>
    <m/>
    <m/>
    <m/>
    <x v="1"/>
  </r>
  <r>
    <n v="2244"/>
    <s v="Dennis Bell"/>
    <d v="1951-06-02T00:00:00"/>
    <s v="Former"/>
    <s v="F"/>
    <s v="USA"/>
    <s v="Black"/>
    <d v="1973-10-13T00:00:00"/>
    <n v="1973"/>
    <n v="1976"/>
    <d v="2019-07-31T00:00:00"/>
    <n v="0"/>
    <s v="No"/>
    <n v="68"/>
    <n v="22.37"/>
    <n v="68.16"/>
    <n v="83.91"/>
    <n v="195.58"/>
    <n v="195.58"/>
    <n v="21.94"/>
    <n v="63"/>
    <s v="No"/>
    <m/>
    <m/>
    <m/>
    <x v="1"/>
  </r>
  <r>
    <n v="2245"/>
    <s v="Raja Bell"/>
    <d v="1976-09-19T00:00:00"/>
    <s v="Former"/>
    <s v="g"/>
    <s v="No USA"/>
    <s v="Black"/>
    <d v="2001-04-06T00:00:00"/>
    <n v="2000"/>
    <n v="2012"/>
    <d v="2019-07-31T00:00:00"/>
    <n v="0"/>
    <s v="No"/>
    <n v="42"/>
    <n v="24.54"/>
    <n v="42.86"/>
    <n v="92.53"/>
    <n v="195.58"/>
    <n v="195.58"/>
    <n v="24.19"/>
    <n v="706"/>
    <s v="No"/>
    <m/>
    <m/>
    <m/>
    <x v="1"/>
  </r>
  <r>
    <n v="2246"/>
    <s v="Charlie Black"/>
    <d v="1921-06-15T00:00:00"/>
    <s v="Former"/>
    <s v="F-C"/>
    <s v="USA"/>
    <s v="Black"/>
    <d v="1948-11-01T00:00:00"/>
    <n v="1948"/>
    <n v="1952"/>
    <d v="1992-12-22T00:00:00"/>
    <n v="1"/>
    <s v="Yes"/>
    <n v="71"/>
    <n v="27.38"/>
    <n v="71.52"/>
    <n v="90.72"/>
    <n v="195.58"/>
    <n v="195.58"/>
    <n v="23.72"/>
    <n v="136"/>
    <s v="No"/>
    <s v="No encontrado"/>
    <s v="No"/>
    <s v="XB5F"/>
    <x v="4"/>
  </r>
  <r>
    <n v="2247"/>
    <s v="Norman Black"/>
    <d v="1957-11-12T00:00:00"/>
    <s v="Former"/>
    <s v="g"/>
    <s v="USA"/>
    <s v="Black"/>
    <d v="1980-12-23T00:00:00"/>
    <n v="1980"/>
    <n v="1981"/>
    <d v="2019-07-31T00:00:00"/>
    <n v="0"/>
    <s v="No"/>
    <n v="61"/>
    <n v="23.11"/>
    <n v="61.71"/>
    <n v="83.91"/>
    <n v="195.58"/>
    <n v="195.58"/>
    <n v="21.94"/>
    <n v="3"/>
    <s v="No"/>
    <m/>
    <m/>
    <m/>
    <x v="1"/>
  </r>
  <r>
    <n v="2248"/>
    <s v="Keith Bogans"/>
    <d v="1980-05-12T00:00:00"/>
    <s v="Former"/>
    <s v="G-F"/>
    <s v="USA"/>
    <s v="Black"/>
    <d v="2003-11-07T00:00:00"/>
    <n v="2003"/>
    <n v="2014"/>
    <d v="2019-07-31T00:00:00"/>
    <n v="0"/>
    <s v="No"/>
    <n v="39"/>
    <n v="23.49"/>
    <n v="39.22"/>
    <n v="97.52"/>
    <n v="195.58"/>
    <n v="195.58"/>
    <n v="25.49"/>
    <n v="671"/>
    <s v="No"/>
    <m/>
    <m/>
    <m/>
    <x v="1"/>
  </r>
  <r>
    <n v="2249"/>
    <s v="Bill Bolger"/>
    <d v="1931-08-21T00:00:00"/>
    <s v="Former"/>
    <s v="F"/>
    <s v="USA"/>
    <s v="White"/>
    <d v="1953-11-14T00:00:00"/>
    <n v="1953"/>
    <n v="1954"/>
    <d v="2009-10-08T00:00:00"/>
    <n v="1"/>
    <s v="Yes"/>
    <n v="78"/>
    <n v="22.23"/>
    <n v="78.13"/>
    <n v="92.99"/>
    <n v="195.58"/>
    <n v="195.58"/>
    <n v="24.31"/>
    <n v="20"/>
    <s v="No"/>
    <s v="No encontrado"/>
    <s v="No"/>
    <s v="XB5F"/>
    <x v="4"/>
  </r>
  <r>
    <n v="2250"/>
    <s v="Walter Bond"/>
    <d v="1969-02-01T00:00:00"/>
    <s v="Former"/>
    <s v="g"/>
    <s v="USA"/>
    <s v="Black"/>
    <d v="1992-11-07T00:00:00"/>
    <n v="1992"/>
    <n v="1995"/>
    <d v="2019-07-31T00:00:00"/>
    <n v="0"/>
    <s v="No"/>
    <n v="50"/>
    <n v="23.76"/>
    <n v="50.49"/>
    <n v="90.72"/>
    <n v="195.58"/>
    <n v="195.58"/>
    <n v="23.72"/>
    <n v="153"/>
    <s v="No"/>
    <m/>
    <m/>
    <m/>
    <x v="1"/>
  </r>
  <r>
    <n v="2251"/>
    <s v="Ron Bonham"/>
    <d v="1942-05-31T00:00:00"/>
    <s v="Former"/>
    <s v="F"/>
    <s v="USA"/>
    <s v="White"/>
    <d v="1964-10-17T00:00:00"/>
    <n v="1964"/>
    <n v="1966"/>
    <d v="2016-04-16T00:00:00"/>
    <n v="1"/>
    <s v="Yes"/>
    <n v="73"/>
    <n v="22.38"/>
    <n v="73.88"/>
    <n v="87.09"/>
    <n v="195.58"/>
    <n v="195.58"/>
    <n v="22.77"/>
    <n v="76"/>
    <s v="No"/>
    <m/>
    <s v="No"/>
    <s v="XB5F"/>
    <x v="4"/>
  </r>
  <r>
    <n v="2252"/>
    <s v="Jake Bornheimer"/>
    <d v="1927-06-29T00:00:00"/>
    <s v="Former"/>
    <s v="F-C"/>
    <s v="USA"/>
    <s v="White"/>
    <d v="1948-10-30T00:00:00"/>
    <n v="1948"/>
    <n v="1950"/>
    <d v="1986-09-10T00:00:00"/>
    <n v="1"/>
    <s v="Yes"/>
    <n v="59"/>
    <n v="21.34"/>
    <n v="59.2"/>
    <n v="90.72"/>
    <n v="195.58"/>
    <n v="195.58"/>
    <n v="23.72"/>
    <n v="75"/>
    <s v="No"/>
    <s v="No encontrado"/>
    <s v="No"/>
    <s v="XB5F"/>
    <x v="4"/>
  </r>
  <r>
    <n v="2253"/>
    <s v="Vince Boryla"/>
    <d v="1927-03-11T00:00:00"/>
    <s v="Former"/>
    <s v="F"/>
    <s v="USA"/>
    <s v="White"/>
    <d v="1949-11-01T00:00:00"/>
    <n v="1949"/>
    <n v="1954"/>
    <d v="2016-03-27T00:00:00"/>
    <n v="1"/>
    <s v="Yes"/>
    <n v="89"/>
    <n v="22.64"/>
    <n v="89.05"/>
    <n v="95.25"/>
    <n v="195.58"/>
    <n v="195.58"/>
    <n v="24.9"/>
    <n v="285"/>
    <s v="No"/>
    <s v="Diseases of the respiratory system"/>
    <s v="No"/>
    <s v="CA40.Z&amp;XT6S"/>
    <x v="0"/>
  </r>
  <r>
    <n v="2254"/>
    <s v="Ira Bowman"/>
    <d v="1973-06-11T00:00:00"/>
    <s v="Former"/>
    <s v="g"/>
    <s v="USA"/>
    <s v="Black"/>
    <d v="2000-02-25T00:00:00"/>
    <n v="1999"/>
    <n v="2002"/>
    <d v="2019-07-31T00:00:00"/>
    <n v="0"/>
    <s v="No"/>
    <n v="46"/>
    <n v="26.71"/>
    <n v="46.14"/>
    <n v="88.45"/>
    <n v="195.58"/>
    <n v="195.58"/>
    <n v="23.12"/>
    <n v="17"/>
    <s v="No"/>
    <m/>
    <m/>
    <m/>
    <x v="1"/>
  </r>
  <r>
    <n v="2255"/>
    <s v="Donnie Boyce"/>
    <d v="1973-09-02T00:00:00"/>
    <s v="Former"/>
    <s v="g"/>
    <s v="USA"/>
    <s v="Black"/>
    <d v="1996-03-12T00:00:00"/>
    <n v="1995"/>
    <n v="1997"/>
    <d v="2019-07-31T00:00:00"/>
    <n v="0"/>
    <s v="No"/>
    <n v="45"/>
    <n v="22.52"/>
    <n v="45.91"/>
    <n v="88.9"/>
    <n v="195.58"/>
    <n v="195.58"/>
    <n v="23.24"/>
    <n v="30"/>
    <s v="No"/>
    <m/>
    <m/>
    <m/>
    <x v="1"/>
  </r>
  <r>
    <n v="2256"/>
    <s v="Ken Boyd"/>
    <d v="1952-03-25T00:00:00"/>
    <s v="Former"/>
    <s v="F"/>
    <s v="USA"/>
    <s v="Black"/>
    <d v="1974-10-19T00:00:00"/>
    <n v="1974"/>
    <n v="1975"/>
    <d v="2019-07-31T00:00:00"/>
    <n v="0"/>
    <s v="No"/>
    <n v="67"/>
    <n v="22.57"/>
    <n v="67.349999999999994"/>
    <n v="88.45"/>
    <n v="195.58"/>
    <n v="195.58"/>
    <n v="23.12"/>
    <n v="6"/>
    <s v="No"/>
    <m/>
    <m/>
    <m/>
    <x v="1"/>
  </r>
  <r>
    <n v="2257"/>
    <s v="Bill Bradley*"/>
    <d v="1943-07-28T00:00:00"/>
    <s v="Former"/>
    <s v="F-G"/>
    <s v="USA"/>
    <s v="White"/>
    <d v="1967-12-09T00:00:00"/>
    <n v="1967"/>
    <n v="1977"/>
    <d v="2019-07-31T00:00:00"/>
    <n v="0"/>
    <s v="No"/>
    <n v="76"/>
    <n v="24.37"/>
    <n v="76.010000000000005"/>
    <n v="92.99"/>
    <n v="195.58"/>
    <n v="195.58"/>
    <n v="24.31"/>
    <n v="742"/>
    <s v="No"/>
    <m/>
    <m/>
    <m/>
    <x v="1"/>
  </r>
  <r>
    <n v="2258"/>
    <s v="Charles Bradley"/>
    <d v="1959-05-16T00:00:00"/>
    <s v="Former"/>
    <s v="g"/>
    <s v="USA"/>
    <s v="Black"/>
    <d v="1981-10-30T00:00:00"/>
    <n v="1981"/>
    <n v="1984"/>
    <d v="2019-07-31T00:00:00"/>
    <n v="0"/>
    <s v="No"/>
    <n v="60"/>
    <n v="22.46"/>
    <n v="60.21"/>
    <n v="97.52"/>
    <n v="195.58"/>
    <n v="195.58"/>
    <n v="25.49"/>
    <n v="110"/>
    <s v="No"/>
    <m/>
    <m/>
    <m/>
    <x v="1"/>
  </r>
  <r>
    <n v="2259"/>
    <s v="Bob Brannum"/>
    <d v="1925-05-28T00:00:00"/>
    <s v="Former"/>
    <s v="F-C"/>
    <s v="USA"/>
    <s v="White"/>
    <d v="1949-11-01T00:00:00"/>
    <n v="1949"/>
    <n v="1955"/>
    <d v="2005-02-05T00:00:00"/>
    <n v="1"/>
    <s v="Yes"/>
    <n v="79"/>
    <n v="24.43"/>
    <n v="79.69"/>
    <n v="97.52"/>
    <n v="195.58"/>
    <n v="195.58"/>
    <n v="25.49"/>
    <n v="338"/>
    <s v="No"/>
    <s v="Cáncer"/>
    <s v="No"/>
    <s v="2C10.Z&amp;XA3QC5"/>
    <x v="3"/>
  </r>
  <r>
    <n v="2260"/>
    <s v="Carl Braun"/>
    <d v="1927-09-25T00:00:00"/>
    <s v="Former"/>
    <s v="G-F"/>
    <s v="USA"/>
    <s v="White"/>
    <d v="1947-11-13T00:00:00"/>
    <n v="1947"/>
    <n v="1962"/>
    <d v="2010-02-10T00:00:00"/>
    <n v="1"/>
    <s v="Yes"/>
    <n v="82"/>
    <n v="20.13"/>
    <n v="82.38"/>
    <n v="81.650000000000006"/>
    <n v="195.58"/>
    <n v="195.58"/>
    <n v="21.34"/>
    <n v="788"/>
    <s v="No"/>
    <s v="Causas naturales/mientras dormía"/>
    <s v="No"/>
    <m/>
    <x v="6"/>
  </r>
  <r>
    <n v="2261"/>
    <s v="Junior Bridgeman"/>
    <d v="1953-09-17T00:00:00"/>
    <s v="Former"/>
    <s v="F-G"/>
    <s v="USA"/>
    <s v="Black"/>
    <d v="1975-10-25T00:00:00"/>
    <n v="1975"/>
    <n v="1987"/>
    <d v="2019-07-31T00:00:00"/>
    <n v="0"/>
    <s v="No"/>
    <n v="65"/>
    <n v="22.1"/>
    <n v="65.87"/>
    <n v="95.25"/>
    <n v="195.58"/>
    <n v="195.58"/>
    <n v="24.9"/>
    <n v="849"/>
    <s v="No"/>
    <m/>
    <m/>
    <m/>
    <x v="1"/>
  </r>
  <r>
    <n v="2262"/>
    <s v="John Brisker"/>
    <d v="1947-06-15T00:00:00"/>
    <s v="Former"/>
    <s v="F-G"/>
    <s v="USA"/>
    <s v="Black"/>
    <d v="1972-10-10T00:00:00"/>
    <n v="1972"/>
    <n v="1975"/>
    <d v="1978-04-15T00:00:00"/>
    <n v="1"/>
    <s v="Yes"/>
    <n v="30"/>
    <n v="25.32"/>
    <n v="30.83"/>
    <n v="95.25"/>
    <n v="195.58"/>
    <n v="195.58"/>
    <n v="24.9"/>
    <n v="126"/>
    <s v="No"/>
    <s v="Accidente/Asesinato/Suicidio"/>
    <s v="No"/>
    <s v="PE30 Assault by being cut or pierced by knife, sword, or dagger"/>
    <x v="5"/>
  </r>
  <r>
    <n v="2263"/>
    <s v="MarShon Brooks"/>
    <d v="1989-01-26T00:00:00"/>
    <s v="Former"/>
    <s v="G-F"/>
    <s v="USA"/>
    <s v="Black"/>
    <d v="2011-12-26T00:00:00"/>
    <n v="2011"/>
    <n v="2014"/>
    <d v="2019-07-31T00:00:00"/>
    <n v="0"/>
    <s v="No"/>
    <n v="30"/>
    <n v="22.91"/>
    <n v="30.51"/>
    <n v="90.72"/>
    <n v="195.58"/>
    <n v="195.58"/>
    <n v="23.72"/>
    <n v="164"/>
    <s v="No"/>
    <m/>
    <m/>
    <m/>
    <x v="1"/>
  </r>
  <r>
    <n v="2264"/>
    <s v="Devin Brown"/>
    <d v="1978-12-30T00:00:00"/>
    <s v="Former"/>
    <s v="g"/>
    <s v="USA"/>
    <s v="Black"/>
    <d v="2002-11-04T00:00:00"/>
    <n v="2002"/>
    <n v="2010"/>
    <d v="2019-07-31T00:00:00"/>
    <n v="0"/>
    <s v="No"/>
    <n v="40"/>
    <n v="23.85"/>
    <n v="40.58"/>
    <n v="99.79"/>
    <n v="195.58"/>
    <n v="195.58"/>
    <n v="26.09"/>
    <n v="465"/>
    <s v="No"/>
    <m/>
    <m/>
    <m/>
    <x v="1"/>
  </r>
  <r>
    <n v="2265"/>
    <s v="Lorenzo Brown"/>
    <d v="1990-08-26T00:00:00"/>
    <s v="Former"/>
    <s v="g"/>
    <s v="USA"/>
    <s v="Black"/>
    <d v="2013-11-20T00:00:00"/>
    <n v="2013"/>
    <n v="2019"/>
    <d v="2019-07-31T00:00:00"/>
    <n v="0"/>
    <s v="No"/>
    <n v="28"/>
    <n v="23.24"/>
    <n v="28.93"/>
    <n v="85.73"/>
    <n v="195.58"/>
    <n v="195.58"/>
    <n v="22.41"/>
    <n v="41"/>
    <s v="No"/>
    <m/>
    <m/>
    <m/>
    <x v="1"/>
  </r>
  <r>
    <n v="2266"/>
    <s v="Walt Budko"/>
    <d v="1925-07-30T00:00:00"/>
    <s v="Former"/>
    <s v="F-C"/>
    <s v="USA"/>
    <s v="White"/>
    <d v="1948-11-04T00:00:00"/>
    <n v="1948"/>
    <n v="1952"/>
    <d v="2013-05-25T00:00:00"/>
    <n v="1"/>
    <s v="Yes"/>
    <n v="87"/>
    <n v="23.27"/>
    <n v="87.82"/>
    <n v="99.79"/>
    <n v="195.58"/>
    <n v="195.58"/>
    <n v="26.09"/>
    <n v="253"/>
    <s v="No"/>
    <s v="Cáncer"/>
    <s v="No"/>
    <s v="2D4Z Unspecified malignant neoplasms of ill-defined or unspecified sites"/>
    <x v="3"/>
  </r>
  <r>
    <n v="2267"/>
    <s v="Rodney Buford"/>
    <d v="1977-11-02T00:00:00"/>
    <s v="Former"/>
    <s v="G-F"/>
    <s v="USA"/>
    <s v="Black"/>
    <d v="1999-11-02T00:00:00"/>
    <n v="1999"/>
    <n v="2005"/>
    <d v="2019-07-31T00:00:00"/>
    <n v="0"/>
    <s v="No"/>
    <n v="41"/>
    <n v="22"/>
    <n v="41.74"/>
    <n v="85.73"/>
    <n v="195.58"/>
    <n v="195.58"/>
    <n v="22.41"/>
    <n v="230"/>
    <s v="No"/>
    <m/>
    <m/>
    <m/>
    <x v="1"/>
  </r>
  <r>
    <n v="2268"/>
    <s v="Roger Burkman"/>
    <d v="1958-05-22T00:00:00"/>
    <s v="Former"/>
    <s v="g"/>
    <s v="USA"/>
    <s v="White"/>
    <d v="1981-10-30T00:00:00"/>
    <n v="1981"/>
    <n v="1982"/>
    <d v="2019-07-31T00:00:00"/>
    <n v="0"/>
    <s v="No"/>
    <n v="61"/>
    <n v="23.44"/>
    <n v="61.19"/>
    <n v="79.38"/>
    <n v="195.58"/>
    <n v="195.58"/>
    <n v="20.75"/>
    <n v="6"/>
    <s v="No"/>
    <m/>
    <m/>
    <m/>
    <x v="1"/>
  </r>
  <r>
    <n v="2269"/>
    <s v="Art Burris"/>
    <d v="1924-04-07T00:00:00"/>
    <s v="Former"/>
    <s v="F"/>
    <s v="USA"/>
    <s v="White"/>
    <d v="1950-11-01T00:00:00"/>
    <n v="1950"/>
    <n v="1952"/>
    <d v="1993-09-19T00:00:00"/>
    <n v="1"/>
    <s v="Yes"/>
    <n v="69"/>
    <n v="26.57"/>
    <n v="69.45"/>
    <n v="99.79"/>
    <n v="195.58"/>
    <n v="195.58"/>
    <n v="26.09"/>
    <n v="74"/>
    <s v="No"/>
    <s v="No encontrado"/>
    <s v="No"/>
    <s v="XB5F"/>
    <x v="4"/>
  </r>
  <r>
    <n v="2270"/>
    <s v="Mitchell Butler"/>
    <d v="1970-12-15T00:00:00"/>
    <s v="Former"/>
    <s v="G-F"/>
    <s v="USA"/>
    <s v="Black"/>
    <d v="1993-11-05T00:00:00"/>
    <n v="1993"/>
    <n v="2004"/>
    <d v="2019-07-31T00:00:00"/>
    <n v="0"/>
    <s v="No"/>
    <n v="48"/>
    <n v="22.89"/>
    <n v="48.62"/>
    <n v="95.25"/>
    <n v="195.58"/>
    <n v="195.58"/>
    <n v="24.9"/>
    <n v="362"/>
    <s v="No"/>
    <m/>
    <m/>
    <m/>
    <x v="1"/>
  </r>
  <r>
    <n v="2271"/>
    <s v="Joe Caldwell"/>
    <d v="1941-11-01T00:00:00"/>
    <s v="Former"/>
    <s v="F-G"/>
    <s v="USA"/>
    <s v="Black"/>
    <d v="1964-10-30T00:00:00"/>
    <n v="1964"/>
    <n v="1970"/>
    <d v="2019-07-31T00:00:00"/>
    <n v="0"/>
    <s v="No"/>
    <n v="77"/>
    <n v="23"/>
    <n v="77.739999999999995"/>
    <n v="88.45"/>
    <n v="195.58"/>
    <n v="195.58"/>
    <n v="23.12"/>
    <n v="468"/>
    <s v="No"/>
    <m/>
    <m/>
    <m/>
    <x v="1"/>
  </r>
  <r>
    <n v="2272"/>
    <s v="Kentavious Caldwell-Pope"/>
    <d v="1993-02-18T00:00:00"/>
    <s v="Active"/>
    <s v="g"/>
    <s v="USA"/>
    <s v="Black"/>
    <d v="2013-10-30T00:00:00"/>
    <n v="2013"/>
    <n v="2020"/>
    <d v="2019-07-31T00:00:00"/>
    <n v="0"/>
    <s v="No"/>
    <n v="26"/>
    <n v="20.7"/>
    <n v="26.44"/>
    <n v="92.99"/>
    <n v="195.58"/>
    <n v="195.58"/>
    <n v="24.31"/>
    <n v="148"/>
    <s v="No"/>
    <m/>
    <m/>
    <m/>
    <x v="1"/>
  </r>
  <r>
    <n v="2273"/>
    <s v="Chet Carlisle"/>
    <d v="1916-11-02T00:00:00"/>
    <s v="Former"/>
    <s v="F-C"/>
    <s v="USA"/>
    <s v="White"/>
    <d v="1946-10-30T00:00:00"/>
    <n v="1946"/>
    <n v="1947"/>
    <d v="1988-08-09T00:00:00"/>
    <n v="1"/>
    <s v="Yes"/>
    <n v="71"/>
    <n v="29.99"/>
    <n v="71.77"/>
    <n v="88.45"/>
    <n v="195.58"/>
    <n v="195.58"/>
    <n v="23.12"/>
    <n v="51"/>
    <s v="No"/>
    <s v="No encontrado"/>
    <s v="No"/>
    <s v="XB5F"/>
    <x v="4"/>
  </r>
  <r>
    <n v="2274"/>
    <s v="Rick Carlisle"/>
    <d v="1959-10-27T00:00:00"/>
    <s v="Former"/>
    <s v="g"/>
    <s v="USA"/>
    <s v="White"/>
    <d v="1984-10-31T00:00:00"/>
    <n v="1984"/>
    <n v="1990"/>
    <d v="2019-07-31T00:00:00"/>
    <n v="0"/>
    <s v="No"/>
    <n v="59"/>
    <n v="25.01"/>
    <n v="59.76"/>
    <n v="95.25"/>
    <n v="195.58"/>
    <n v="195.58"/>
    <n v="24.9"/>
    <n v="188"/>
    <s v="No"/>
    <m/>
    <m/>
    <m/>
    <x v="1"/>
  </r>
  <r>
    <n v="2275"/>
    <s v="Bob Carpenter"/>
    <d v="1917-11-06T00:00:00"/>
    <s v="Former"/>
    <s v="F-C"/>
    <s v="USA"/>
    <s v="White"/>
    <d v="1949-11-03T00:00:00"/>
    <n v="1949"/>
    <n v="1951"/>
    <d v="1997-04-18T00:00:00"/>
    <n v="1"/>
    <s v="Yes"/>
    <n v="79"/>
    <n v="31.99"/>
    <n v="79.45"/>
    <n v="90.72"/>
    <n v="195.58"/>
    <n v="195.58"/>
    <n v="23.72"/>
    <n v="122"/>
    <s v="Yes"/>
    <s v="No encontrado"/>
    <s v="Yes"/>
    <s v="XB5F"/>
    <x v="4"/>
  </r>
  <r>
    <n v="2276"/>
    <s v="Chris Carr"/>
    <d v="1974-03-12T00:00:00"/>
    <s v="Former"/>
    <s v="g"/>
    <s v="USA"/>
    <s v="Black"/>
    <d v="1995-11-03T00:00:00"/>
    <n v="1995"/>
    <n v="2001"/>
    <d v="2019-07-31T00:00:00"/>
    <n v="0"/>
    <s v="No"/>
    <n v="45"/>
    <n v="21.65"/>
    <n v="45.39"/>
    <n v="93.89"/>
    <n v="195.58"/>
    <n v="195.58"/>
    <n v="24.55"/>
    <n v="297"/>
    <s v="No"/>
    <m/>
    <m/>
    <m/>
    <x v="1"/>
  </r>
  <r>
    <n v="2277"/>
    <s v="Butch Carter"/>
    <d v="1958-06-11T00:00:00"/>
    <s v="Former"/>
    <s v="g"/>
    <s v="USA"/>
    <s v="Black"/>
    <d v="1980-10-12T00:00:00"/>
    <n v="1980"/>
    <n v="1986"/>
    <d v="2019-07-31T00:00:00"/>
    <n v="0"/>
    <s v="No"/>
    <n v="61"/>
    <n v="22.34"/>
    <n v="61.14"/>
    <n v="81.650000000000006"/>
    <n v="195.58"/>
    <n v="195.58"/>
    <n v="21.34"/>
    <n v="361"/>
    <s v="No"/>
    <m/>
    <m/>
    <m/>
    <x v="1"/>
  </r>
  <r>
    <n v="2278"/>
    <s v="Howard Carter"/>
    <d v="1961-10-26T00:00:00"/>
    <s v="Former"/>
    <s v="g"/>
    <s v="USA"/>
    <s v="Black"/>
    <d v="1983-10-28T00:00:00"/>
    <n v="1983"/>
    <n v="1985"/>
    <d v="2019-07-31T00:00:00"/>
    <n v="0"/>
    <s v="No"/>
    <n v="57"/>
    <n v="22"/>
    <n v="57.76"/>
    <n v="97.52"/>
    <n v="195.58"/>
    <n v="195.58"/>
    <n v="25.49"/>
    <n v="66"/>
    <s v="No"/>
    <m/>
    <m/>
    <m/>
    <x v="1"/>
  </r>
  <r>
    <n v="2279"/>
    <s v="Maurice Carter"/>
    <d v="1976-10-12T00:00:00"/>
    <s v="Former"/>
    <s v="g"/>
    <s v="USA"/>
    <s v="Black"/>
    <d v="2004-02-02T00:00:00"/>
    <n v="2003"/>
    <n v="2004"/>
    <d v="2019-07-31T00:00:00"/>
    <n v="0"/>
    <s v="No"/>
    <n v="42"/>
    <n v="27.31"/>
    <n v="42.8"/>
    <n v="95.25"/>
    <n v="195.58"/>
    <n v="195.58"/>
    <n v="24.9"/>
    <n v="10"/>
    <s v="Yes"/>
    <m/>
    <m/>
    <m/>
    <x v="1"/>
  </r>
  <r>
    <n v="2280"/>
    <s v="Ron Carter"/>
    <d v="1956-08-31T00:00:00"/>
    <s v="Former"/>
    <s v="g"/>
    <s v="USA"/>
    <s v="Black"/>
    <d v="1978-10-13T00:00:00"/>
    <n v="1978"/>
    <n v="1980"/>
    <d v="2019-07-31T00:00:00"/>
    <n v="0"/>
    <s v="No"/>
    <n v="62"/>
    <n v="22.12"/>
    <n v="62.91"/>
    <n v="86.18"/>
    <n v="195.58"/>
    <n v="195.58"/>
    <n v="22.53"/>
    <n v="59"/>
    <s v="No"/>
    <m/>
    <m/>
    <m/>
    <x v="1"/>
  </r>
  <r>
    <n v="2281"/>
    <s v="Jerry Chambers"/>
    <d v="1943-07-18T00:00:00"/>
    <s v="Former"/>
    <s v="F"/>
    <s v="USA"/>
    <s v="Black"/>
    <d v="1966-10-18T00:00:00"/>
    <n v="1966"/>
    <n v="1972"/>
    <d v="2019-07-31T00:00:00"/>
    <n v="0"/>
    <s v="No"/>
    <n v="76"/>
    <n v="23.25"/>
    <n v="76.040000000000006"/>
    <n v="83.91"/>
    <n v="195.58"/>
    <n v="195.58"/>
    <n v="21.94"/>
    <n v="239"/>
    <s v="No"/>
    <m/>
    <m/>
    <m/>
    <x v="1"/>
  </r>
  <r>
    <n v="2282"/>
    <s v="Don Chaney"/>
    <d v="1946-03-22T00:00:00"/>
    <s v="Former"/>
    <s v="g"/>
    <s v="USA"/>
    <s v="Black"/>
    <d v="1968-12-26T00:00:00"/>
    <n v="1968"/>
    <n v="1980"/>
    <d v="2019-07-31T00:00:00"/>
    <n v="0"/>
    <s v="No"/>
    <n v="73"/>
    <n v="22.77"/>
    <n v="73.36"/>
    <n v="95.25"/>
    <n v="195.58"/>
    <n v="195.58"/>
    <n v="24.9"/>
    <n v="742"/>
    <s v="No"/>
    <m/>
    <m/>
    <m/>
    <x v="1"/>
  </r>
  <r>
    <n v="2283"/>
    <s v="Cal Christensen"/>
    <d v="1927-07-08T00:00:00"/>
    <s v="Former"/>
    <s v="F-C"/>
    <s v="USA"/>
    <s v="White"/>
    <d v="1950-11-02T00:00:00"/>
    <n v="1950"/>
    <n v="1955"/>
    <d v="2011-08-31T00:00:00"/>
    <n v="1"/>
    <s v="Yes"/>
    <n v="84"/>
    <n v="23.32"/>
    <n v="84.15"/>
    <n v="95.25"/>
    <n v="195.58"/>
    <n v="195.58"/>
    <n v="24.9"/>
    <n v="291"/>
    <s v="No"/>
    <s v="Diseases of the circulatory system"/>
    <s v="No"/>
    <s v="BD10"/>
    <x v="2"/>
  </r>
  <r>
    <n v="2284"/>
    <s v="Dionte Christmas"/>
    <d v="1986-09-15T00:00:00"/>
    <s v="Former"/>
    <s v="g"/>
    <s v="USA"/>
    <s v="Black"/>
    <d v="2013-11-01T00:00:00"/>
    <n v="2013"/>
    <n v="2014"/>
    <d v="2019-07-31T00:00:00"/>
    <n v="0"/>
    <s v="No"/>
    <n v="32"/>
    <n v="27.13"/>
    <n v="32.869999999999997"/>
    <n v="92.99"/>
    <n v="195.58"/>
    <n v="195.58"/>
    <n v="24.31"/>
    <n v="31"/>
    <s v="No"/>
    <m/>
    <m/>
    <m/>
    <x v="1"/>
  </r>
  <r>
    <n v="2285"/>
    <s v="Patrick Christopher"/>
    <d v="1988-06-03T00:00:00"/>
    <s v="Former"/>
    <s v="G-F"/>
    <s v="USA"/>
    <s v="Black"/>
    <d v="2014-12-27T00:00:00"/>
    <n v="2014"/>
    <n v="2015"/>
    <d v="2019-07-31T00:00:00"/>
    <n v="0"/>
    <s v="No"/>
    <n v="31"/>
    <n v="26.57"/>
    <n v="31.16"/>
    <n v="94.8"/>
    <n v="195.58"/>
    <n v="195.58"/>
    <n v="24.78"/>
    <n v="4"/>
    <s v="No"/>
    <m/>
    <m/>
    <m/>
    <x v="1"/>
  </r>
  <r>
    <n v="2286"/>
    <s v="Jordan Clarkson"/>
    <d v="1992-06-07T00:00:00"/>
    <s v="Active"/>
    <s v="g"/>
    <s v="USA"/>
    <s v="Mezcla"/>
    <d v="2014-10-28T00:00:00"/>
    <n v="2014"/>
    <n v="2020"/>
    <d v="2019-07-31T00:00:00"/>
    <n v="0"/>
    <s v="No"/>
    <n v="27"/>
    <n v="22.39"/>
    <n v="27.15"/>
    <n v="83.91"/>
    <n v="195.58"/>
    <n v="195.58"/>
    <n v="21.94"/>
    <n v="45"/>
    <s v="No"/>
    <m/>
    <m/>
    <m/>
    <x v="1"/>
  </r>
  <r>
    <n v="2287"/>
    <s v="Bill Closs"/>
    <d v="1922-01-08T00:00:00"/>
    <s v="Former"/>
    <s v="F-C"/>
    <s v="USA"/>
    <s v="White"/>
    <d v="1949-11-03T00:00:00"/>
    <n v="1949"/>
    <n v="1952"/>
    <d v="2011-06-06T00:00:00"/>
    <n v="1"/>
    <s v="Yes"/>
    <n v="89"/>
    <n v="27.82"/>
    <n v="89.41"/>
    <n v="88.45"/>
    <n v="195.58"/>
    <n v="195.58"/>
    <n v="23.12"/>
    <n v="186"/>
    <s v="No"/>
    <s v="Causas naturales/mientras dormía"/>
    <s v="No"/>
    <s v="MG2A Old age"/>
    <x v="6"/>
  </r>
  <r>
    <n v="2288"/>
    <s v="Joe Colone"/>
    <d v="1924-01-23T00:00:00"/>
    <s v="Former"/>
    <s v="F"/>
    <s v="USA"/>
    <s v="White"/>
    <d v="1949-02-06T00:00:00"/>
    <n v="1948"/>
    <n v="1949"/>
    <d v="2009-07-01T00:00:00"/>
    <n v="1"/>
    <s v="Yes"/>
    <n v="85"/>
    <n v="25.04"/>
    <n v="85.44"/>
    <n v="95.25"/>
    <n v="195.58"/>
    <n v="195.58"/>
    <n v="24.9"/>
    <n v="15"/>
    <s v="No"/>
    <m/>
    <s v="No"/>
    <s v="XB5F"/>
    <x v="4"/>
  </r>
  <r>
    <n v="2289"/>
    <s v="Larry Comley"/>
    <d v="1939-08-17T00:00:00"/>
    <s v="Former"/>
    <s v="g"/>
    <s v="USA"/>
    <s v="White"/>
    <d v="1963-10-16T00:00:00"/>
    <n v="1963"/>
    <n v="1964"/>
    <d v="2006-01-21T00:00:00"/>
    <n v="1"/>
    <s v="Yes"/>
    <n v="66"/>
    <n v="24.16"/>
    <n v="66.430000000000007"/>
    <n v="95.25"/>
    <n v="195.58"/>
    <n v="195.58"/>
    <n v="24.9"/>
    <n v="12"/>
    <s v="No"/>
    <s v="No encontrado"/>
    <s v="No"/>
    <s v="XB5F"/>
    <x v="4"/>
  </r>
  <r>
    <n v="2290"/>
    <s v="Ed Conlin"/>
    <d v="1933-09-02T00:00:00"/>
    <s v="Former"/>
    <s v="F-G"/>
    <s v="USA"/>
    <s v="White"/>
    <d v="1955-11-05T00:00:00"/>
    <n v="1955"/>
    <n v="1962"/>
    <d v="2012-09-21T00:00:00"/>
    <n v="1"/>
    <s v="Yes"/>
    <n v="79"/>
    <n v="22.17"/>
    <n v="79.05"/>
    <n v="90.72"/>
    <n v="195.58"/>
    <n v="195.58"/>
    <n v="23.72"/>
    <n v="486"/>
    <s v="No"/>
    <s v="Mental and behavioral disorders"/>
    <s v="No"/>
    <s v="8A20 Alzheimer disease"/>
    <x v="0"/>
  </r>
  <r>
    <n v="2291"/>
    <s v="Chuck Connors"/>
    <d v="1921-04-10T00:00:00"/>
    <s v="Former"/>
    <s v="F-C"/>
    <s v="USA"/>
    <s v="White"/>
    <d v="1946-10-30T00:00:00"/>
    <n v="1946"/>
    <n v="1948"/>
    <d v="1992-11-10T00:00:00"/>
    <n v="1"/>
    <s v="Yes"/>
    <n v="71"/>
    <n v="25.56"/>
    <n v="71.59"/>
    <n v="86.18"/>
    <n v="195.58"/>
    <n v="195.58"/>
    <n v="22.53"/>
    <n v="53"/>
    <s v="Yes"/>
    <s v="Cáncer"/>
    <s v="Yes"/>
    <s v="2C25.Z Malignant neoplasms of bronchus or lung, unspecified"/>
    <x v="3"/>
  </r>
  <r>
    <n v="2292"/>
    <s v="Daequan Cook"/>
    <d v="1987-04-28T00:00:00"/>
    <s v="Former"/>
    <s v="g"/>
    <s v="USA"/>
    <s v="Black"/>
    <d v="2007-11-02T00:00:00"/>
    <n v="2007"/>
    <n v="2013"/>
    <d v="2019-07-31T00:00:00"/>
    <n v="0"/>
    <s v="No"/>
    <n v="32"/>
    <n v="20.51"/>
    <n v="32.26"/>
    <n v="92.99"/>
    <n v="195.58"/>
    <n v="195.58"/>
    <n v="24.31"/>
    <n v="328"/>
    <s v="No"/>
    <m/>
    <m/>
    <m/>
    <x v="1"/>
  </r>
  <r>
    <n v="2293"/>
    <s v="Chuck Cooper*"/>
    <d v="1926-09-29T00:00:00"/>
    <s v="Former"/>
    <s v="F"/>
    <s v="USA"/>
    <s v="Black"/>
    <d v="1950-11-01T00:00:00"/>
    <n v="1950"/>
    <n v="1956"/>
    <d v="1984-02-05T00:00:00"/>
    <n v="1"/>
    <s v="Yes"/>
    <n v="57"/>
    <n v="24.09"/>
    <n v="57.35"/>
    <n v="95.25"/>
    <n v="195.58"/>
    <n v="195.58"/>
    <n v="24.9"/>
    <n v="409"/>
    <s v="No"/>
    <s v="Cáncer"/>
    <s v="No"/>
    <s v="2C12.0&amp;XA5DY0"/>
    <x v="3"/>
  </r>
  <r>
    <n v="2294"/>
    <s v="Michael Cooper"/>
    <d v="1956-04-15T00:00:00"/>
    <s v="Former"/>
    <s v="G-F"/>
    <s v="USA"/>
    <s v="Black"/>
    <d v="1978-12-22T00:00:00"/>
    <n v="1978"/>
    <n v="1990"/>
    <d v="2019-07-31T00:00:00"/>
    <n v="0"/>
    <s v="No"/>
    <n v="63"/>
    <n v="22.69"/>
    <n v="63.29"/>
    <n v="77.11"/>
    <n v="195.58"/>
    <n v="195.58"/>
    <n v="20.16"/>
    <n v="873"/>
    <s v="No"/>
    <m/>
    <m/>
    <m/>
    <x v="1"/>
  </r>
  <r>
    <n v="2295"/>
    <s v="Ken Corley"/>
    <d v="1921-05-10T00:00:00"/>
    <s v="Former"/>
    <s v="c  "/>
    <s v="USA"/>
    <s v="White"/>
    <d v="1946-10-30T00:00:00"/>
    <n v="1946"/>
    <n v="1947"/>
    <d v="1984-06-27T00:00:00"/>
    <n v="1"/>
    <s v="Yes"/>
    <n v="63"/>
    <n v="25.47"/>
    <n v="63.13"/>
    <n v="95.25"/>
    <n v="195.58"/>
    <n v="195.58"/>
    <n v="24.9"/>
    <n v="3"/>
    <s v="No"/>
    <m/>
    <s v="No"/>
    <s v="XB5F"/>
    <x v="4"/>
  </r>
  <r>
    <n v="2296"/>
    <s v="James Cotton"/>
    <d v="1975-12-14T00:00:00"/>
    <s v="Former"/>
    <s v="g"/>
    <s v="USA"/>
    <s v="Black"/>
    <d v="1997-12-02T00:00:00"/>
    <n v="1997"/>
    <n v="1999"/>
    <d v="2019-07-31T00:00:00"/>
    <n v="0"/>
    <s v="No"/>
    <n v="43"/>
    <n v="21.97"/>
    <n v="43.63"/>
    <n v="99.79"/>
    <n v="195.58"/>
    <n v="195.58"/>
    <n v="26.09"/>
    <n v="19"/>
    <s v="Yes"/>
    <m/>
    <m/>
    <m/>
    <x v="1"/>
  </r>
  <r>
    <n v="2297"/>
    <s v="Jamal Crawford"/>
    <d v="1980-03-20T00:00:00"/>
    <s v="Active"/>
    <s v="g"/>
    <s v="USA"/>
    <s v="Black"/>
    <d v="2000-10-31T00:00:00"/>
    <n v="2000"/>
    <n v="2020"/>
    <d v="2019-07-31T00:00:00"/>
    <n v="0"/>
    <s v="No"/>
    <n v="39"/>
    <n v="20.62"/>
    <n v="39.36"/>
    <n v="88.45"/>
    <n v="195.58"/>
    <n v="195.58"/>
    <n v="23.12"/>
    <n v="1017"/>
    <s v="No"/>
    <m/>
    <m/>
    <m/>
    <x v="1"/>
  </r>
  <r>
    <n v="2298"/>
    <s v="Joe Crawford"/>
    <d v="1986-06-17T00:00:00"/>
    <s v="Former"/>
    <s v="F"/>
    <s v="USA"/>
    <s v="Black"/>
    <d v="2009-04-08T00:00:00"/>
    <n v="2008"/>
    <n v="2009"/>
    <d v="2019-07-31T00:00:00"/>
    <n v="0"/>
    <s v="No"/>
    <n v="33"/>
    <n v="22.81"/>
    <n v="33.119999999999997"/>
    <n v="95.25"/>
    <n v="195.58"/>
    <n v="195.58"/>
    <n v="24.9"/>
    <n v="2"/>
    <s v="No"/>
    <m/>
    <m/>
    <m/>
    <x v="1"/>
  </r>
  <r>
    <n v="2299"/>
    <s v="Javaris Crittenton"/>
    <d v="1987-12-31T00:00:00"/>
    <s v="Former"/>
    <s v="g"/>
    <s v="USA"/>
    <s v="Black"/>
    <d v="2007-11-02T00:00:00"/>
    <n v="2007"/>
    <n v="2009"/>
    <d v="2019-07-31T00:00:00"/>
    <n v="0"/>
    <s v="No"/>
    <n v="31"/>
    <n v="19.84"/>
    <n v="31.58"/>
    <n v="90.72"/>
    <n v="195.58"/>
    <n v="195.58"/>
    <n v="23.72"/>
    <n v="113"/>
    <s v="No"/>
    <m/>
    <m/>
    <m/>
    <x v="1"/>
  </r>
  <r>
    <n v="2300"/>
    <s v="Corey Crowder"/>
    <d v="1969-04-13T00:00:00"/>
    <s v="Former"/>
    <s v="G-F"/>
    <s v="USA"/>
    <s v="Black"/>
    <d v="1991-11-02T00:00:00"/>
    <n v="1991"/>
    <n v="1995"/>
    <d v="2019-07-31T00:00:00"/>
    <n v="0"/>
    <s v="No"/>
    <n v="50"/>
    <n v="22.55"/>
    <n v="50.3"/>
    <n v="97.07"/>
    <n v="195.58"/>
    <n v="195.58"/>
    <n v="25.38"/>
    <n v="58"/>
    <s v="No"/>
    <m/>
    <m/>
    <m/>
    <x v="1"/>
  </r>
  <r>
    <n v="2301"/>
    <s v="Michael Curry"/>
    <d v="1968-08-22T00:00:00"/>
    <s v="Former"/>
    <s v="F-G"/>
    <s v="USA"/>
    <s v="Black"/>
    <d v="1993-11-05T00:00:00"/>
    <n v="1993"/>
    <n v="2005"/>
    <d v="2019-07-31T00:00:00"/>
    <n v="0"/>
    <s v="No"/>
    <n v="50"/>
    <n v="25.2"/>
    <n v="50.94"/>
    <n v="95.25"/>
    <n v="195.58"/>
    <n v="195.58"/>
    <n v="24.9"/>
    <n v="667"/>
    <s v="No"/>
    <m/>
    <m/>
    <m/>
    <x v="1"/>
  </r>
  <r>
    <n v="2302"/>
    <s v="Ed Dahler"/>
    <d v="1926-01-31T00:00:00"/>
    <s v="Former"/>
    <s v="F"/>
    <s v="USA"/>
    <s v="White"/>
    <d v="1951-11-05T00:00:00"/>
    <n v="1951"/>
    <n v="1952"/>
    <d v="2012-03-16T00:00:00"/>
    <n v="1"/>
    <s v="Yes"/>
    <n v="86"/>
    <n v="25.76"/>
    <n v="86.12"/>
    <n v="86.18"/>
    <n v="195.58"/>
    <n v="195.58"/>
    <n v="22.53"/>
    <n v="14"/>
    <s v="Yes"/>
    <s v="No encontrado"/>
    <s v="Yes"/>
    <s v="XB5F"/>
    <x v="4"/>
  </r>
  <r>
    <n v="2303"/>
    <s v="Sasha Danilovic"/>
    <d v="1970-02-26T00:00:00"/>
    <s v="Former"/>
    <s v="g"/>
    <s v="No USA"/>
    <s v="White"/>
    <d v="1995-11-04T00:00:00"/>
    <n v="1995"/>
    <n v="1997"/>
    <d v="2019-07-31T00:00:00"/>
    <n v="0"/>
    <s v="No"/>
    <n v="49"/>
    <n v="25.69"/>
    <n v="49.42"/>
    <n v="90.72"/>
    <n v="195.58"/>
    <n v="195.58"/>
    <n v="23.72"/>
    <n v="75"/>
    <s v="No"/>
    <m/>
    <m/>
    <m/>
    <x v="1"/>
  </r>
  <r>
    <n v="2304"/>
    <s v="Adrian Dantley*"/>
    <d v="1956-02-28T00:00:00"/>
    <s v="Former"/>
    <s v="F-G"/>
    <s v="USA"/>
    <s v="Black"/>
    <d v="1976-10-21T00:00:00"/>
    <n v="1976"/>
    <n v="1991"/>
    <d v="2019-07-31T00:00:00"/>
    <n v="0"/>
    <s v="No"/>
    <n v="63"/>
    <n v="20.65"/>
    <n v="63.42"/>
    <n v="94.35"/>
    <n v="195.58"/>
    <n v="195.58"/>
    <n v="24.66"/>
    <n v="955"/>
    <s v="No"/>
    <m/>
    <m/>
    <m/>
    <x v="1"/>
  </r>
  <r>
    <n v="2305"/>
    <s v="Jesse Dark"/>
    <d v="1951-09-02T00:00:00"/>
    <s v="Former"/>
    <s v="g"/>
    <s v="USA"/>
    <s v="Black"/>
    <d v="1974-10-17T00:00:00"/>
    <n v="1974"/>
    <n v="1975"/>
    <d v="2019-07-31T00:00:00"/>
    <n v="0"/>
    <s v="No"/>
    <n v="67"/>
    <n v="23.12"/>
    <n v="67.91"/>
    <n v="95.25"/>
    <n v="195.58"/>
    <n v="195.58"/>
    <n v="24.9"/>
    <n v="47"/>
    <s v="No"/>
    <m/>
    <m/>
    <m/>
    <x v="1"/>
  </r>
  <r>
    <n v="2306"/>
    <s v="Hubert Davis"/>
    <d v="1970-05-17T00:00:00"/>
    <s v="Former"/>
    <s v="g"/>
    <s v="USA"/>
    <s v="Black"/>
    <d v="1992-11-07T00:00:00"/>
    <n v="1992"/>
    <n v="2004"/>
    <d v="2019-07-31T00:00:00"/>
    <n v="0"/>
    <s v="No"/>
    <n v="49"/>
    <n v="22.48"/>
    <n v="49.2"/>
    <n v="83.01"/>
    <n v="195.58"/>
    <n v="195.58"/>
    <n v="21.7"/>
    <n v="685"/>
    <s v="No"/>
    <m/>
    <m/>
    <m/>
    <x v="1"/>
  </r>
  <r>
    <n v="2307"/>
    <s v="Andre Dawkins"/>
    <d v="1991-09-19T00:00:00"/>
    <s v="Former"/>
    <s v="g"/>
    <s v="USA"/>
    <s v="Black"/>
    <d v="2014-11-01T00:00:00"/>
    <n v="2014"/>
    <n v="2015"/>
    <d v="2019-07-31T00:00:00"/>
    <n v="0"/>
    <s v="No"/>
    <n v="27"/>
    <n v="23.12"/>
    <n v="27.86"/>
    <n v="97.52"/>
    <n v="195.58"/>
    <n v="195.58"/>
    <n v="25.49"/>
    <n v="4"/>
    <s v="No"/>
    <m/>
    <m/>
    <m/>
    <x v="1"/>
  </r>
  <r>
    <n v="2308"/>
    <s v="Paul Dawkins"/>
    <d v="1957-06-10T00:00:00"/>
    <s v="Former"/>
    <s v="F"/>
    <s v="USA"/>
    <s v="Black"/>
    <d v="1979-10-12T00:00:00"/>
    <n v="1979"/>
    <n v="1980"/>
    <d v="2019-03-25T00:00:00"/>
    <n v="1"/>
    <s v="Yes"/>
    <n v="61"/>
    <n v="22.34"/>
    <n v="61.79"/>
    <n v="86.18"/>
    <n v="195.58"/>
    <n v="195.58"/>
    <n v="22.53"/>
    <n v="57"/>
    <s v="No"/>
    <m/>
    <s v="No"/>
    <s v="XB5F"/>
    <x v="4"/>
  </r>
  <r>
    <n v="2309"/>
    <s v="Nando De Colo"/>
    <d v="1987-06-23T00:00:00"/>
    <s v="Former"/>
    <s v="g"/>
    <s v="No USA"/>
    <s v="White"/>
    <d v="2012-11-03T00:00:00"/>
    <n v="2012"/>
    <n v="2014"/>
    <d v="2019-07-31T00:00:00"/>
    <n v="0"/>
    <s v="No"/>
    <n v="32"/>
    <n v="25.37"/>
    <n v="32.1"/>
    <n v="90.72"/>
    <n v="195.58"/>
    <n v="195.58"/>
    <n v="23.72"/>
    <n v="119"/>
    <s v="No"/>
    <m/>
    <m/>
    <m/>
    <x v="1"/>
  </r>
  <r>
    <n v="2310"/>
    <s v="Fennis Dembo"/>
    <d v="1966-01-24T00:00:00"/>
    <s v="Former"/>
    <s v="F"/>
    <s v="USA"/>
    <s v="Black"/>
    <d v="1988-11-18T00:00:00"/>
    <n v="1988"/>
    <n v="1989"/>
    <d v="2019-07-31T00:00:00"/>
    <n v="0"/>
    <s v="No"/>
    <n v="53"/>
    <n v="22.82"/>
    <n v="53.51"/>
    <n v="97.52"/>
    <n v="195.58"/>
    <n v="195.58"/>
    <n v="25.49"/>
    <n v="31"/>
    <s v="No"/>
    <m/>
    <m/>
    <m/>
    <x v="1"/>
  </r>
  <r>
    <n v="2311"/>
    <s v="Corky Devlin"/>
    <d v="1931-12-21T00:00:00"/>
    <s v="Former"/>
    <s v="g"/>
    <s v="USA"/>
    <s v="White"/>
    <d v="1955-11-05T00:00:00"/>
    <n v="1955"/>
    <n v="1958"/>
    <d v="1995-04-28T00:00:00"/>
    <n v="1"/>
    <s v="Yes"/>
    <n v="63"/>
    <n v="23.87"/>
    <n v="63.35"/>
    <n v="88.45"/>
    <n v="195.58"/>
    <n v="195.58"/>
    <n v="23.12"/>
    <n v="210"/>
    <s v="No"/>
    <s v="No encontrado"/>
    <s v="No"/>
    <s v="XB5F"/>
    <x v="4"/>
  </r>
  <r>
    <n v="2312"/>
    <s v="Michael Dickerson"/>
    <d v="1975-06-25T00:00:00"/>
    <s v="Former"/>
    <s v="G-F"/>
    <s v="USA"/>
    <s v="Black"/>
    <d v="1999-02-05T00:00:00"/>
    <n v="1998"/>
    <n v="2003"/>
    <d v="2019-07-31T00:00:00"/>
    <n v="0"/>
    <s v="No"/>
    <n v="44"/>
    <n v="23.62"/>
    <n v="44.1"/>
    <n v="86.18"/>
    <n v="195.58"/>
    <n v="195.58"/>
    <n v="22.53"/>
    <n v="212"/>
    <s v="No"/>
    <m/>
    <m/>
    <m/>
    <x v="1"/>
  </r>
  <r>
    <n v="2313"/>
    <s v="Jackie Dinkins"/>
    <d v="1950-01-22T00:00:00"/>
    <s v="Former"/>
    <s v="F"/>
    <s v="USA"/>
    <s v="White"/>
    <d v="1971-12-22T00:00:00"/>
    <n v="1971"/>
    <n v="1972"/>
    <d v="1983-03-07T00:00:00"/>
    <n v="1"/>
    <s v="Yes"/>
    <n v="33"/>
    <n v="21.91"/>
    <n v="33.119999999999997"/>
    <n v="95.25"/>
    <n v="195.58"/>
    <n v="195.58"/>
    <n v="24.9"/>
    <n v="18"/>
    <s v="No"/>
    <s v="Cáncer"/>
    <s v="No"/>
    <s v="2A00.5"/>
    <x v="3"/>
  </r>
  <r>
    <n v="2314"/>
    <s v="Earl Dodd"/>
    <d v="1924-11-01T00:00:00"/>
    <s v="Former"/>
    <s v="F"/>
    <s v="USA"/>
    <s v="White"/>
    <d v="1949-11-01T00:00:00"/>
    <n v="1949"/>
    <n v="1950"/>
    <d v="2004-10-30T00:00:00"/>
    <n v="1"/>
    <s v="Yes"/>
    <n v="79"/>
    <n v="25"/>
    <n v="79.989999999999995"/>
    <n v="79.38"/>
    <n v="195.58"/>
    <n v="195.58"/>
    <n v="20.75"/>
    <n v="9"/>
    <s v="No"/>
    <s v="Diseases of the circulatory system"/>
    <s v="No"/>
    <s v="BD10"/>
    <x v="2"/>
  </r>
  <r>
    <n v="2315"/>
    <s v="Bob Doll"/>
    <d v="1919-08-10T00:00:00"/>
    <s v="Former"/>
    <s v="F-C"/>
    <s v="USA"/>
    <s v="White"/>
    <d v="1946-11-02T00:00:00"/>
    <n v="1946"/>
    <n v="1950"/>
    <d v="1959-09-18T00:00:00"/>
    <n v="1"/>
    <s v="Yes"/>
    <n v="40"/>
    <n v="27.23"/>
    <n v="40.11"/>
    <n v="88.45"/>
    <n v="195.58"/>
    <n v="195.58"/>
    <n v="23.12"/>
    <n v="196"/>
    <s v="No"/>
    <s v="Accidente/Asesinato/Suicidio"/>
    <s v="No"/>
    <s v="PC50"/>
    <x v="5"/>
  </r>
  <r>
    <n v="2316"/>
    <s v="Zoran Dragic"/>
    <d v="1989-06-22T00:00:00"/>
    <s v="Former"/>
    <s v="G-F"/>
    <s v="No USA"/>
    <s v="White"/>
    <d v="2014-11-15T00:00:00"/>
    <n v="2014"/>
    <n v="2015"/>
    <d v="2019-07-31T00:00:00"/>
    <n v="0"/>
    <s v="No"/>
    <n v="30"/>
    <n v="25.4"/>
    <n v="30.11"/>
    <n v="90.72"/>
    <n v="195.58"/>
    <n v="195.58"/>
    <n v="23.72"/>
    <n v="8"/>
    <s v="Yes"/>
    <m/>
    <m/>
    <m/>
    <x v="1"/>
  </r>
  <r>
    <n v="2317"/>
    <s v="Nate Driggers"/>
    <d v="1973-10-12T00:00:00"/>
    <s v="Former"/>
    <s v="g"/>
    <s v="USA"/>
    <s v="Black"/>
    <d v="1996-11-08T00:00:00"/>
    <n v="1996"/>
    <n v="1997"/>
    <d v="2019-07-31T00:00:00"/>
    <n v="0"/>
    <s v="No"/>
    <n v="45"/>
    <n v="23.07"/>
    <n v="45.8"/>
    <n v="97.52"/>
    <n v="195.58"/>
    <n v="195.58"/>
    <n v="25.49"/>
    <n v="15"/>
    <s v="No"/>
    <m/>
    <m/>
    <m/>
    <x v="1"/>
  </r>
  <r>
    <n v="2318"/>
    <s v="Ledell Eackles"/>
    <d v="1966-11-24T00:00:00"/>
    <s v="Former"/>
    <s v="G-F"/>
    <s v="USA"/>
    <s v="Black"/>
    <d v="1988-11-05T00:00:00"/>
    <n v="1988"/>
    <n v="1998"/>
    <d v="2019-07-31T00:00:00"/>
    <n v="0"/>
    <s v="No"/>
    <n v="52"/>
    <n v="21.95"/>
    <n v="52.68"/>
    <n v="99.79"/>
    <n v="195.58"/>
    <n v="195.58"/>
    <n v="26.09"/>
    <n v="441"/>
    <s v="No"/>
    <m/>
    <m/>
    <m/>
    <x v="1"/>
  </r>
  <r>
    <n v="2319"/>
    <s v="Keith Edmonson"/>
    <d v="1960-09-28T00:00:00"/>
    <s v="Former"/>
    <s v="g"/>
    <s v="USA"/>
    <s v="Black"/>
    <d v="1982-11-02T00:00:00"/>
    <n v="1982"/>
    <n v="1984"/>
    <d v="2019-07-31T00:00:00"/>
    <n v="0"/>
    <s v="No"/>
    <n v="58"/>
    <n v="22.09"/>
    <n v="58.84"/>
    <n v="88.45"/>
    <n v="195.58"/>
    <n v="195.58"/>
    <n v="23.12"/>
    <n v="87"/>
    <s v="No"/>
    <m/>
    <m/>
    <m/>
    <x v="1"/>
  </r>
  <r>
    <n v="2320"/>
    <s v="Mario Elie"/>
    <d v="1963-11-26T00:00:00"/>
    <s v="Former"/>
    <s v="G-F"/>
    <s v="USA"/>
    <s v="Black"/>
    <d v="1990-12-28T00:00:00"/>
    <n v="1990"/>
    <n v="2001"/>
    <d v="2019-07-31T00:00:00"/>
    <n v="0"/>
    <s v="No"/>
    <n v="55"/>
    <n v="27.09"/>
    <n v="55.68"/>
    <n v="95.25"/>
    <n v="195.58"/>
    <n v="195.58"/>
    <n v="24.9"/>
    <n v="732"/>
    <s v="No"/>
    <m/>
    <m/>
    <m/>
    <x v="1"/>
  </r>
  <r>
    <n v="2321"/>
    <s v="Boo Ellis"/>
    <d v="1936-02-11T00:00:00"/>
    <s v="Former"/>
    <s v="F"/>
    <s v="USA"/>
    <s v="Black"/>
    <d v="1958-10-22T00:00:00"/>
    <n v="1958"/>
    <n v="1960"/>
    <d v="2010-05-06T00:00:00"/>
    <n v="1"/>
    <s v="Yes"/>
    <n v="74"/>
    <n v="22.69"/>
    <n v="74.23"/>
    <n v="83.91"/>
    <n v="195.58"/>
    <n v="195.58"/>
    <n v="21.94"/>
    <n v="118"/>
    <s v="No"/>
    <s v="Diseases of the circulatory system"/>
    <s v="No"/>
    <s v="BA41.Z Acute myocardial infarction, unspecified"/>
    <x v="2"/>
  </r>
  <r>
    <n v="2322"/>
    <s v="Harold Ellis"/>
    <d v="1970-10-07T00:00:00"/>
    <s v="Former"/>
    <s v="g"/>
    <s v="USA"/>
    <s v="Black"/>
    <d v="1994-01-08T00:00:00"/>
    <n v="1993"/>
    <n v="1998"/>
    <d v="2019-07-31T00:00:00"/>
    <n v="0"/>
    <s v="No"/>
    <n v="48"/>
    <n v="23.26"/>
    <n v="48.81"/>
    <n v="90.72"/>
    <n v="195.58"/>
    <n v="195.58"/>
    <n v="23.72"/>
    <n v="145"/>
    <s v="No"/>
    <m/>
    <m/>
    <m/>
    <x v="1"/>
  </r>
  <r>
    <n v="2323"/>
    <s v="Andre Emmett"/>
    <d v="1982-08-27T00:00:00"/>
    <s v="Former"/>
    <s v="F"/>
    <s v="USA"/>
    <s v="Black"/>
    <d v="2005-01-14T00:00:00"/>
    <n v="2004"/>
    <n v="2012"/>
    <d v="2019-07-31T00:00:00"/>
    <n v="0"/>
    <s v="No"/>
    <n v="36"/>
    <n v="22.38"/>
    <n v="36.93"/>
    <n v="104.33"/>
    <n v="195.58"/>
    <n v="195.58"/>
    <n v="27.27"/>
    <n v="14"/>
    <s v="No"/>
    <m/>
    <s v="No"/>
    <s v="PE20.Z&amp;XE04A"/>
    <x v="1"/>
  </r>
  <r>
    <n v="2324"/>
    <s v="Gene Englund"/>
    <d v="1917-10-21T00:00:00"/>
    <s v="Former"/>
    <s v="F-C"/>
    <s v="USA"/>
    <s v="White"/>
    <d v="1949-12-06T00:00:00"/>
    <n v="1949"/>
    <n v="1950"/>
    <d v="1995-11-05T00:00:00"/>
    <n v="1"/>
    <s v="Yes"/>
    <n v="78"/>
    <n v="32.130000000000003"/>
    <n v="78.040000000000006"/>
    <n v="92.99"/>
    <n v="195.58"/>
    <n v="195.58"/>
    <n v="24.31"/>
    <n v="46"/>
    <s v="No"/>
    <s v="No encontrado"/>
    <s v="No"/>
    <s v="XB5F"/>
    <x v="4"/>
  </r>
  <r>
    <n v="2325"/>
    <s v="Keith Erickson"/>
    <d v="1944-04-19T00:00:00"/>
    <s v="Former"/>
    <s v="F-G"/>
    <s v="USA"/>
    <s v="White"/>
    <d v="1965-10-15T00:00:00"/>
    <n v="1965"/>
    <n v="1977"/>
    <d v="2019-07-31T00:00:00"/>
    <n v="0"/>
    <s v="No"/>
    <n v="75"/>
    <n v="21.49"/>
    <n v="75.28"/>
    <n v="88.45"/>
    <n v="195.58"/>
    <n v="195.58"/>
    <n v="23.12"/>
    <n v="766"/>
    <s v="No"/>
    <m/>
    <m/>
    <m/>
    <x v="1"/>
  </r>
  <r>
    <n v="2326"/>
    <s v="Jack Eskridge"/>
    <d v="1924-01-21T00:00:00"/>
    <s v="Former"/>
    <s v="C-F"/>
    <s v="USA"/>
    <s v="White"/>
    <d v="1948-11-30T00:00:00"/>
    <n v="1948"/>
    <n v="1949"/>
    <d v="2013-02-11T00:00:00"/>
    <n v="1"/>
    <s v="Yes"/>
    <n v="89"/>
    <n v="24.86"/>
    <n v="89.06"/>
    <n v="90.72"/>
    <n v="195.58"/>
    <n v="195.58"/>
    <n v="23.72"/>
    <n v="23"/>
    <s v="Yes"/>
    <s v="No encontrado"/>
    <s v="Yes"/>
    <s v="XB5F"/>
    <x v="4"/>
  </r>
  <r>
    <n v="2327"/>
    <s v="Maurice Evans"/>
    <d v="1978-11-08T00:00:00"/>
    <s v="Former"/>
    <s v="g"/>
    <s v="USA"/>
    <s v="Black"/>
    <d v="2001-12-19T00:00:00"/>
    <n v="2001"/>
    <n v="2012"/>
    <d v="2019-07-31T00:00:00"/>
    <n v="0"/>
    <s v="No"/>
    <n v="40"/>
    <n v="23.11"/>
    <n v="40.729999999999997"/>
    <n v="99.79"/>
    <n v="195.58"/>
    <n v="195.58"/>
    <n v="26.09"/>
    <n v="562"/>
    <s v="No"/>
    <m/>
    <m/>
    <m/>
    <x v="1"/>
  </r>
  <r>
    <n v="2328"/>
    <s v="Christian Eyenga"/>
    <d v="1989-06-22T00:00:00"/>
    <s v="Former"/>
    <s v="F"/>
    <s v="No USA"/>
    <s v="Black"/>
    <d v="2011-01-02T00:00:00"/>
    <n v="2010"/>
    <n v="2012"/>
    <d v="2019-07-31T00:00:00"/>
    <n v="0"/>
    <s v="No"/>
    <n v="30"/>
    <n v="21.53"/>
    <n v="30.11"/>
    <n v="95.25"/>
    <n v="195.58"/>
    <n v="195.58"/>
    <n v="24.9"/>
    <n v="51"/>
    <s v="No"/>
    <m/>
    <m/>
    <m/>
    <x v="1"/>
  </r>
  <r>
    <n v="2329"/>
    <s v="Desmon Farmer"/>
    <d v="1981-10-07T00:00:00"/>
    <s v="Former"/>
    <s v="g"/>
    <s v="USA"/>
    <s v="Black"/>
    <d v="2006-11-18T00:00:00"/>
    <n v="2006"/>
    <n v="2009"/>
    <d v="2019-07-31T00:00:00"/>
    <n v="0"/>
    <s v="No"/>
    <n v="37"/>
    <n v="25.11"/>
    <n v="37.81"/>
    <n v="99.79"/>
    <n v="195.58"/>
    <n v="195.58"/>
    <n v="26.09"/>
    <n v="11"/>
    <s v="Yes"/>
    <m/>
    <m/>
    <m/>
    <x v="1"/>
  </r>
  <r>
    <n v="2330"/>
    <s v="Bob Faught"/>
    <d v="1921-09-02T00:00:00"/>
    <s v="Former"/>
    <s v="F"/>
    <s v="USA"/>
    <s v="White"/>
    <d v="1946-11-10T00:00:00"/>
    <n v="1946"/>
    <n v="1947"/>
    <d v="2005-12-09T00:00:00"/>
    <n v="1"/>
    <s v="Yes"/>
    <n v="84"/>
    <n v="25.19"/>
    <n v="84.27"/>
    <n v="83.91"/>
    <n v="195.58"/>
    <n v="195.58"/>
    <n v="21.94"/>
    <n v="51"/>
    <s v="No"/>
    <s v="No encontrado"/>
    <s v="No"/>
    <s v="XB5F"/>
    <x v="4"/>
  </r>
  <r>
    <n v="2331"/>
    <s v="Kenny Fields"/>
    <d v="1962-02-09T00:00:00"/>
    <s v="Former"/>
    <s v="F-G"/>
    <s v="USA"/>
    <s v="Black"/>
    <d v="1984-10-27T00:00:00"/>
    <n v="1984"/>
    <n v="1988"/>
    <d v="2019-07-31T00:00:00"/>
    <n v="0"/>
    <s v="No"/>
    <n v="57"/>
    <n v="22.71"/>
    <n v="57.47"/>
    <n v="99.79"/>
    <n v="195.58"/>
    <n v="195.58"/>
    <n v="26.09"/>
    <n v="184"/>
    <s v="No"/>
    <m/>
    <m/>
    <m/>
    <x v="1"/>
  </r>
  <r>
    <n v="2332"/>
    <s v="Ron Filipek"/>
    <d v="1944-02-05T00:00:00"/>
    <s v="Former"/>
    <s v="F"/>
    <s v="USA"/>
    <s v="White"/>
    <d v="1967-10-18T00:00:00"/>
    <n v="1967"/>
    <n v="1968"/>
    <d v="2005-12-09T00:00:00"/>
    <n v="1"/>
    <s v="Yes"/>
    <n v="61"/>
    <n v="23.7"/>
    <n v="61.84"/>
    <n v="92.99"/>
    <n v="195.58"/>
    <n v="195.58"/>
    <n v="24.31"/>
    <n v="19"/>
    <s v="No"/>
    <s v="No encontrado"/>
    <s v="No"/>
    <s v="XB5F"/>
    <x v="4"/>
  </r>
  <r>
    <n v="2333"/>
    <s v="Bob Fitzgerald"/>
    <d v="1923-03-14T00:00:00"/>
    <s v="Former"/>
    <s v="F-C"/>
    <s v="USA"/>
    <s v="White"/>
    <d v="1946-11-01T00:00:00"/>
    <n v="1946"/>
    <n v="1949"/>
    <d v="1983-07-23T00:00:00"/>
    <n v="1"/>
    <s v="Yes"/>
    <n v="60"/>
    <n v="23.64"/>
    <n v="60.36"/>
    <n v="86.18"/>
    <n v="195.58"/>
    <n v="195.58"/>
    <n v="22.53"/>
    <n v="78"/>
    <s v="No"/>
    <s v="No encontrado"/>
    <s v="No"/>
    <s v="XB5F"/>
    <x v="4"/>
  </r>
  <r>
    <n v="2334"/>
    <s v="Vern Fleming"/>
    <d v="1962-02-04T00:00:00"/>
    <s v="Former"/>
    <s v="g"/>
    <s v="USA"/>
    <s v="Black"/>
    <d v="1984-10-27T00:00:00"/>
    <n v="1984"/>
    <n v="1996"/>
    <d v="2019-07-31T00:00:00"/>
    <n v="0"/>
    <s v="No"/>
    <n v="57"/>
    <n v="22.73"/>
    <n v="57.48"/>
    <n v="83.91"/>
    <n v="195.58"/>
    <n v="195.58"/>
    <n v="21.94"/>
    <n v="893"/>
    <s v="No"/>
    <m/>
    <m/>
    <m/>
    <x v="1"/>
  </r>
  <r>
    <n v="2335"/>
    <s v="Larry Fogle"/>
    <d v="1953-03-19T00:00:00"/>
    <s v="Former"/>
    <s v="g"/>
    <s v="USA"/>
    <s v="Black"/>
    <d v="1975-11-30T00:00:00"/>
    <n v="1975"/>
    <n v="1976"/>
    <d v="2019-07-31T00:00:00"/>
    <n v="0"/>
    <s v="No"/>
    <n v="66"/>
    <n v="22.7"/>
    <n v="66.37"/>
    <n v="92.99"/>
    <n v="195.58"/>
    <n v="195.58"/>
    <n v="24.31"/>
    <n v="2"/>
    <s v="No"/>
    <m/>
    <m/>
    <m/>
    <x v="1"/>
  </r>
  <r>
    <n v="2336"/>
    <s v="Chris Ford"/>
    <d v="1949-01-11T00:00:00"/>
    <s v="Former"/>
    <s v="G-F"/>
    <s v="USA"/>
    <s v="White"/>
    <d v="1972-10-13T00:00:00"/>
    <n v="1972"/>
    <n v="1982"/>
    <d v="2019-07-31T00:00:00"/>
    <n v="0"/>
    <s v="No"/>
    <n v="70"/>
    <n v="23.75"/>
    <n v="70.55"/>
    <n v="86.18"/>
    <n v="195.58"/>
    <n v="195.58"/>
    <n v="22.53"/>
    <n v="794"/>
    <s v="No"/>
    <m/>
    <m/>
    <m/>
    <x v="1"/>
  </r>
  <r>
    <n v="2337"/>
    <s v="Fred Foster"/>
    <d v="1946-03-18T00:00:00"/>
    <s v="Former"/>
    <s v="F"/>
    <s v="USA"/>
    <s v="Black"/>
    <d v="1968-10-19T00:00:00"/>
    <n v="1968"/>
    <n v="1977"/>
    <d v="1985-10-04T00:00:00"/>
    <n v="1"/>
    <s v="Yes"/>
    <n v="39"/>
    <n v="22.59"/>
    <n v="39.549999999999997"/>
    <n v="95.25"/>
    <n v="195.58"/>
    <n v="195.58"/>
    <n v="24.9"/>
    <n v="524"/>
    <s v="No"/>
    <s v="Diseases of the circulatory system"/>
    <s v="No"/>
    <s v="BD1Z Heart failure, unspecified"/>
    <x v="2"/>
  </r>
  <r>
    <n v="2338"/>
    <s v="Richie Frahm"/>
    <d v="1977-08-14T00:00:00"/>
    <s v="Former"/>
    <s v="g"/>
    <s v="USA"/>
    <s v="White"/>
    <d v="2003-10-30T00:00:00"/>
    <n v="2003"/>
    <n v="2008"/>
    <d v="2019-07-31T00:00:00"/>
    <n v="0"/>
    <s v="No"/>
    <n v="41"/>
    <n v="26.21"/>
    <n v="41.96"/>
    <n v="95.25"/>
    <n v="195.58"/>
    <n v="195.58"/>
    <n v="24.9"/>
    <n v="140"/>
    <s v="No"/>
    <m/>
    <m/>
    <m/>
    <x v="1"/>
  </r>
  <r>
    <n v="2339"/>
    <s v="Jamaal Franklin"/>
    <d v="1991-07-21T00:00:00"/>
    <s v="Former"/>
    <s v="g"/>
    <s v="USA"/>
    <s v="Black"/>
    <d v="2013-11-06T00:00:00"/>
    <n v="2013"/>
    <n v="2015"/>
    <d v="2019-07-31T00:00:00"/>
    <n v="0"/>
    <s v="No"/>
    <n v="28"/>
    <n v="22.3"/>
    <n v="28.03"/>
    <n v="86.64"/>
    <n v="195.58"/>
    <n v="195.58"/>
    <n v="22.65"/>
    <n v="21"/>
    <s v="No"/>
    <m/>
    <m/>
    <m/>
    <x v="1"/>
  </r>
  <r>
    <n v="2340"/>
    <s v="Joe Fulks*"/>
    <d v="1921-10-26T00:00:00"/>
    <s v="Former"/>
    <s v="F-C"/>
    <s v="USA"/>
    <s v="White"/>
    <d v="1946-11-07T00:00:00"/>
    <n v="1946"/>
    <n v="1954"/>
    <d v="1976-03-21T00:00:00"/>
    <n v="1"/>
    <s v="Yes"/>
    <n v="54"/>
    <n v="25.03"/>
    <n v="54.4"/>
    <n v="86.18"/>
    <n v="195.58"/>
    <n v="195.58"/>
    <n v="22.53"/>
    <n v="489"/>
    <s v="No"/>
    <s v="Accidente/Asesinato/Suicidio"/>
    <s v="No"/>
    <s v="PE20.Z&amp;XE04A"/>
    <x v="5"/>
  </r>
  <r>
    <n v="2341"/>
    <s v="Kevin Gamble"/>
    <d v="1965-11-13T00:00:00"/>
    <s v="Former"/>
    <s v="F-G"/>
    <s v="USA"/>
    <s v="Black"/>
    <d v="1987-11-16T00:00:00"/>
    <n v="1987"/>
    <n v="1997"/>
    <d v="2019-07-31T00:00:00"/>
    <n v="0"/>
    <s v="No"/>
    <n v="53"/>
    <n v="22.01"/>
    <n v="53.71"/>
    <n v="95.25"/>
    <n v="195.58"/>
    <n v="195.58"/>
    <n v="24.9"/>
    <n v="649"/>
    <s v="No"/>
    <m/>
    <m/>
    <m/>
    <x v="1"/>
  </r>
  <r>
    <n v="2342"/>
    <s v="Thomas Gardner"/>
    <d v="1985-02-08T00:00:00"/>
    <s v="Former"/>
    <s v="g"/>
    <s v="USA"/>
    <s v="Black"/>
    <d v="2007-11-15T00:00:00"/>
    <n v="2007"/>
    <n v="2009"/>
    <d v="2019-07-31T00:00:00"/>
    <n v="0"/>
    <s v="No"/>
    <n v="34"/>
    <n v="22.77"/>
    <n v="34.47"/>
    <n v="102.06"/>
    <n v="195.58"/>
    <n v="195.58"/>
    <n v="26.68"/>
    <n v="20"/>
    <s v="No"/>
    <m/>
    <m/>
    <m/>
    <x v="1"/>
  </r>
  <r>
    <n v="2343"/>
    <s v="Vern Gardner"/>
    <d v="1925-05-14T00:00:00"/>
    <s v="Former"/>
    <s v="F-C"/>
    <s v="USA"/>
    <s v="White"/>
    <d v="1949-11-02T00:00:00"/>
    <n v="1949"/>
    <n v="1952"/>
    <d v="1987-08-26T00:00:00"/>
    <n v="1"/>
    <s v="Yes"/>
    <n v="62"/>
    <n v="24.47"/>
    <n v="62.28"/>
    <n v="90.72"/>
    <n v="195.58"/>
    <n v="195.58"/>
    <n v="23.72"/>
    <n v="151"/>
    <s v="No"/>
    <s v="Diseases of the circulatory system"/>
    <s v="No"/>
    <s v="BA41.Z Acute myocardial infarction, unspecified"/>
    <x v="2"/>
  </r>
  <r>
    <n v="2344"/>
    <s v="Tate George"/>
    <d v="1968-05-29T00:00:00"/>
    <s v="Former"/>
    <s v="g"/>
    <s v="USA"/>
    <s v="Black"/>
    <d v="1990-11-02T00:00:00"/>
    <n v="1990"/>
    <n v="1995"/>
    <d v="2019-07-31T00:00:00"/>
    <n v="0"/>
    <s v="No"/>
    <n v="51"/>
    <n v="22.43"/>
    <n v="51.17"/>
    <n v="86.18"/>
    <n v="195.58"/>
    <n v="195.58"/>
    <n v="22.53"/>
    <n v="177"/>
    <s v="No"/>
    <m/>
    <m/>
    <m/>
    <x v="1"/>
  </r>
  <r>
    <n v="2345"/>
    <s v="Dick Gibbs"/>
    <d v="1948-12-20T00:00:00"/>
    <s v="Former"/>
    <s v="F-G"/>
    <s v="USA"/>
    <s v="White"/>
    <d v="1971-10-16T00:00:00"/>
    <n v="1971"/>
    <n v="1976"/>
    <d v="2019-07-31T00:00:00"/>
    <n v="0"/>
    <s v="No"/>
    <n v="70"/>
    <n v="22.82"/>
    <n v="70.61"/>
    <n v="95.25"/>
    <n v="195.58"/>
    <n v="195.58"/>
    <n v="24.9"/>
    <n v="333"/>
    <s v="No"/>
    <m/>
    <m/>
    <m/>
    <x v="1"/>
  </r>
  <r>
    <n v="2346"/>
    <s v="Hoot Gibson"/>
    <d v="1921-12-05T00:00:00"/>
    <s v="Former"/>
    <s v="F-C"/>
    <s v="USA"/>
    <s v="White"/>
    <d v="1949-11-03T00:00:00"/>
    <n v="1949"/>
    <n v="1950"/>
    <d v="1958-02-01T00:00:00"/>
    <n v="1"/>
    <s v="Yes"/>
    <n v="36"/>
    <n v="27.91"/>
    <n v="36.159999999999997"/>
    <n v="89.81"/>
    <n v="195.58"/>
    <n v="195.58"/>
    <n v="23.48"/>
    <n v="32"/>
    <s v="No"/>
    <s v="Accidente/Asesinato/Suicidio"/>
    <s v="No"/>
    <s v="PA0Z"/>
    <x v="5"/>
  </r>
  <r>
    <n v="2347"/>
    <s v="J.R. Giddens"/>
    <d v="1985-02-13T00:00:00"/>
    <s v="Former"/>
    <s v="g"/>
    <s v="USA"/>
    <s v="Black"/>
    <d v="2009-02-22T00:00:00"/>
    <n v="2008"/>
    <n v="2010"/>
    <d v="2019-07-31T00:00:00"/>
    <n v="0"/>
    <s v="No"/>
    <n v="34"/>
    <n v="24.02"/>
    <n v="34.46"/>
    <n v="97.52"/>
    <n v="195.58"/>
    <n v="195.58"/>
    <n v="25.49"/>
    <n v="38"/>
    <s v="No"/>
    <m/>
    <m/>
    <m/>
    <x v="1"/>
  </r>
  <r>
    <n v="2348"/>
    <s v="Kendall Gill"/>
    <d v="1968-05-25T00:00:00"/>
    <s v="Former"/>
    <s v="g"/>
    <s v="USA"/>
    <s v="Black"/>
    <d v="1990-11-02T00:00:00"/>
    <n v="1990"/>
    <n v="2005"/>
    <d v="2019-07-31T00:00:00"/>
    <n v="0"/>
    <s v="No"/>
    <n v="51"/>
    <n v="22.44"/>
    <n v="51.18"/>
    <n v="88.45"/>
    <n v="195.58"/>
    <n v="195.58"/>
    <n v="23.12"/>
    <n v="966"/>
    <s v="No"/>
    <m/>
    <m/>
    <m/>
    <x v="1"/>
  </r>
  <r>
    <n v="2349"/>
    <s v="Jack Givens"/>
    <d v="1956-09-21T00:00:00"/>
    <s v="Former"/>
    <s v="F-G"/>
    <s v="USA"/>
    <s v="Black"/>
    <d v="1978-10-13T00:00:00"/>
    <n v="1978"/>
    <n v="1980"/>
    <d v="2019-07-31T00:00:00"/>
    <n v="0"/>
    <s v="No"/>
    <n v="62"/>
    <n v="22.06"/>
    <n v="62.86"/>
    <n v="92.99"/>
    <n v="195.58"/>
    <n v="195.58"/>
    <n v="24.31"/>
    <n v="156"/>
    <s v="Yes"/>
    <m/>
    <m/>
    <m/>
    <x v="1"/>
  </r>
  <r>
    <n v="2350"/>
    <s v="Gerald Glass"/>
    <d v="1967-11-12T00:00:00"/>
    <s v="Former"/>
    <s v="G-F"/>
    <s v="USA"/>
    <s v="Black"/>
    <d v="1990-11-02T00:00:00"/>
    <n v="1990"/>
    <n v="1996"/>
    <d v="2019-07-31T00:00:00"/>
    <n v="0"/>
    <s v="No"/>
    <n v="51"/>
    <n v="22.97"/>
    <n v="51.72"/>
    <n v="100.24"/>
    <n v="195.58"/>
    <n v="195.58"/>
    <n v="26.21"/>
    <n v="201"/>
    <s v="No"/>
    <m/>
    <m/>
    <m/>
    <x v="1"/>
  </r>
  <r>
    <n v="2351"/>
    <s v="Dion Glover"/>
    <d v="1978-10-22T00:00:00"/>
    <s v="Former"/>
    <s v="g"/>
    <s v="USA"/>
    <s v="Black"/>
    <d v="1999-11-06T00:00:00"/>
    <n v="1999"/>
    <n v="2005"/>
    <d v="2019-07-31T00:00:00"/>
    <n v="0"/>
    <s v="No"/>
    <n v="40"/>
    <n v="21.04"/>
    <n v="40.770000000000003"/>
    <n v="103.42"/>
    <n v="195.58"/>
    <n v="195.58"/>
    <n v="27.04"/>
    <n v="294"/>
    <s v="No"/>
    <m/>
    <m/>
    <m/>
    <x v="1"/>
  </r>
  <r>
    <n v="2352"/>
    <s v="Grant Gondrezick"/>
    <d v="1963-01-19T00:00:00"/>
    <s v="Former"/>
    <s v="g"/>
    <s v="USA"/>
    <s v="White"/>
    <d v="1986-10-31T00:00:00"/>
    <n v="1986"/>
    <n v="1989"/>
    <d v="2019-07-31T00:00:00"/>
    <n v="0"/>
    <s v="No"/>
    <n v="56"/>
    <n v="23.78"/>
    <n v="56.53"/>
    <n v="92.99"/>
    <n v="195.58"/>
    <n v="195.58"/>
    <n v="24.31"/>
    <n v="91"/>
    <s v="No"/>
    <m/>
    <m/>
    <m/>
    <x v="1"/>
  </r>
  <r>
    <n v="2353"/>
    <s v="Archie Goodwin"/>
    <d v="1994-08-17T00:00:00"/>
    <s v="Former"/>
    <s v="g"/>
    <s v="USA"/>
    <s v="Black"/>
    <d v="2013-10-30T00:00:00"/>
    <n v="2013"/>
    <n v="2017"/>
    <d v="2019-07-31T00:00:00"/>
    <n v="0"/>
    <s v="No"/>
    <n v="24"/>
    <n v="19.2"/>
    <n v="24.95"/>
    <n v="90.72"/>
    <n v="195.58"/>
    <n v="195.58"/>
    <n v="23.72"/>
    <n v="80"/>
    <s v="No"/>
    <m/>
    <m/>
    <m/>
    <x v="1"/>
  </r>
  <r>
    <n v="2354"/>
    <s v="Jeff Grayer"/>
    <d v="1965-12-17T00:00:00"/>
    <s v="Former"/>
    <s v="F-G"/>
    <s v="USA"/>
    <s v="Black"/>
    <d v="1988-11-22T00:00:00"/>
    <n v="1988"/>
    <n v="1998"/>
    <d v="2019-07-31T00:00:00"/>
    <n v="0"/>
    <s v="No"/>
    <n v="53"/>
    <n v="22.93"/>
    <n v="53.62"/>
    <n v="90.72"/>
    <n v="195.58"/>
    <n v="195.58"/>
    <n v="23.72"/>
    <n v="438"/>
    <s v="No"/>
    <m/>
    <m/>
    <m/>
    <x v="1"/>
  </r>
  <r>
    <n v="2355"/>
    <s v="Johnny Green"/>
    <d v="1933-12-08T00:00:00"/>
    <s v="Former"/>
    <s v="F-C"/>
    <s v="USA"/>
    <s v="Black"/>
    <d v="1959-10-24T00:00:00"/>
    <n v="1959"/>
    <n v="1973"/>
    <d v="2019-07-31T00:00:00"/>
    <n v="0"/>
    <s v="No"/>
    <n v="85"/>
    <n v="25.88"/>
    <n v="85.64"/>
    <n v="90.72"/>
    <n v="195.58"/>
    <n v="195.58"/>
    <n v="23.72"/>
    <n v="1057"/>
    <s v="No"/>
    <m/>
    <m/>
    <m/>
    <x v="1"/>
  </r>
  <r>
    <n v="2356"/>
    <s v="Sean Green"/>
    <d v="1970-02-02T00:00:00"/>
    <s v="Former"/>
    <s v="G-F"/>
    <s v="USA"/>
    <s v="Black"/>
    <d v="1991-11-02T00:00:00"/>
    <n v="1991"/>
    <n v="1994"/>
    <d v="2019-07-31T00:00:00"/>
    <n v="0"/>
    <s v="No"/>
    <n v="49"/>
    <n v="21.75"/>
    <n v="49.49"/>
    <n v="95.25"/>
    <n v="195.58"/>
    <n v="195.58"/>
    <n v="24.9"/>
    <n v="84"/>
    <s v="No"/>
    <m/>
    <m/>
    <m/>
    <x v="1"/>
  </r>
  <r>
    <n v="2357"/>
    <s v="Jerry Greenspan"/>
    <d v="1941-11-22T00:00:00"/>
    <s v="Former"/>
    <s v="F"/>
    <s v="USA"/>
    <s v="White"/>
    <d v="1963-12-05T00:00:00"/>
    <n v="1963"/>
    <n v="1965"/>
    <d v="2019-07-31T00:00:00"/>
    <n v="0"/>
    <s v="No"/>
    <n v="77"/>
    <n v="22.03"/>
    <n v="77.69"/>
    <n v="88.45"/>
    <n v="195.58"/>
    <n v="195.58"/>
    <n v="23.12"/>
    <n v="25"/>
    <s v="No"/>
    <m/>
    <m/>
    <m/>
    <x v="1"/>
  </r>
  <r>
    <n v="2358"/>
    <s v="Norm Grekin"/>
    <d v="1930-06-22T00:00:00"/>
    <s v="Former"/>
    <s v="F"/>
    <s v="USA"/>
    <s v="White"/>
    <d v="1953-10-31T00:00:00"/>
    <n v="1953"/>
    <n v="1954"/>
    <d v="1981-09-29T00:00:00"/>
    <n v="1"/>
    <s v="Yes"/>
    <n v="51"/>
    <n v="23.36"/>
    <n v="51.27"/>
    <n v="81.650000000000006"/>
    <n v="195.58"/>
    <n v="195.58"/>
    <n v="21.34"/>
    <n v="1"/>
    <s v="No"/>
    <s v="Diseases of the circulatory system"/>
    <s v="No"/>
    <s v="BA41.Z Acute myocardial infarction, unspecified"/>
    <x v="2"/>
  </r>
  <r>
    <n v="2359"/>
    <s v="Kevin Grevey"/>
    <d v="1953-05-12T00:00:00"/>
    <s v="Former"/>
    <s v="G-F"/>
    <s v="USA"/>
    <s v="White"/>
    <d v="1975-11-01T00:00:00"/>
    <n v="1975"/>
    <n v="1985"/>
    <d v="2019-07-31T00:00:00"/>
    <n v="0"/>
    <s v="No"/>
    <n v="66"/>
    <n v="22.47"/>
    <n v="66.22"/>
    <n v="95.25"/>
    <n v="195.58"/>
    <n v="195.58"/>
    <n v="24.9"/>
    <n v="672"/>
    <s v="Yes"/>
    <m/>
    <m/>
    <m/>
    <x v="1"/>
  </r>
  <r>
    <n v="2360"/>
    <s v="Adrian Griffin"/>
    <d v="1974-07-04T00:00:00"/>
    <s v="Former"/>
    <s v="G-F"/>
    <s v="USA"/>
    <s v="Black"/>
    <d v="1999-11-02T00:00:00"/>
    <n v="1999"/>
    <n v="2008"/>
    <d v="2019-07-31T00:00:00"/>
    <n v="0"/>
    <s v="No"/>
    <n v="45"/>
    <n v="25.33"/>
    <n v="45.07"/>
    <n v="98.43"/>
    <n v="195.58"/>
    <n v="195.58"/>
    <n v="25.73"/>
    <n v="477"/>
    <s v="Yes"/>
    <m/>
    <m/>
    <m/>
    <x v="1"/>
  </r>
  <r>
    <n v="2361"/>
    <s v="Chuck Grigsby"/>
    <d v="1928-08-15T00:00:00"/>
    <s v="Former"/>
    <s v="g"/>
    <s v="USA"/>
    <s v="Black"/>
    <d v="1954-11-02T00:00:00"/>
    <n v="1954"/>
    <n v="1955"/>
    <d v="2003-07-15T00:00:00"/>
    <n v="1"/>
    <s v="Yes"/>
    <n v="74"/>
    <n v="26.21"/>
    <n v="74.91"/>
    <n v="86.18"/>
    <n v="195.58"/>
    <n v="195.58"/>
    <n v="22.53"/>
    <n v="7"/>
    <s v="No"/>
    <m/>
    <s v="No"/>
    <s v="XB5F"/>
    <x v="4"/>
  </r>
  <r>
    <n v="2362"/>
    <s v="Gene Guarilia"/>
    <d v="1937-09-13T00:00:00"/>
    <s v="Former"/>
    <s v="F"/>
    <s v="USA"/>
    <s v="White"/>
    <d v="1959-10-31T00:00:00"/>
    <n v="1959"/>
    <n v="1963"/>
    <d v="2016-11-20T00:00:00"/>
    <n v="1"/>
    <s v="Yes"/>
    <n v="79"/>
    <n v="22.13"/>
    <n v="79.19"/>
    <n v="99.79"/>
    <n v="195.58"/>
    <n v="195.58"/>
    <n v="26.09"/>
    <n v="129"/>
    <s v="No"/>
    <m/>
    <s v="No"/>
    <s v="XB5F"/>
    <x v="4"/>
  </r>
  <r>
    <n v="2363"/>
    <s v="Al Guokas"/>
    <d v="1925-08-07T00:00:00"/>
    <s v="Former"/>
    <s v="F-G"/>
    <s v="USA"/>
    <s v="White"/>
    <d v="1949-11-01T00:00:00"/>
    <n v="1949"/>
    <n v="1950"/>
    <d v="1990-08-02T00:00:00"/>
    <n v="1"/>
    <s v="Yes"/>
    <n v="64"/>
    <n v="24.24"/>
    <n v="64.989999999999995"/>
    <n v="90.72"/>
    <n v="195.58"/>
    <n v="195.58"/>
    <n v="23.72"/>
    <n v="57"/>
    <s v="No"/>
    <s v="No encontrado"/>
    <s v="No"/>
    <s v="XB5F"/>
    <x v="4"/>
  </r>
  <r>
    <n v="2364"/>
    <s v="Matt Guokas"/>
    <d v="1944-02-25T00:00:00"/>
    <s v="Former"/>
    <s v="G-F"/>
    <s v="USA"/>
    <s v="White"/>
    <d v="1966-10-15T00:00:00"/>
    <n v="1966"/>
    <n v="1976"/>
    <d v="2019-07-31T00:00:00"/>
    <n v="0"/>
    <s v="No"/>
    <n v="75"/>
    <n v="22.64"/>
    <n v="75.430000000000007"/>
    <n v="79.38"/>
    <n v="195.58"/>
    <n v="195.58"/>
    <n v="20.75"/>
    <n v="735"/>
    <s v="Yes"/>
    <m/>
    <m/>
    <m/>
    <x v="1"/>
  </r>
  <r>
    <n v="2365"/>
    <s v="Shaler Halimon"/>
    <d v="1945-03-30T00:00:00"/>
    <s v="Former"/>
    <s v="G-F"/>
    <s v="USA"/>
    <s v="Black"/>
    <d v="1968-10-26T00:00:00"/>
    <n v="1968"/>
    <n v="1972"/>
    <d v="2019-07-31T00:00:00"/>
    <n v="0"/>
    <s v="No"/>
    <n v="74"/>
    <n v="23.58"/>
    <n v="74.34"/>
    <n v="90.26"/>
    <n v="195.58"/>
    <n v="195.58"/>
    <n v="23.6"/>
    <n v="170"/>
    <s v="Yes"/>
    <m/>
    <m/>
    <m/>
    <x v="1"/>
  </r>
  <r>
    <n v="2366"/>
    <s v="Jeff Halliburton"/>
    <d v="1949-07-03T00:00:00"/>
    <s v="Former"/>
    <s v="g"/>
    <s v="USA"/>
    <s v="Black"/>
    <d v="1971-10-12T00:00:00"/>
    <n v="1971"/>
    <n v="1973"/>
    <d v="2019-07-31T00:00:00"/>
    <n v="0"/>
    <s v="No"/>
    <n v="70"/>
    <n v="22.28"/>
    <n v="70.08"/>
    <n v="87.54"/>
    <n v="195.58"/>
    <n v="195.58"/>
    <n v="22.89"/>
    <n v="92"/>
    <s v="No"/>
    <m/>
    <m/>
    <m/>
    <x v="1"/>
  </r>
  <r>
    <n v="2367"/>
    <s v="James Harden"/>
    <d v="1989-08-26T00:00:00"/>
    <s v="Active"/>
    <s v="g"/>
    <s v="USA"/>
    <s v="Black"/>
    <d v="2009-10-28T00:00:00"/>
    <n v="2009"/>
    <n v="2020"/>
    <d v="2019-07-31T00:00:00"/>
    <n v="0"/>
    <s v="No"/>
    <n v="29"/>
    <n v="20.170000000000002"/>
    <n v="29.93"/>
    <n v="99.79"/>
    <n v="195.58"/>
    <n v="195.58"/>
    <n v="26.09"/>
    <n v="438"/>
    <s v="Yes"/>
    <m/>
    <m/>
    <m/>
    <x v="1"/>
  </r>
  <r>
    <n v="2368"/>
    <s v="Adam Harrington"/>
    <d v="1980-07-05T00:00:00"/>
    <s v="Former"/>
    <s v="g"/>
    <s v="USA"/>
    <s v="White"/>
    <d v="2002-11-11T00:00:00"/>
    <n v="2002"/>
    <n v="2003"/>
    <d v="2019-07-31T00:00:00"/>
    <n v="0"/>
    <s v="No"/>
    <n v="39"/>
    <n v="22.35"/>
    <n v="39.07"/>
    <n v="90.72"/>
    <n v="195.58"/>
    <n v="195.58"/>
    <n v="23.72"/>
    <n v="19"/>
    <s v="No"/>
    <m/>
    <m/>
    <m/>
    <x v="1"/>
  </r>
  <r>
    <n v="2369"/>
    <s v="Lucious Harris"/>
    <d v="1970-12-18T00:00:00"/>
    <s v="Former"/>
    <s v="g"/>
    <s v="USA"/>
    <s v="Black"/>
    <d v="1993-11-05T00:00:00"/>
    <n v="1993"/>
    <n v="2005"/>
    <d v="2019-07-31T00:00:00"/>
    <n v="0"/>
    <s v="No"/>
    <n v="48"/>
    <n v="22.88"/>
    <n v="48.62"/>
    <n v="86.18"/>
    <n v="195.58"/>
    <n v="195.58"/>
    <n v="22.53"/>
    <n v="800"/>
    <s v="No"/>
    <m/>
    <m/>
    <m/>
    <x v="1"/>
  </r>
  <r>
    <n v="2370"/>
    <s v="Manny Harris"/>
    <d v="1989-09-21T00:00:00"/>
    <s v="Former"/>
    <s v="g"/>
    <s v="USA"/>
    <s v="Black"/>
    <d v="2010-10-29T00:00:00"/>
    <n v="2010"/>
    <n v="2017"/>
    <d v="2019-07-31T00:00:00"/>
    <n v="0"/>
    <s v="No"/>
    <n v="29"/>
    <n v="21.1"/>
    <n v="29.86"/>
    <n v="83.91"/>
    <n v="195.58"/>
    <n v="195.58"/>
    <n v="21.94"/>
    <n v="89"/>
    <s v="No"/>
    <m/>
    <m/>
    <m/>
    <x v="1"/>
  </r>
  <r>
    <n v="2371"/>
    <s v="Steve Harris"/>
    <d v="1963-10-15T00:00:00"/>
    <s v="Former"/>
    <s v="g"/>
    <s v="USA"/>
    <s v="Black"/>
    <d v="1985-10-25T00:00:00"/>
    <n v="1985"/>
    <n v="1990"/>
    <d v="2016-02-22T00:00:00"/>
    <n v="1"/>
    <s v="Yes"/>
    <n v="52"/>
    <n v="22.03"/>
    <n v="52.36"/>
    <n v="88.45"/>
    <n v="195.58"/>
    <n v="195.58"/>
    <n v="23.12"/>
    <n v="207"/>
    <s v="No"/>
    <s v="Cáncer"/>
    <s v="No"/>
    <s v="2B90.Z&amp;XA03U9"/>
    <x v="3"/>
  </r>
  <r>
    <n v="2372"/>
    <s v="Terrel Harris"/>
    <d v="1987-08-10T00:00:00"/>
    <s v="Former"/>
    <s v="g"/>
    <s v="USA"/>
    <s v="Black"/>
    <d v="2011-12-25T00:00:00"/>
    <n v="2011"/>
    <n v="2013"/>
    <d v="2019-07-31T00:00:00"/>
    <n v="0"/>
    <s v="No"/>
    <n v="31"/>
    <n v="24.38"/>
    <n v="31.97"/>
    <n v="86.18"/>
    <n v="195.58"/>
    <n v="195.58"/>
    <n v="22.53"/>
    <n v="42"/>
    <s v="No"/>
    <m/>
    <m/>
    <m/>
    <x v="1"/>
  </r>
  <r>
    <n v="2373"/>
    <s v="Trenton Hassell"/>
    <d v="1979-03-04T00:00:00"/>
    <s v="Former"/>
    <s v="g"/>
    <s v="USA"/>
    <s v="Black"/>
    <d v="2001-10-31T00:00:00"/>
    <n v="2001"/>
    <n v="2010"/>
    <d v="2019-07-31T00:00:00"/>
    <n v="0"/>
    <s v="No"/>
    <n v="40"/>
    <n v="22.66"/>
    <n v="40.409999999999997"/>
    <n v="90.72"/>
    <n v="195.58"/>
    <n v="195.58"/>
    <n v="23.72"/>
    <n v="644"/>
    <s v="No"/>
    <m/>
    <m/>
    <m/>
    <x v="1"/>
  </r>
  <r>
    <n v="2374"/>
    <s v="Joe Hassett"/>
    <d v="1955-09-11T00:00:00"/>
    <s v="Former"/>
    <s v="g"/>
    <s v="USA"/>
    <s v="White"/>
    <d v="1977-10-19T00:00:00"/>
    <n v="1977"/>
    <n v="1983"/>
    <d v="2019-07-31T00:00:00"/>
    <n v="0"/>
    <s v="No"/>
    <n v="63"/>
    <n v="22.11"/>
    <n v="63.89"/>
    <n v="81.650000000000006"/>
    <n v="195.58"/>
    <n v="195.58"/>
    <n v="21.34"/>
    <n v="292"/>
    <s v="No"/>
    <m/>
    <m/>
    <m/>
    <x v="1"/>
  </r>
  <r>
    <n v="2375"/>
    <s v="John Havlicek*"/>
    <d v="1940-04-08T00:00:00"/>
    <s v="Former"/>
    <s v="F-G"/>
    <s v="USA"/>
    <s v="White"/>
    <d v="1962-10-20T00:00:00"/>
    <n v="1962"/>
    <n v="1978"/>
    <d v="2019-07-31T00:00:00"/>
    <n v="0"/>
    <s v="No"/>
    <n v="79"/>
    <n v="22.53"/>
    <n v="79.31"/>
    <n v="92.08"/>
    <n v="195.58"/>
    <n v="195.58"/>
    <n v="24.07"/>
    <n v="1270"/>
    <s v="No"/>
    <m/>
    <m/>
    <m/>
    <x v="1"/>
  </r>
  <r>
    <n v="2376"/>
    <s v="Tom Hawkins"/>
    <d v="1936-12-22T00:00:00"/>
    <s v="Former"/>
    <s v="F"/>
    <s v="USA"/>
    <s v="Black"/>
    <d v="1959-10-18T00:00:00"/>
    <n v="1959"/>
    <n v="1969"/>
    <d v="2017-08-16T00:00:00"/>
    <n v="1"/>
    <s v="Yes"/>
    <n v="80"/>
    <n v="22.82"/>
    <n v="80.650000000000006"/>
    <n v="95.25"/>
    <n v="195.58"/>
    <n v="195.58"/>
    <n v="24.9"/>
    <n v="764"/>
    <s v="No"/>
    <m/>
    <s v="No"/>
    <s v="XB5F"/>
    <x v="4"/>
  </r>
  <r>
    <n v="2377"/>
    <s v="Herm Hedderick"/>
    <d v="1930-01-10T00:00:00"/>
    <s v="Former"/>
    <s v="g"/>
    <s v="USA"/>
    <s v="White"/>
    <d v="1955-01-15T00:00:00"/>
    <n v="1954"/>
    <n v="1955"/>
    <d v="2014-08-20T00:00:00"/>
    <n v="1"/>
    <s v="Yes"/>
    <n v="84"/>
    <n v="25.01"/>
    <n v="84.61"/>
    <n v="77.11"/>
    <n v="195.58"/>
    <n v="195.58"/>
    <n v="20.16"/>
    <n v="5"/>
    <s v="No"/>
    <s v="No encontrado"/>
    <s v="No"/>
    <s v="XB5F"/>
    <x v="4"/>
  </r>
  <r>
    <n v="2378"/>
    <s v="Dave Henderson"/>
    <d v="1964-07-21T00:00:00"/>
    <s v="Former"/>
    <s v="g"/>
    <s v="USA"/>
    <s v="Black"/>
    <d v="1988-04-06T00:00:00"/>
    <n v="1987"/>
    <n v="1988"/>
    <d v="2019-07-31T00:00:00"/>
    <n v="0"/>
    <s v="No"/>
    <n v="55"/>
    <n v="23.71"/>
    <n v="55.03"/>
    <n v="88.45"/>
    <n v="195.58"/>
    <n v="195.58"/>
    <n v="23.12"/>
    <n v="22"/>
    <s v="No"/>
    <m/>
    <m/>
    <m/>
    <x v="1"/>
  </r>
  <r>
    <n v="2379"/>
    <s v="Gerald Henderson"/>
    <d v="1987-12-09T00:00:00"/>
    <s v="Former"/>
    <s v="g"/>
    <s v="USA"/>
    <s v="Black"/>
    <d v="2009-10-28T00:00:00"/>
    <n v="2009"/>
    <n v="2017"/>
    <d v="2019-07-31T00:00:00"/>
    <n v="0"/>
    <s v="No"/>
    <n v="31"/>
    <n v="21.89"/>
    <n v="31.64"/>
    <n v="97.52"/>
    <n v="195.58"/>
    <n v="195.58"/>
    <n v="25.49"/>
    <n v="375"/>
    <s v="No"/>
    <m/>
    <m/>
    <m/>
    <x v="1"/>
  </r>
  <r>
    <n v="2380"/>
    <s v="Art Heyman"/>
    <d v="1941-06-24T00:00:00"/>
    <s v="Former"/>
    <s v="F-G"/>
    <s v="USA"/>
    <s v="White"/>
    <d v="1963-10-17T00:00:00"/>
    <n v="1963"/>
    <n v="1966"/>
    <d v="2012-08-27T00:00:00"/>
    <n v="1"/>
    <s v="Yes"/>
    <n v="71"/>
    <n v="22.31"/>
    <n v="71.180000000000007"/>
    <n v="92.99"/>
    <n v="195.58"/>
    <n v="195.58"/>
    <n v="24.31"/>
    <n v="147"/>
    <s v="No"/>
    <s v="No encontrado"/>
    <s v="No"/>
    <s v="XB5F"/>
    <x v="4"/>
  </r>
  <r>
    <n v="2381"/>
    <s v="Cory Higgins"/>
    <d v="1989-06-14T00:00:00"/>
    <s v="Former"/>
    <s v="g"/>
    <s v="USA"/>
    <s v="Black"/>
    <d v="2012-01-01T00:00:00"/>
    <n v="2011"/>
    <n v="2013"/>
    <d v="2019-07-31T00:00:00"/>
    <n v="0"/>
    <s v="No"/>
    <n v="30"/>
    <n v="22.55"/>
    <n v="30.13"/>
    <n v="81.650000000000006"/>
    <n v="195.58"/>
    <n v="195.58"/>
    <n v="21.34"/>
    <n v="44"/>
    <s v="No"/>
    <m/>
    <m/>
    <m/>
    <x v="1"/>
  </r>
  <r>
    <n v="2382"/>
    <s v="Dennis Hopson"/>
    <d v="1965-04-22T00:00:00"/>
    <s v="Former"/>
    <s v="G-F"/>
    <s v="USA"/>
    <s v="Black"/>
    <d v="1987-11-06T00:00:00"/>
    <n v="1987"/>
    <n v="1992"/>
    <d v="2019-07-31T00:00:00"/>
    <n v="0"/>
    <s v="No"/>
    <n v="54"/>
    <n v="22.54"/>
    <n v="54.27"/>
    <n v="90.72"/>
    <n v="195.58"/>
    <n v="195.58"/>
    <n v="23.72"/>
    <n v="334"/>
    <s v="No"/>
    <m/>
    <m/>
    <m/>
    <x v="1"/>
  </r>
  <r>
    <n v="2383"/>
    <s v="Byron Houston"/>
    <d v="1969-11-22T00:00:00"/>
    <s v="Former"/>
    <s v="F"/>
    <s v="USA"/>
    <s v="Black"/>
    <d v="1992-11-06T00:00:00"/>
    <n v="1992"/>
    <n v="1996"/>
    <d v="2019-07-31T00:00:00"/>
    <n v="0"/>
    <s v="No"/>
    <n v="49"/>
    <n v="22.96"/>
    <n v="49.69"/>
    <n v="113.4"/>
    <n v="195.58"/>
    <n v="195.58"/>
    <n v="29.65"/>
    <n v="214"/>
    <s v="No"/>
    <m/>
    <m/>
    <m/>
    <x v="1"/>
  </r>
  <r>
    <n v="2384"/>
    <s v="Lou Hudson"/>
    <d v="1944-07-11T00:00:00"/>
    <s v="Former"/>
    <s v="F-G"/>
    <s v="USA"/>
    <s v="Black"/>
    <d v="1966-10-15T00:00:00"/>
    <n v="1966"/>
    <n v="1979"/>
    <d v="2014-04-11T00:00:00"/>
    <n v="1"/>
    <s v="Yes"/>
    <n v="69"/>
    <n v="22.26"/>
    <n v="69.75"/>
    <n v="95.25"/>
    <n v="195.58"/>
    <n v="195.58"/>
    <n v="24.9"/>
    <n v="890"/>
    <s v="No"/>
    <s v="Diseases of the circulatory system"/>
    <s v="No"/>
    <s v="8B20 Stroke not known if ischaemic or haemorrhagic"/>
    <x v="0"/>
  </r>
  <r>
    <n v="2385"/>
    <s v="Alfredrick Hughes"/>
    <d v="1962-07-19T00:00:00"/>
    <s v="Former"/>
    <s v="F-G"/>
    <s v="USA"/>
    <s v="Black"/>
    <d v="1985-10-26T00:00:00"/>
    <n v="1985"/>
    <n v="1986"/>
    <d v="2019-07-31T00:00:00"/>
    <n v="0"/>
    <s v="No"/>
    <n v="57"/>
    <n v="23.27"/>
    <n v="57.03"/>
    <n v="97.52"/>
    <n v="195.58"/>
    <n v="195.58"/>
    <n v="25.49"/>
    <n v="68"/>
    <s v="No"/>
    <m/>
    <m/>
    <m/>
    <x v="1"/>
  </r>
  <r>
    <n v="2386"/>
    <s v="Larry Hughes"/>
    <d v="1979-01-23T00:00:00"/>
    <s v="Former"/>
    <s v="g"/>
    <s v="USA"/>
    <s v="Black"/>
    <d v="1999-02-05T00:00:00"/>
    <n v="1998"/>
    <n v="2012"/>
    <d v="2019-07-31T00:00:00"/>
    <n v="0"/>
    <s v="No"/>
    <n v="40"/>
    <n v="20.04"/>
    <n v="40.520000000000003"/>
    <n v="83.46"/>
    <n v="195.58"/>
    <n v="195.58"/>
    <n v="21.82"/>
    <n v="727"/>
    <s v="No"/>
    <m/>
    <m/>
    <m/>
    <x v="1"/>
  </r>
  <r>
    <n v="2387"/>
    <s v="Byron Irvin"/>
    <d v="1966-12-02T00:00:00"/>
    <s v="Former"/>
    <s v="g"/>
    <s v="USA"/>
    <s v="Black"/>
    <d v="1989-11-07T00:00:00"/>
    <n v="1989"/>
    <n v="1993"/>
    <d v="2019-07-31T00:00:00"/>
    <n v="0"/>
    <s v="No"/>
    <n v="52"/>
    <n v="22.93"/>
    <n v="52.66"/>
    <n v="86.18"/>
    <n v="195.58"/>
    <n v="195.58"/>
    <n v="22.53"/>
    <n v="87"/>
    <s v="No"/>
    <m/>
    <m/>
    <m/>
    <x v="1"/>
  </r>
  <r>
    <n v="2388"/>
    <s v="Dave Jamerson"/>
    <d v="1967-08-13T00:00:00"/>
    <s v="Former"/>
    <s v="G-F"/>
    <s v="USA"/>
    <s v="White"/>
    <d v="1990-11-02T00:00:00"/>
    <n v="1990"/>
    <n v="1994"/>
    <d v="2019-07-31T00:00:00"/>
    <n v="0"/>
    <s v="No"/>
    <n v="51"/>
    <n v="23.22"/>
    <n v="51.96"/>
    <n v="86.18"/>
    <n v="195.58"/>
    <n v="195.58"/>
    <n v="22.53"/>
    <n v="90"/>
    <s v="No"/>
    <m/>
    <m/>
    <m/>
    <x v="1"/>
  </r>
  <r>
    <n v="2389"/>
    <s v="Othyus Jeffers"/>
    <d v="1985-08-05T00:00:00"/>
    <s v="Former"/>
    <s v="g"/>
    <s v="USA"/>
    <s v="Black"/>
    <d v="2010-03-06T00:00:00"/>
    <n v="2009"/>
    <n v="2014"/>
    <d v="2019-07-31T00:00:00"/>
    <n v="0"/>
    <s v="No"/>
    <n v="33"/>
    <n v="24.58"/>
    <n v="33.979999999999997"/>
    <n v="90.72"/>
    <n v="195.58"/>
    <n v="195.58"/>
    <n v="23.72"/>
    <n v="37"/>
    <s v="No"/>
    <m/>
    <m/>
    <m/>
    <x v="1"/>
  </r>
  <r>
    <n v="2390"/>
    <s v="Dontell Jefferson"/>
    <d v="1983-12-15T00:00:00"/>
    <s v="Former"/>
    <s v="g"/>
    <s v="USA"/>
    <s v="Black"/>
    <d v="2009-04-05T00:00:00"/>
    <n v="2008"/>
    <n v="2009"/>
    <d v="2019-07-31T00:00:00"/>
    <n v="0"/>
    <s v="No"/>
    <n v="35"/>
    <n v="25.31"/>
    <n v="35.619999999999997"/>
    <n v="88.45"/>
    <n v="195.58"/>
    <n v="195.58"/>
    <n v="23.12"/>
    <n v="6"/>
    <s v="No"/>
    <m/>
    <m/>
    <m/>
    <x v="1"/>
  </r>
  <r>
    <n v="2391"/>
    <s v="Andy Johnson"/>
    <d v="1932-11-08T00:00:00"/>
    <s v="Former"/>
    <s v="F-G"/>
    <s v="USA"/>
    <s v="Black"/>
    <d v="1958-10-25T00:00:00"/>
    <n v="1958"/>
    <n v="1962"/>
    <d v="2002-08-30T00:00:00"/>
    <n v="1"/>
    <s v="Yes"/>
    <n v="69"/>
    <n v="25.96"/>
    <n v="69.81"/>
    <n v="97.52"/>
    <n v="195.58"/>
    <n v="195.58"/>
    <n v="25.49"/>
    <n v="292"/>
    <s v="No"/>
    <s v="No encontrado"/>
    <s v="No"/>
    <s v="XB5F"/>
    <x v="4"/>
  </r>
  <r>
    <n v="2392"/>
    <s v="Arnie Johnson"/>
    <d v="1920-05-16T00:00:00"/>
    <s v="Former"/>
    <s v="F-C"/>
    <s v="USA"/>
    <s v="White"/>
    <d v="1948-11-06T00:00:00"/>
    <n v="1948"/>
    <n v="1953"/>
    <d v="2000-06-06T00:00:00"/>
    <n v="1"/>
    <s v="Yes"/>
    <n v="80"/>
    <n v="28.48"/>
    <n v="80.06"/>
    <n v="107.05"/>
    <n v="195.58"/>
    <n v="195.58"/>
    <n v="27.99"/>
    <n v="332"/>
    <s v="No"/>
    <m/>
    <s v="Sin información"/>
    <s v="XB5F"/>
    <x v="4"/>
  </r>
  <r>
    <n v="2393"/>
    <s v="Orlando Johnson"/>
    <d v="1989-03-11T00:00:00"/>
    <s v="Former"/>
    <s v="g"/>
    <s v="USA"/>
    <s v="Black"/>
    <d v="2012-11-05T00:00:00"/>
    <n v="2012"/>
    <n v="2016"/>
    <d v="2019-07-31T00:00:00"/>
    <n v="0"/>
    <s v="No"/>
    <n v="30"/>
    <n v="23.66"/>
    <n v="30.39"/>
    <n v="99.79"/>
    <n v="195.58"/>
    <n v="195.58"/>
    <n v="26.09"/>
    <n v="96"/>
    <s v="No"/>
    <m/>
    <m/>
    <m/>
    <x v="1"/>
  </r>
  <r>
    <n v="2394"/>
    <s v="Trey Johnson"/>
    <d v="1984-08-30T00:00:00"/>
    <s v="Former"/>
    <s v="g"/>
    <s v="USA"/>
    <s v="Black"/>
    <d v="2009-02-03T00:00:00"/>
    <n v="2008"/>
    <n v="2012"/>
    <d v="2019-07-31T00:00:00"/>
    <n v="0"/>
    <s v="No"/>
    <n v="34"/>
    <n v="24.43"/>
    <n v="34.92"/>
    <n v="98.88"/>
    <n v="195.58"/>
    <n v="195.58"/>
    <n v="25.85"/>
    <n v="23"/>
    <s v="No"/>
    <m/>
    <m/>
    <m/>
    <x v="1"/>
  </r>
  <r>
    <n v="2395"/>
    <s v="Askia Jones"/>
    <d v="1971-12-03T00:00:00"/>
    <s v="Former"/>
    <s v="g"/>
    <s v="USA"/>
    <s v="Black"/>
    <d v="1994-11-04T00:00:00"/>
    <n v="1994"/>
    <n v="1995"/>
    <d v="2019-07-31T00:00:00"/>
    <n v="0"/>
    <s v="No"/>
    <n v="47"/>
    <n v="22.92"/>
    <n v="47.66"/>
    <n v="90.72"/>
    <n v="195.58"/>
    <n v="195.58"/>
    <n v="23.72"/>
    <n v="11"/>
    <s v="No"/>
    <m/>
    <m/>
    <m/>
    <x v="1"/>
  </r>
  <r>
    <n v="2396"/>
    <s v="Steve Jones"/>
    <d v="1942-10-17T00:00:00"/>
    <s v="Former"/>
    <s v="G-F"/>
    <s v="USA"/>
    <s v="Black"/>
    <d v="1975-10-24T00:00:00"/>
    <n v="1975"/>
    <n v="1976"/>
    <d v="2017-11-25T00:00:00"/>
    <n v="1"/>
    <s v="Yes"/>
    <n v="75"/>
    <n v="33.020000000000003"/>
    <n v="75.11"/>
    <n v="92.99"/>
    <n v="195.58"/>
    <n v="195.58"/>
    <n v="24.31"/>
    <n v="64"/>
    <s v="No"/>
    <m/>
    <s v="Después de una larga enfermedad."/>
    <s v="XB5F"/>
    <x v="4"/>
  </r>
  <r>
    <n v="2397"/>
    <s v="Roger Jorgensen"/>
    <d v="1920-09-02T00:00:00"/>
    <s v="Former"/>
    <s v="C-F"/>
    <s v="USA"/>
    <s v="White"/>
    <d v="1946-11-30T00:00:00"/>
    <n v="1946"/>
    <n v="1947"/>
    <d v="2010-10-03T00:00:00"/>
    <n v="1"/>
    <s v="Yes"/>
    <n v="90"/>
    <n v="26.24"/>
    <n v="90.08"/>
    <n v="90.72"/>
    <n v="195.58"/>
    <n v="195.58"/>
    <n v="23.72"/>
    <n v="28"/>
    <s v="No"/>
    <m/>
    <s v="Después de una larga enfermedad."/>
    <s v="XB5F"/>
    <x v="4"/>
  </r>
  <r>
    <n v="2398"/>
    <s v="Coby Karl"/>
    <d v="1983-03-06T00:00:00"/>
    <s v="Former"/>
    <s v="g"/>
    <s v="USA"/>
    <s v="White"/>
    <d v="2007-10-30T00:00:00"/>
    <n v="2007"/>
    <n v="2010"/>
    <d v="2019-07-31T00:00:00"/>
    <n v="0"/>
    <s v="No"/>
    <n v="36"/>
    <n v="24.65"/>
    <n v="36.4"/>
    <n v="97.52"/>
    <n v="195.58"/>
    <n v="195.58"/>
    <n v="25.49"/>
    <n v="24"/>
    <s v="No"/>
    <m/>
    <m/>
    <m/>
    <x v="1"/>
  </r>
  <r>
    <n v="2399"/>
    <s v="Goo Kennedy"/>
    <d v="1949-08-23T00:00:00"/>
    <s v="Former"/>
    <s v="F-C"/>
    <s v="USA"/>
    <s v="Black"/>
    <d v="1976-10-30T00:00:00"/>
    <n v="1976"/>
    <n v="1977"/>
    <d v="2019-07-31T00:00:00"/>
    <n v="0"/>
    <s v="No"/>
    <n v="69"/>
    <n v="27.19"/>
    <n v="69.94"/>
    <n v="92.99"/>
    <n v="195.58"/>
    <n v="195.58"/>
    <n v="24.31"/>
    <n v="32"/>
    <s v="No"/>
    <m/>
    <m/>
    <m/>
    <x v="1"/>
  </r>
  <r>
    <n v="2400"/>
    <s v="Jimmy King"/>
    <d v="1973-08-09T00:00:00"/>
    <s v="Former"/>
    <s v="g"/>
    <s v="USA"/>
    <s v="Black"/>
    <d v="1995-11-03T00:00:00"/>
    <n v="1995"/>
    <n v="1997"/>
    <d v="2019-07-31T00:00:00"/>
    <n v="0"/>
    <s v="No"/>
    <n v="45"/>
    <n v="22.23"/>
    <n v="45.97"/>
    <n v="95.25"/>
    <n v="195.58"/>
    <n v="195.58"/>
    <n v="24.9"/>
    <n v="64"/>
    <s v="No"/>
    <m/>
    <m/>
    <m/>
    <x v="1"/>
  </r>
  <r>
    <n v="2401"/>
    <s v="Kerry Kittles"/>
    <d v="1974-06-12T00:00:00"/>
    <s v="Former"/>
    <s v="g"/>
    <s v="USA"/>
    <s v="Black"/>
    <d v="1996-11-01T00:00:00"/>
    <n v="1996"/>
    <n v="2005"/>
    <d v="2019-07-31T00:00:00"/>
    <n v="0"/>
    <s v="No"/>
    <n v="45"/>
    <n v="22.39"/>
    <n v="45.13"/>
    <n v="81.19"/>
    <n v="195.58"/>
    <n v="195.58"/>
    <n v="21.23"/>
    <n v="507"/>
    <s v="No"/>
    <m/>
    <m/>
    <m/>
    <x v="1"/>
  </r>
  <r>
    <n v="2402"/>
    <s v="Don Kojis"/>
    <d v="1939-01-15T00:00:00"/>
    <s v="Former"/>
    <s v="F"/>
    <s v="USA"/>
    <s v="White"/>
    <d v="1963-10-16T00:00:00"/>
    <n v="1963"/>
    <n v="1975"/>
    <d v="2019-07-31T00:00:00"/>
    <n v="0"/>
    <s v="No"/>
    <n v="80"/>
    <n v="24.75"/>
    <n v="80.540000000000006"/>
    <n v="97.52"/>
    <n v="195.58"/>
    <n v="195.58"/>
    <n v="25.49"/>
    <n v="814"/>
    <s v="No"/>
    <m/>
    <m/>
    <m/>
    <x v="1"/>
  </r>
  <r>
    <n v="2403"/>
    <s v="Tommy Kron"/>
    <d v="1943-02-28T00:00:00"/>
    <s v="Former"/>
    <s v="g"/>
    <s v="USA"/>
    <s v="White"/>
    <d v="1966-10-21T00:00:00"/>
    <n v="1966"/>
    <n v="1969"/>
    <d v="2007-11-29T00:00:00"/>
    <n v="1"/>
    <s v="Yes"/>
    <n v="64"/>
    <n v="23.64"/>
    <n v="64.75"/>
    <n v="90.72"/>
    <n v="195.58"/>
    <n v="195.58"/>
    <n v="23.72"/>
    <n v="184"/>
    <s v="No"/>
    <s v="Cáncer"/>
    <s v="Cáncer de vejiga"/>
    <s v="2C94.Z Malignant neoplasms of bladder, unspecified"/>
    <x v="3"/>
  </r>
  <r>
    <n v="2404"/>
    <s v="Fred LaCour"/>
    <d v="1938-02-07T00:00:00"/>
    <s v="Former"/>
    <s v="G-F"/>
    <s v="USA"/>
    <s v="White"/>
    <d v="1960-10-23T00:00:00"/>
    <n v="1960"/>
    <n v="1963"/>
    <d v="1972-08-05T00:00:00"/>
    <n v="1"/>
    <s v="Yes"/>
    <n v="34"/>
    <n v="22.71"/>
    <n v="34.49"/>
    <n v="95.25"/>
    <n v="195.58"/>
    <n v="195.58"/>
    <n v="24.9"/>
    <n v="144"/>
    <s v="No"/>
    <s v="Cáncer"/>
    <s v="Cáncer"/>
    <s v="2D4Z Unspecified malignant neoplasms of ill-defined or unspecified sites"/>
    <x v="3"/>
  </r>
  <r>
    <n v="2405"/>
    <s v="Jeremy Lamb"/>
    <d v="1992-05-30T00:00:00"/>
    <s v="Active"/>
    <s v="G-F"/>
    <s v="USA"/>
    <s v="Black"/>
    <d v="2012-11-02T00:00:00"/>
    <n v="2012"/>
    <n v="2020"/>
    <d v="2019-07-31T00:00:00"/>
    <n v="0"/>
    <s v="No"/>
    <n v="27"/>
    <n v="20.43"/>
    <n v="27.17"/>
    <n v="83.91"/>
    <n v="195.58"/>
    <n v="195.58"/>
    <n v="21.94"/>
    <n v="142"/>
    <s v="No"/>
    <m/>
    <m/>
    <m/>
    <x v="1"/>
  </r>
  <r>
    <n v="2406"/>
    <s v="Zach LaVine"/>
    <d v="1995-03-10T00:00:00"/>
    <s v="Active"/>
    <s v="g"/>
    <s v="USA"/>
    <s v="Mezcla"/>
    <d v="2014-10-30T00:00:00"/>
    <n v="2014"/>
    <n v="2020"/>
    <d v="2019-07-31T00:00:00"/>
    <n v="0"/>
    <s v="No"/>
    <n v="24"/>
    <n v="19.64"/>
    <n v="24.39"/>
    <n v="85.73"/>
    <n v="195.58"/>
    <n v="195.58"/>
    <n v="22.41"/>
    <n v="63"/>
    <s v="No"/>
    <m/>
    <m/>
    <m/>
    <x v="1"/>
  </r>
  <r>
    <n v="2407"/>
    <s v="Courtney Lee"/>
    <d v="1985-10-03T00:00:00"/>
    <s v="Active"/>
    <s v="g"/>
    <s v="USA"/>
    <s v="Black"/>
    <d v="2008-11-03T00:00:00"/>
    <n v="2008"/>
    <n v="2020"/>
    <d v="2019-07-31T00:00:00"/>
    <n v="0"/>
    <s v="No"/>
    <n v="33"/>
    <n v="23.09"/>
    <n v="33.82"/>
    <n v="90.72"/>
    <n v="195.58"/>
    <n v="195.58"/>
    <n v="23.72"/>
    <n v="509"/>
    <s v="No"/>
    <m/>
    <m/>
    <m/>
    <x v="1"/>
  </r>
  <r>
    <n v="2408"/>
    <s v="Doug Lee"/>
    <d v="1964-10-24T00:00:00"/>
    <s v="Former"/>
    <s v="G-F"/>
    <s v="USA"/>
    <s v="White"/>
    <d v="1991-11-02T00:00:00"/>
    <n v="1991"/>
    <n v="1995"/>
    <d v="2019-07-31T00:00:00"/>
    <n v="0"/>
    <s v="No"/>
    <n v="54"/>
    <n v="27.02"/>
    <n v="54.77"/>
    <n v="90.72"/>
    <n v="195.58"/>
    <n v="195.58"/>
    <n v="23.72"/>
    <n v="73"/>
    <s v="No"/>
    <m/>
    <m/>
    <m/>
    <x v="1"/>
  </r>
  <r>
    <n v="2409"/>
    <s v="Malcolm Lee"/>
    <d v="1990-05-22T00:00:00"/>
    <s v="Former"/>
    <s v="g"/>
    <s v="USA"/>
    <s v="Black"/>
    <d v="2012-03-10T00:00:00"/>
    <n v="2011"/>
    <n v="2015"/>
    <d v="2019-07-31T00:00:00"/>
    <n v="0"/>
    <s v="No"/>
    <n v="29"/>
    <n v="21.8"/>
    <n v="29.19"/>
    <n v="90.72"/>
    <n v="195.58"/>
    <n v="195.58"/>
    <n v="23.72"/>
    <n v="36"/>
    <s v="No"/>
    <m/>
    <m/>
    <m/>
    <x v="1"/>
  </r>
  <r>
    <n v="2410"/>
    <s v="Russ Lee"/>
    <d v="1950-01-27T00:00:00"/>
    <s v="Former"/>
    <s v="G-F"/>
    <s v="USA"/>
    <s v="Black"/>
    <d v="1972-10-20T00:00:00"/>
    <n v="1972"/>
    <n v="1975"/>
    <d v="2019-07-31T00:00:00"/>
    <n v="0"/>
    <s v="No"/>
    <n v="69"/>
    <n v="22.73"/>
    <n v="69.510000000000005"/>
    <n v="83.91"/>
    <n v="195.58"/>
    <n v="195.58"/>
    <n v="21.94"/>
    <n v="97"/>
    <s v="No"/>
    <m/>
    <m/>
    <m/>
    <x v="1"/>
  </r>
  <r>
    <n v="2411"/>
    <s v="Martin Lewis"/>
    <d v="1975-04-28T00:00:00"/>
    <s v="Former"/>
    <s v="F"/>
    <s v="USA"/>
    <s v="Black"/>
    <d v="1996-02-22T00:00:00"/>
    <n v="1995"/>
    <n v="1997"/>
    <d v="2019-07-31T00:00:00"/>
    <n v="0"/>
    <s v="No"/>
    <n v="44"/>
    <n v="20.82"/>
    <n v="44.26"/>
    <n v="95.25"/>
    <n v="195.58"/>
    <n v="195.58"/>
    <n v="24.9"/>
    <n v="25"/>
    <s v="No"/>
    <m/>
    <m/>
    <m/>
    <x v="1"/>
  </r>
  <r>
    <n v="2412"/>
    <s v="Earl Lloyd*"/>
    <d v="1928-04-03T00:00:00"/>
    <s v="Former"/>
    <s v="F-C"/>
    <s v="USA"/>
    <s v="Black"/>
    <d v="1950-11-01T00:00:00"/>
    <n v="1950"/>
    <n v="1960"/>
    <d v="2015-02-26T00:00:00"/>
    <n v="1"/>
    <s v="Yes"/>
    <n v="86"/>
    <n v="22.58"/>
    <n v="86.9"/>
    <n v="90.72"/>
    <n v="195.58"/>
    <n v="195.58"/>
    <n v="23.72"/>
    <n v="560"/>
    <s v="No"/>
    <s v="No encontrado"/>
    <s v="Sin información"/>
    <s v="XB5F"/>
    <x v="4"/>
  </r>
  <r>
    <n v="2413"/>
    <s v="Bob Lochmueller"/>
    <d v="1927-06-05T00:00:00"/>
    <s v="Former"/>
    <s v="F"/>
    <s v="USA"/>
    <s v="White"/>
    <d v="1952-11-01T00:00:00"/>
    <n v="1952"/>
    <n v="1953"/>
    <d v="2019-07-31T00:00:00"/>
    <n v="0"/>
    <s v="No"/>
    <n v="92"/>
    <n v="25.41"/>
    <n v="92.15"/>
    <n v="83.91"/>
    <n v="195.58"/>
    <n v="195.58"/>
    <n v="21.94"/>
    <n v="62"/>
    <s v="No"/>
    <m/>
    <m/>
    <m/>
    <x v="1"/>
  </r>
  <r>
    <n v="2414"/>
    <s v="Don Lofgran"/>
    <d v="1928-11-18T00:00:00"/>
    <s v="Former"/>
    <s v="F-C"/>
    <s v="USA"/>
    <s v="White"/>
    <d v="1950-11-01T00:00:00"/>
    <n v="1950"/>
    <n v="1954"/>
    <d v="1976-06-17T00:00:00"/>
    <n v="1"/>
    <s v="Yes"/>
    <n v="47"/>
    <n v="21.95"/>
    <n v="47.58"/>
    <n v="90.72"/>
    <n v="195.58"/>
    <n v="195.58"/>
    <n v="23.72"/>
    <n v="209"/>
    <s v="No"/>
    <s v="Diseases of the digestive system"/>
    <s v="Alcoholismo crónico"/>
    <s v="DB99.7 and 6C40.11"/>
    <x v="0"/>
  </r>
  <r>
    <n v="2415"/>
    <s v="John Long"/>
    <d v="1956-08-28T00:00:00"/>
    <s v="Former"/>
    <s v="G-F"/>
    <s v="USA"/>
    <s v="Black"/>
    <d v="1978-11-01T00:00:00"/>
    <n v="1978"/>
    <n v="1997"/>
    <d v="2019-07-31T00:00:00"/>
    <n v="0"/>
    <s v="No"/>
    <n v="62"/>
    <n v="22.18"/>
    <n v="62.92"/>
    <n v="88.45"/>
    <n v="195.58"/>
    <n v="195.58"/>
    <n v="23.12"/>
    <n v="893"/>
    <s v="No"/>
    <m/>
    <m/>
    <m/>
    <x v="1"/>
  </r>
  <r>
    <n v="2416"/>
    <s v="Felipe Lopez"/>
    <d v="1974-12-19T00:00:00"/>
    <s v="Former"/>
    <s v="g"/>
    <s v="No USA"/>
    <s v="Black"/>
    <d v="1998-11-01T00:00:00"/>
    <n v="1998"/>
    <n v="2002"/>
    <d v="2019-07-31T00:00:00"/>
    <n v="0"/>
    <s v="No"/>
    <n v="44"/>
    <n v="23.87"/>
    <n v="44.61"/>
    <n v="90.26"/>
    <n v="195.58"/>
    <n v="195.58"/>
    <n v="23.6"/>
    <n v="249"/>
    <s v="No"/>
    <m/>
    <m/>
    <m/>
    <x v="1"/>
  </r>
  <r>
    <n v="2417"/>
    <s v="Jim Loscutoff"/>
    <d v="1930-02-04T00:00:00"/>
    <s v="Former"/>
    <s v="F"/>
    <s v="USA"/>
    <s v="White"/>
    <d v="1955-11-01T00:00:00"/>
    <n v="1955"/>
    <n v="1964"/>
    <d v="2015-12-01T00:00:00"/>
    <n v="1"/>
    <s v="Yes"/>
    <n v="85"/>
    <n v="25.74"/>
    <n v="85.82"/>
    <n v="99.79"/>
    <n v="195.58"/>
    <n v="195.58"/>
    <n v="26.09"/>
    <n v="511"/>
    <s v="No"/>
    <s v="Diseases of the nervous system"/>
    <s v="Complications of pneumonia and Parkinson"/>
    <s v="CA40.Z&amp;XT6S"/>
    <x v="0"/>
  </r>
  <r>
    <n v="2418"/>
    <s v="Plummer Lott"/>
    <d v="1945-12-11T00:00:00"/>
    <s v="Former"/>
    <s v="F-G"/>
    <s v="USA"/>
    <s v="Black"/>
    <d v="1967-11-01T00:00:00"/>
    <n v="1967"/>
    <n v="1969"/>
    <d v="2019-07-31T00:00:00"/>
    <n v="0"/>
    <s v="No"/>
    <n v="73"/>
    <n v="21.89"/>
    <n v="73.63"/>
    <n v="95.25"/>
    <n v="195.58"/>
    <n v="195.58"/>
    <n v="24.9"/>
    <n v="67"/>
    <s v="No"/>
    <m/>
    <m/>
    <m/>
    <x v="1"/>
  </r>
  <r>
    <n v="2419"/>
    <s v="Kevin Lynch"/>
    <d v="1968-12-24T00:00:00"/>
    <s v="Former"/>
    <s v="G-F"/>
    <s v="USA"/>
    <s v="White"/>
    <d v="1991-11-01T00:00:00"/>
    <n v="1991"/>
    <n v="1993"/>
    <d v="2019-07-31T00:00:00"/>
    <n v="0"/>
    <s v="No"/>
    <n v="50"/>
    <n v="22.85"/>
    <n v="50.6"/>
    <n v="88.45"/>
    <n v="195.58"/>
    <n v="195.58"/>
    <n v="23.12"/>
    <n v="95"/>
    <s v="No"/>
    <m/>
    <m/>
    <m/>
    <x v="1"/>
  </r>
  <r>
    <n v="2420"/>
    <s v="Mike Macaluso"/>
    <d v="1951-07-20T00:00:00"/>
    <s v="Former"/>
    <s v="F"/>
    <s v="USA"/>
    <s v="White"/>
    <d v="1973-11-01T00:00:00"/>
    <n v="1973"/>
    <n v="1974"/>
    <d v="2019-07-31T00:00:00"/>
    <n v="0"/>
    <s v="No"/>
    <n v="68"/>
    <n v="22.29"/>
    <n v="68.03"/>
    <n v="95.25"/>
    <n v="195.58"/>
    <n v="195.58"/>
    <n v="24.9"/>
    <n v="30"/>
    <s v="No"/>
    <m/>
    <m/>
    <m/>
    <x v="1"/>
  </r>
  <r>
    <n v="2421"/>
    <s v="Norm Mager"/>
    <d v="1926-03-23T00:00:00"/>
    <s v="Former"/>
    <s v="F"/>
    <s v="USA"/>
    <s v="White"/>
    <d v="1950-11-01T00:00:00"/>
    <n v="1950"/>
    <n v="1951"/>
    <d v="2005-03-17T00:00:00"/>
    <n v="1"/>
    <s v="Yes"/>
    <n v="78"/>
    <n v="24.61"/>
    <n v="78.98"/>
    <n v="83.91"/>
    <n v="195.58"/>
    <n v="195.58"/>
    <n v="21.94"/>
    <n v="24"/>
    <s v="No"/>
    <s v="Cáncer"/>
    <s v="Cáncer"/>
    <s v="2D4Z Unspecified malignant neoplasms of ill-defined or unspecified sites"/>
    <x v="3"/>
  </r>
  <r>
    <n v="2422"/>
    <s v="Pete Maravich*"/>
    <d v="1947-06-22T00:00:00"/>
    <s v="Former"/>
    <s v="g"/>
    <s v="USA"/>
    <s v="White"/>
    <d v="1970-11-01T00:00:00"/>
    <n v="1970"/>
    <n v="1980"/>
    <d v="1988-01-05T00:00:00"/>
    <n v="1"/>
    <s v="Yes"/>
    <n v="40"/>
    <n v="23.36"/>
    <n v="40.54"/>
    <n v="89.36"/>
    <n v="195.58"/>
    <n v="195.58"/>
    <n v="23.36"/>
    <n v="658"/>
    <s v="No"/>
    <s v="Diseases of the circulatory system"/>
    <s v="Cardiopatía congénita"/>
    <s v="LA8C.Y"/>
    <x v="2"/>
  </r>
  <r>
    <n v="2423"/>
    <s v="Sarunas Marciulionis*"/>
    <d v="1964-06-13T00:00:00"/>
    <s v="Former"/>
    <s v="g"/>
    <s v="No USA"/>
    <s v="White"/>
    <d v="1989-11-01T00:00:00"/>
    <n v="1989"/>
    <n v="1997"/>
    <d v="2019-07-31T00:00:00"/>
    <n v="0"/>
    <s v="No"/>
    <n v="55"/>
    <n v="25.39"/>
    <n v="55.13"/>
    <n v="90.72"/>
    <n v="195.58"/>
    <n v="195.58"/>
    <n v="23.72"/>
    <n v="363"/>
    <s v="Yes"/>
    <m/>
    <m/>
    <m/>
    <x v="1"/>
  </r>
  <r>
    <n v="2424"/>
    <s v="Cuonzo Martin"/>
    <d v="1971-09-23T00:00:00"/>
    <s v="Former"/>
    <s v="G-F"/>
    <s v="USA"/>
    <s v="Black"/>
    <d v="1995-11-01T00:00:00"/>
    <n v="1995"/>
    <n v="1997"/>
    <d v="2019-07-31T00:00:00"/>
    <n v="0"/>
    <s v="No"/>
    <n v="47"/>
    <n v="24.11"/>
    <n v="47.85"/>
    <n v="96.61"/>
    <n v="195.58"/>
    <n v="195.58"/>
    <n v="25.26"/>
    <n v="7"/>
    <s v="No"/>
    <m/>
    <m/>
    <m/>
    <x v="1"/>
  </r>
  <r>
    <n v="2425"/>
    <s v="Jeff Martin"/>
    <d v="1967-01-14T00:00:00"/>
    <s v="Former"/>
    <s v="g"/>
    <s v="USA"/>
    <s v="Black"/>
    <d v="1989-11-01T00:00:00"/>
    <n v="1989"/>
    <n v="1991"/>
    <d v="2019-07-31T00:00:00"/>
    <n v="0"/>
    <s v="No"/>
    <n v="52"/>
    <n v="22.8"/>
    <n v="52.54"/>
    <n v="88.45"/>
    <n v="195.58"/>
    <n v="195.58"/>
    <n v="23.12"/>
    <n v="143"/>
    <s v="No"/>
    <m/>
    <m/>
    <m/>
    <x v="1"/>
  </r>
  <r>
    <n v="2426"/>
    <s v="Roger Mason"/>
    <d v="1980-09-10T00:00:00"/>
    <s v="Former"/>
    <s v="g"/>
    <s v="USA"/>
    <s v="Black"/>
    <d v="2002-11-01T00:00:00"/>
    <n v="2002"/>
    <n v="2014"/>
    <d v="2019-07-31T00:00:00"/>
    <n v="0"/>
    <s v="No"/>
    <n v="38"/>
    <n v="22.14"/>
    <n v="38.89"/>
    <n v="90.72"/>
    <n v="195.58"/>
    <n v="195.58"/>
    <n v="23.72"/>
    <n v="518"/>
    <s v="No"/>
    <m/>
    <m/>
    <m/>
    <x v="1"/>
  </r>
  <r>
    <n v="2427"/>
    <s v="Wesley Matthews"/>
    <d v="1986-10-14T00:00:00"/>
    <s v="Active"/>
    <s v="g"/>
    <s v="USA"/>
    <s v="Black"/>
    <d v="2009-11-01T00:00:00"/>
    <n v="2009"/>
    <n v="2020"/>
    <d v="2019-07-31T00:00:00"/>
    <n v="0"/>
    <s v="No"/>
    <n v="32"/>
    <n v="23.05"/>
    <n v="32.79"/>
    <n v="99.79"/>
    <n v="195.58"/>
    <n v="195.58"/>
    <n v="26.09"/>
    <n v="441"/>
    <s v="No"/>
    <m/>
    <m/>
    <m/>
    <x v="1"/>
  </r>
  <r>
    <n v="2428"/>
    <s v="O.J. Mayo"/>
    <d v="1987-11-05T00:00:00"/>
    <s v="Former"/>
    <s v="g"/>
    <s v="USA"/>
    <s v="Black"/>
    <d v="2008-11-01T00:00:00"/>
    <n v="2008"/>
    <n v="2016"/>
    <d v="2019-07-31T00:00:00"/>
    <n v="0"/>
    <s v="No"/>
    <n v="31"/>
    <n v="20.99"/>
    <n v="31.73"/>
    <n v="95.25"/>
    <n v="195.58"/>
    <n v="195.58"/>
    <n v="24.9"/>
    <n v="494"/>
    <s v="No"/>
    <m/>
    <m/>
    <m/>
    <x v="1"/>
  </r>
  <r>
    <n v="2429"/>
    <s v="John McConathy"/>
    <d v="1930-04-09T00:00:00"/>
    <s v="Former"/>
    <s v="F"/>
    <s v="USA"/>
    <s v="White"/>
    <d v="1951-11-01T00:00:00"/>
    <n v="1951"/>
    <n v="1952"/>
    <d v="2016-04-19T00:00:00"/>
    <n v="1"/>
    <s v="Yes"/>
    <n v="86"/>
    <n v="21.56"/>
    <n v="86.03"/>
    <n v="88.45"/>
    <n v="195.58"/>
    <n v="195.58"/>
    <n v="23.12"/>
    <n v="11"/>
    <s v="No"/>
    <s v="Causas naturales/mientras dormía"/>
    <s v="Murió mientras dormía"/>
    <s v="MG2A Old age"/>
    <x v="6"/>
  </r>
  <r>
    <n v="2430"/>
    <s v="Chris McCray"/>
    <d v="1984-05-27T00:00:00"/>
    <s v="Former"/>
    <s v="g"/>
    <s v="USA"/>
    <s v="Black"/>
    <d v="2006-11-01T00:00:00"/>
    <n v="2006"/>
    <n v="2007"/>
    <d v="2019-07-31T00:00:00"/>
    <n v="0"/>
    <s v="No"/>
    <n v="35"/>
    <n v="22.43"/>
    <n v="35.18"/>
    <n v="87.09"/>
    <n v="195.58"/>
    <n v="195.58"/>
    <n v="22.77"/>
    <n v="5"/>
    <s v="No"/>
    <m/>
    <m/>
    <m/>
    <x v="1"/>
  </r>
  <r>
    <n v="2431"/>
    <s v="Mike McGee"/>
    <d v="1959-07-29T00:00:00"/>
    <s v="Former"/>
    <s v="G-F"/>
    <s v="USA"/>
    <s v="Black"/>
    <d v="1981-11-01T00:00:00"/>
    <n v="1981"/>
    <n v="1990"/>
    <d v="2019-07-31T00:00:00"/>
    <n v="0"/>
    <s v="No"/>
    <n v="60"/>
    <n v="22.26"/>
    <n v="60.01"/>
    <n v="86.18"/>
    <n v="195.58"/>
    <n v="195.58"/>
    <n v="22.53"/>
    <n v="520"/>
    <s v="No"/>
    <m/>
    <m/>
    <m/>
    <x v="1"/>
  </r>
  <r>
    <n v="2432"/>
    <s v="Jon McGlocklin"/>
    <d v="1943-06-10T00:00:00"/>
    <s v="Former"/>
    <s v="G-F"/>
    <s v="USA"/>
    <s v="White"/>
    <d v="1965-11-01T00:00:00"/>
    <n v="1965"/>
    <n v="1976"/>
    <d v="2019-07-31T00:00:00"/>
    <n v="0"/>
    <s v="No"/>
    <n v="76"/>
    <n v="22.4"/>
    <n v="76.14"/>
    <n v="92.99"/>
    <n v="195.58"/>
    <n v="195.58"/>
    <n v="24.31"/>
    <n v="792"/>
    <s v="No"/>
    <m/>
    <m/>
    <m/>
    <x v="1"/>
  </r>
  <r>
    <n v="2433"/>
    <s v="Kevin McKenna"/>
    <d v="1959-01-08T00:00:00"/>
    <s v="Former"/>
    <s v="G-F"/>
    <s v="USA"/>
    <s v="White"/>
    <d v="1981-11-01T00:00:00"/>
    <n v="1981"/>
    <n v="1988"/>
    <d v="2019-07-31T00:00:00"/>
    <n v="0"/>
    <s v="No"/>
    <n v="60"/>
    <n v="22.81"/>
    <n v="60.56"/>
    <n v="88.45"/>
    <n v="195.58"/>
    <n v="195.58"/>
    <n v="23.12"/>
    <n v="243"/>
    <s v="No"/>
    <m/>
    <m/>
    <m/>
    <x v="1"/>
  </r>
  <r>
    <n v="2434"/>
    <s v="Stan McKenzie"/>
    <d v="1944-10-06T00:00:00"/>
    <s v="Former"/>
    <s v="F-G"/>
    <s v="USA"/>
    <s v="Black"/>
    <d v="1967-11-01T00:00:00"/>
    <n v="1967"/>
    <n v="1974"/>
    <d v="2019-07-31T00:00:00"/>
    <n v="0"/>
    <s v="No"/>
    <n v="74"/>
    <n v="23.07"/>
    <n v="74.81"/>
    <n v="88.45"/>
    <n v="195.58"/>
    <n v="195.58"/>
    <n v="23.12"/>
    <n v="396"/>
    <s v="No"/>
    <m/>
    <m/>
    <m/>
    <x v="1"/>
  </r>
  <r>
    <n v="2435"/>
    <s v="Aaron McKie"/>
    <d v="1972-10-02T00:00:00"/>
    <s v="Former"/>
    <s v="g"/>
    <s v="USA"/>
    <s v="Black"/>
    <d v="1994-11-01T00:00:00"/>
    <n v="1994"/>
    <n v="2007"/>
    <d v="2019-07-31T00:00:00"/>
    <n v="0"/>
    <s v="No"/>
    <n v="46"/>
    <n v="22.08"/>
    <n v="46.83"/>
    <n v="94.8"/>
    <n v="195.58"/>
    <n v="195.58"/>
    <n v="24.78"/>
    <n v="793"/>
    <s v="No"/>
    <m/>
    <m/>
    <m/>
    <x v="1"/>
  </r>
  <r>
    <n v="2436"/>
    <s v="Ben McLemore"/>
    <d v="1993-02-11T00:00:00"/>
    <s v="Active"/>
    <s v="g"/>
    <s v="USA"/>
    <s v="Black"/>
    <d v="2013-11-01T00:00:00"/>
    <n v="2013"/>
    <n v="2020"/>
    <d v="2019-07-31T00:00:00"/>
    <n v="0"/>
    <s v="No"/>
    <n v="26"/>
    <n v="20.72"/>
    <n v="26.46"/>
    <n v="88.45"/>
    <n v="195.58"/>
    <n v="195.58"/>
    <n v="23.12"/>
    <n v="149"/>
    <s v="No"/>
    <m/>
    <m/>
    <m/>
    <x v="1"/>
  </r>
  <r>
    <n v="2437"/>
    <s v="George McLeod"/>
    <d v="1931-01-03T00:00:00"/>
    <s v="Former"/>
    <s v="F"/>
    <s v="USA"/>
    <s v="Black"/>
    <d v="1952-11-01T00:00:00"/>
    <n v="1952"/>
    <n v="1953"/>
    <d v="2019-07-31T00:00:00"/>
    <n v="0"/>
    <s v="No"/>
    <n v="88"/>
    <n v="21.83"/>
    <n v="88.57"/>
    <n v="90.72"/>
    <n v="195.58"/>
    <n v="195.58"/>
    <n v="23.72"/>
    <n v="10"/>
    <s v="No"/>
    <m/>
    <m/>
    <m/>
    <x v="1"/>
  </r>
  <r>
    <n v="2438"/>
    <s v="Nate McMillan"/>
    <d v="1964-08-03T00:00:00"/>
    <s v="Former"/>
    <s v="G-F"/>
    <s v="USA"/>
    <s v="Black"/>
    <d v="1986-11-01T00:00:00"/>
    <n v="1986"/>
    <n v="1998"/>
    <d v="2019-07-31T00:00:00"/>
    <n v="0"/>
    <s v="No"/>
    <n v="54"/>
    <n v="22.25"/>
    <n v="54.99"/>
    <n v="88.45"/>
    <n v="195.58"/>
    <n v="195.58"/>
    <n v="23.12"/>
    <n v="796"/>
    <s v="No"/>
    <m/>
    <m/>
    <m/>
    <x v="1"/>
  </r>
  <r>
    <n v="2439"/>
    <s v="Jim McMillian"/>
    <d v="1948-03-11T00:00:00"/>
    <s v="Former"/>
    <s v="F"/>
    <s v="USA"/>
    <s v="Black"/>
    <d v="1970-11-01T00:00:00"/>
    <n v="1970"/>
    <n v="1979"/>
    <d v="2016-05-16T00:00:00"/>
    <n v="1"/>
    <s v="Yes"/>
    <n v="68"/>
    <n v="22.64"/>
    <n v="68.180000000000007"/>
    <n v="97.52"/>
    <n v="195.58"/>
    <n v="195.58"/>
    <n v="25.49"/>
    <n v="631"/>
    <s v="No"/>
    <s v="Diseases of the circulatory system"/>
    <s v="Complicaciones de insuficiencia cardíaca."/>
    <s v="BD1Z Heart failure, unspecified"/>
    <x v="2"/>
  </r>
  <r>
    <n v="2440"/>
    <s v="Shellie McMillon"/>
    <d v="1936-03-11T00:00:00"/>
    <s v="Former"/>
    <s v="F"/>
    <s v="USA"/>
    <s v="Black"/>
    <d v="1958-11-01T00:00:00"/>
    <n v="1958"/>
    <n v="1962"/>
    <d v="1980-07-11T00:00:00"/>
    <n v="1"/>
    <s v="Yes"/>
    <n v="44"/>
    <n v="22.64"/>
    <n v="44.33"/>
    <n v="92.99"/>
    <n v="195.58"/>
    <n v="195.58"/>
    <n v="24.31"/>
    <n v="263"/>
    <s v="No"/>
    <s v="Causas naturales/mientras dormía"/>
    <s v="Cause of death was not revealed"/>
    <s v="XB5F"/>
    <x v="4"/>
  </r>
  <r>
    <n v="2441"/>
    <s v="Mal McMullen"/>
    <d v="1927-08-23T00:00:00"/>
    <s v="Former"/>
    <s v="F-C"/>
    <s v="USA"/>
    <s v="White"/>
    <d v="1949-11-01T00:00:00"/>
    <n v="1949"/>
    <n v="1951"/>
    <d v="1995-04-13T00:00:00"/>
    <n v="1"/>
    <s v="Yes"/>
    <n v="67"/>
    <n v="22.19"/>
    <n v="67.64"/>
    <n v="95.25"/>
    <n v="195.58"/>
    <n v="195.58"/>
    <n v="24.9"/>
    <n v="109"/>
    <s v="No"/>
    <s v="No encontrado"/>
    <s v="Sin información"/>
    <s v="XB5F"/>
    <x v="4"/>
  </r>
  <r>
    <n v="2442"/>
    <s v="Darnell Mee"/>
    <d v="1971-02-11T00:00:00"/>
    <s v="Former"/>
    <s v="g"/>
    <s v="USA"/>
    <s v="Black"/>
    <d v="1993-11-01T00:00:00"/>
    <n v="1993"/>
    <n v="1995"/>
    <d v="2019-07-31T00:00:00"/>
    <n v="0"/>
    <s v="No"/>
    <n v="48"/>
    <n v="22.72"/>
    <n v="48.47"/>
    <n v="79.38"/>
    <n v="195.58"/>
    <n v="195.58"/>
    <n v="20.75"/>
    <n v="40"/>
    <s v="No"/>
    <m/>
    <m/>
    <m/>
    <x v="1"/>
  </r>
  <r>
    <n v="2443"/>
    <s v="Dick Mehen"/>
    <d v="1922-05-20T00:00:00"/>
    <s v="Former"/>
    <s v="F-C"/>
    <s v="USA"/>
    <s v="White"/>
    <d v="1949-11-01T00:00:00"/>
    <n v="1949"/>
    <n v="1952"/>
    <d v="1986-12-14T00:00:00"/>
    <n v="1"/>
    <s v="Yes"/>
    <n v="64"/>
    <n v="27.45"/>
    <n v="64.569999999999993"/>
    <n v="88.45"/>
    <n v="195.58"/>
    <n v="195.58"/>
    <n v="23.12"/>
    <n v="193"/>
    <s v="No"/>
    <s v="No encontrado"/>
    <s v="Sin información"/>
    <s v="XB5F"/>
    <x v="4"/>
  </r>
  <r>
    <n v="2444"/>
    <s v="Stan Miasek"/>
    <d v="1924-08-08T00:00:00"/>
    <s v="Former"/>
    <s v="C-F"/>
    <s v="USA"/>
    <s v="White"/>
    <d v="1946-11-01T00:00:00"/>
    <n v="1946"/>
    <n v="1953"/>
    <d v="1989-10-18T00:00:00"/>
    <n v="1"/>
    <s v="Yes"/>
    <n v="65"/>
    <n v="22.23"/>
    <n v="65.19"/>
    <n v="95.25"/>
    <n v="195.58"/>
    <n v="195.58"/>
    <n v="24.9"/>
    <n v="365"/>
    <s v="No"/>
    <s v="No encontrado"/>
    <s v="Sin información"/>
    <s v="XB5F"/>
    <x v="4"/>
  </r>
  <r>
    <n v="2445"/>
    <s v="Jay Miller"/>
    <d v="1943-07-19T00:00:00"/>
    <s v="Former"/>
    <s v="F"/>
    <s v="USA"/>
    <s v="White"/>
    <d v="1967-11-01T00:00:00"/>
    <n v="1967"/>
    <n v="1969"/>
    <d v="2001-04-05T00:00:00"/>
    <n v="1"/>
    <s v="Yes"/>
    <n v="57"/>
    <n v="24.29"/>
    <n v="57.71"/>
    <n v="92.99"/>
    <n v="195.58"/>
    <n v="195.58"/>
    <n v="24.31"/>
    <n v="11"/>
    <s v="No"/>
    <s v="Diseases of the circulatory system"/>
    <s v="Infarto"/>
    <s v="BA41.Z Acute myocardial infarction, unspecified"/>
    <x v="2"/>
  </r>
  <r>
    <n v="2446"/>
    <s v="Harold Miner"/>
    <d v="1971-05-05T00:00:00"/>
    <s v="Former"/>
    <s v="g"/>
    <s v="USA"/>
    <s v="Black"/>
    <d v="1992-11-01T00:00:00"/>
    <n v="1992"/>
    <n v="1996"/>
    <d v="2019-07-31T00:00:00"/>
    <n v="0"/>
    <s v="No"/>
    <n v="48"/>
    <n v="21.49"/>
    <n v="48.24"/>
    <n v="95.25"/>
    <n v="195.58"/>
    <n v="195.58"/>
    <n v="24.9"/>
    <n v="200"/>
    <s v="Yes"/>
    <m/>
    <m/>
    <m/>
    <x v="1"/>
  </r>
  <r>
    <n v="2447"/>
    <s v="Howie Montgomery"/>
    <d v="1940-08-22T00:00:00"/>
    <s v="Former"/>
    <s v="F"/>
    <s v="USA"/>
    <s v="Black"/>
    <d v="1962-11-01T00:00:00"/>
    <n v="1962"/>
    <n v="1963"/>
    <d v="2019-07-31T00:00:00"/>
    <n v="0"/>
    <s v="No"/>
    <n v="78"/>
    <n v="22.19"/>
    <n v="78.94"/>
    <n v="99.79"/>
    <n v="195.58"/>
    <n v="195.58"/>
    <n v="26.09"/>
    <n v="20"/>
    <s v="No"/>
    <m/>
    <m/>
    <m/>
    <x v="1"/>
  </r>
  <r>
    <n v="2448"/>
    <s v="Jim Mooney"/>
    <d v="1930-07-08T00:00:00"/>
    <s v="Former"/>
    <s v="F"/>
    <s v="USA"/>
    <m/>
    <d v="1952-11-01T00:00:00"/>
    <n v="1952"/>
    <n v="1953"/>
    <d v="2015-10-29T00:00:00"/>
    <n v="1"/>
    <s v="Yes"/>
    <n v="85"/>
    <n v="22.32"/>
    <n v="85.31"/>
    <n v="97.52"/>
    <n v="195.58"/>
    <n v="195.58"/>
    <n v="25.49"/>
    <n v="18"/>
    <s v="No"/>
    <m/>
    <s v="¿Infarto?"/>
    <s v="XB5F"/>
    <x v="4"/>
  </r>
  <r>
    <n v="2449"/>
    <s v="Jackie Moore"/>
    <d v="1932-09-24T00:00:00"/>
    <s v="Former"/>
    <s v="F"/>
    <s v="USA"/>
    <s v="Black"/>
    <d v="1954-11-01T00:00:00"/>
    <n v="1954"/>
    <n v="1957"/>
    <d v="2019-07-31T00:00:00"/>
    <n v="0"/>
    <s v="No"/>
    <n v="86"/>
    <n v="22.1"/>
    <n v="86.85"/>
    <n v="81.650000000000006"/>
    <n v="195.58"/>
    <n v="195.58"/>
    <n v="21.34"/>
    <n v="134"/>
    <s v="No"/>
    <m/>
    <m/>
    <m/>
    <x v="1"/>
  </r>
  <r>
    <n v="2450"/>
    <s v="Rex Morgan"/>
    <d v="1948-10-27T00:00:00"/>
    <s v="Former"/>
    <s v="g"/>
    <s v="USA"/>
    <s v="White"/>
    <d v="1970-11-01T00:00:00"/>
    <n v="1970"/>
    <n v="1972"/>
    <d v="2016-01-15T00:00:00"/>
    <n v="1"/>
    <s v="Yes"/>
    <n v="67"/>
    <n v="22.01"/>
    <n v="67.22"/>
    <n v="86.18"/>
    <n v="195.58"/>
    <n v="195.58"/>
    <n v="22.53"/>
    <n v="62"/>
    <s v="No"/>
    <s v="Cáncer"/>
    <s v="Cáncer de cabeza y cuello"/>
    <s v="2D42&amp;XA1RS6"/>
    <x v="3"/>
  </r>
  <r>
    <n v="2451"/>
    <s v="Anthony Morrow"/>
    <d v="1985-09-27T00:00:00"/>
    <s v="Former"/>
    <s v="g"/>
    <s v="USA"/>
    <s v="Black"/>
    <d v="2008-11-01T00:00:00"/>
    <n v="2008"/>
    <n v="2017"/>
    <d v="2019-07-31T00:00:00"/>
    <n v="0"/>
    <s v="No"/>
    <n v="33"/>
    <n v="23.1"/>
    <n v="33.840000000000003"/>
    <n v="95.25"/>
    <n v="195.58"/>
    <n v="195.58"/>
    <n v="24.9"/>
    <n v="433"/>
    <s v="No"/>
    <m/>
    <m/>
    <m/>
    <x v="1"/>
  </r>
  <r>
    <n v="2452"/>
    <s v="Lawrence Moten"/>
    <d v="1972-03-25T00:00:00"/>
    <s v="Former"/>
    <s v="g"/>
    <s v="USA"/>
    <s v="Black"/>
    <d v="1995-11-01T00:00:00"/>
    <n v="1995"/>
    <n v="1998"/>
    <d v="2019-07-31T00:00:00"/>
    <n v="0"/>
    <s v="No"/>
    <n v="47"/>
    <n v="23.6"/>
    <n v="47.35"/>
    <n v="83.91"/>
    <n v="195.58"/>
    <n v="195.58"/>
    <n v="21.94"/>
    <n v="119"/>
    <s v="No"/>
    <m/>
    <m/>
    <m/>
    <x v="1"/>
  </r>
  <r>
    <n v="2453"/>
    <s v="Chuck Mrazovich"/>
    <d v="1924-02-26T00:00:00"/>
    <s v="Former"/>
    <s v="F"/>
    <s v="USA"/>
    <s v="White"/>
    <d v="1950-11-01T00:00:00"/>
    <n v="1950"/>
    <n v="1951"/>
    <d v="2019-07-31T00:00:00"/>
    <n v="0"/>
    <s v="No"/>
    <n v="95"/>
    <n v="26.68"/>
    <n v="95.43"/>
    <n v="83.91"/>
    <n v="195.58"/>
    <n v="195.58"/>
    <n v="21.94"/>
    <n v="25"/>
    <s v="No"/>
    <m/>
    <m/>
    <m/>
    <x v="1"/>
  </r>
  <r>
    <n v="2454"/>
    <s v="Allen Murphy"/>
    <d v="1952-07-15T00:00:00"/>
    <s v="Former"/>
    <s v="g"/>
    <s v="USA"/>
    <s v="Black"/>
    <d v="1976-11-01T00:00:00"/>
    <n v="1976"/>
    <n v="1977"/>
    <d v="2019-07-31T00:00:00"/>
    <n v="0"/>
    <s v="No"/>
    <n v="67"/>
    <n v="24.3"/>
    <n v="67.040000000000006"/>
    <n v="86.18"/>
    <n v="195.58"/>
    <n v="195.58"/>
    <n v="22.53"/>
    <n v="2"/>
    <s v="No"/>
    <m/>
    <m/>
    <m/>
    <x v="1"/>
  </r>
  <r>
    <n v="2455"/>
    <s v="Ronnie Murphy"/>
    <d v="1964-07-29T00:00:00"/>
    <s v="Former"/>
    <s v="F"/>
    <s v="USA"/>
    <s v="Black"/>
    <d v="1987-11-01T00:00:00"/>
    <n v="1987"/>
    <n v="1988"/>
    <d v="2019-07-31T00:00:00"/>
    <n v="0"/>
    <s v="No"/>
    <n v="55"/>
    <n v="23.26"/>
    <n v="55"/>
    <n v="102.06"/>
    <n v="195.58"/>
    <n v="195.58"/>
    <n v="26.68"/>
    <n v="18"/>
    <s v="No"/>
    <m/>
    <m/>
    <m/>
    <x v="1"/>
  </r>
  <r>
    <n v="2456"/>
    <s v="Toure' Murry"/>
    <d v="1989-11-08T00:00:00"/>
    <s v="Former"/>
    <s v="G-F"/>
    <s v="USA"/>
    <s v="Black"/>
    <d v="2013-11-01T00:00:00"/>
    <n v="2013"/>
    <n v="2015"/>
    <d v="2019-07-31T00:00:00"/>
    <n v="0"/>
    <s v="No"/>
    <n v="29"/>
    <n v="23.98"/>
    <n v="29.72"/>
    <n v="88.45"/>
    <n v="195.58"/>
    <n v="195.58"/>
    <n v="23.12"/>
    <n v="54"/>
    <s v="No"/>
    <m/>
    <m/>
    <m/>
    <x v="1"/>
  </r>
  <r>
    <n v="2457"/>
    <s v="Cotton Nash"/>
    <d v="1942-07-24T00:00:00"/>
    <s v="Former"/>
    <s v="F"/>
    <s v="USA"/>
    <s v="White"/>
    <d v="1964-11-01T00:00:00"/>
    <n v="1964"/>
    <n v="1965"/>
    <d v="2019-07-31T00:00:00"/>
    <n v="0"/>
    <s v="No"/>
    <n v="77"/>
    <n v="22.28"/>
    <n v="77.02"/>
    <n v="97.52"/>
    <n v="195.58"/>
    <n v="195.58"/>
    <n v="25.49"/>
    <n v="45"/>
    <s v="No"/>
    <m/>
    <m/>
    <m/>
    <x v="1"/>
  </r>
  <r>
    <n v="2458"/>
    <s v="Craig Neal"/>
    <d v="1964-02-16T00:00:00"/>
    <s v="Former"/>
    <s v="g"/>
    <s v="USA"/>
    <s v="White"/>
    <d v="1988-11-01T00:00:00"/>
    <n v="1988"/>
    <n v="1991"/>
    <d v="2019-07-31T00:00:00"/>
    <n v="0"/>
    <s v="No"/>
    <n v="55"/>
    <n v="24.71"/>
    <n v="55.45"/>
    <n v="74.84"/>
    <n v="195.58"/>
    <n v="195.58"/>
    <n v="19.57"/>
    <n v="63"/>
    <s v="No"/>
    <m/>
    <m/>
    <m/>
    <x v="1"/>
  </r>
  <r>
    <n v="2459"/>
    <s v="Charles O'Bannon"/>
    <d v="1975-02-22T00:00:00"/>
    <s v="Former"/>
    <s v="G-F"/>
    <s v="USA"/>
    <s v="Black"/>
    <d v="1997-11-01T00:00:00"/>
    <n v="1997"/>
    <n v="1999"/>
    <d v="2019-07-31T00:00:00"/>
    <n v="0"/>
    <s v="No"/>
    <n v="44"/>
    <n v="22.69"/>
    <n v="44.44"/>
    <n v="94.8"/>
    <n v="195.58"/>
    <n v="195.58"/>
    <n v="24.78"/>
    <n v="48"/>
    <s v="No"/>
    <m/>
    <m/>
    <m/>
    <x v="1"/>
  </r>
  <r>
    <n v="2460"/>
    <s v="Grady O'Malley"/>
    <d v="1948-04-25T00:00:00"/>
    <s v="Former"/>
    <s v="F"/>
    <s v="USA"/>
    <s v="White"/>
    <d v="1969-11-01T00:00:00"/>
    <n v="1969"/>
    <n v="1970"/>
    <d v="2019-07-31T00:00:00"/>
    <n v="0"/>
    <s v="No"/>
    <n v="71"/>
    <n v="21.52"/>
    <n v="71.260000000000005"/>
    <n v="92.99"/>
    <n v="195.58"/>
    <n v="195.58"/>
    <n v="24.31"/>
    <n v="24"/>
    <s v="No"/>
    <m/>
    <m/>
    <m/>
    <x v="1"/>
  </r>
  <r>
    <n v="2461"/>
    <s v="Ralph Ogden"/>
    <d v="1948-01-25T00:00:00"/>
    <s v="Former"/>
    <s v="F"/>
    <s v="USA"/>
    <s v="White"/>
    <d v="1970-11-01T00:00:00"/>
    <n v="1970"/>
    <n v="1971"/>
    <d v="2019-07-31T00:00:00"/>
    <n v="0"/>
    <s v="No"/>
    <n v="71"/>
    <n v="22.77"/>
    <n v="71.510000000000005"/>
    <n v="92.99"/>
    <n v="195.58"/>
    <n v="195.58"/>
    <n v="24.31"/>
    <n v="32"/>
    <s v="No"/>
    <m/>
    <m/>
    <m/>
    <x v="1"/>
  </r>
  <r>
    <n v="2462"/>
    <s v="Jimmy Oliver"/>
    <d v="1969-07-12T00:00:00"/>
    <s v="Former"/>
    <s v="G-F"/>
    <s v="USA"/>
    <s v="Black"/>
    <d v="1991-11-01T00:00:00"/>
    <n v="1991"/>
    <n v="1999"/>
    <d v="2019-07-31T00:00:00"/>
    <n v="0"/>
    <s v="No"/>
    <n v="50"/>
    <n v="22.31"/>
    <n v="50.05"/>
    <n v="92.99"/>
    <n v="195.58"/>
    <n v="195.58"/>
    <n v="24.31"/>
    <n v="78"/>
    <s v="No"/>
    <m/>
    <m/>
    <m/>
    <x v="1"/>
  </r>
  <r>
    <n v="2463"/>
    <s v="Wally Osterkorn"/>
    <d v="1928-07-06T00:00:00"/>
    <s v="Former"/>
    <s v="F-C"/>
    <s v="USA"/>
    <s v="White"/>
    <d v="1951-11-01T00:00:00"/>
    <n v="1951"/>
    <n v="1955"/>
    <d v="2012-01-11T00:00:00"/>
    <n v="1"/>
    <s v="Yes"/>
    <n v="83"/>
    <n v="23.32"/>
    <n v="83.52"/>
    <n v="97.52"/>
    <n v="195.58"/>
    <n v="195.58"/>
    <n v="25.49"/>
    <n v="204"/>
    <s v="No"/>
    <s v="Mental and behavioral disorders"/>
    <s v="Alzheimer"/>
    <s v="8A20 Alzheimer disease"/>
    <x v="0"/>
  </r>
  <r>
    <n v="2464"/>
    <s v="Jim Owens"/>
    <d v="1950-05-01T00:00:00"/>
    <s v="Former"/>
    <s v="F"/>
    <s v="USA"/>
    <s v="White"/>
    <d v="1973-11-01T00:00:00"/>
    <n v="1973"/>
    <n v="1975"/>
    <d v="2019-07-31T00:00:00"/>
    <n v="0"/>
    <s v="No"/>
    <n v="69"/>
    <n v="23.5"/>
    <n v="69.25"/>
    <n v="90.72"/>
    <n v="195.58"/>
    <n v="195.58"/>
    <n v="23.72"/>
    <n v="58"/>
    <s v="No"/>
    <m/>
    <m/>
    <m/>
    <x v="1"/>
  </r>
  <r>
    <n v="2465"/>
    <s v="Fred Paine"/>
    <d v="1925-12-07T00:00:00"/>
    <s v="Former"/>
    <s v="F"/>
    <s v="USA"/>
    <s v="White"/>
    <d v="1948-11-01T00:00:00"/>
    <n v="1948"/>
    <n v="1949"/>
    <d v="2004-10-26T00:00:00"/>
    <n v="1"/>
    <s v="Yes"/>
    <n v="78"/>
    <n v="22.9"/>
    <n v="78.89"/>
    <n v="95.25"/>
    <n v="195.58"/>
    <n v="195.58"/>
    <n v="24.9"/>
    <n v="3"/>
    <s v="No"/>
    <s v="No encontrado"/>
    <s v="Sin información"/>
    <s v="XB5F"/>
    <x v="4"/>
  </r>
  <r>
    <n v="2466"/>
    <s v="Ruben Patterson"/>
    <d v="1975-07-31T00:00:00"/>
    <s v="Former"/>
    <s v="F"/>
    <s v="USA"/>
    <s v="Black"/>
    <d v="1998-11-01T00:00:00"/>
    <n v="1998"/>
    <n v="2008"/>
    <d v="2019-07-31T00:00:00"/>
    <n v="0"/>
    <s v="No"/>
    <n v="44"/>
    <n v="23.26"/>
    <n v="44"/>
    <n v="101.6"/>
    <n v="195.58"/>
    <n v="195.58"/>
    <n v="26.56"/>
    <n v="649"/>
    <s v="No"/>
    <m/>
    <m/>
    <m/>
    <x v="1"/>
  </r>
  <r>
    <n v="2467"/>
    <s v="Kirk Penney"/>
    <d v="1980-11-23T00:00:00"/>
    <s v="Former"/>
    <s v="g"/>
    <s v="No USA"/>
    <s v="White"/>
    <d v="2003-11-01T00:00:00"/>
    <n v="2003"/>
    <n v="2005"/>
    <d v="2019-07-31T00:00:00"/>
    <n v="0"/>
    <s v="No"/>
    <n v="38"/>
    <n v="22.94"/>
    <n v="38.68"/>
    <n v="99.79"/>
    <n v="195.58"/>
    <n v="195.58"/>
    <n v="26.09"/>
    <n v="6"/>
    <s v="No"/>
    <m/>
    <m/>
    <m/>
    <x v="1"/>
  </r>
  <r>
    <n v="2468"/>
    <s v="Loy Petersen"/>
    <d v="1945-07-26T00:00:00"/>
    <s v="Former"/>
    <s v="g"/>
    <s v="USA"/>
    <s v="White"/>
    <d v="1968-11-01T00:00:00"/>
    <n v="1968"/>
    <n v="1970"/>
    <d v="2019-07-31T00:00:00"/>
    <n v="0"/>
    <s v="No"/>
    <n v="74"/>
    <n v="23.27"/>
    <n v="74.010000000000005"/>
    <n v="92.99"/>
    <n v="195.58"/>
    <n v="195.58"/>
    <n v="24.31"/>
    <n v="69"/>
    <s v="No"/>
    <m/>
    <m/>
    <m/>
    <x v="1"/>
  </r>
  <r>
    <n v="2469"/>
    <s v="Bob Peterson"/>
    <d v="1932-01-25T00:00:00"/>
    <s v="Former"/>
    <s v="F"/>
    <s v="USA"/>
    <s v="White"/>
    <d v="1953-11-01T00:00:00"/>
    <n v="1953"/>
    <n v="1956"/>
    <d v="2011-07-30T00:00:00"/>
    <n v="1"/>
    <s v="Yes"/>
    <n v="79"/>
    <n v="21.77"/>
    <n v="79.510000000000005"/>
    <n v="95.25"/>
    <n v="195.58"/>
    <n v="195.58"/>
    <n v="24.9"/>
    <n v="103"/>
    <s v="No"/>
    <s v="Cáncer"/>
    <s v="Cáncer"/>
    <s v="2D4Z Unspecified malignant neoplasms of ill-defined or unspecified sites"/>
    <x v="3"/>
  </r>
  <r>
    <n v="2470"/>
    <s v="Drazen Petrovic*"/>
    <d v="1964-10-22T00:00:00"/>
    <s v="Former"/>
    <s v="g"/>
    <s v="No USA"/>
    <s v="White"/>
    <d v="1989-11-01T00:00:00"/>
    <n v="1989"/>
    <n v="1993"/>
    <d v="1993-06-07T00:00:00"/>
    <n v="1"/>
    <s v="Yes"/>
    <n v="28"/>
    <n v="25.03"/>
    <n v="28.62"/>
    <n v="88.45"/>
    <n v="195.58"/>
    <n v="195.58"/>
    <n v="23.12"/>
    <n v="290"/>
    <s v="No"/>
    <s v="Accidente/Asesinato/Suicidio"/>
    <s v="Accidente de coche"/>
    <s v="PA04&amp;XE5NE"/>
    <x v="5"/>
  </r>
  <r>
    <n v="2471"/>
    <s v="Jack Phelan"/>
    <d v="1925-11-06T00:00:00"/>
    <s v="Former"/>
    <s v="F"/>
    <s v="USA"/>
    <s v="White"/>
    <d v="1949-11-01T00:00:00"/>
    <n v="1949"/>
    <n v="1950"/>
    <d v="2019-07-31T00:00:00"/>
    <n v="0"/>
    <s v="No"/>
    <n v="93"/>
    <n v="23.99"/>
    <n v="93.73"/>
    <n v="88.45"/>
    <n v="195.58"/>
    <n v="195.58"/>
    <n v="23.12"/>
    <n v="55"/>
    <s v="No"/>
    <m/>
    <m/>
    <m/>
    <x v="1"/>
  </r>
  <r>
    <n v="2472"/>
    <s v="Bobby Phills"/>
    <d v="1969-12-20T00:00:00"/>
    <s v="Former"/>
    <s v="g"/>
    <s v="USA"/>
    <s v="Black"/>
    <d v="1991-11-01T00:00:00"/>
    <n v="1991"/>
    <n v="2000"/>
    <d v="2000-01-12T00:00:00"/>
    <n v="1"/>
    <s v="Yes"/>
    <n v="30"/>
    <n v="21.86"/>
    <n v="30.06"/>
    <n v="95.25"/>
    <n v="195.58"/>
    <n v="195.58"/>
    <n v="24.9"/>
    <n v="467"/>
    <s v="No"/>
    <s v="Accidente/Asesinato/Suicidio"/>
    <s v="Accidente de coche"/>
    <s v="PA04&amp;XE5NE"/>
    <x v="5"/>
  </r>
  <r>
    <n v="2473"/>
    <s v="Stan Pietkiewicz"/>
    <d v="1956-07-14T00:00:00"/>
    <s v="Former"/>
    <s v="G-F"/>
    <s v="USA"/>
    <s v="White"/>
    <d v="1978-11-01T00:00:00"/>
    <n v="1978"/>
    <n v="1981"/>
    <d v="2019-07-31T00:00:00"/>
    <n v="0"/>
    <s v="No"/>
    <n v="63"/>
    <n v="22.3"/>
    <n v="63.04"/>
    <n v="90.72"/>
    <n v="195.58"/>
    <n v="195.58"/>
    <n v="23.72"/>
    <n v="96"/>
    <s v="No"/>
    <m/>
    <m/>
    <m/>
    <x v="1"/>
  </r>
  <r>
    <n v="2474"/>
    <s v="Dwayne Polee"/>
    <d v="1963-03-02T00:00:00"/>
    <s v="Former"/>
    <s v="g"/>
    <s v="USA"/>
    <s v="Black"/>
    <d v="1986-11-01T00:00:00"/>
    <n v="1986"/>
    <n v="1987"/>
    <d v="2019-07-31T00:00:00"/>
    <n v="0"/>
    <s v="No"/>
    <n v="56"/>
    <n v="23.67"/>
    <n v="56.41"/>
    <n v="81.650000000000006"/>
    <n v="195.58"/>
    <n v="195.58"/>
    <n v="21.34"/>
    <n v="1"/>
    <s v="No"/>
    <m/>
    <m/>
    <m/>
    <x v="1"/>
  </r>
  <r>
    <n v="2475"/>
    <s v="Bob Portman"/>
    <d v="1947-03-22T00:00:00"/>
    <s v="Former"/>
    <s v="F"/>
    <s v="USA"/>
    <s v="White"/>
    <d v="1969-11-01T00:00:00"/>
    <n v="1969"/>
    <n v="1973"/>
    <d v="2019-07-31T00:00:00"/>
    <n v="0"/>
    <s v="No"/>
    <n v="72"/>
    <n v="22.61"/>
    <n v="72.36"/>
    <n v="90.72"/>
    <n v="195.58"/>
    <n v="195.58"/>
    <n v="23.72"/>
    <n v="221"/>
    <s v="No"/>
    <m/>
    <m/>
    <m/>
    <x v="1"/>
  </r>
  <r>
    <n v="2476"/>
    <s v="Lavor Postell"/>
    <d v="1978-02-26T00:00:00"/>
    <s v="Former"/>
    <s v="g"/>
    <s v="USA"/>
    <s v="Black"/>
    <d v="2000-11-01T00:00:00"/>
    <n v="2000"/>
    <n v="2003"/>
    <d v="2019-07-31T00:00:00"/>
    <n v="0"/>
    <s v="No"/>
    <n v="41"/>
    <n v="22.68"/>
    <n v="41.42"/>
    <n v="97.52"/>
    <n v="195.58"/>
    <n v="195.58"/>
    <n v="25.49"/>
    <n v="61"/>
    <s v="No"/>
    <m/>
    <m/>
    <m/>
    <x v="1"/>
  </r>
  <r>
    <n v="2477"/>
    <s v="Paul Pressey"/>
    <d v="1958-12-24T00:00:00"/>
    <s v="Former"/>
    <s v="G-F"/>
    <s v="USA"/>
    <s v="Black"/>
    <d v="1982-11-01T00:00:00"/>
    <n v="1982"/>
    <n v="1993"/>
    <d v="2019-07-31T00:00:00"/>
    <n v="0"/>
    <s v="No"/>
    <n v="60"/>
    <n v="23.85"/>
    <n v="60.6"/>
    <n v="83.91"/>
    <n v="195.58"/>
    <n v="195.58"/>
    <n v="21.94"/>
    <n v="724"/>
    <s v="No"/>
    <m/>
    <m/>
    <m/>
    <x v="1"/>
  </r>
  <r>
    <n v="2478"/>
    <s v="Laron Profit"/>
    <d v="1977-08-05T00:00:00"/>
    <s v="Former"/>
    <s v="G-F"/>
    <s v="USA"/>
    <s v="Black"/>
    <d v="1999-11-01T00:00:00"/>
    <n v="1999"/>
    <n v="2006"/>
    <d v="2019-07-31T00:00:00"/>
    <n v="0"/>
    <s v="No"/>
    <n v="41"/>
    <n v="22.24"/>
    <n v="41.98"/>
    <n v="92.53"/>
    <n v="195.58"/>
    <n v="195.58"/>
    <n v="24.19"/>
    <n v="135"/>
    <s v="No"/>
    <m/>
    <m/>
    <m/>
    <x v="1"/>
  </r>
  <r>
    <n v="2479"/>
    <s v="Bob Quick"/>
    <d v="1946-03-05T00:00:00"/>
    <s v="Former"/>
    <s v="F-G"/>
    <s v="USA"/>
    <s v="Black"/>
    <d v="1968-11-01T00:00:00"/>
    <n v="1968"/>
    <n v="1972"/>
    <d v="2019-07-31T00:00:00"/>
    <n v="0"/>
    <s v="No"/>
    <n v="73"/>
    <n v="22.66"/>
    <n v="73.400000000000006"/>
    <n v="97.52"/>
    <n v="195.58"/>
    <n v="195.58"/>
    <n v="25.49"/>
    <n v="136"/>
    <s v="No"/>
    <m/>
    <m/>
    <m/>
    <x v="1"/>
  </r>
  <r>
    <n v="2480"/>
    <s v="Ray Radziszewski"/>
    <d v="1935-03-01T00:00:00"/>
    <s v="Former"/>
    <s v="F"/>
    <s v="USA"/>
    <s v="White"/>
    <d v="1957-11-01T00:00:00"/>
    <n v="1957"/>
    <n v="1958"/>
    <d v="2019-07-31T00:00:00"/>
    <n v="0"/>
    <s v="No"/>
    <n v="84"/>
    <n v="22.67"/>
    <n v="84.42"/>
    <n v="95.25"/>
    <n v="195.58"/>
    <n v="195.58"/>
    <n v="24.9"/>
    <n v="1"/>
    <s v="No"/>
    <m/>
    <m/>
    <m/>
    <x v="1"/>
  </r>
  <r>
    <n v="2481"/>
    <s v="Don Ray"/>
    <d v="1921-07-08T00:00:00"/>
    <s v="Former"/>
    <s v="F-C"/>
    <s v="USA"/>
    <s v="White"/>
    <d v="1949-11-01T00:00:00"/>
    <n v="1949"/>
    <n v="1950"/>
    <d v="1998-11-23T00:00:00"/>
    <n v="1"/>
    <s v="Yes"/>
    <n v="77"/>
    <n v="28.32"/>
    <n v="77.38"/>
    <n v="86.18"/>
    <n v="195.58"/>
    <n v="195.58"/>
    <n v="22.53"/>
    <n v="61"/>
    <s v="No"/>
    <s v="No encontrado"/>
    <s v="Sin información"/>
    <s v="XB5F"/>
    <x v="4"/>
  </r>
  <r>
    <n v="2482"/>
    <s v="Joe Reaves"/>
    <d v="1950-05-27T00:00:00"/>
    <s v="Former"/>
    <s v="F"/>
    <s v="USA"/>
    <s v="Black"/>
    <d v="1973-11-01T00:00:00"/>
    <n v="1973"/>
    <n v="1974"/>
    <d v="2019-07-31T00:00:00"/>
    <n v="0"/>
    <s v="No"/>
    <n v="69"/>
    <n v="23.43"/>
    <n v="69.180000000000007"/>
    <n v="95.25"/>
    <n v="195.58"/>
    <n v="195.58"/>
    <n v="24.9"/>
    <n v="7"/>
    <s v="No"/>
    <m/>
    <m/>
    <m/>
    <x v="1"/>
  </r>
  <r>
    <n v="2483"/>
    <s v="Frank Reddout"/>
    <d v="1931-07-01T00:00:00"/>
    <s v="Former"/>
    <s v="F"/>
    <s v="USA"/>
    <s v="White"/>
    <d v="1953-11-01T00:00:00"/>
    <n v="1953"/>
    <n v="1954"/>
    <d v="2019-07-31T00:00:00"/>
    <n v="0"/>
    <s v="No"/>
    <n v="88"/>
    <n v="22.34"/>
    <n v="88.08"/>
    <n v="88.45"/>
    <n v="195.58"/>
    <n v="195.58"/>
    <n v="23.12"/>
    <n v="7"/>
    <s v="No"/>
    <s v="No encontrado"/>
    <m/>
    <s v="XB5F"/>
    <x v="1"/>
  </r>
  <r>
    <n v="2484"/>
    <s v="Ron Reed"/>
    <d v="1942-11-02T00:00:00"/>
    <s v="Former"/>
    <s v="F"/>
    <s v="USA"/>
    <s v="White"/>
    <d v="1965-11-01T00:00:00"/>
    <n v="1965"/>
    <n v="1967"/>
    <d v="2019-07-31T00:00:00"/>
    <n v="0"/>
    <s v="No"/>
    <n v="76"/>
    <n v="23"/>
    <n v="76.739999999999995"/>
    <n v="92.99"/>
    <n v="195.58"/>
    <n v="195.58"/>
    <n v="24.31"/>
    <n v="119"/>
    <s v="No"/>
    <m/>
    <m/>
    <m/>
    <x v="1"/>
  </r>
  <r>
    <n v="2485"/>
    <s v="Billy Reid"/>
    <d v="1957-09-10T00:00:00"/>
    <s v="Former"/>
    <s v="g"/>
    <s v="USA"/>
    <s v="Black"/>
    <d v="1980-11-01T00:00:00"/>
    <n v="1980"/>
    <n v="1981"/>
    <d v="2019-07-31T00:00:00"/>
    <n v="0"/>
    <s v="No"/>
    <n v="61"/>
    <n v="23.14"/>
    <n v="61.89"/>
    <n v="86.18"/>
    <n v="195.58"/>
    <n v="195.58"/>
    <n v="22.53"/>
    <n v="59"/>
    <s v="No"/>
    <m/>
    <m/>
    <m/>
    <x v="1"/>
  </r>
  <r>
    <n v="2486"/>
    <s v="Micheal Ray Richardson"/>
    <d v="1955-04-11T00:00:00"/>
    <s v="Former"/>
    <s v="G-F"/>
    <s v="USA"/>
    <s v="Black"/>
    <d v="1978-11-01T00:00:00"/>
    <n v="1978"/>
    <n v="1986"/>
    <d v="2019-07-31T00:00:00"/>
    <n v="0"/>
    <s v="No"/>
    <n v="64"/>
    <n v="23.56"/>
    <n v="64.3"/>
    <n v="85.73"/>
    <n v="195.58"/>
    <n v="195.58"/>
    <n v="22.41"/>
    <n v="556"/>
    <s v="No"/>
    <m/>
    <m/>
    <m/>
    <x v="1"/>
  </r>
  <r>
    <n v="2487"/>
    <s v="Norm Richardson"/>
    <d v="1979-07-24T00:00:00"/>
    <s v="Former"/>
    <s v="g"/>
    <s v="USA"/>
    <s v="Black"/>
    <d v="2001-11-01T00:00:00"/>
    <n v="2001"/>
    <n v="2002"/>
    <d v="2019-07-31T00:00:00"/>
    <n v="0"/>
    <s v="No"/>
    <n v="40"/>
    <n v="22.28"/>
    <n v="40.020000000000003"/>
    <n v="86.18"/>
    <n v="195.58"/>
    <n v="195.58"/>
    <n v="22.53"/>
    <n v="11"/>
    <s v="No"/>
    <m/>
    <m/>
    <m/>
    <x v="1"/>
  </r>
  <r>
    <n v="2488"/>
    <s v="Mitch Richmond*"/>
    <d v="1965-06-30T00:00:00"/>
    <s v="Former"/>
    <s v="g"/>
    <s v="USA"/>
    <s v="Black"/>
    <d v="1988-11-01T00:00:00"/>
    <n v="1988"/>
    <n v="2002"/>
    <d v="2019-07-31T00:00:00"/>
    <n v="0"/>
    <s v="No"/>
    <n v="54"/>
    <n v="23.34"/>
    <n v="54.08"/>
    <n v="97.52"/>
    <n v="195.58"/>
    <n v="195.58"/>
    <n v="25.49"/>
    <n v="976"/>
    <s v="No"/>
    <m/>
    <m/>
    <m/>
    <x v="1"/>
  </r>
  <r>
    <n v="2489"/>
    <s v="Isaiah Rider"/>
    <d v="1971-03-12T00:00:00"/>
    <s v="Former"/>
    <s v="g"/>
    <s v="USA"/>
    <s v="Black"/>
    <d v="1993-11-01T00:00:00"/>
    <n v="1993"/>
    <n v="2002"/>
    <d v="2019-07-31T00:00:00"/>
    <n v="0"/>
    <s v="No"/>
    <n v="48"/>
    <n v="22.64"/>
    <n v="48.39"/>
    <n v="97.52"/>
    <n v="195.58"/>
    <n v="195.58"/>
    <n v="25.49"/>
    <n v="563"/>
    <s v="No"/>
    <m/>
    <m/>
    <m/>
    <x v="1"/>
  </r>
  <r>
    <n v="2490"/>
    <s v="Anthony Roberts"/>
    <d v="1955-04-15T00:00:00"/>
    <s v="Former"/>
    <s v="F-G"/>
    <s v="USA"/>
    <s v="Black"/>
    <d v="1977-11-01T00:00:00"/>
    <n v="1977"/>
    <n v="1984"/>
    <d v="1997-03-29T00:00:00"/>
    <n v="1"/>
    <s v="Yes"/>
    <n v="41"/>
    <n v="22.55"/>
    <n v="41.95"/>
    <n v="83.91"/>
    <n v="195.58"/>
    <n v="195.58"/>
    <n v="21.94"/>
    <n v="213"/>
    <s v="No"/>
    <s v="Accidente/Asesinato/Suicidio"/>
    <s v="Herida de bala"/>
    <s v="PA80.2 Unintentional exposure to other and unspecified firearm"/>
    <x v="5"/>
  </r>
  <r>
    <n v="2491"/>
    <s v="Oscar Robertson*"/>
    <d v="1938-11-24T00:00:00"/>
    <s v="Former"/>
    <s v="G-F"/>
    <s v="USA"/>
    <s v="Black"/>
    <d v="1960-11-01T00:00:00"/>
    <n v="1960"/>
    <n v="1974"/>
    <d v="2019-07-31T00:00:00"/>
    <n v="0"/>
    <s v="No"/>
    <n v="80"/>
    <n v="21.94"/>
    <n v="80.680000000000007"/>
    <n v="92.99"/>
    <n v="195.58"/>
    <n v="195.58"/>
    <n v="24.31"/>
    <n v="1040"/>
    <s v="No"/>
    <m/>
    <m/>
    <m/>
    <x v="1"/>
  </r>
  <r>
    <n v="2492"/>
    <s v="Ryan Robertson"/>
    <d v="1976-10-02T00:00:00"/>
    <s v="Former"/>
    <s v="g"/>
    <s v="USA"/>
    <s v="White"/>
    <d v="1999-11-01T00:00:00"/>
    <n v="1999"/>
    <n v="2000"/>
    <d v="2019-07-31T00:00:00"/>
    <n v="0"/>
    <s v="No"/>
    <n v="42"/>
    <n v="23.08"/>
    <n v="42.83"/>
    <n v="86.18"/>
    <n v="195.58"/>
    <n v="195.58"/>
    <n v="22.53"/>
    <n v="1"/>
    <s v="No"/>
    <m/>
    <m/>
    <m/>
    <x v="1"/>
  </r>
  <r>
    <n v="2493"/>
    <s v="Chris Robinson"/>
    <d v="1974-04-02T00:00:00"/>
    <s v="Former"/>
    <s v="g"/>
    <s v="USA"/>
    <s v="Black"/>
    <d v="1996-11-01T00:00:00"/>
    <n v="1996"/>
    <n v="1998"/>
    <d v="2019-07-31T00:00:00"/>
    <n v="0"/>
    <s v="No"/>
    <n v="45"/>
    <n v="22.58"/>
    <n v="45.33"/>
    <n v="90.72"/>
    <n v="195.58"/>
    <n v="195.58"/>
    <n v="23.72"/>
    <n v="76"/>
    <s v="No"/>
    <m/>
    <m/>
    <m/>
    <x v="1"/>
  </r>
  <r>
    <n v="2494"/>
    <s v="Jack Rocker"/>
    <d v="1922-08-12T00:00:00"/>
    <s v="Former"/>
    <s v="C-F"/>
    <s v="USA"/>
    <s v="White"/>
    <d v="1947-11-01T00:00:00"/>
    <n v="1947"/>
    <n v="1948"/>
    <d v="2010-11-27T00:00:00"/>
    <n v="1"/>
    <s v="Yes"/>
    <n v="88"/>
    <n v="25.22"/>
    <n v="88.29"/>
    <n v="83.91"/>
    <n v="195.58"/>
    <n v="195.58"/>
    <n v="21.94"/>
    <n v="9"/>
    <s v="No"/>
    <s v="Diseases of the circulatory system"/>
    <s v="Sin información"/>
    <s v="XB5F"/>
    <x v="4"/>
  </r>
  <r>
    <n v="2495"/>
    <s v="Rob Rose"/>
    <d v="1964-12-27T00:00:00"/>
    <s v="Former"/>
    <s v="g"/>
    <s v="USA"/>
    <s v="Black"/>
    <d v="1988-11-01T00:00:00"/>
    <n v="1988"/>
    <n v="1989"/>
    <d v="2019-07-31T00:00:00"/>
    <n v="0"/>
    <s v="No"/>
    <n v="54"/>
    <n v="23.85"/>
    <n v="54.59"/>
    <n v="81.650000000000006"/>
    <n v="195.58"/>
    <n v="195.58"/>
    <n v="21.34"/>
    <n v="2"/>
    <s v="No"/>
    <m/>
    <m/>
    <m/>
    <x v="1"/>
  </r>
  <r>
    <n v="2496"/>
    <s v="Dick Rosenthal"/>
    <d v="1930-01-20T00:00:00"/>
    <s v="Former"/>
    <s v="F-G"/>
    <s v="USA"/>
    <s v="White"/>
    <d v="1954-11-01T00:00:00"/>
    <n v="1954"/>
    <n v="1957"/>
    <d v="2019-07-31T00:00:00"/>
    <n v="0"/>
    <s v="No"/>
    <n v="89"/>
    <n v="24.78"/>
    <n v="89.52"/>
    <n v="92.99"/>
    <n v="195.58"/>
    <n v="195.58"/>
    <n v="24.31"/>
    <n v="85"/>
    <s v="No"/>
    <m/>
    <m/>
    <m/>
    <x v="1"/>
  </r>
  <r>
    <n v="2497"/>
    <s v="Giff Roux"/>
    <d v="1923-06-28T00:00:00"/>
    <s v="Former"/>
    <s v="F-C"/>
    <s v="USA"/>
    <s v="White"/>
    <d v="1946-11-01T00:00:00"/>
    <n v="1946"/>
    <n v="1949"/>
    <d v="2011-08-19T00:00:00"/>
    <n v="1"/>
    <s v="Yes"/>
    <n v="88"/>
    <n v="23.35"/>
    <n v="88.14"/>
    <n v="88.45"/>
    <n v="195.58"/>
    <n v="195.58"/>
    <n v="23.12"/>
    <n v="151"/>
    <s v="No"/>
    <s v="No encontrado"/>
    <s v="Sin información"/>
    <s v="XB5F"/>
    <x v="4"/>
  </r>
  <r>
    <n v="2498"/>
    <s v="Ron Rowan"/>
    <d v="1962-04-23T00:00:00"/>
    <s v="Former"/>
    <s v="g"/>
    <s v="USA"/>
    <s v="White"/>
    <d v="1986-11-01T00:00:00"/>
    <n v="1986"/>
    <n v="1987"/>
    <d v="2019-07-31T00:00:00"/>
    <n v="0"/>
    <s v="No"/>
    <n v="57"/>
    <n v="24.53"/>
    <n v="57.27"/>
    <n v="90.72"/>
    <n v="195.58"/>
    <n v="195.58"/>
    <n v="23.72"/>
    <n v="7"/>
    <s v="No"/>
    <m/>
    <m/>
    <m/>
    <x v="1"/>
  </r>
  <r>
    <n v="2499"/>
    <s v="Derrick Rowland"/>
    <d v="1959-06-21T00:00:00"/>
    <s v="Former"/>
    <s v="g"/>
    <s v="USA"/>
    <s v="Black"/>
    <d v="1985-11-01T00:00:00"/>
    <n v="1985"/>
    <n v="1986"/>
    <d v="2019-07-31T00:00:00"/>
    <n v="0"/>
    <s v="No"/>
    <n v="60"/>
    <n v="26.37"/>
    <n v="60.11"/>
    <n v="88.45"/>
    <n v="195.58"/>
    <n v="195.58"/>
    <n v="23.12"/>
    <n v="2"/>
    <s v="No"/>
    <m/>
    <m/>
    <m/>
    <x v="1"/>
  </r>
  <r>
    <n v="2500"/>
    <s v="Cazzie Russell"/>
    <d v="1944-06-07T00:00:00"/>
    <s v="Former"/>
    <s v="F-G"/>
    <s v="USA"/>
    <s v="Black"/>
    <d v="1966-11-01T00:00:00"/>
    <n v="1966"/>
    <n v="1978"/>
    <d v="2019-07-31T00:00:00"/>
    <n v="0"/>
    <s v="No"/>
    <n v="75"/>
    <n v="22.4"/>
    <n v="75.150000000000006"/>
    <n v="98.88"/>
    <n v="195.58"/>
    <n v="195.58"/>
    <n v="25.85"/>
    <n v="817"/>
    <s v="No"/>
    <m/>
    <m/>
    <m/>
    <x v="1"/>
  </r>
  <r>
    <n v="2501"/>
    <s v="Walker Russell"/>
    <d v="1960-10-26T00:00:00"/>
    <s v="Former"/>
    <s v="g"/>
    <s v="USA"/>
    <s v="Black"/>
    <d v="1982-11-01T00:00:00"/>
    <n v="1982"/>
    <n v="1988"/>
    <d v="2019-07-31T00:00:00"/>
    <n v="0"/>
    <s v="No"/>
    <n v="58"/>
    <n v="22.02"/>
    <n v="58.76"/>
    <n v="88.45"/>
    <n v="195.58"/>
    <n v="195.58"/>
    <n v="23.12"/>
    <n v="155"/>
    <s v="No"/>
    <m/>
    <m/>
    <m/>
    <x v="1"/>
  </r>
  <r>
    <n v="2502"/>
    <s v="Ed Sadowski"/>
    <d v="1917-07-11T00:00:00"/>
    <s v="Former"/>
    <s v="C"/>
    <s v="USA"/>
    <s v="White"/>
    <d v="1946-11-01T00:00:00"/>
    <n v="1946"/>
    <n v="1950"/>
    <d v="1990-09-18T00:00:00"/>
    <n v="1"/>
    <s v="Yes"/>
    <n v="73"/>
    <n v="29.31"/>
    <n v="73.19"/>
    <n v="108.86"/>
    <n v="195.58"/>
    <n v="195.58"/>
    <n v="28.46"/>
    <n v="229"/>
    <s v="No"/>
    <s v="Cáncer"/>
    <s v="Cáncer"/>
    <s v="2D4Z Unspecified malignant neoplasms of ill-defined or unspecified sites"/>
    <x v="3"/>
  </r>
  <r>
    <n v="2503"/>
    <s v="Melvin Sanders"/>
    <d v="1981-01-03T00:00:00"/>
    <s v="Former"/>
    <s v="G-F"/>
    <s v="USA"/>
    <s v="Black"/>
    <d v="2005-11-01T00:00:00"/>
    <n v="2005"/>
    <n v="2006"/>
    <d v="2019-07-31T00:00:00"/>
    <n v="0"/>
    <s v="No"/>
    <n v="38"/>
    <n v="24.83"/>
    <n v="38.57"/>
    <n v="95.25"/>
    <n v="195.58"/>
    <n v="195.58"/>
    <n v="24.9"/>
    <n v="16"/>
    <s v="No"/>
    <m/>
    <m/>
    <m/>
    <x v="1"/>
  </r>
  <r>
    <n v="2504"/>
    <s v="Bob Santini"/>
    <d v="1935-02-17T00:00:00"/>
    <s v="Former"/>
    <s v="F"/>
    <s v="USA"/>
    <s v="Black"/>
    <d v="1955-11-01T00:00:00"/>
    <n v="1955"/>
    <n v="1956"/>
    <d v="2019-07-31T00:00:00"/>
    <n v="0"/>
    <s v="No"/>
    <n v="84"/>
    <n v="20.7"/>
    <n v="84.45"/>
    <n v="86.18"/>
    <n v="195.58"/>
    <n v="195.58"/>
    <n v="22.53"/>
    <n v="4"/>
    <s v="No"/>
    <m/>
    <m/>
    <m/>
    <x v="1"/>
  </r>
  <r>
    <n v="2505"/>
    <s v="Alan Sawyer"/>
    <d v="1928-01-01T00:00:00"/>
    <s v="Former"/>
    <s v="F"/>
    <s v="USA"/>
    <s v="White"/>
    <d v="1950-11-01T00:00:00"/>
    <n v="1950"/>
    <n v="1951"/>
    <d v="2012-06-30T00:00:00"/>
    <n v="1"/>
    <s v="Yes"/>
    <n v="84"/>
    <n v="22.83"/>
    <n v="84.5"/>
    <n v="88.45"/>
    <n v="195.58"/>
    <n v="195.58"/>
    <n v="23.12"/>
    <n v="33"/>
    <s v="No"/>
    <s v="No encontrado"/>
    <s v="Sin información"/>
    <s v="XB5F"/>
    <x v="4"/>
  </r>
  <r>
    <n v="2506"/>
    <s v="Marv Schatzman"/>
    <d v="1927-02-18T00:00:00"/>
    <s v="Former"/>
    <s v="F"/>
    <s v="USA"/>
    <s v="White"/>
    <d v="1949-11-01T00:00:00"/>
    <n v="1949"/>
    <n v="1950"/>
    <d v="2006-09-19T00:00:00"/>
    <n v="1"/>
    <s v="Yes"/>
    <n v="79"/>
    <n v="22.7"/>
    <n v="79.58"/>
    <n v="90.72"/>
    <n v="195.58"/>
    <n v="195.58"/>
    <n v="23.72"/>
    <n v="34"/>
    <s v="No"/>
    <s v="No encontrado"/>
    <s v="Sin información"/>
    <s v="XB5F"/>
    <x v="4"/>
  </r>
  <r>
    <n v="2507"/>
    <s v="Fred Schaus"/>
    <d v="1925-06-30T00:00:00"/>
    <s v="Former"/>
    <s v="F"/>
    <s v="USA"/>
    <s v="White"/>
    <d v="1949-11-01T00:00:00"/>
    <n v="1949"/>
    <n v="1954"/>
    <d v="2010-02-10T00:00:00"/>
    <n v="1"/>
    <s v="Yes"/>
    <n v="84"/>
    <n v="24.34"/>
    <n v="84.62"/>
    <n v="92.99"/>
    <n v="195.58"/>
    <n v="195.58"/>
    <n v="24.31"/>
    <n v="334"/>
    <s v="No"/>
    <m/>
    <s v="Sin información; en asilo de ancianos"/>
    <s v="MG2A Old age"/>
    <x v="6"/>
  </r>
  <r>
    <n v="2508"/>
    <s v="Dick Schnittker"/>
    <d v="1928-05-27T00:00:00"/>
    <s v="Former"/>
    <s v="F"/>
    <s v="USA"/>
    <s v="White"/>
    <d v="1950-11-01T00:00:00"/>
    <n v="1950"/>
    <n v="1958"/>
    <d v="2019-07-31T00:00:00"/>
    <n v="0"/>
    <s v="No"/>
    <n v="91"/>
    <n v="22.43"/>
    <n v="91.18"/>
    <n v="90.72"/>
    <n v="195.58"/>
    <n v="195.58"/>
    <n v="23.72"/>
    <n v="364"/>
    <s v="No"/>
    <m/>
    <s v="Causas naturales "/>
    <s v="MG2A Old age"/>
    <x v="1"/>
  </r>
  <r>
    <n v="2509"/>
    <s v="Charlie Scott"/>
    <d v="1948-12-15T00:00:00"/>
    <s v="Former"/>
    <s v="G-F"/>
    <s v="USA"/>
    <s v="Black"/>
    <d v="1971-11-01T00:00:00"/>
    <n v="1971"/>
    <n v="1980"/>
    <d v="2019-07-31T00:00:00"/>
    <n v="0"/>
    <s v="No"/>
    <n v="70"/>
    <n v="22.88"/>
    <n v="70.62"/>
    <n v="79.38"/>
    <n v="195.58"/>
    <n v="195.58"/>
    <n v="20.75"/>
    <n v="560"/>
    <s v="No"/>
    <m/>
    <m/>
    <m/>
    <x v="1"/>
  </r>
  <r>
    <n v="2510"/>
    <s v="Shea Seals"/>
    <d v="1975-08-26T00:00:00"/>
    <s v="Former"/>
    <s v="g"/>
    <s v="USA"/>
    <s v="Black"/>
    <d v="1997-11-01T00:00:00"/>
    <n v="1997"/>
    <n v="1998"/>
    <d v="2019-07-31T00:00:00"/>
    <n v="0"/>
    <s v="No"/>
    <n v="43"/>
    <n v="22.18"/>
    <n v="43.93"/>
    <n v="95.25"/>
    <n v="195.58"/>
    <n v="195.58"/>
    <n v="24.9"/>
    <n v="4"/>
    <s v="No"/>
    <m/>
    <m/>
    <m/>
    <x v="1"/>
  </r>
  <r>
    <n v="2511"/>
    <s v="Thabo Sefolosha"/>
    <d v="1984-05-02T00:00:00"/>
    <s v="Active"/>
    <s v="G-F"/>
    <s v="No USA"/>
    <s v="Mezcla"/>
    <d v="2006-11-01T00:00:00"/>
    <n v="2006"/>
    <n v="2020"/>
    <d v="2019-07-31T00:00:00"/>
    <n v="0"/>
    <s v="No"/>
    <n v="35"/>
    <n v="22.5"/>
    <n v="35.24"/>
    <n v="99.79"/>
    <n v="195.58"/>
    <n v="200.66"/>
    <n v="26.09"/>
    <n v="596"/>
    <s v="No"/>
    <m/>
    <m/>
    <m/>
    <x v="1"/>
  </r>
  <r>
    <n v="2512"/>
    <s v="Tom Sewell"/>
    <d v="1962-03-11T00:00:00"/>
    <s v="Former"/>
    <s v="g"/>
    <s v="USA"/>
    <s v="Black"/>
    <d v="1984-11-01T00:00:00"/>
    <n v="1984"/>
    <n v="1985"/>
    <d v="2019-07-31T00:00:00"/>
    <n v="0"/>
    <s v="No"/>
    <n v="57"/>
    <n v="22.64"/>
    <n v="57.39"/>
    <n v="83.91"/>
    <n v="195.58"/>
    <n v="195.58"/>
    <n v="21.94"/>
    <n v="21"/>
    <s v="No"/>
    <m/>
    <m/>
    <m/>
    <x v="1"/>
  </r>
  <r>
    <n v="2513"/>
    <s v="Iman Shumpert"/>
    <d v="1990-06-26T00:00:00"/>
    <s v="Active"/>
    <s v="g"/>
    <s v="USA"/>
    <s v="Black"/>
    <d v="2011-11-01T00:00:00"/>
    <n v="2011"/>
    <n v="2020"/>
    <d v="2019-07-31T00:00:00"/>
    <n v="0"/>
    <s v="No"/>
    <n v="29"/>
    <n v="21.35"/>
    <n v="29.1"/>
    <n v="99.79"/>
    <n v="195.58"/>
    <n v="195.58"/>
    <n v="26.09"/>
    <n v="229"/>
    <s v="No"/>
    <m/>
    <m/>
    <m/>
    <x v="1"/>
  </r>
  <r>
    <n v="2514"/>
    <s v="Xavier Silas"/>
    <d v="1988-01-22T00:00:00"/>
    <s v="Former"/>
    <s v="g"/>
    <s v="USA"/>
    <s v="Black"/>
    <d v="2011-11-01T00:00:00"/>
    <n v="2011"/>
    <n v="2018"/>
    <d v="2019-07-31T00:00:00"/>
    <n v="0"/>
    <s v="No"/>
    <n v="31"/>
    <n v="23.78"/>
    <n v="31.52"/>
    <n v="92.99"/>
    <n v="195.58"/>
    <n v="195.58"/>
    <n v="24.31"/>
    <n v="2"/>
    <s v="No"/>
    <m/>
    <m/>
    <m/>
    <x v="1"/>
  </r>
  <r>
    <n v="2515"/>
    <s v="Ralph Simpson"/>
    <d v="1949-08-10T00:00:00"/>
    <s v="Former"/>
    <s v="G-F"/>
    <s v="USA"/>
    <s v="Black"/>
    <d v="1976-11-01T00:00:00"/>
    <n v="1976"/>
    <n v="1980"/>
    <d v="2019-07-31T00:00:00"/>
    <n v="0"/>
    <s v="No"/>
    <n v="69"/>
    <n v="27.23"/>
    <n v="69.97"/>
    <n v="90.72"/>
    <n v="195.58"/>
    <n v="195.58"/>
    <n v="23.72"/>
    <n v="218"/>
    <s v="No"/>
    <m/>
    <m/>
    <m/>
    <x v="1"/>
  </r>
  <r>
    <n v="2516"/>
    <s v="Bob Sims"/>
    <d v="1938-10-09T00:00:00"/>
    <s v="Former"/>
    <s v="G-F"/>
    <s v="USA"/>
    <s v="Black"/>
    <d v="1961-11-01T00:00:00"/>
    <n v="1961"/>
    <n v="1962"/>
    <d v="2006-03-21T00:00:00"/>
    <n v="1"/>
    <s v="Yes"/>
    <n v="67"/>
    <n v="23.06"/>
    <n v="67.45"/>
    <n v="99.79"/>
    <n v="195.58"/>
    <n v="195.58"/>
    <n v="26.09"/>
    <n v="65"/>
    <s v="No"/>
    <s v="No encontrado"/>
    <s v="Sin información"/>
    <s v="XB5F"/>
    <x v="4"/>
  </r>
  <r>
    <n v="2517"/>
    <s v="McKinley Singleton"/>
    <d v="1961-10-29T00:00:00"/>
    <s v="Former"/>
    <s v="g"/>
    <s v="USA"/>
    <s v="Black"/>
    <d v="1986-11-01T00:00:00"/>
    <n v="1986"/>
    <n v="1987"/>
    <d v="2019-07-31T00:00:00"/>
    <n v="0"/>
    <s v="No"/>
    <n v="57"/>
    <n v="25.01"/>
    <n v="57.75"/>
    <n v="79.38"/>
    <n v="195.58"/>
    <n v="195.58"/>
    <n v="20.75"/>
    <n v="2"/>
    <s v="No"/>
    <m/>
    <m/>
    <m/>
    <x v="1"/>
  </r>
  <r>
    <n v="2518"/>
    <s v="Tal Skinner"/>
    <d v="1952-09-10T00:00:00"/>
    <s v="Former"/>
    <s v="F-G"/>
    <s v="USA"/>
    <s v="Black"/>
    <d v="1974-11-01T00:00:00"/>
    <n v="1974"/>
    <n v="1976"/>
    <d v="2019-07-31T00:00:00"/>
    <n v="0"/>
    <s v="No"/>
    <n v="66"/>
    <n v="22.14"/>
    <n v="66.89"/>
    <n v="88.45"/>
    <n v="195.58"/>
    <n v="195.58"/>
    <n v="23.12"/>
    <n v="145"/>
    <s v="No"/>
    <m/>
    <m/>
    <m/>
    <x v="1"/>
  </r>
  <r>
    <n v="2519"/>
    <s v="Jose Slaughter"/>
    <d v="1960-09-09T00:00:00"/>
    <s v="Former"/>
    <s v="g"/>
    <s v="USA"/>
    <s v="Black"/>
    <d v="1982-11-01T00:00:00"/>
    <n v="1982"/>
    <n v="1983"/>
    <d v="2019-07-31T00:00:00"/>
    <n v="0"/>
    <s v="No"/>
    <n v="58"/>
    <n v="22.14"/>
    <n v="58.89"/>
    <n v="92.99"/>
    <n v="195.58"/>
    <n v="195.58"/>
    <n v="24.31"/>
    <n v="63"/>
    <s v="No"/>
    <m/>
    <m/>
    <m/>
    <x v="1"/>
  </r>
  <r>
    <n v="2520"/>
    <s v="Jerry Sloan*"/>
    <d v="1942-03-28T00:00:00"/>
    <s v="Former"/>
    <s v="G-F"/>
    <s v="USA"/>
    <s v="White"/>
    <d v="1965-11-01T00:00:00"/>
    <n v="1965"/>
    <n v="1976"/>
    <d v="2019-07-31T00:00:00"/>
    <n v="0"/>
    <s v="No"/>
    <n v="77"/>
    <n v="23.6"/>
    <n v="77.34"/>
    <n v="88.45"/>
    <n v="195.58"/>
    <n v="195.58"/>
    <n v="23.12"/>
    <n v="755"/>
    <s v="No"/>
    <m/>
    <s v="Parkinson y Lewy body dementia"/>
    <m/>
    <x v="1"/>
  </r>
  <r>
    <n v="2521"/>
    <s v="Bill Smith"/>
    <d v="1939-04-26T00:00:00"/>
    <s v="Former"/>
    <s v="G-F"/>
    <s v="USA"/>
    <s v="White"/>
    <d v="1961-11-01T00:00:00"/>
    <n v="1961"/>
    <n v="1962"/>
    <d v="2019-07-31T00:00:00"/>
    <n v="0"/>
    <s v="No"/>
    <n v="80"/>
    <n v="22.52"/>
    <n v="80.260000000000005"/>
    <n v="86.18"/>
    <n v="195.58"/>
    <n v="195.58"/>
    <n v="22.53"/>
    <n v="9"/>
    <s v="No"/>
    <m/>
    <m/>
    <m/>
    <x v="1"/>
  </r>
  <r>
    <n v="2522"/>
    <s v="Bingo Smith"/>
    <d v="1946-02-26T00:00:00"/>
    <s v="Former"/>
    <s v="F-G"/>
    <s v="USA"/>
    <s v="Black"/>
    <d v="1969-11-01T00:00:00"/>
    <n v="1969"/>
    <n v="1980"/>
    <d v="2019-07-31T00:00:00"/>
    <n v="0"/>
    <s v="No"/>
    <n v="73"/>
    <n v="23.68"/>
    <n v="73.42"/>
    <n v="88.45"/>
    <n v="195.58"/>
    <n v="195.58"/>
    <n v="23.12"/>
    <n v="865"/>
    <s v="No"/>
    <m/>
    <m/>
    <m/>
    <x v="1"/>
  </r>
  <r>
    <n v="2523"/>
    <s v="Greg Smith"/>
    <d v="1947-01-28T00:00:00"/>
    <s v="Former"/>
    <s v="F"/>
    <s v="USA"/>
    <s v="Black"/>
    <d v="1968-11-01T00:00:00"/>
    <n v="1968"/>
    <n v="1976"/>
    <d v="2019-07-31T00:00:00"/>
    <n v="0"/>
    <s v="No"/>
    <n v="72"/>
    <n v="21.76"/>
    <n v="72.5"/>
    <n v="88.45"/>
    <n v="195.58"/>
    <n v="195.58"/>
    <n v="23.12"/>
    <n v="524"/>
    <s v="No"/>
    <m/>
    <m/>
    <m/>
    <x v="1"/>
  </r>
  <r>
    <n v="2524"/>
    <s v="Otis Smith"/>
    <d v="1964-01-30T00:00:00"/>
    <s v="Former"/>
    <s v="G-F"/>
    <s v="USA"/>
    <s v="Black"/>
    <d v="1986-11-01T00:00:00"/>
    <n v="1986"/>
    <n v="1992"/>
    <d v="2019-07-31T00:00:00"/>
    <n v="0"/>
    <s v="No"/>
    <n v="55"/>
    <n v="22.75"/>
    <n v="55.5"/>
    <n v="95.25"/>
    <n v="195.58"/>
    <n v="195.58"/>
    <n v="24.9"/>
    <n v="375"/>
    <s v="No"/>
    <m/>
    <m/>
    <m/>
    <x v="1"/>
  </r>
  <r>
    <n v="2525"/>
    <s v="Dick Snyder"/>
    <d v="1944-02-01T00:00:00"/>
    <s v="Former"/>
    <s v="G-F"/>
    <s v="USA"/>
    <s v="White"/>
    <d v="1966-11-01T00:00:00"/>
    <n v="1966"/>
    <n v="1979"/>
    <d v="2019-07-31T00:00:00"/>
    <n v="0"/>
    <s v="No"/>
    <n v="75"/>
    <n v="22.75"/>
    <n v="75.489999999999995"/>
    <n v="93.89"/>
    <n v="195.58"/>
    <n v="195.58"/>
    <n v="24.55"/>
    <n v="964"/>
    <s v="No"/>
    <m/>
    <m/>
    <m/>
    <x v="1"/>
  </r>
  <r>
    <n v="2526"/>
    <s v="Jim Spanarkel"/>
    <d v="1957-06-28T00:00:00"/>
    <s v="Former"/>
    <s v="G-F"/>
    <s v="USA"/>
    <s v="White"/>
    <d v="1979-11-01T00:00:00"/>
    <n v="1979"/>
    <n v="1984"/>
    <d v="2019-07-31T00:00:00"/>
    <n v="0"/>
    <s v="No"/>
    <n v="62"/>
    <n v="22.34"/>
    <n v="62.09"/>
    <n v="86.18"/>
    <n v="195.58"/>
    <n v="195.58"/>
    <n v="22.53"/>
    <n v="259"/>
    <s v="No"/>
    <m/>
    <m/>
    <m/>
    <x v="1"/>
  </r>
  <r>
    <n v="2527"/>
    <s v="Odie Spears"/>
    <d v="1925-06-26T00:00:00"/>
    <s v="Former"/>
    <s v="g"/>
    <s v="USA"/>
    <s v="White"/>
    <d v="1948-11-01T00:00:00"/>
    <n v="1948"/>
    <n v="1957"/>
    <d v="1985-03-28T00:00:00"/>
    <n v="1"/>
    <s v="Yes"/>
    <n v="59"/>
    <n v="23.35"/>
    <n v="59.75"/>
    <n v="92.99"/>
    <n v="195.58"/>
    <n v="195.58"/>
    <n v="24.31"/>
    <n v="479"/>
    <s v="No"/>
    <s v="No encontrado"/>
    <s v="&quot;Lengthy illness&quot; (¿Cáncer?)"/>
    <s v="XB5F"/>
    <x v="3"/>
  </r>
  <r>
    <n v="2528"/>
    <s v="Latrell Sprewell"/>
    <d v="1970-09-08T00:00:00"/>
    <s v="Former"/>
    <s v="g"/>
    <s v="USA"/>
    <s v="Black"/>
    <d v="1992-11-01T00:00:00"/>
    <n v="1992"/>
    <n v="2005"/>
    <d v="2019-07-31T00:00:00"/>
    <n v="0"/>
    <s v="No"/>
    <n v="48"/>
    <n v="22.15"/>
    <n v="48.89"/>
    <n v="86.18"/>
    <n v="195.58"/>
    <n v="195.58"/>
    <n v="22.53"/>
    <n v="913"/>
    <s v="No"/>
    <m/>
    <m/>
    <m/>
    <x v="1"/>
  </r>
  <r>
    <n v="2529"/>
    <s v="Bud Stallworth"/>
    <d v="1950-01-18T00:00:00"/>
    <s v="Former"/>
    <s v="F-G"/>
    <s v="USA"/>
    <s v="Black"/>
    <d v="1972-11-01T00:00:00"/>
    <n v="1972"/>
    <n v="1977"/>
    <d v="2019-07-31T00:00:00"/>
    <n v="0"/>
    <s v="No"/>
    <n v="69"/>
    <n v="22.79"/>
    <n v="69.53"/>
    <n v="86.18"/>
    <n v="195.58"/>
    <n v="195.58"/>
    <n v="22.53"/>
    <n v="313"/>
    <s v="No"/>
    <m/>
    <m/>
    <m/>
    <x v="1"/>
  </r>
  <r>
    <n v="2530"/>
    <s v="Terence Stansbury"/>
    <d v="1961-02-27T00:00:00"/>
    <s v="Former"/>
    <s v="g"/>
    <s v="USA"/>
    <s v="Black"/>
    <d v="1984-11-01T00:00:00"/>
    <n v="1984"/>
    <n v="1987"/>
    <d v="2019-07-31T00:00:00"/>
    <n v="0"/>
    <s v="No"/>
    <n v="58"/>
    <n v="23.68"/>
    <n v="58.42"/>
    <n v="77.11"/>
    <n v="195.58"/>
    <n v="195.58"/>
    <n v="20.16"/>
    <n v="192"/>
    <s v="No"/>
    <m/>
    <m/>
    <m/>
    <x v="1"/>
  </r>
  <r>
    <n v="2531"/>
    <s v="Larry Steele"/>
    <d v="1949-05-05T00:00:00"/>
    <s v="Former"/>
    <s v="G-F"/>
    <s v="USA"/>
    <s v="White"/>
    <d v="1971-11-01T00:00:00"/>
    <n v="1971"/>
    <n v="1980"/>
    <d v="2019-07-31T00:00:00"/>
    <n v="0"/>
    <s v="No"/>
    <n v="70"/>
    <n v="22.49"/>
    <n v="70.239999999999995"/>
    <n v="81.650000000000006"/>
    <n v="195.58"/>
    <n v="195.58"/>
    <n v="21.34"/>
    <n v="610"/>
    <s v="No"/>
    <m/>
    <m/>
    <m/>
    <x v="1"/>
  </r>
  <r>
    <n v="2532"/>
    <s v="D.J. Stephens"/>
    <d v="1990-12-19T00:00:00"/>
    <s v="Former"/>
    <s v="G-F"/>
    <s v="USA"/>
    <s v="Black"/>
    <d v="2013-11-01T00:00:00"/>
    <n v="2013"/>
    <n v="2014"/>
    <d v="2019-07-31T00:00:00"/>
    <n v="0"/>
    <s v="No"/>
    <n v="28"/>
    <n v="22.87"/>
    <n v="28.61"/>
    <n v="86.18"/>
    <n v="195.58"/>
    <n v="195.58"/>
    <n v="22.53"/>
    <n v="3"/>
    <s v="No"/>
    <m/>
    <m/>
    <m/>
    <x v="1"/>
  </r>
  <r>
    <n v="2533"/>
    <s v="Lance Stephenson"/>
    <d v="1990-05-05T00:00:00"/>
    <s v="Former"/>
    <s v="G-F"/>
    <s v="USA"/>
    <s v="Black"/>
    <d v="2010-11-01T00:00:00"/>
    <n v="2010"/>
    <n v="2019"/>
    <d v="2019-07-31T00:00:00"/>
    <n v="0"/>
    <s v="No"/>
    <n v="29"/>
    <n v="20.49"/>
    <n v="29.24"/>
    <n v="104.33"/>
    <n v="195.58"/>
    <n v="195.58"/>
    <n v="27.27"/>
    <n v="262"/>
    <s v="No"/>
    <m/>
    <m/>
    <m/>
    <x v="1"/>
  </r>
  <r>
    <n v="2534"/>
    <s v="Brook Steppe"/>
    <d v="1959-11-07T00:00:00"/>
    <s v="Former"/>
    <s v="G-F"/>
    <s v="USA"/>
    <s v="White"/>
    <d v="1982-11-01T00:00:00"/>
    <n v="1982"/>
    <n v="1989"/>
    <d v="2019-07-31T00:00:00"/>
    <n v="0"/>
    <s v="No"/>
    <n v="59"/>
    <n v="22.98"/>
    <n v="59.73"/>
    <n v="88.45"/>
    <n v="195.58"/>
    <n v="195.58"/>
    <n v="23.12"/>
    <n v="238"/>
    <s v="No"/>
    <m/>
    <m/>
    <m/>
    <x v="1"/>
  </r>
  <r>
    <n v="2535"/>
    <s v="Barry Stevens"/>
    <d v="1963-01-17T00:00:00"/>
    <s v="Former"/>
    <s v="G-F"/>
    <s v="USA"/>
    <s v="Black"/>
    <d v="1992-11-01T00:00:00"/>
    <n v="1992"/>
    <n v="1993"/>
    <d v="2007-02-21T00:00:00"/>
    <n v="1"/>
    <s v="Yes"/>
    <n v="44"/>
    <n v="29.79"/>
    <n v="44.1"/>
    <n v="88.45"/>
    <n v="195.58"/>
    <n v="195.58"/>
    <n v="23.12"/>
    <n v="2"/>
    <s v="No"/>
    <s v="Diseases of the circulatory system"/>
    <s v="Infarto"/>
    <s v="BA41.Z Acute myocardial infarction, unspecified"/>
    <x v="2"/>
  </r>
  <r>
    <n v="2536"/>
    <s v="DeShawn Stevenson"/>
    <d v="1981-04-03T00:00:00"/>
    <s v="Former"/>
    <s v="g"/>
    <s v="USA"/>
    <s v="Black"/>
    <d v="2000-11-01T00:00:00"/>
    <n v="2000"/>
    <n v="2013"/>
    <d v="2019-07-31T00:00:00"/>
    <n v="0"/>
    <s v="No"/>
    <n v="38"/>
    <n v="19.579999999999998"/>
    <n v="38.32"/>
    <n v="95.25"/>
    <n v="195.58"/>
    <n v="195.58"/>
    <n v="24.9"/>
    <n v="824"/>
    <s v="No"/>
    <m/>
    <m/>
    <m/>
    <x v="1"/>
  </r>
  <r>
    <n v="2537"/>
    <s v="Norm Stewart"/>
    <d v="1935-01-20T00:00:00"/>
    <s v="Former"/>
    <s v="F"/>
    <s v="USA"/>
    <s v="White"/>
    <d v="1956-11-01T00:00:00"/>
    <n v="1956"/>
    <n v="1957"/>
    <d v="2019-07-31T00:00:00"/>
    <n v="0"/>
    <s v="No"/>
    <n v="84"/>
    <n v="21.78"/>
    <n v="84.53"/>
    <n v="92.99"/>
    <n v="195.58"/>
    <n v="195.58"/>
    <n v="24.31"/>
    <n v="5"/>
    <s v="No"/>
    <m/>
    <m/>
    <m/>
    <x v="1"/>
  </r>
  <r>
    <n v="2538"/>
    <s v="Bryant Stith"/>
    <d v="1970-12-10T00:00:00"/>
    <s v="Former"/>
    <s v="g"/>
    <s v="USA"/>
    <s v="Black"/>
    <d v="1992-11-01T00:00:00"/>
    <n v="1992"/>
    <n v="2002"/>
    <d v="2019-07-31T00:00:00"/>
    <n v="0"/>
    <s v="No"/>
    <n v="48"/>
    <n v="21.89"/>
    <n v="48.64"/>
    <n v="94.35"/>
    <n v="195.58"/>
    <n v="195.58"/>
    <n v="24.66"/>
    <n v="586"/>
    <s v="No"/>
    <m/>
    <m/>
    <m/>
    <x v="1"/>
  </r>
  <r>
    <n v="2539"/>
    <s v="Tom Stith"/>
    <d v="1939-01-21T00:00:00"/>
    <s v="Former"/>
    <s v="F"/>
    <s v="USA"/>
    <s v="Black"/>
    <d v="1962-11-01T00:00:00"/>
    <n v="1962"/>
    <n v="1963"/>
    <d v="2010-06-13T00:00:00"/>
    <n v="1"/>
    <s v="Yes"/>
    <n v="71"/>
    <n v="23.78"/>
    <n v="71.39"/>
    <n v="95.25"/>
    <n v="195.58"/>
    <n v="195.58"/>
    <n v="24.9"/>
    <n v="25"/>
    <s v="No"/>
    <s v="Cáncer"/>
    <s v="Cáncer y problemas de riñón"/>
    <s v="2D4Z &amp; GB6Z"/>
    <x v="3"/>
  </r>
  <r>
    <n v="2540"/>
    <s v="D.J. Strawberry"/>
    <d v="1985-06-15T00:00:00"/>
    <s v="Former"/>
    <s v="g"/>
    <s v="USA"/>
    <s v="Black"/>
    <d v="2007-11-01T00:00:00"/>
    <n v="2007"/>
    <n v="2008"/>
    <d v="2019-07-31T00:00:00"/>
    <n v="0"/>
    <s v="No"/>
    <n v="34"/>
    <n v="22.38"/>
    <n v="34.119999999999997"/>
    <n v="91.17"/>
    <n v="195.58"/>
    <n v="195.58"/>
    <n v="23.83"/>
    <n v="33"/>
    <s v="No"/>
    <m/>
    <m/>
    <m/>
    <x v="1"/>
  </r>
  <r>
    <n v="2541"/>
    <s v="Roger Strickland"/>
    <d v="1940-09-04T00:00:00"/>
    <s v="Former"/>
    <s v="F"/>
    <s v="USA"/>
    <s v="White"/>
    <d v="1963-11-01T00:00:00"/>
    <n v="1963"/>
    <n v="1964"/>
    <d v="2011-02-02T00:00:00"/>
    <n v="1"/>
    <s v="Yes"/>
    <n v="70"/>
    <n v="23.16"/>
    <n v="70.41"/>
    <n v="90.72"/>
    <n v="195.58"/>
    <n v="195.58"/>
    <n v="23.72"/>
    <n v="1"/>
    <s v="No"/>
    <s v="Cáncer"/>
    <s v="Cáncer"/>
    <s v="2D4Z Unspecified malignant neoplasms of ill-defined or unspecified sites"/>
    <x v="3"/>
  </r>
  <r>
    <n v="2542"/>
    <s v="Rodney Stuckey"/>
    <d v="1986-04-21T00:00:00"/>
    <s v="Former"/>
    <s v="g"/>
    <s v="USA"/>
    <s v="Black"/>
    <d v="2007-11-01T00:00:00"/>
    <n v="2007"/>
    <n v="2017"/>
    <d v="2019-07-31T00:00:00"/>
    <n v="0"/>
    <s v="No"/>
    <n v="33"/>
    <n v="21.53"/>
    <n v="33.28"/>
    <n v="92.99"/>
    <n v="195.58"/>
    <n v="195.58"/>
    <n v="24.31"/>
    <n v="542"/>
    <s v="No"/>
    <m/>
    <m/>
    <m/>
    <x v="1"/>
  </r>
  <r>
    <n v="2543"/>
    <s v="Bob Sura"/>
    <d v="1973-03-25T00:00:00"/>
    <s v="Former"/>
    <s v="g"/>
    <s v="USA"/>
    <s v="White"/>
    <d v="1995-11-01T00:00:00"/>
    <n v="1995"/>
    <n v="2005"/>
    <d v="2019-07-31T00:00:00"/>
    <n v="0"/>
    <s v="No"/>
    <n v="46"/>
    <n v="22.6"/>
    <n v="46.35"/>
    <n v="90.72"/>
    <n v="195.58"/>
    <n v="195.58"/>
    <n v="23.72"/>
    <n v="657"/>
    <s v="No"/>
    <m/>
    <m/>
    <m/>
    <x v="1"/>
  </r>
  <r>
    <n v="2544"/>
    <s v="Aaron Swinson"/>
    <d v="1971-01-09T00:00:00"/>
    <s v="Former"/>
    <s v="F"/>
    <s v="USA"/>
    <s v="Black"/>
    <d v="1994-11-01T00:00:00"/>
    <n v="1994"/>
    <n v="1995"/>
    <d v="2019-07-31T00:00:00"/>
    <n v="0"/>
    <s v="No"/>
    <n v="48"/>
    <n v="23.81"/>
    <n v="48.56"/>
    <n v="104.33"/>
    <n v="195.58"/>
    <n v="195.58"/>
    <n v="27.27"/>
    <n v="9"/>
    <s v="No"/>
    <m/>
    <m/>
    <m/>
    <x v="1"/>
  </r>
  <r>
    <n v="2545"/>
    <s v="Earl Tatum"/>
    <d v="1953-07-26T00:00:00"/>
    <s v="Former"/>
    <s v="G-F"/>
    <s v="USA"/>
    <s v="Black"/>
    <d v="1976-11-01T00:00:00"/>
    <n v="1976"/>
    <n v="1980"/>
    <d v="2019-07-31T00:00:00"/>
    <n v="0"/>
    <s v="No"/>
    <n v="66"/>
    <n v="23.27"/>
    <n v="66.010000000000005"/>
    <n v="83.91"/>
    <n v="195.58"/>
    <n v="195.58"/>
    <n v="21.94"/>
    <n v="262"/>
    <s v="No"/>
    <m/>
    <m/>
    <m/>
    <x v="1"/>
  </r>
  <r>
    <n v="2546"/>
    <s v="Fred Taylor"/>
    <d v="1948-02-05T00:00:00"/>
    <s v="Former"/>
    <s v="G-F"/>
    <s v="USA"/>
    <s v="Black"/>
    <d v="1970-11-01T00:00:00"/>
    <n v="1970"/>
    <n v="1972"/>
    <d v="2019-07-31T00:00:00"/>
    <n v="0"/>
    <s v="No"/>
    <n v="71"/>
    <n v="22.74"/>
    <n v="71.48"/>
    <n v="81.650000000000006"/>
    <n v="195.58"/>
    <n v="195.58"/>
    <n v="21.34"/>
    <n v="88"/>
    <s v="No"/>
    <m/>
    <m/>
    <m/>
    <x v="1"/>
  </r>
  <r>
    <n v="2547"/>
    <s v="Vince Taylor"/>
    <d v="1960-09-11T00:00:00"/>
    <s v="Former"/>
    <s v="G-F"/>
    <s v="USA"/>
    <s v="Black"/>
    <d v="1982-11-01T00:00:00"/>
    <n v="1982"/>
    <n v="1983"/>
    <d v="2019-07-31T00:00:00"/>
    <n v="0"/>
    <s v="No"/>
    <n v="58"/>
    <n v="22.14"/>
    <n v="58.88"/>
    <n v="81.650000000000006"/>
    <n v="195.58"/>
    <n v="195.58"/>
    <n v="21.34"/>
    <n v="31"/>
    <s v="No"/>
    <m/>
    <m/>
    <m/>
    <x v="1"/>
  </r>
  <r>
    <n v="2548"/>
    <s v="Terry Teagle"/>
    <d v="1960-04-10T00:00:00"/>
    <s v="Former"/>
    <s v="F-G"/>
    <s v="USA"/>
    <s v="Black"/>
    <d v="1982-11-01T00:00:00"/>
    <n v="1982"/>
    <n v="1993"/>
    <d v="2019-07-31T00:00:00"/>
    <n v="0"/>
    <s v="No"/>
    <n v="59"/>
    <n v="22.56"/>
    <n v="59.3"/>
    <n v="88.45"/>
    <n v="195.58"/>
    <n v="195.58"/>
    <n v="23.12"/>
    <n v="687"/>
    <s v="No"/>
    <m/>
    <m/>
    <m/>
    <x v="1"/>
  </r>
  <r>
    <n v="2549"/>
    <s v="Carlos Terry"/>
    <d v="1956-06-22T00:00:00"/>
    <s v="Former"/>
    <s v="G-F"/>
    <s v="USA"/>
    <s v="Black"/>
    <d v="1980-11-01T00:00:00"/>
    <n v="1980"/>
    <n v="1983"/>
    <d v="1989-03-12T00:00:00"/>
    <n v="1"/>
    <s v="Yes"/>
    <n v="32"/>
    <n v="24.36"/>
    <n v="32.72"/>
    <n v="95.25"/>
    <n v="195.58"/>
    <n v="195.58"/>
    <n v="24.9"/>
    <n v="94"/>
    <s v="No"/>
    <s v="Accidente/Asesinato/Suicidio"/>
    <s v="Accidente de coche"/>
    <s v="PA04&amp;XE5NE&amp;XE1G3"/>
    <x v="5"/>
  </r>
  <r>
    <n v="2550"/>
    <s v="Mike Todorovich"/>
    <d v="1923-06-11T00:00:00"/>
    <s v="Former"/>
    <s v="F-C"/>
    <s v="USA"/>
    <s v="White"/>
    <d v="1949-11-01T00:00:00"/>
    <n v="1949"/>
    <n v="1951"/>
    <d v="2000-06-24T00:00:00"/>
    <n v="1"/>
    <s v="Yes"/>
    <n v="77"/>
    <n v="26.39"/>
    <n v="77.040000000000006"/>
    <n v="99.79"/>
    <n v="195.58"/>
    <n v="195.58"/>
    <n v="26.09"/>
    <n v="131"/>
    <s v="No"/>
    <s v="Diseases of the circulatory system"/>
    <s v="Cáncer"/>
    <s v="2D4Z Unspecified malignant neoplasms of ill-defined or unspecified sites"/>
    <x v="3"/>
  </r>
  <r>
    <n v="2551"/>
    <s v="Lou Tsioropoulos"/>
    <d v="1930-08-31T00:00:00"/>
    <s v="Former"/>
    <s v="F"/>
    <s v="USA"/>
    <s v="White"/>
    <d v="1956-11-01T00:00:00"/>
    <n v="1956"/>
    <n v="1959"/>
    <d v="2015-08-22T00:00:00"/>
    <n v="1"/>
    <s v="Yes"/>
    <n v="84"/>
    <n v="26.17"/>
    <n v="84.97"/>
    <n v="86.18"/>
    <n v="195.58"/>
    <n v="195.58"/>
    <n v="22.53"/>
    <n v="157"/>
    <s v="No"/>
    <s v="Causas naturales/mientras dormía"/>
    <s v="Causas naturales"/>
    <s v="MG2A Old age"/>
    <x v="6"/>
  </r>
  <r>
    <n v="2552"/>
    <s v="P.J. Tucker"/>
    <d v="1985-05-05T00:00:00"/>
    <s v="Active"/>
    <s v="F"/>
    <s v="USA"/>
    <s v="Black"/>
    <d v="2006-11-01T00:00:00"/>
    <n v="2006"/>
    <n v="2020"/>
    <d v="2019-07-31T00:00:00"/>
    <n v="0"/>
    <s v="No"/>
    <n v="34"/>
    <n v="21.49"/>
    <n v="34.24"/>
    <n v="111.13"/>
    <n v="195.58"/>
    <n v="198.12"/>
    <n v="29.05"/>
    <n v="242"/>
    <s v="No"/>
    <m/>
    <m/>
    <m/>
    <x v="1"/>
  </r>
  <r>
    <n v="2553"/>
    <s v="Trent Tucker"/>
    <d v="1959-12-20T00:00:00"/>
    <s v="Former"/>
    <s v="g"/>
    <s v="USA"/>
    <s v="Black"/>
    <d v="1982-11-01T00:00:00"/>
    <n v="1982"/>
    <n v="1993"/>
    <d v="2019-07-31T00:00:00"/>
    <n v="0"/>
    <s v="No"/>
    <n v="59"/>
    <n v="22.87"/>
    <n v="59.61"/>
    <n v="87.54"/>
    <n v="195.58"/>
    <n v="195.58"/>
    <n v="22.89"/>
    <n v="756"/>
    <s v="No"/>
    <m/>
    <m/>
    <m/>
    <x v="1"/>
  </r>
  <r>
    <n v="2554"/>
    <s v="Elston Turner"/>
    <d v="1959-06-10T00:00:00"/>
    <s v="Former"/>
    <s v="G-F"/>
    <s v="USA"/>
    <s v="Black"/>
    <d v="1981-11-01T00:00:00"/>
    <n v="1981"/>
    <n v="1989"/>
    <d v="2019-07-31T00:00:00"/>
    <n v="0"/>
    <s v="No"/>
    <n v="60"/>
    <n v="22.4"/>
    <n v="60.14"/>
    <n v="86.18"/>
    <n v="195.58"/>
    <n v="195.58"/>
    <n v="22.53"/>
    <n v="505"/>
    <s v="No"/>
    <m/>
    <m/>
    <m/>
    <x v="1"/>
  </r>
  <r>
    <n v="2555"/>
    <s v="Jack Turner"/>
    <d v="1939-06-05T00:00:00"/>
    <s v="Former"/>
    <s v="G-F"/>
    <s v="USA"/>
    <s v="White"/>
    <d v="1961-11-01T00:00:00"/>
    <n v="1961"/>
    <n v="1962"/>
    <d v="2013-05-05T00:00:00"/>
    <n v="1"/>
    <s v="Yes"/>
    <n v="73"/>
    <n v="22.41"/>
    <n v="73.92"/>
    <n v="90.72"/>
    <n v="195.58"/>
    <n v="195.58"/>
    <n v="23.72"/>
    <n v="42"/>
    <s v="No"/>
    <m/>
    <s v="Silla de ruedas/ vivía en un sanatorio"/>
    <s v="XB5F"/>
    <x v="4"/>
  </r>
  <r>
    <n v="2556"/>
    <s v="Roko Ukic"/>
    <d v="1984-05-12T00:00:00"/>
    <s v="Former"/>
    <s v="g"/>
    <s v="No USA"/>
    <s v="White"/>
    <d v="2008-11-01T00:00:00"/>
    <n v="2008"/>
    <n v="2010"/>
    <d v="2019-07-31T00:00:00"/>
    <n v="0"/>
    <s v="No"/>
    <n v="35"/>
    <n v="24.47"/>
    <n v="35.22"/>
    <n v="83.01"/>
    <n v="195.58"/>
    <n v="195.58"/>
    <n v="21.7"/>
    <n v="85"/>
    <s v="No"/>
    <m/>
    <m/>
    <m/>
    <x v="1"/>
  </r>
  <r>
    <n v="2557"/>
    <s v="Dick Van Arsdale"/>
    <d v="1943-02-22T00:00:00"/>
    <s v="Former"/>
    <s v="G-F"/>
    <s v="USA"/>
    <s v="White"/>
    <d v="1965-11-01T00:00:00"/>
    <n v="1965"/>
    <n v="1977"/>
    <d v="2019-07-31T00:00:00"/>
    <n v="0"/>
    <s v="No"/>
    <n v="76"/>
    <n v="22.69"/>
    <n v="76.44"/>
    <n v="95.25"/>
    <n v="195.58"/>
    <n v="195.58"/>
    <n v="24.9"/>
    <n v="921"/>
    <s v="No"/>
    <m/>
    <m/>
    <m/>
    <x v="1"/>
  </r>
  <r>
    <n v="2558"/>
    <s v="Tom Van Arsdale"/>
    <d v="1943-02-22T00:00:00"/>
    <s v="Former"/>
    <s v="F-G"/>
    <s v="USA"/>
    <s v="White"/>
    <d v="1965-11-01T00:00:00"/>
    <n v="1965"/>
    <n v="1977"/>
    <d v="2019-07-31T00:00:00"/>
    <n v="0"/>
    <s v="No"/>
    <n v="76"/>
    <n v="22.69"/>
    <n v="76.44"/>
    <n v="91.63"/>
    <n v="195.58"/>
    <n v="195.58"/>
    <n v="23.95"/>
    <n v="929"/>
    <s v="No"/>
    <m/>
    <m/>
    <m/>
    <x v="1"/>
  </r>
  <r>
    <n v="2559"/>
    <s v="David Vanterpool"/>
    <d v="1973-03-31T00:00:00"/>
    <s v="Former"/>
    <s v="g"/>
    <s v="USA"/>
    <s v="Black"/>
    <d v="2000-11-01T00:00:00"/>
    <n v="2000"/>
    <n v="2001"/>
    <d v="2019-07-31T00:00:00"/>
    <n v="0"/>
    <s v="No"/>
    <n v="46"/>
    <n v="27.59"/>
    <n v="46.33"/>
    <n v="90.72"/>
    <n v="195.58"/>
    <n v="195.58"/>
    <n v="23.72"/>
    <n v="22"/>
    <s v="No"/>
    <m/>
    <m/>
    <m/>
    <x v="1"/>
  </r>
  <r>
    <n v="2560"/>
    <s v="Von Wafer"/>
    <d v="1985-07-21T00:00:00"/>
    <s v="Former"/>
    <s v="g"/>
    <s v="USA"/>
    <s v="Black"/>
    <d v="2005-11-01T00:00:00"/>
    <n v="2005"/>
    <n v="2012"/>
    <d v="2019-07-31T00:00:00"/>
    <n v="0"/>
    <s v="No"/>
    <n v="34"/>
    <n v="20.28"/>
    <n v="34.03"/>
    <n v="95.25"/>
    <n v="195.58"/>
    <n v="195.58"/>
    <n v="24.9"/>
    <n v="200"/>
    <s v="No"/>
    <m/>
    <m/>
    <m/>
    <x v="1"/>
  </r>
  <r>
    <n v="2561"/>
    <s v="Milt Wagner"/>
    <d v="1963-02-20T00:00:00"/>
    <s v="Former"/>
    <s v="g"/>
    <s v="USA"/>
    <s v="Black"/>
    <d v="1987-11-01T00:00:00"/>
    <n v="1987"/>
    <n v="1991"/>
    <d v="2019-07-31T00:00:00"/>
    <n v="0"/>
    <s v="No"/>
    <n v="56"/>
    <n v="24.7"/>
    <n v="56.44"/>
    <n v="83.91"/>
    <n v="195.58"/>
    <n v="195.58"/>
    <n v="21.94"/>
    <n v="53"/>
    <s v="No"/>
    <m/>
    <m/>
    <m/>
    <x v="1"/>
  </r>
  <r>
    <n v="2562"/>
    <s v="Ben Warley"/>
    <d v="1936-09-04T00:00:00"/>
    <s v="Former"/>
    <s v="F-G"/>
    <s v="USA"/>
    <s v="Black"/>
    <d v="1962-11-01T00:00:00"/>
    <n v="1962"/>
    <n v="1967"/>
    <d v="2002-04-05T00:00:00"/>
    <n v="1"/>
    <s v="Yes"/>
    <n v="65"/>
    <n v="26.16"/>
    <n v="65.58"/>
    <n v="90.72"/>
    <n v="195.58"/>
    <n v="195.58"/>
    <n v="23.72"/>
    <n v="288"/>
    <s v="No"/>
    <s v="Cáncer"/>
    <s v="Cáncer de hígado"/>
    <s v="2C12.Z"/>
    <x v="3"/>
  </r>
  <r>
    <n v="2563"/>
    <s v="Bob Warlick"/>
    <d v="1941-03-20T00:00:00"/>
    <s v="Former"/>
    <s v="G-F"/>
    <s v="USA"/>
    <s v="Black"/>
    <d v="1965-11-01T00:00:00"/>
    <n v="1965"/>
    <n v="1969"/>
    <d v="2005-09-06T00:00:00"/>
    <n v="1"/>
    <s v="Yes"/>
    <n v="64"/>
    <n v="24.62"/>
    <n v="64.47"/>
    <n v="90.72"/>
    <n v="195.58"/>
    <n v="195.58"/>
    <n v="23.72"/>
    <n v="157"/>
    <s v="No"/>
    <s v="Diseases of the circulatory system"/>
    <s v="Infarto"/>
    <s v="BA41.Z Acute myocardial infarction, unspecified"/>
    <x v="2"/>
  </r>
  <r>
    <n v="2564"/>
    <s v="Bryan Warrick"/>
    <d v="1959-07-22T00:00:00"/>
    <s v="Former"/>
    <s v="g"/>
    <s v="USA"/>
    <s v="Black"/>
    <d v="1982-11-01T00:00:00"/>
    <n v="1982"/>
    <n v="1986"/>
    <d v="2019-07-31T00:00:00"/>
    <n v="0"/>
    <s v="No"/>
    <n v="60"/>
    <n v="23.28"/>
    <n v="60.02"/>
    <n v="88.45"/>
    <n v="195.58"/>
    <n v="195.58"/>
    <n v="23.12"/>
    <n v="169"/>
    <s v="No"/>
    <m/>
    <m/>
    <m/>
    <x v="1"/>
  </r>
  <r>
    <n v="2565"/>
    <s v="Bonzi Wells"/>
    <d v="1976-09-28T00:00:00"/>
    <s v="Former"/>
    <s v="G-F"/>
    <s v="USA"/>
    <s v="Black"/>
    <d v="1998-11-01T00:00:00"/>
    <n v="1998"/>
    <n v="2008"/>
    <d v="2019-07-31T00:00:00"/>
    <n v="0"/>
    <s v="No"/>
    <n v="42"/>
    <n v="22.09"/>
    <n v="42.84"/>
    <n v="95.25"/>
    <n v="195.58"/>
    <n v="195.58"/>
    <n v="24.9"/>
    <n v="591"/>
    <s v="No"/>
    <m/>
    <m/>
    <m/>
    <x v="1"/>
  </r>
  <r>
    <n v="2566"/>
    <s v="Bubba Wells"/>
    <d v="1974-07-26T00:00:00"/>
    <s v="Former"/>
    <s v="F"/>
    <s v="USA"/>
    <s v="Black"/>
    <d v="1997-11-01T00:00:00"/>
    <n v="1997"/>
    <n v="1998"/>
    <d v="2019-07-31T00:00:00"/>
    <n v="0"/>
    <s v="No"/>
    <n v="45"/>
    <n v="23.27"/>
    <n v="45.01"/>
    <n v="104.33"/>
    <n v="195.58"/>
    <n v="195.58"/>
    <n v="27.27"/>
    <n v="39"/>
    <s v="No"/>
    <m/>
    <m/>
    <m/>
    <x v="1"/>
  </r>
  <r>
    <n v="2567"/>
    <s v="Mario West"/>
    <d v="1984-06-19T00:00:00"/>
    <s v="Former"/>
    <s v="g"/>
    <s v="USA"/>
    <s v="Black"/>
    <d v="2007-11-01T00:00:00"/>
    <n v="2007"/>
    <n v="2011"/>
    <d v="2019-07-31T00:00:00"/>
    <n v="0"/>
    <s v="No"/>
    <n v="35"/>
    <n v="23.37"/>
    <n v="35.11"/>
    <n v="95.25"/>
    <n v="195.58"/>
    <n v="195.58"/>
    <n v="24.9"/>
    <n v="162"/>
    <s v="No"/>
    <m/>
    <m/>
    <m/>
    <x v="1"/>
  </r>
  <r>
    <n v="2568"/>
    <s v="John Wetzel"/>
    <d v="1944-10-22T00:00:00"/>
    <s v="Former"/>
    <s v="G-F"/>
    <s v="USA"/>
    <s v="White"/>
    <d v="1967-11-01T00:00:00"/>
    <n v="1967"/>
    <n v="1976"/>
    <d v="2019-07-31T00:00:00"/>
    <n v="0"/>
    <s v="No"/>
    <n v="74"/>
    <n v="23.03"/>
    <n v="74.77"/>
    <n v="86.18"/>
    <n v="195.58"/>
    <n v="195.58"/>
    <n v="22.53"/>
    <n v="357"/>
    <s v="No"/>
    <m/>
    <m/>
    <m/>
    <x v="1"/>
  </r>
  <r>
    <n v="2569"/>
    <s v="Hawkeye Whitney"/>
    <d v="1957-06-22T00:00:00"/>
    <s v="Former"/>
    <s v="G-F"/>
    <s v="USA"/>
    <s v="Black"/>
    <d v="1980-11-01T00:00:00"/>
    <n v="1980"/>
    <n v="1982"/>
    <d v="2019-07-31T00:00:00"/>
    <n v="0"/>
    <s v="No"/>
    <n v="62"/>
    <n v="23.36"/>
    <n v="62.11"/>
    <n v="106.59"/>
    <n v="195.58"/>
    <n v="195.58"/>
    <n v="27.87"/>
    <n v="70"/>
    <s v="No"/>
    <m/>
    <m/>
    <m/>
    <x v="1"/>
  </r>
  <r>
    <n v="2570"/>
    <s v="C.J. Wilcox"/>
    <d v="1990-12-30T00:00:00"/>
    <s v="Former"/>
    <s v="g"/>
    <s v="USA"/>
    <s v="Black"/>
    <d v="2014-11-01T00:00:00"/>
    <n v="2014"/>
    <n v="2017"/>
    <d v="2019-07-31T00:00:00"/>
    <n v="0"/>
    <s v="No"/>
    <n v="28"/>
    <n v="23.84"/>
    <n v="28.58"/>
    <n v="88.45"/>
    <n v="195.58"/>
    <n v="195.58"/>
    <n v="23.12"/>
    <n v="18"/>
    <s v="No"/>
    <m/>
    <m/>
    <m/>
    <x v="1"/>
  </r>
  <r>
    <n v="2571"/>
    <s v="Alvin Williams"/>
    <d v="1974-08-06T00:00:00"/>
    <s v="Former"/>
    <s v="g"/>
    <s v="USA"/>
    <s v="Black"/>
    <d v="1997-11-01T00:00:00"/>
    <n v="1997"/>
    <n v="2007"/>
    <d v="2019-07-31T00:00:00"/>
    <n v="0"/>
    <s v="No"/>
    <n v="44"/>
    <n v="23.24"/>
    <n v="44.98"/>
    <n v="83.91"/>
    <n v="195.58"/>
    <n v="195.58"/>
    <n v="21.94"/>
    <n v="460"/>
    <s v="No"/>
    <m/>
    <m/>
    <m/>
    <x v="1"/>
  </r>
  <r>
    <n v="2572"/>
    <s v="Elliot Williams"/>
    <d v="1989-06-20T00:00:00"/>
    <s v="Former"/>
    <s v="g"/>
    <s v="USA"/>
    <s v="Black"/>
    <d v="2011-11-01T00:00:00"/>
    <n v="2011"/>
    <n v="2016"/>
    <d v="2019-07-31T00:00:00"/>
    <n v="0"/>
    <s v="No"/>
    <n v="30"/>
    <n v="22.37"/>
    <n v="30.11"/>
    <n v="86.18"/>
    <n v="195.58"/>
    <n v="195.58"/>
    <n v="22.53"/>
    <n v="102"/>
    <s v="Yes"/>
    <m/>
    <m/>
    <m/>
    <x v="1"/>
  </r>
  <r>
    <n v="2573"/>
    <s v="Nate Williams"/>
    <d v="1950-05-02T00:00:00"/>
    <s v="Former"/>
    <s v="F-G"/>
    <s v="USA"/>
    <s v="Black"/>
    <d v="1971-11-01T00:00:00"/>
    <n v="1971"/>
    <n v="1979"/>
    <d v="2019-07-31T00:00:00"/>
    <n v="0"/>
    <s v="No"/>
    <n v="69"/>
    <n v="21.5"/>
    <n v="69.25"/>
    <n v="97.52"/>
    <n v="195.58"/>
    <n v="195.58"/>
    <n v="25.49"/>
    <n v="642"/>
    <s v="No"/>
    <m/>
    <m/>
    <m/>
    <x v="1"/>
  </r>
  <r>
    <n v="2574"/>
    <s v="Rick Wilson"/>
    <d v="1956-02-07T00:00:00"/>
    <s v="Former"/>
    <s v="g"/>
    <s v="USA"/>
    <s v="Black"/>
    <d v="1978-11-01T00:00:00"/>
    <n v="1978"/>
    <n v="1980"/>
    <d v="2019-07-31T00:00:00"/>
    <n v="0"/>
    <s v="No"/>
    <n v="63"/>
    <n v="22.73"/>
    <n v="63.48"/>
    <n v="90.72"/>
    <n v="195.58"/>
    <n v="195.58"/>
    <n v="23.72"/>
    <n v="66"/>
    <s v="No"/>
    <m/>
    <m/>
    <m/>
    <x v="1"/>
  </r>
  <r>
    <n v="2575"/>
    <s v="Kennard Winchester"/>
    <d v="1966-09-03T00:00:00"/>
    <s v="Former"/>
    <s v="G-F"/>
    <s v="USA"/>
    <s v="Black"/>
    <d v="1990-11-01T00:00:00"/>
    <n v="1990"/>
    <n v="1993"/>
    <d v="2019-07-31T00:00:00"/>
    <n v="0"/>
    <s v="No"/>
    <n v="52"/>
    <n v="24.16"/>
    <n v="52.91"/>
    <n v="95.25"/>
    <n v="195.58"/>
    <n v="195.58"/>
    <n v="24.9"/>
    <n v="122"/>
    <s v="No"/>
    <m/>
    <m/>
    <m/>
    <x v="1"/>
  </r>
  <r>
    <n v="2576"/>
    <s v="David Wingate"/>
    <d v="1963-12-15T00:00:00"/>
    <s v="Former"/>
    <s v="G-F"/>
    <s v="USA"/>
    <s v="Black"/>
    <d v="1986-11-01T00:00:00"/>
    <n v="1986"/>
    <n v="2001"/>
    <d v="2019-07-31T00:00:00"/>
    <n v="0"/>
    <s v="No"/>
    <n v="55"/>
    <n v="22.88"/>
    <n v="55.62"/>
    <n v="83.91"/>
    <n v="195.58"/>
    <n v="195.58"/>
    <n v="21.94"/>
    <n v="740"/>
    <s v="No"/>
    <m/>
    <m/>
    <m/>
    <x v="1"/>
  </r>
  <r>
    <n v="2577"/>
    <s v="Willie Wise"/>
    <d v="1947-03-03T00:00:00"/>
    <s v="Former"/>
    <s v="F"/>
    <s v="USA"/>
    <s v="Black"/>
    <d v="1976-11-01T00:00:00"/>
    <n v="1976"/>
    <n v="1978"/>
    <d v="2019-07-31T00:00:00"/>
    <n v="0"/>
    <s v="No"/>
    <n v="72"/>
    <n v="29.67"/>
    <n v="72.41"/>
    <n v="95.25"/>
    <n v="195.58"/>
    <n v="195.58"/>
    <n v="24.9"/>
    <n v="77"/>
    <s v="No"/>
    <m/>
    <m/>
    <m/>
    <x v="1"/>
  </r>
  <r>
    <n v="2578"/>
    <s v="Mike Woodson"/>
    <d v="1958-03-24T00:00:00"/>
    <s v="Former"/>
    <s v="G-F"/>
    <s v="USA"/>
    <s v="Black"/>
    <d v="1980-11-01T00:00:00"/>
    <n v="1980"/>
    <n v="1991"/>
    <d v="2019-07-31T00:00:00"/>
    <n v="0"/>
    <s v="No"/>
    <n v="61"/>
    <n v="22.61"/>
    <n v="61.35"/>
    <n v="88.45"/>
    <n v="195.58"/>
    <n v="195.58"/>
    <n v="23.12"/>
    <n v="786"/>
    <s v="No"/>
    <m/>
    <m/>
    <m/>
    <x v="1"/>
  </r>
  <r>
    <n v="2579"/>
    <s v="Sam Worthen"/>
    <d v="1958-01-17T00:00:00"/>
    <s v="Former"/>
    <s v="g"/>
    <s v="USA"/>
    <s v="Black"/>
    <d v="1980-11-01T00:00:00"/>
    <n v="1980"/>
    <n v="1982"/>
    <d v="2019-07-31T00:00:00"/>
    <n v="0"/>
    <s v="No"/>
    <n v="61"/>
    <n v="22.79"/>
    <n v="61.53"/>
    <n v="88.45"/>
    <n v="195.58"/>
    <n v="195.58"/>
    <n v="23.12"/>
    <n v="69"/>
    <s v="No"/>
    <m/>
    <m/>
    <m/>
    <x v="1"/>
  </r>
  <r>
    <n v="2580"/>
    <s v="George Yardley*"/>
    <d v="1928-11-03T00:00:00"/>
    <s v="Former"/>
    <s v="F"/>
    <s v="USA"/>
    <s v="White"/>
    <d v="1953-11-01T00:00:00"/>
    <n v="1953"/>
    <n v="1960"/>
    <d v="2004-08-13T00:00:00"/>
    <n v="1"/>
    <s v="Yes"/>
    <n v="75"/>
    <n v="24.99"/>
    <n v="75.78"/>
    <n v="86.18"/>
    <n v="195.58"/>
    <n v="195.58"/>
    <n v="22.53"/>
    <n v="472"/>
    <s v="No"/>
    <m/>
    <s v="Enfermedad de Lou Gehrig"/>
    <s v="8B60.Z Motor neuron disease, unspecified"/>
    <x v="0"/>
  </r>
  <r>
    <n v="2581"/>
    <s v="Perry Young"/>
    <d v="1963-08-04T00:00:00"/>
    <s v="Former"/>
    <s v="g"/>
    <s v="USA"/>
    <s v="Black"/>
    <d v="1986-11-01T00:00:00"/>
    <n v="1986"/>
    <n v="1987"/>
    <d v="2019-07-31T00:00:00"/>
    <n v="0"/>
    <s v="No"/>
    <n v="55"/>
    <n v="23.24"/>
    <n v="55.99"/>
    <n v="95.25"/>
    <n v="195.58"/>
    <n v="195.58"/>
    <n v="24.9"/>
    <n v="9"/>
    <s v="No"/>
    <m/>
    <m/>
    <m/>
    <x v="1"/>
  </r>
  <r>
    <n v="2582"/>
    <s v="Hassan Adams"/>
    <d v="1984-06-20T00:00:00"/>
    <s v="Former"/>
    <s v="g"/>
    <s v="USA"/>
    <s v="Black"/>
    <d v="2006-11-01T00:00:00"/>
    <n v="2006"/>
    <n v="2009"/>
    <d v="2019-07-31T00:00:00"/>
    <n v="0"/>
    <s v="No"/>
    <n v="35"/>
    <n v="22.37"/>
    <n v="35.11"/>
    <n v="99.79"/>
    <n v="193.04"/>
    <n v="193.04"/>
    <n v="26.78"/>
    <n v="73"/>
    <s v="No"/>
    <m/>
    <m/>
    <m/>
    <x v="1"/>
  </r>
  <r>
    <n v="2583"/>
    <s v="Danny Ainge"/>
    <d v="1959-03-17T00:00:00"/>
    <s v="Former"/>
    <s v="g"/>
    <s v="USA"/>
    <s v="White"/>
    <d v="1981-11-01T00:00:00"/>
    <n v="1981"/>
    <n v="1995"/>
    <d v="2019-07-31T00:00:00"/>
    <n v="0"/>
    <s v="No"/>
    <n v="60"/>
    <n v="22.63"/>
    <n v="60.37"/>
    <n v="79.38"/>
    <n v="193.04"/>
    <n v="193.04"/>
    <n v="21.3"/>
    <n v="1042"/>
    <s v="No"/>
    <m/>
    <m/>
    <m/>
    <x v="1"/>
  </r>
  <r>
    <n v="2584"/>
    <s v="Jerome Allen"/>
    <d v="1973-01-28T00:00:00"/>
    <s v="Former"/>
    <s v="g"/>
    <s v="USA"/>
    <s v="Black"/>
    <d v="1995-11-01T00:00:00"/>
    <n v="1995"/>
    <n v="1997"/>
    <d v="2019-07-31T00:00:00"/>
    <n v="0"/>
    <s v="No"/>
    <n v="46"/>
    <n v="22.76"/>
    <n v="46.5"/>
    <n v="83.46"/>
    <n v="193.04"/>
    <n v="193.04"/>
    <n v="22.4"/>
    <n v="117"/>
    <s v="No"/>
    <m/>
    <m/>
    <m/>
    <x v="1"/>
  </r>
  <r>
    <n v="2585"/>
    <s v="Tony Allen"/>
    <d v="1982-01-11T00:00:00"/>
    <s v="Former"/>
    <s v="G-F"/>
    <s v="USA"/>
    <s v="Black"/>
    <d v="2004-11-01T00:00:00"/>
    <n v="2004"/>
    <n v="2018"/>
    <d v="2019-07-31T00:00:00"/>
    <n v="0"/>
    <s v="No"/>
    <n v="37"/>
    <n v="22.81"/>
    <n v="37.549999999999997"/>
    <n v="96.61"/>
    <n v="193.04"/>
    <n v="193.04"/>
    <n v="25.93"/>
    <n v="658"/>
    <s v="No"/>
    <m/>
    <m/>
    <m/>
    <x v="1"/>
  </r>
  <r>
    <n v="2586"/>
    <s v="Stacey Arceneaux"/>
    <d v="1936-02-17T00:00:00"/>
    <s v="Former"/>
    <s v="F"/>
    <s v="USA"/>
    <s v="Black"/>
    <d v="1961-11-01T00:00:00"/>
    <n v="1961"/>
    <n v="1962"/>
    <d v="2015-03-04T00:00:00"/>
    <n v="1"/>
    <s v="Yes"/>
    <n v="79"/>
    <n v="25.71"/>
    <n v="79.040000000000006"/>
    <n v="95.25"/>
    <n v="193.04"/>
    <n v="193.04"/>
    <n v="25.56"/>
    <n v="7"/>
    <s v="No"/>
    <m/>
    <s v="Después de una larga enfermedad."/>
    <s v="XB5F"/>
    <x v="4"/>
  </r>
  <r>
    <n v="2587"/>
    <s v="Paul Arizin*"/>
    <d v="1928-04-09T00:00:00"/>
    <s v="Former"/>
    <s v="F-G"/>
    <s v="USA"/>
    <s v="White"/>
    <d v="1950-11-01T00:00:00"/>
    <n v="1950"/>
    <n v="1962"/>
    <d v="2006-12-12T00:00:00"/>
    <n v="1"/>
    <s v="Yes"/>
    <n v="78"/>
    <n v="22.56"/>
    <n v="78.67"/>
    <n v="86.18"/>
    <n v="193.04"/>
    <n v="193.04"/>
    <n v="23.13"/>
    <n v="713"/>
    <s v="No"/>
    <s v="Causas naturales/mientras dormía"/>
    <s v="Muró mientras dormía"/>
    <s v="XB5F"/>
    <x v="4"/>
  </r>
  <r>
    <n v="2588"/>
    <s v="John Arthurs"/>
    <d v="1947-08-15T00:00:00"/>
    <s v="Former"/>
    <s v="g"/>
    <s v="USA"/>
    <s v="White"/>
    <d v="1969-11-01T00:00:00"/>
    <n v="1969"/>
    <n v="1970"/>
    <d v="2019-07-31T00:00:00"/>
    <n v="0"/>
    <s v="No"/>
    <n v="71"/>
    <n v="22.21"/>
    <n v="71.959999999999994"/>
    <n v="83.91"/>
    <n v="193.04"/>
    <n v="193.04"/>
    <n v="22.52"/>
    <n v="11"/>
    <s v="No"/>
    <m/>
    <m/>
    <m/>
    <x v="1"/>
  </r>
  <r>
    <n v="2589"/>
    <s v="Jim Baechtold"/>
    <d v="1927-12-09T00:00:00"/>
    <s v="Former"/>
    <s v="F-G"/>
    <s v="USA"/>
    <s v="White"/>
    <d v="1952-11-01T00:00:00"/>
    <n v="1952"/>
    <n v="1957"/>
    <d v="2011-08-29T00:00:00"/>
    <n v="1"/>
    <s v="Yes"/>
    <n v="83"/>
    <n v="24.9"/>
    <n v="83.72"/>
    <n v="92.99"/>
    <n v="193.04"/>
    <n v="193.04"/>
    <n v="24.95"/>
    <n v="321"/>
    <s v="No"/>
    <s v="Cáncer"/>
    <s v="Mieloma múltiple"/>
    <s v="XH4XA9"/>
    <x v="3"/>
  </r>
  <r>
    <n v="2590"/>
    <s v="Herschel Baltimore"/>
    <d v="1921-06-21T00:00:00"/>
    <s v="Former"/>
    <s v="F"/>
    <s v="USA"/>
    <s v="White"/>
    <d v="1946-11-01T00:00:00"/>
    <n v="1946"/>
    <n v="1947"/>
    <d v="1968-01-01T00:00:00"/>
    <n v="1"/>
    <s v="Yes"/>
    <n v="46"/>
    <n v="25.36"/>
    <n v="46.53"/>
    <n v="88.45"/>
    <n v="193.04"/>
    <n v="193.04"/>
    <n v="23.74"/>
    <n v="58"/>
    <s v="No"/>
    <s v="Diseases of the circulatory system"/>
    <s v="Fallo cardíaco"/>
    <s v="BD1Z Heart failure, unspecified"/>
    <x v="2"/>
  </r>
  <r>
    <n v="2591"/>
    <s v="Dick Barnett"/>
    <d v="1936-10-02T00:00:00"/>
    <s v="Former"/>
    <s v="G-F"/>
    <s v="USA"/>
    <s v="Black"/>
    <d v="1959-11-01T00:00:00"/>
    <n v="1959"/>
    <n v="1974"/>
    <d v="2019-07-31T00:00:00"/>
    <n v="0"/>
    <s v="No"/>
    <n v="82"/>
    <n v="23.08"/>
    <n v="82.83"/>
    <n v="86.18"/>
    <n v="193.04"/>
    <n v="193.04"/>
    <n v="23.13"/>
    <n v="971"/>
    <s v="Yes"/>
    <m/>
    <m/>
    <m/>
    <x v="1"/>
  </r>
  <r>
    <n v="2592"/>
    <s v="Jim Barnett"/>
    <d v="1944-07-07T00:00:00"/>
    <s v="Former"/>
    <s v="G-F"/>
    <s v="USA"/>
    <s v="White"/>
    <d v="1966-11-01T00:00:00"/>
    <n v="1966"/>
    <n v="1977"/>
    <d v="2019-07-31T00:00:00"/>
    <n v="0"/>
    <s v="No"/>
    <n v="75"/>
    <n v="22.32"/>
    <n v="75.06"/>
    <n v="77.11"/>
    <n v="193.04"/>
    <n v="193.04"/>
    <n v="20.69"/>
    <n v="732"/>
    <s v="No"/>
    <m/>
    <m/>
    <m/>
    <x v="1"/>
  </r>
  <r>
    <n v="2593"/>
    <s v="Norton Barnhill"/>
    <d v="1953-07-15T00:00:00"/>
    <s v="Former"/>
    <s v="g"/>
    <s v="USA"/>
    <s v="Black"/>
    <d v="1976-11-01T00:00:00"/>
    <n v="1976"/>
    <n v="1977"/>
    <d v="2019-07-31T00:00:00"/>
    <n v="0"/>
    <s v="No"/>
    <n v="66"/>
    <n v="23.3"/>
    <n v="66.040000000000006"/>
    <n v="92.99"/>
    <n v="193.04"/>
    <n v="193.04"/>
    <n v="24.95"/>
    <n v="4"/>
    <s v="No"/>
    <m/>
    <m/>
    <m/>
    <x v="1"/>
  </r>
  <r>
    <n v="2594"/>
    <s v="Leo Barnhorst"/>
    <d v="1924-05-11T00:00:00"/>
    <s v="Former"/>
    <s v="F-G"/>
    <s v="USA"/>
    <s v="White"/>
    <d v="1949-11-01T00:00:00"/>
    <n v="1949"/>
    <n v="1954"/>
    <d v="2000-08-25T00:00:00"/>
    <n v="1"/>
    <s v="Yes"/>
    <n v="76"/>
    <n v="25.48"/>
    <n v="76.290000000000006"/>
    <n v="86.18"/>
    <n v="193.04"/>
    <n v="193.04"/>
    <n v="23.13"/>
    <n v="344"/>
    <s v="No"/>
    <s v="Cáncer"/>
    <s v="Linfoma"/>
    <s v="2B33.5 Malignant lymphoma, not elsewhere classified"/>
    <x v="3"/>
  </r>
  <r>
    <n v="2595"/>
    <s v="Moe Barr"/>
    <d v="1944-06-19T00:00:00"/>
    <s v="Former"/>
    <s v="g"/>
    <s v="USA"/>
    <s v="White"/>
    <d v="1970-11-01T00:00:00"/>
    <n v="1970"/>
    <n v="1971"/>
    <d v="2019-07-31T00:00:00"/>
    <n v="0"/>
    <s v="No"/>
    <n v="75"/>
    <n v="26.37"/>
    <n v="75.11"/>
    <n v="88.45"/>
    <n v="193.04"/>
    <n v="193.04"/>
    <n v="23.74"/>
    <n v="31"/>
    <s v="No"/>
    <m/>
    <m/>
    <m/>
    <x v="1"/>
  </r>
  <r>
    <n v="2596"/>
    <s v="Jon Barry"/>
    <d v="1969-07-25T00:00:00"/>
    <s v="Former"/>
    <s v="g"/>
    <s v="USA"/>
    <s v="White"/>
    <d v="1992-11-01T00:00:00"/>
    <n v="1992"/>
    <n v="2006"/>
    <d v="2019-07-31T00:00:00"/>
    <n v="0"/>
    <s v="No"/>
    <n v="50"/>
    <n v="23.27"/>
    <n v="50.02"/>
    <n v="88.45"/>
    <n v="193.04"/>
    <n v="193.04"/>
    <n v="23.74"/>
    <n v="821"/>
    <s v="No"/>
    <m/>
    <m/>
    <m/>
    <x v="1"/>
  </r>
  <r>
    <n v="2597"/>
    <s v="Billy Ray Bates"/>
    <d v="1956-05-31T00:00:00"/>
    <s v="Former"/>
    <s v="g"/>
    <s v="USA"/>
    <s v="Black"/>
    <d v="1979-11-01T00:00:00"/>
    <n v="1979"/>
    <n v="1983"/>
    <d v="2019-07-31T00:00:00"/>
    <n v="0"/>
    <s v="No"/>
    <n v="63"/>
    <n v="23.42"/>
    <n v="63.16"/>
    <n v="95.25"/>
    <n v="193.04"/>
    <n v="193.04"/>
    <n v="25.56"/>
    <n v="187"/>
    <s v="No"/>
    <m/>
    <m/>
    <m/>
    <x v="1"/>
  </r>
  <r>
    <n v="2598"/>
    <s v="Ernie Beck"/>
    <d v="1931-12-11T00:00:00"/>
    <s v="Former"/>
    <s v="G-F"/>
    <s v="USA"/>
    <s v="White"/>
    <d v="1953-11-01T00:00:00"/>
    <n v="1953"/>
    <n v="1961"/>
    <d v="2019-07-31T00:00:00"/>
    <n v="0"/>
    <s v="No"/>
    <n v="87"/>
    <n v="21.89"/>
    <n v="87.64"/>
    <n v="86.18"/>
    <n v="193.04"/>
    <n v="193.04"/>
    <n v="23.13"/>
    <n v="371"/>
    <s v="No"/>
    <m/>
    <m/>
    <m/>
    <x v="1"/>
  </r>
  <r>
    <n v="2599"/>
    <s v="Leon Benbow"/>
    <d v="1950-07-23T00:00:00"/>
    <s v="Former"/>
    <s v="g"/>
    <s v="USA"/>
    <s v="Black"/>
    <d v="1974-11-01T00:00:00"/>
    <n v="1974"/>
    <n v="1976"/>
    <d v="2019-07-31T00:00:00"/>
    <n v="0"/>
    <s v="No"/>
    <n v="69"/>
    <n v="24.28"/>
    <n v="69.02"/>
    <n v="83.91"/>
    <n v="193.04"/>
    <n v="193.04"/>
    <n v="22.52"/>
    <n v="115"/>
    <s v="No"/>
    <m/>
    <m/>
    <m/>
    <x v="1"/>
  </r>
  <r>
    <n v="2600"/>
    <s v="Nate Blackwell"/>
    <d v="1965-02-15T00:00:00"/>
    <s v="Former"/>
    <s v="g"/>
    <s v="USA"/>
    <s v="Black"/>
    <d v="1987-11-01T00:00:00"/>
    <n v="1987"/>
    <n v="1988"/>
    <d v="2019-07-31T00:00:00"/>
    <n v="0"/>
    <s v="No"/>
    <n v="54"/>
    <n v="22.71"/>
    <n v="54.45"/>
    <n v="77.11"/>
    <n v="193.04"/>
    <n v="193.04"/>
    <n v="20.69"/>
    <n v="10"/>
    <s v="Yes"/>
    <m/>
    <m/>
    <m/>
    <x v="1"/>
  </r>
  <r>
    <n v="2601"/>
    <s v="Lance Blanks"/>
    <d v="1966-09-09T00:00:00"/>
    <s v="Former"/>
    <s v="g"/>
    <s v="USA"/>
    <s v="Black"/>
    <d v="1990-11-01T00:00:00"/>
    <n v="1990"/>
    <n v="1993"/>
    <d v="2019-07-31T00:00:00"/>
    <n v="0"/>
    <s v="No"/>
    <n v="52"/>
    <n v="24.15"/>
    <n v="52.89"/>
    <n v="86.18"/>
    <n v="193.04"/>
    <n v="193.04"/>
    <n v="23.13"/>
    <n v="142"/>
    <s v="No"/>
    <m/>
    <m/>
    <m/>
    <x v="1"/>
  </r>
  <r>
    <n v="2602"/>
    <s v="Vander Blue"/>
    <d v="1992-07-17T00:00:00"/>
    <s v="Former"/>
    <s v="g"/>
    <s v="USA"/>
    <s v="Black"/>
    <d v="2013-11-01T00:00:00"/>
    <n v="2013"/>
    <n v="2018"/>
    <d v="2019-07-31T00:00:00"/>
    <n v="0"/>
    <s v="No"/>
    <n v="27"/>
    <n v="21.29"/>
    <n v="27.04"/>
    <n v="90.72"/>
    <n v="193.04"/>
    <n v="193.04"/>
    <n v="24.34"/>
    <n v="3"/>
    <s v="No"/>
    <m/>
    <m/>
    <m/>
    <x v="1"/>
  </r>
  <r>
    <n v="2603"/>
    <s v="Ray Blume"/>
    <d v="1958-09-23T00:00:00"/>
    <s v="Former"/>
    <s v="g"/>
    <s v="USA"/>
    <s v="Mezcla"/>
    <d v="1981-11-01T00:00:00"/>
    <n v="1981"/>
    <n v="1982"/>
    <d v="2019-07-31T00:00:00"/>
    <n v="0"/>
    <s v="No"/>
    <n v="60"/>
    <n v="23.11"/>
    <n v="60.85"/>
    <n v="83.91"/>
    <n v="193.04"/>
    <n v="193.04"/>
    <n v="22.52"/>
    <n v="49"/>
    <s v="No"/>
    <m/>
    <m/>
    <m/>
    <x v="1"/>
  </r>
  <r>
    <n v="2604"/>
    <s v="Tony Bobbitt"/>
    <d v="1979-10-22T00:00:00"/>
    <s v="Former"/>
    <s v="g"/>
    <s v="USA"/>
    <s v="Black"/>
    <d v="2004-11-01T00:00:00"/>
    <n v="2004"/>
    <n v="2005"/>
    <d v="2019-07-31T00:00:00"/>
    <n v="0"/>
    <s v="No"/>
    <n v="39"/>
    <n v="25.03"/>
    <n v="39.770000000000003"/>
    <n v="86.18"/>
    <n v="193.04"/>
    <n v="193.04"/>
    <n v="23.13"/>
    <n v="2"/>
    <s v="No"/>
    <m/>
    <m/>
    <m/>
    <x v="1"/>
  </r>
  <r>
    <n v="2605"/>
    <s v="Bucky Bockhorn"/>
    <d v="1933-07-08T00:00:00"/>
    <s v="Former"/>
    <s v="g"/>
    <s v="USA"/>
    <s v="White"/>
    <d v="1958-11-01T00:00:00"/>
    <n v="1958"/>
    <n v="1965"/>
    <d v="2019-07-31T00:00:00"/>
    <n v="0"/>
    <s v="No"/>
    <n v="86"/>
    <n v="25.32"/>
    <n v="86.06"/>
    <n v="90.72"/>
    <n v="193.04"/>
    <n v="193.04"/>
    <n v="24.34"/>
    <n v="474"/>
    <s v="No"/>
    <m/>
    <m/>
    <m/>
    <x v="1"/>
  </r>
  <r>
    <n v="2606"/>
    <s v="Doug Bolstorff"/>
    <d v="1931-10-29T00:00:00"/>
    <s v="Former"/>
    <s v="g"/>
    <s v="USA"/>
    <s v="White"/>
    <d v="1957-11-01T00:00:00"/>
    <n v="1957"/>
    <n v="1958"/>
    <d v="2019-07-31T00:00:00"/>
    <n v="0"/>
    <s v="No"/>
    <n v="87"/>
    <n v="26.01"/>
    <n v="87.75"/>
    <n v="88.45"/>
    <n v="193.04"/>
    <n v="193.04"/>
    <n v="23.74"/>
    <n v="3"/>
    <s v="No"/>
    <m/>
    <m/>
    <m/>
    <x v="1"/>
  </r>
  <r>
    <n v="2607"/>
    <s v="Dexter Boney"/>
    <d v="1970-04-27T00:00:00"/>
    <s v="Former"/>
    <s v="g"/>
    <s v="USA"/>
    <s v="Black"/>
    <d v="1996-11-01T00:00:00"/>
    <n v="1996"/>
    <n v="1997"/>
    <d v="2019-07-31T00:00:00"/>
    <n v="0"/>
    <s v="No"/>
    <n v="49"/>
    <n v="26.52"/>
    <n v="49.26"/>
    <n v="83.91"/>
    <n v="193.04"/>
    <n v="193.04"/>
    <n v="22.52"/>
    <n v="8"/>
    <s v="No"/>
    <m/>
    <m/>
    <m/>
    <x v="1"/>
  </r>
  <r>
    <n v="2608"/>
    <s v="Don Boven"/>
    <d v="1925-03-06T00:00:00"/>
    <s v="Former"/>
    <s v="F-G"/>
    <s v="USA"/>
    <s v="White"/>
    <d v="1949-11-01T00:00:00"/>
    <n v="1949"/>
    <n v="1953"/>
    <d v="2011-03-10T00:00:00"/>
    <n v="1"/>
    <s v="Yes"/>
    <n v="86"/>
    <n v="24.66"/>
    <n v="86.01"/>
    <n v="95.25"/>
    <n v="193.04"/>
    <n v="193.04"/>
    <n v="25.56"/>
    <n v="195"/>
    <s v="No"/>
    <s v="Diseases of the circulatory system"/>
    <s v="Amiloidosis en el corazon"/>
    <s v="5D00.Z Amyloidosis, unspecified"/>
    <x v="2"/>
  </r>
  <r>
    <n v="2609"/>
    <s v="Jamison Brewer"/>
    <d v="1980-11-19T00:00:00"/>
    <s v="Former"/>
    <s v="g"/>
    <s v="USA"/>
    <s v="Mezcla"/>
    <d v="2001-11-01T00:00:00"/>
    <n v="2001"/>
    <n v="2005"/>
    <d v="2019-07-31T00:00:00"/>
    <n v="0"/>
    <s v="No"/>
    <n v="38"/>
    <n v="20.95"/>
    <n v="38.69"/>
    <n v="83.46"/>
    <n v="193.04"/>
    <n v="193.04"/>
    <n v="22.4"/>
    <n v="54"/>
    <s v="No"/>
    <m/>
    <m/>
    <m/>
    <x v="1"/>
  </r>
  <r>
    <n v="2610"/>
    <s v="Ron Brewer"/>
    <d v="1955-09-16T00:00:00"/>
    <s v="Former"/>
    <s v="g"/>
    <s v="USA"/>
    <s v="Black"/>
    <d v="1978-11-01T00:00:00"/>
    <n v="1978"/>
    <n v="1986"/>
    <d v="2019-07-31T00:00:00"/>
    <n v="0"/>
    <s v="No"/>
    <n v="63"/>
    <n v="23.13"/>
    <n v="63.87"/>
    <n v="81.650000000000006"/>
    <n v="193.04"/>
    <n v="193.04"/>
    <n v="21.91"/>
    <n v="501"/>
    <s v="No"/>
    <m/>
    <m/>
    <m/>
    <x v="1"/>
  </r>
  <r>
    <n v="2611"/>
    <s v="Aud Brindley"/>
    <d v="1923-12-31T00:00:00"/>
    <s v="Former"/>
    <s v="F"/>
    <s v="USA"/>
    <s v="White"/>
    <d v="1946-11-01T00:00:00"/>
    <n v="1946"/>
    <n v="1947"/>
    <d v="1957-11-19T00:00:00"/>
    <n v="1"/>
    <s v="Yes"/>
    <n v="33"/>
    <n v="22.84"/>
    <n v="33.89"/>
    <n v="79.38"/>
    <n v="193.04"/>
    <n v="193.04"/>
    <n v="21.3"/>
    <n v="12"/>
    <s v="No"/>
    <m/>
    <s v="Después de una larga enfermedad."/>
    <s v="XB5F"/>
    <x v="4"/>
  </r>
  <r>
    <n v="2612"/>
    <s v="Tyrone Britt"/>
    <d v="1944-04-18T00:00:00"/>
    <s v="Former"/>
    <s v="g"/>
    <s v="USA"/>
    <s v="Black"/>
    <d v="1967-11-01T00:00:00"/>
    <n v="1967"/>
    <n v="1968"/>
    <d v="2019-07-31T00:00:00"/>
    <n v="0"/>
    <s v="No"/>
    <n v="75"/>
    <n v="23.54"/>
    <n v="75.28"/>
    <n v="86.18"/>
    <n v="193.04"/>
    <n v="193.04"/>
    <n v="23.13"/>
    <n v="11"/>
    <s v="No"/>
    <m/>
    <m/>
    <m/>
    <x v="1"/>
  </r>
  <r>
    <n v="2613"/>
    <s v="Dave Britton"/>
    <d v="1958-08-29T00:00:00"/>
    <s v="Former"/>
    <s v="g"/>
    <s v="USA"/>
    <s v="Black"/>
    <d v="1980-11-01T00:00:00"/>
    <n v="1980"/>
    <n v="1981"/>
    <d v="2019-07-31T00:00:00"/>
    <n v="0"/>
    <s v="No"/>
    <n v="60"/>
    <n v="22.18"/>
    <n v="60.92"/>
    <n v="81.650000000000006"/>
    <n v="193.04"/>
    <n v="193.04"/>
    <n v="21.91"/>
    <n v="2"/>
    <s v="No"/>
    <m/>
    <m/>
    <m/>
    <x v="1"/>
  </r>
  <r>
    <n v="2614"/>
    <s v="Jim Brogan"/>
    <d v="1958-02-24T00:00:00"/>
    <s v="Former"/>
    <s v="g"/>
    <s v="USA"/>
    <s v="White"/>
    <d v="1981-11-01T00:00:00"/>
    <n v="1981"/>
    <n v="1983"/>
    <d v="2019-07-31T00:00:00"/>
    <n v="0"/>
    <s v="No"/>
    <n v="61"/>
    <n v="23.69"/>
    <n v="61.43"/>
    <n v="83.91"/>
    <n v="193.04"/>
    <n v="193.04"/>
    <n v="22.52"/>
    <n v="121"/>
    <s v="No"/>
    <m/>
    <m/>
    <m/>
    <x v="1"/>
  </r>
  <r>
    <n v="2615"/>
    <s v="Gary Brokaw"/>
    <d v="1954-01-11T00:00:00"/>
    <s v="Former"/>
    <s v="g"/>
    <s v="USA"/>
    <s v="Black"/>
    <d v="1974-11-01T00:00:00"/>
    <n v="1974"/>
    <n v="1978"/>
    <d v="2019-07-31T00:00:00"/>
    <n v="0"/>
    <s v="No"/>
    <n v="65"/>
    <n v="20.8"/>
    <n v="65.55"/>
    <n v="80.739999999999995"/>
    <n v="193.04"/>
    <n v="193.04"/>
    <n v="21.67"/>
    <n v="241"/>
    <s v="No"/>
    <m/>
    <m/>
    <m/>
    <x v="1"/>
  </r>
  <r>
    <n v="2616"/>
    <s v="Price Brookfield"/>
    <d v="1920-05-11T00:00:00"/>
    <s v="Former"/>
    <s v="F-G"/>
    <s v="USA"/>
    <s v="White"/>
    <d v="1948-11-01T00:00:00"/>
    <n v="1948"/>
    <n v="1950"/>
    <d v="2006-04-17T00:00:00"/>
    <n v="1"/>
    <s v="Yes"/>
    <n v="85"/>
    <n v="28.48"/>
    <n v="85.93"/>
    <n v="83.91"/>
    <n v="193.04"/>
    <n v="193.04"/>
    <n v="22.52"/>
    <n v="61"/>
    <s v="No"/>
    <s v="No encontrado"/>
    <s v="Sin información"/>
    <s v="XB5F"/>
    <x v="4"/>
  </r>
  <r>
    <n v="2617"/>
    <s v="Bob Brown"/>
    <d v="1923-11-12T00:00:00"/>
    <s v="Former"/>
    <s v="F"/>
    <s v="USA"/>
    <s v="White"/>
    <d v="1948-11-01T00:00:00"/>
    <n v="1948"/>
    <n v="1950"/>
    <d v="2016-07-28T00:00:00"/>
    <n v="1"/>
    <s v="Yes"/>
    <n v="92"/>
    <n v="24.97"/>
    <n v="92.71"/>
    <n v="92.99"/>
    <n v="193.04"/>
    <n v="193.04"/>
    <n v="24.95"/>
    <n v="82"/>
    <s v="No"/>
    <s v="No encontrado"/>
    <s v="Sin información"/>
    <s v="XB5F"/>
    <x v="4"/>
  </r>
  <r>
    <n v="2618"/>
    <s v="Gerald Brown"/>
    <d v="1975-07-28T00:00:00"/>
    <s v="Former"/>
    <s v="g"/>
    <s v="USA"/>
    <s v="Black"/>
    <d v="1998-11-01T00:00:00"/>
    <n v="1998"/>
    <n v="1999"/>
    <d v="2019-07-31T00:00:00"/>
    <n v="0"/>
    <s v="No"/>
    <n v="44"/>
    <n v="23.26"/>
    <n v="44.01"/>
    <n v="95.25"/>
    <n v="193.04"/>
    <n v="193.04"/>
    <n v="25.56"/>
    <n v="33"/>
    <s v="No"/>
    <m/>
    <m/>
    <m/>
    <x v="1"/>
  </r>
  <r>
    <n v="2619"/>
    <s v="Shannon Brown"/>
    <d v="1985-11-29T00:00:00"/>
    <s v="Former"/>
    <s v="g"/>
    <s v="USA"/>
    <s v="Black"/>
    <d v="2006-11-01T00:00:00"/>
    <n v="2006"/>
    <n v="2015"/>
    <d v="2019-07-31T00:00:00"/>
    <n v="0"/>
    <s v="No"/>
    <n v="33"/>
    <n v="20.92"/>
    <n v="33.67"/>
    <n v="92.99"/>
    <n v="193.04"/>
    <n v="193.04"/>
    <n v="24.95"/>
    <n v="408"/>
    <s v="No"/>
    <m/>
    <m/>
    <m/>
    <x v="1"/>
  </r>
  <r>
    <n v="2620"/>
    <s v="Rick Brunson"/>
    <d v="1972-06-14T00:00:00"/>
    <s v="Former"/>
    <s v="g"/>
    <s v="USA"/>
    <s v="Mezcla"/>
    <d v="1997-11-01T00:00:00"/>
    <n v="1997"/>
    <n v="2006"/>
    <d v="2019-07-31T00:00:00"/>
    <n v="0"/>
    <s v="No"/>
    <n v="47"/>
    <n v="25.38"/>
    <n v="47.13"/>
    <n v="86.18"/>
    <n v="193.04"/>
    <n v="193.04"/>
    <n v="23.13"/>
    <n v="337"/>
    <s v="Yes"/>
    <m/>
    <m/>
    <m/>
    <x v="1"/>
  </r>
  <r>
    <n v="2621"/>
    <s v="Greg Buckner"/>
    <d v="1976-09-16T00:00:00"/>
    <s v="Former"/>
    <s v="g"/>
    <s v="USA"/>
    <s v="Black"/>
    <d v="1999-11-01T00:00:00"/>
    <n v="1999"/>
    <n v="2009"/>
    <d v="2019-07-31T00:00:00"/>
    <n v="0"/>
    <s v="No"/>
    <n v="42"/>
    <n v="23.12"/>
    <n v="42.87"/>
    <n v="95.25"/>
    <n v="193.04"/>
    <n v="193.04"/>
    <n v="25.56"/>
    <n v="570"/>
    <s v="No"/>
    <m/>
    <m/>
    <m/>
    <x v="1"/>
  </r>
  <r>
    <n v="2622"/>
    <s v="Don Buse"/>
    <d v="1950-08-10T00:00:00"/>
    <s v="Former"/>
    <s v="g"/>
    <s v="USA"/>
    <s v="White"/>
    <d v="1976-11-01T00:00:00"/>
    <n v="1976"/>
    <n v="1985"/>
    <d v="2019-07-31T00:00:00"/>
    <n v="0"/>
    <s v="No"/>
    <n v="68"/>
    <n v="26.23"/>
    <n v="68.97"/>
    <n v="86.18"/>
    <n v="193.04"/>
    <n v="193.04"/>
    <n v="23.13"/>
    <n v="648"/>
    <s v="No"/>
    <m/>
    <m/>
    <m/>
    <x v="1"/>
  </r>
  <r>
    <n v="2623"/>
    <s v="Larry Cannon"/>
    <d v="1947-04-12T00:00:00"/>
    <s v="Former"/>
    <s v="g"/>
    <s v="USA"/>
    <s v="White"/>
    <d v="1973-11-01T00:00:00"/>
    <n v="1973"/>
    <n v="1974"/>
    <d v="2019-07-31T00:00:00"/>
    <n v="0"/>
    <s v="No"/>
    <n v="72"/>
    <n v="26.56"/>
    <n v="72.3"/>
    <n v="88.45"/>
    <n v="193.04"/>
    <n v="193.04"/>
    <n v="23.74"/>
    <n v="19"/>
    <s v="No"/>
    <m/>
    <m/>
    <m/>
    <x v="1"/>
  </r>
  <r>
    <n v="2624"/>
    <s v="Austin Carr"/>
    <d v="1948-03-10T00:00:00"/>
    <s v="Former"/>
    <s v="g"/>
    <s v="USA"/>
    <s v="Black"/>
    <d v="1971-11-01T00:00:00"/>
    <n v="1971"/>
    <n v="1981"/>
    <d v="2019-07-31T00:00:00"/>
    <n v="0"/>
    <s v="No"/>
    <n v="71"/>
    <n v="23.64"/>
    <n v="71.39"/>
    <n v="90.72"/>
    <n v="193.04"/>
    <n v="193.04"/>
    <n v="24.34"/>
    <n v="682"/>
    <s v="No"/>
    <m/>
    <m/>
    <m/>
    <x v="1"/>
  </r>
  <r>
    <n v="2625"/>
    <s v="George Carter"/>
    <d v="1944-01-10T00:00:00"/>
    <s v="Former"/>
    <s v="F-G"/>
    <s v="USA"/>
    <s v="Black"/>
    <d v="1967-11-01T00:00:00"/>
    <n v="1967"/>
    <n v="1968"/>
    <d v="2019-07-31T00:00:00"/>
    <n v="0"/>
    <s v="No"/>
    <n v="75"/>
    <n v="23.81"/>
    <n v="75.55"/>
    <n v="95.25"/>
    <n v="193.04"/>
    <n v="193.04"/>
    <n v="25.56"/>
    <n v="1"/>
    <s v="No"/>
    <m/>
    <m/>
    <m/>
    <x v="1"/>
  </r>
  <r>
    <n v="2626"/>
    <s v="Jake Carter"/>
    <d v="1924-07-25T00:00:00"/>
    <s v="Former"/>
    <s v="F-C"/>
    <s v="USA"/>
    <s v="White"/>
    <d v="1949-11-01T00:00:00"/>
    <n v="1949"/>
    <n v="1950"/>
    <d v="2012-04-17T00:00:00"/>
    <n v="1"/>
    <s v="Yes"/>
    <n v="87"/>
    <n v="25.27"/>
    <n v="87.73"/>
    <n v="88.45"/>
    <n v="193.04"/>
    <n v="193.04"/>
    <n v="23.74"/>
    <n v="24"/>
    <s v="No"/>
    <m/>
    <s v="Lesiones después de una caída"/>
    <s v="PA6Z Unintentional fall from unspecified height"/>
    <x v="5"/>
  </r>
  <r>
    <n v="2627"/>
    <s v="John Celestand"/>
    <d v="1977-03-06T00:00:00"/>
    <s v="Former"/>
    <s v="g"/>
    <s v="USA"/>
    <s v="Black"/>
    <d v="1999-11-01T00:00:00"/>
    <n v="1999"/>
    <n v="2000"/>
    <d v="2019-07-31T00:00:00"/>
    <n v="0"/>
    <s v="No"/>
    <n v="42"/>
    <n v="22.66"/>
    <n v="42.4"/>
    <n v="80.739999999999995"/>
    <n v="193.04"/>
    <n v="193.04"/>
    <n v="21.67"/>
    <n v="16"/>
    <s v="No"/>
    <m/>
    <m/>
    <m/>
    <x v="1"/>
  </r>
  <r>
    <n v="2628"/>
    <s v="Rex Chapman"/>
    <d v="1967-10-05T00:00:00"/>
    <s v="Former"/>
    <s v="g"/>
    <s v="USA"/>
    <s v="White"/>
    <d v="1988-11-01T00:00:00"/>
    <n v="1988"/>
    <n v="2000"/>
    <d v="2019-07-31T00:00:00"/>
    <n v="0"/>
    <s v="No"/>
    <n v="51"/>
    <n v="21.08"/>
    <n v="51.82"/>
    <n v="83.91"/>
    <n v="193.04"/>
    <n v="193.04"/>
    <n v="22.52"/>
    <n v="666"/>
    <s v="No"/>
    <m/>
    <m/>
    <m/>
    <x v="1"/>
  </r>
  <r>
    <n v="2629"/>
    <s v="Fred Christ"/>
    <d v="1930-08-06T00:00:00"/>
    <s v="Former"/>
    <s v="g"/>
    <s v="USA"/>
    <s v="Mezcla"/>
    <d v="1954-11-01T00:00:00"/>
    <n v="1954"/>
    <n v="1955"/>
    <d v="2019-07-31T00:00:00"/>
    <n v="0"/>
    <s v="No"/>
    <n v="88"/>
    <n v="24.24"/>
    <n v="88.98"/>
    <n v="95.25"/>
    <n v="193.04"/>
    <n v="193.04"/>
    <n v="25.56"/>
    <n v="6"/>
    <s v="No"/>
    <m/>
    <m/>
    <m/>
    <x v="1"/>
  </r>
  <r>
    <n v="2630"/>
    <s v="Carlos Clark"/>
    <d v="1960-08-10T00:00:00"/>
    <s v="Former"/>
    <s v="g"/>
    <s v="USA"/>
    <s v="Black"/>
    <d v="1983-11-01T00:00:00"/>
    <n v="1983"/>
    <n v="1985"/>
    <d v="2019-07-31T00:00:00"/>
    <n v="0"/>
    <s v="No"/>
    <n v="58"/>
    <n v="23.23"/>
    <n v="58.97"/>
    <n v="95.25"/>
    <n v="193.04"/>
    <n v="193.04"/>
    <n v="25.56"/>
    <n v="93"/>
    <s v="No"/>
    <m/>
    <m/>
    <m/>
    <x v="1"/>
  </r>
  <r>
    <n v="2631"/>
    <s v="Art Collins"/>
    <d v="1954-04-14T00:00:00"/>
    <s v="Former"/>
    <s v="g"/>
    <s v="USA"/>
    <s v="Black"/>
    <d v="1980-11-01T00:00:00"/>
    <n v="1980"/>
    <n v="1981"/>
    <d v="2019-07-31T00:00:00"/>
    <n v="0"/>
    <s v="No"/>
    <n v="65"/>
    <n v="26.55"/>
    <n v="65.3"/>
    <n v="83.91"/>
    <n v="193.04"/>
    <n v="193.04"/>
    <n v="22.52"/>
    <n v="29"/>
    <s v="No"/>
    <m/>
    <m/>
    <m/>
    <x v="1"/>
  </r>
  <r>
    <n v="2632"/>
    <s v="James Collins"/>
    <d v="1973-11-05T00:00:00"/>
    <s v="Former"/>
    <s v="g"/>
    <s v="USA"/>
    <s v="Black"/>
    <d v="1997-11-01T00:00:00"/>
    <n v="1997"/>
    <n v="1998"/>
    <d v="2019-07-31T00:00:00"/>
    <n v="0"/>
    <s v="No"/>
    <n v="45"/>
    <n v="23.99"/>
    <n v="45.73"/>
    <n v="88.9"/>
    <n v="193.04"/>
    <n v="193.04"/>
    <n v="23.86"/>
    <n v="23"/>
    <s v="No"/>
    <m/>
    <m/>
    <m/>
    <x v="1"/>
  </r>
  <r>
    <n v="2633"/>
    <s v="Lester Conner"/>
    <d v="1959-09-17T00:00:00"/>
    <s v="Former"/>
    <s v="g"/>
    <s v="USA"/>
    <s v="Black"/>
    <d v="1982-11-01T00:00:00"/>
    <n v="1982"/>
    <n v="1995"/>
    <d v="2019-07-31T00:00:00"/>
    <n v="0"/>
    <s v="No"/>
    <n v="59"/>
    <n v="23.12"/>
    <n v="59.87"/>
    <n v="81.650000000000006"/>
    <n v="193.04"/>
    <n v="193.04"/>
    <n v="21.91"/>
    <n v="687"/>
    <s v="No"/>
    <m/>
    <m/>
    <m/>
    <x v="1"/>
  </r>
  <r>
    <n v="2634"/>
    <s v="Johnny Cox"/>
    <d v="1936-11-01T00:00:00"/>
    <s v="Former"/>
    <s v="g"/>
    <s v="USA"/>
    <s v="White"/>
    <d v="1962-11-01T00:00:00"/>
    <n v="1962"/>
    <n v="1963"/>
    <d v="2019-07-31T00:00:00"/>
    <n v="0"/>
    <s v="No"/>
    <n v="82"/>
    <n v="26"/>
    <n v="82.74"/>
    <n v="81.650000000000006"/>
    <n v="193.04"/>
    <n v="193.04"/>
    <n v="21.91"/>
    <n v="73"/>
    <s v="No"/>
    <m/>
    <m/>
    <m/>
    <x v="1"/>
  </r>
  <r>
    <n v="2635"/>
    <s v="Freddie Crawford"/>
    <d v="1941-12-23T00:00:00"/>
    <s v="Former"/>
    <s v="G-F"/>
    <s v="USA"/>
    <s v="Black"/>
    <d v="1966-11-01T00:00:00"/>
    <n v="1966"/>
    <n v="1971"/>
    <d v="2019-07-31T00:00:00"/>
    <n v="0"/>
    <s v="No"/>
    <n v="77"/>
    <n v="24.86"/>
    <n v="77.599999999999994"/>
    <n v="85.73"/>
    <n v="193.04"/>
    <n v="193.04"/>
    <n v="23.01"/>
    <n v="297"/>
    <s v="No"/>
    <m/>
    <m/>
    <m/>
    <x v="1"/>
  </r>
  <r>
    <n v="2636"/>
    <s v="Jordan Crawford"/>
    <d v="1988-10-23T00:00:00"/>
    <s v="Former"/>
    <s v="g"/>
    <s v="USA"/>
    <s v="Black"/>
    <d v="2010-11-01T00:00:00"/>
    <n v="2010"/>
    <n v="2018"/>
    <d v="2019-07-31T00:00:00"/>
    <n v="0"/>
    <s v="No"/>
    <n v="30"/>
    <n v="22.02"/>
    <n v="30.77"/>
    <n v="88.45"/>
    <n v="193.04"/>
    <n v="193.04"/>
    <n v="23.74"/>
    <n v="257"/>
    <s v="No"/>
    <m/>
    <m/>
    <m/>
    <x v="1"/>
  </r>
  <r>
    <n v="2637"/>
    <s v="Dillard Crocker"/>
    <d v="1925-01-19T00:00:00"/>
    <s v="Former"/>
    <s v="F-G"/>
    <s v="USA"/>
    <s v="White"/>
    <d v="1948-11-01T00:00:00"/>
    <n v="1948"/>
    <n v="1953"/>
    <d v="2014-09-01T00:00:00"/>
    <n v="1"/>
    <s v="Yes"/>
    <n v="89"/>
    <n v="23.78"/>
    <n v="89.62"/>
    <n v="92.99"/>
    <n v="193.04"/>
    <n v="193.04"/>
    <n v="24.95"/>
    <n v="154"/>
    <s v="No"/>
    <m/>
    <s v="Después de una breve enfermedad"/>
    <s v="XB5F"/>
    <x v="4"/>
  </r>
  <r>
    <n v="2638"/>
    <s v="Terry Crosby"/>
    <d v="1957-01-04T00:00:00"/>
    <s v="Former"/>
    <s v="g"/>
    <s v="USA"/>
    <s v="Black"/>
    <d v="1979-11-01T00:00:00"/>
    <n v="1979"/>
    <n v="1980"/>
    <d v="2019-07-31T00:00:00"/>
    <n v="0"/>
    <s v="No"/>
    <n v="62"/>
    <n v="22.82"/>
    <n v="62.57"/>
    <n v="88.45"/>
    <n v="193.04"/>
    <n v="193.04"/>
    <n v="23.74"/>
    <n v="4"/>
    <s v="No"/>
    <m/>
    <m/>
    <m/>
    <x v="1"/>
  </r>
  <r>
    <n v="2639"/>
    <s v="Jared Cunningham"/>
    <d v="1991-05-22T00:00:00"/>
    <s v="Former"/>
    <s v="g"/>
    <s v="USA"/>
    <s v="Mezcla"/>
    <d v="2012-11-01T00:00:00"/>
    <n v="2012"/>
    <n v="2016"/>
    <d v="2019-07-31T00:00:00"/>
    <n v="0"/>
    <s v="No"/>
    <n v="28"/>
    <n v="21.45"/>
    <n v="28.19"/>
    <n v="88.45"/>
    <n v="193.04"/>
    <n v="193.04"/>
    <n v="23.74"/>
    <n v="40"/>
    <s v="No"/>
    <m/>
    <m/>
    <m/>
    <x v="1"/>
  </r>
  <r>
    <n v="2640"/>
    <s v="Dell Curry"/>
    <d v="1964-06-25T00:00:00"/>
    <s v="Former"/>
    <s v="g"/>
    <s v="USA"/>
    <s v="Mezcla"/>
    <d v="1986-11-01T00:00:00"/>
    <n v="1986"/>
    <n v="2002"/>
    <d v="2019-07-31T00:00:00"/>
    <n v="0"/>
    <s v="No"/>
    <n v="55"/>
    <n v="22.35"/>
    <n v="55.1"/>
    <n v="86.18"/>
    <n v="193.04"/>
    <n v="193.04"/>
    <n v="23.13"/>
    <n v="1083"/>
    <s v="No"/>
    <m/>
    <m/>
    <m/>
    <x v="1"/>
  </r>
  <r>
    <n v="2641"/>
    <s v="Howie Dallmar"/>
    <d v="1922-05-24T00:00:00"/>
    <s v="Former"/>
    <s v="F"/>
    <s v="USA"/>
    <s v="White"/>
    <d v="1946-11-01T00:00:00"/>
    <n v="1946"/>
    <n v="1949"/>
    <d v="1991-12-19T00:00:00"/>
    <n v="1"/>
    <s v="Yes"/>
    <n v="69"/>
    <n v="24.44"/>
    <n v="69.569999999999993"/>
    <n v="90.72"/>
    <n v="193.04"/>
    <n v="193.04"/>
    <n v="24.34"/>
    <n v="146"/>
    <s v="No"/>
    <s v="Diseases of the circulatory system"/>
    <s v="Insuficiencia cardíaca"/>
    <s v="BD1Z Heart failure, unspecified"/>
    <x v="2"/>
  </r>
  <r>
    <n v="2642"/>
    <s v="Antonio Daniels"/>
    <d v="1975-03-19T00:00:00"/>
    <s v="Former"/>
    <s v="g"/>
    <s v="USA"/>
    <s v="Black"/>
    <d v="1997-11-01T00:00:00"/>
    <n v="1997"/>
    <n v="2011"/>
    <d v="2019-07-31T00:00:00"/>
    <n v="0"/>
    <s v="No"/>
    <n v="44"/>
    <n v="22.62"/>
    <n v="44.37"/>
    <n v="88.45"/>
    <n v="193.04"/>
    <n v="193.04"/>
    <n v="23.74"/>
    <n v="872"/>
    <s v="No"/>
    <m/>
    <m/>
    <m/>
    <x v="1"/>
  </r>
  <r>
    <n v="2643"/>
    <s v="Troy Daniels"/>
    <d v="1991-07-15T00:00:00"/>
    <s v="Active"/>
    <s v="g"/>
    <s v="USA"/>
    <s v="Black"/>
    <d v="2013-11-01T00:00:00"/>
    <n v="2013"/>
    <n v="2020"/>
    <d v="2019-07-31T00:00:00"/>
    <n v="0"/>
    <s v="No"/>
    <n v="28"/>
    <n v="22.3"/>
    <n v="28.04"/>
    <n v="92.99"/>
    <n v="193.04"/>
    <n v="193.04"/>
    <n v="24.95"/>
    <n v="45"/>
    <s v="No"/>
    <m/>
    <m/>
    <m/>
    <x v="1"/>
  </r>
  <r>
    <n v="2644"/>
    <s v="Emanual Davis"/>
    <d v="1968-08-27T00:00:00"/>
    <s v="Former"/>
    <s v="g"/>
    <s v="USA"/>
    <s v="Black"/>
    <d v="1996-11-01T00:00:00"/>
    <n v="1996"/>
    <n v="2003"/>
    <d v="2019-07-31T00:00:00"/>
    <n v="0"/>
    <s v="No"/>
    <n v="50"/>
    <n v="28.18"/>
    <n v="50.92"/>
    <n v="88.45"/>
    <n v="193.04"/>
    <n v="193.04"/>
    <n v="23.74"/>
    <n v="226"/>
    <s v="No"/>
    <m/>
    <m/>
    <m/>
    <x v="1"/>
  </r>
  <r>
    <n v="2645"/>
    <s v="Ralph Davis"/>
    <d v="1938-09-07T00:00:00"/>
    <s v="Former"/>
    <s v="g"/>
    <s v="USA"/>
    <s v="White"/>
    <d v="1960-11-01T00:00:00"/>
    <n v="1960"/>
    <n v="1962"/>
    <d v="2019-07-31T00:00:00"/>
    <n v="0"/>
    <s v="No"/>
    <n v="80"/>
    <n v="22.15"/>
    <n v="80.900000000000006"/>
    <n v="81.650000000000006"/>
    <n v="193.04"/>
    <n v="193.04"/>
    <n v="21.91"/>
    <n v="150"/>
    <s v="No"/>
    <m/>
    <m/>
    <m/>
    <x v="1"/>
  </r>
  <r>
    <n v="2646"/>
    <s v="Greg Deane"/>
    <d v="1957-12-06T00:00:00"/>
    <s v="Former"/>
    <s v="g"/>
    <s v="USA"/>
    <s v="White"/>
    <d v="1979-11-01T00:00:00"/>
    <n v="1979"/>
    <n v="1980"/>
    <d v="2019-07-31T00:00:00"/>
    <n v="0"/>
    <s v="No"/>
    <n v="61"/>
    <n v="21.9"/>
    <n v="61.65"/>
    <n v="86.18"/>
    <n v="193.04"/>
    <n v="193.04"/>
    <n v="23.13"/>
    <n v="7"/>
    <s v="No"/>
    <m/>
    <m/>
    <m/>
    <x v="1"/>
  </r>
  <r>
    <n v="2647"/>
    <s v="Vinny Del Negro"/>
    <d v="1966-08-09T00:00:00"/>
    <s v="Former"/>
    <s v="g"/>
    <s v="USA"/>
    <s v="White"/>
    <d v="1988-11-01T00:00:00"/>
    <n v="1988"/>
    <n v="2002"/>
    <d v="2019-07-31T00:00:00"/>
    <n v="0"/>
    <s v="No"/>
    <n v="52"/>
    <n v="22.23"/>
    <n v="52.97"/>
    <n v="83.91"/>
    <n v="193.04"/>
    <n v="193.04"/>
    <n v="22.52"/>
    <n v="771"/>
    <s v="No"/>
    <m/>
    <m/>
    <m/>
    <x v="1"/>
  </r>
  <r>
    <n v="2648"/>
    <s v="Matthew Dellavedova"/>
    <d v="1990-09-08T00:00:00"/>
    <s v="Active"/>
    <s v="g"/>
    <s v="No USA"/>
    <s v="White"/>
    <d v="2013-11-01T00:00:00"/>
    <n v="2013"/>
    <n v="2020"/>
    <d v="2019-07-31T00:00:00"/>
    <n v="0"/>
    <s v="No"/>
    <n v="28"/>
    <n v="23.15"/>
    <n v="28.89"/>
    <n v="89.81"/>
    <n v="193.04"/>
    <n v="193.04"/>
    <n v="24.1"/>
    <n v="127"/>
    <s v="No"/>
    <m/>
    <m/>
    <m/>
    <x v="1"/>
  </r>
  <r>
    <n v="2649"/>
    <s v="Derrick Dial"/>
    <d v="1975-12-20T00:00:00"/>
    <s v="Former"/>
    <s v="g"/>
    <s v="USA"/>
    <s v="Black"/>
    <d v="1999-11-01T00:00:00"/>
    <n v="1999"/>
    <n v="2004"/>
    <d v="2019-07-31T00:00:00"/>
    <n v="0"/>
    <s v="No"/>
    <n v="43"/>
    <n v="23.87"/>
    <n v="43.61"/>
    <n v="83.46"/>
    <n v="193.04"/>
    <n v="193.04"/>
    <n v="22.4"/>
    <n v="82"/>
    <s v="No"/>
    <m/>
    <m/>
    <m/>
    <x v="1"/>
  </r>
  <r>
    <n v="2650"/>
    <s v="Henry Dickerson"/>
    <d v="1951-11-27T00:00:00"/>
    <s v="Former"/>
    <s v="g"/>
    <s v="USA"/>
    <s v="Black"/>
    <d v="1975-11-01T00:00:00"/>
    <n v="1975"/>
    <n v="1977"/>
    <d v="2019-07-31T00:00:00"/>
    <n v="0"/>
    <s v="No"/>
    <n v="67"/>
    <n v="23.93"/>
    <n v="67.67"/>
    <n v="86.18"/>
    <n v="193.04"/>
    <n v="193.04"/>
    <n v="23.13"/>
    <n v="23"/>
    <s v="No"/>
    <m/>
    <m/>
    <m/>
    <x v="1"/>
  </r>
  <r>
    <n v="2651"/>
    <s v="Bob Duffy"/>
    <d v="1922-07-05T00:00:00"/>
    <s v="Former"/>
    <s v="F"/>
    <s v="USA"/>
    <s v="White"/>
    <d v="1946-11-01T00:00:00"/>
    <n v="1946"/>
    <n v="1947"/>
    <d v="1978-06-11T00:00:00"/>
    <n v="1"/>
    <s v="Yes"/>
    <n v="55"/>
    <n v="24.33"/>
    <n v="55.93"/>
    <n v="79.38"/>
    <n v="193.04"/>
    <n v="193.04"/>
    <n v="21.3"/>
    <n v="17"/>
    <s v="No"/>
    <s v="No encontrado"/>
    <s v="Sin información"/>
    <s v="XB5F"/>
    <x v="4"/>
  </r>
  <r>
    <n v="2652"/>
    <s v="T.R. Dunn"/>
    <d v="1955-02-01T00:00:00"/>
    <s v="Former"/>
    <s v="G-F"/>
    <s v="USA"/>
    <s v="Black"/>
    <d v="1977-11-01T00:00:00"/>
    <n v="1977"/>
    <n v="1991"/>
    <d v="2019-07-31T00:00:00"/>
    <n v="0"/>
    <s v="No"/>
    <n v="64"/>
    <n v="22.75"/>
    <n v="64.489999999999995"/>
    <n v="87.09"/>
    <n v="193.04"/>
    <n v="193.04"/>
    <n v="23.37"/>
    <n v="993"/>
    <s v="No"/>
    <m/>
    <m/>
    <m/>
    <x v="1"/>
  </r>
  <r>
    <n v="2653"/>
    <s v="Jack Dwan"/>
    <d v="1921-05-03T00:00:00"/>
    <s v="Former"/>
    <s v="F-G"/>
    <s v="USA"/>
    <s v="White"/>
    <d v="1948-11-01T00:00:00"/>
    <n v="1948"/>
    <n v="1949"/>
    <d v="1993-08-04T00:00:00"/>
    <n v="1"/>
    <s v="Yes"/>
    <n v="72"/>
    <n v="27.5"/>
    <n v="72.25"/>
    <n v="90.72"/>
    <n v="193.04"/>
    <n v="193.04"/>
    <n v="24.34"/>
    <n v="60"/>
    <s v="No"/>
    <s v="No encontrado"/>
    <s v="Sin información"/>
    <s v="XB5F"/>
    <x v="4"/>
  </r>
  <r>
    <n v="2654"/>
    <s v="Jerry Eaves"/>
    <d v="1959-02-08T00:00:00"/>
    <s v="Former"/>
    <s v="g"/>
    <s v="USA"/>
    <s v="Black"/>
    <d v="1982-11-01T00:00:00"/>
    <n v="1982"/>
    <n v="1987"/>
    <d v="2019-07-31T00:00:00"/>
    <n v="0"/>
    <s v="No"/>
    <n v="60"/>
    <n v="23.73"/>
    <n v="60.47"/>
    <n v="81.650000000000006"/>
    <n v="193.04"/>
    <n v="193.04"/>
    <n v="21.91"/>
    <n v="168"/>
    <s v="No"/>
    <m/>
    <m/>
    <m/>
    <x v="1"/>
  </r>
  <r>
    <n v="2655"/>
    <s v="Bill Ebben"/>
    <d v="1935-10-07T00:00:00"/>
    <s v="Former"/>
    <s v="g"/>
    <s v="USA"/>
    <s v="White"/>
    <d v="1957-11-01T00:00:00"/>
    <n v="1957"/>
    <n v="1958"/>
    <d v="2019-07-31T00:00:00"/>
    <n v="0"/>
    <s v="No"/>
    <n v="83"/>
    <n v="22.07"/>
    <n v="83.81"/>
    <n v="86.18"/>
    <n v="193.04"/>
    <n v="193.04"/>
    <n v="23.13"/>
    <n v="8"/>
    <s v="No"/>
    <m/>
    <m/>
    <m/>
    <x v="1"/>
  </r>
  <r>
    <n v="2656"/>
    <s v="Blue Edwards"/>
    <d v="1965-10-31T00:00:00"/>
    <s v="Former"/>
    <s v="G-F"/>
    <s v="USA"/>
    <s v="Mezcla"/>
    <d v="1989-11-01T00:00:00"/>
    <n v="1989"/>
    <n v="1999"/>
    <d v="2019-07-31T00:00:00"/>
    <n v="0"/>
    <s v="No"/>
    <n v="53"/>
    <n v="24"/>
    <n v="53.75"/>
    <n v="90.72"/>
    <n v="193.04"/>
    <n v="193.04"/>
    <n v="24.34"/>
    <n v="704"/>
    <s v="No"/>
    <m/>
    <m/>
    <m/>
    <x v="1"/>
  </r>
  <r>
    <n v="2657"/>
    <s v="Jay Edwards"/>
    <d v="1969-01-03T00:00:00"/>
    <s v="Former"/>
    <s v="g"/>
    <s v="USA"/>
    <s v="Black"/>
    <d v="1989-11-01T00:00:00"/>
    <n v="1989"/>
    <n v="1990"/>
    <d v="2019-07-31T00:00:00"/>
    <n v="0"/>
    <s v="No"/>
    <n v="50"/>
    <n v="20.83"/>
    <n v="50.57"/>
    <n v="83.91"/>
    <n v="193.04"/>
    <n v="193.04"/>
    <n v="22.52"/>
    <n v="4"/>
    <s v="No"/>
    <m/>
    <m/>
    <m/>
    <x v="1"/>
  </r>
  <r>
    <n v="2658"/>
    <s v="Wayne Ellington"/>
    <d v="1987-10-29T00:00:00"/>
    <s v="Active"/>
    <s v="g"/>
    <s v="USA"/>
    <s v="Black"/>
    <d v="2009-11-01T00:00:00"/>
    <n v="2009"/>
    <n v="2020"/>
    <d v="2019-07-31T00:00:00"/>
    <n v="0"/>
    <s v="No"/>
    <n v="31"/>
    <n v="22.01"/>
    <n v="31.75"/>
    <n v="90.72"/>
    <n v="193.04"/>
    <n v="193.04"/>
    <n v="24.34"/>
    <n v="370"/>
    <s v="No"/>
    <m/>
    <m/>
    <m/>
    <x v="1"/>
  </r>
  <r>
    <n v="2659"/>
    <s v="Darrell Elston"/>
    <d v="1952-08-15T00:00:00"/>
    <s v="Former"/>
    <s v="g"/>
    <s v="USA"/>
    <s v="White"/>
    <d v="1976-11-01T00:00:00"/>
    <n v="1976"/>
    <n v="1977"/>
    <d v="2019-07-31T00:00:00"/>
    <n v="0"/>
    <s v="No"/>
    <n v="66"/>
    <n v="24.21"/>
    <n v="66.959999999999994"/>
    <n v="86.18"/>
    <n v="193.04"/>
    <n v="193.04"/>
    <n v="23.13"/>
    <n v="5"/>
    <s v="No"/>
    <m/>
    <m/>
    <m/>
    <x v="1"/>
  </r>
  <r>
    <n v="2660"/>
    <s v="Claude English"/>
    <d v="1946-12-26T00:00:00"/>
    <s v="Former"/>
    <s v="F"/>
    <s v="USA"/>
    <s v="Black"/>
    <d v="1970-11-01T00:00:00"/>
    <n v="1970"/>
    <n v="1971"/>
    <d v="2019-07-31T00:00:00"/>
    <n v="0"/>
    <s v="No"/>
    <n v="72"/>
    <n v="23.85"/>
    <n v="72.59"/>
    <n v="83.91"/>
    <n v="193.04"/>
    <n v="193.04"/>
    <n v="22.52"/>
    <n v="18"/>
    <s v="No"/>
    <m/>
    <m/>
    <m/>
    <x v="1"/>
  </r>
  <r>
    <n v="2661"/>
    <s v="Jo Jo English"/>
    <d v="1970-02-04T00:00:00"/>
    <s v="Former"/>
    <s v="g"/>
    <s v="No USA"/>
    <s v="Black"/>
    <d v="1992-11-01T00:00:00"/>
    <n v="1992"/>
    <n v="1995"/>
    <d v="2019-07-31T00:00:00"/>
    <n v="0"/>
    <s v="No"/>
    <n v="49"/>
    <n v="22.74"/>
    <n v="49.48"/>
    <n v="88.45"/>
    <n v="193.04"/>
    <n v="193.04"/>
    <n v="23.74"/>
    <n v="50"/>
    <s v="No"/>
    <m/>
    <m/>
    <m/>
    <x v="1"/>
  </r>
  <r>
    <n v="2662"/>
    <s v="Dick Farley"/>
    <d v="1932-04-13T00:00:00"/>
    <s v="Former"/>
    <s v="G-F"/>
    <s v="USA"/>
    <s v="White"/>
    <d v="1954-11-01T00:00:00"/>
    <n v="1954"/>
    <n v="1959"/>
    <d v="1969-10-01T00:00:00"/>
    <n v="1"/>
    <s v="Yes"/>
    <n v="37"/>
    <n v="22.55"/>
    <n v="37.47"/>
    <n v="86.18"/>
    <n v="193.04"/>
    <n v="193.04"/>
    <n v="23.13"/>
    <n v="211"/>
    <s v="No"/>
    <s v="Cáncer"/>
    <s v="Cáncer"/>
    <s v="2D4Z Unspecified malignant neoplasms of ill-defined or unspecified sites"/>
    <x v="3"/>
  </r>
  <r>
    <n v="2663"/>
    <s v="Jim Farmer"/>
    <d v="1964-09-23T00:00:00"/>
    <s v="Former"/>
    <s v="g"/>
    <s v="USA"/>
    <s v="White"/>
    <d v="1987-11-01T00:00:00"/>
    <n v="1987"/>
    <n v="1994"/>
    <d v="2019-07-31T00:00:00"/>
    <n v="0"/>
    <s v="No"/>
    <n v="54"/>
    <n v="23.1"/>
    <n v="54.85"/>
    <n v="86.18"/>
    <n v="193.04"/>
    <n v="193.04"/>
    <n v="23.13"/>
    <n v="136"/>
    <s v="No"/>
    <m/>
    <m/>
    <m/>
    <x v="1"/>
  </r>
  <r>
    <n v="2664"/>
    <s v="Butch Feher"/>
    <d v="1954-05-19T00:00:00"/>
    <s v="Former"/>
    <s v="g"/>
    <s v="USA"/>
    <s v="White"/>
    <d v="1976-11-01T00:00:00"/>
    <n v="1976"/>
    <n v="1977"/>
    <d v="2019-07-31T00:00:00"/>
    <n v="0"/>
    <s v="No"/>
    <n v="65"/>
    <n v="22.46"/>
    <n v="65.2"/>
    <n v="83.91"/>
    <n v="193.04"/>
    <n v="193.04"/>
    <n v="22.52"/>
    <n v="48"/>
    <s v="No"/>
    <m/>
    <m/>
    <m/>
    <x v="1"/>
  </r>
  <r>
    <n v="2665"/>
    <s v="Al Ferrari"/>
    <d v="1933-07-06T00:00:00"/>
    <s v="Former"/>
    <s v="G-F"/>
    <s v="USA"/>
    <s v="White"/>
    <d v="1955-11-01T00:00:00"/>
    <n v="1955"/>
    <n v="1963"/>
    <d v="2016-05-02T00:00:00"/>
    <n v="1"/>
    <s v="Yes"/>
    <n v="82"/>
    <n v="22.32"/>
    <n v="82.82"/>
    <n v="86.18"/>
    <n v="193.04"/>
    <n v="193.04"/>
    <n v="23.13"/>
    <n v="371"/>
    <s v="No"/>
    <s v="No encontrado"/>
    <s v="Sin información"/>
    <s v="XB5F"/>
    <x v="4"/>
  </r>
  <r>
    <n v="2666"/>
    <s v="Isaac Fontaine"/>
    <d v="1975-04-16T00:00:00"/>
    <s v="Former"/>
    <s v="g"/>
    <s v="USA"/>
    <s v="Black"/>
    <d v="2001-11-01T00:00:00"/>
    <n v="2001"/>
    <n v="2002"/>
    <d v="2019-07-31T00:00:00"/>
    <n v="0"/>
    <s v="No"/>
    <n v="44"/>
    <n v="26.55"/>
    <n v="44.29"/>
    <n v="95.25"/>
    <n v="193.04"/>
    <n v="193.04"/>
    <n v="25.56"/>
    <n v="6"/>
    <s v="No"/>
    <m/>
    <m/>
    <m/>
    <x v="1"/>
  </r>
  <r>
    <n v="2667"/>
    <s v="Levi Fontaine"/>
    <d v="1948-11-01T00:00:00"/>
    <s v="Former"/>
    <s v="g"/>
    <s v="USA"/>
    <s v="Black"/>
    <d v="1970-11-01T00:00:00"/>
    <n v="1970"/>
    <n v="1971"/>
    <d v="2019-07-31T00:00:00"/>
    <n v="0"/>
    <s v="No"/>
    <n v="70"/>
    <n v="22"/>
    <n v="70.739999999999995"/>
    <n v="86.18"/>
    <n v="193.04"/>
    <n v="193.04"/>
    <n v="23.13"/>
    <n v="35"/>
    <s v="No"/>
    <m/>
    <m/>
    <m/>
    <x v="1"/>
  </r>
  <r>
    <n v="2668"/>
    <s v="Joseph Forte"/>
    <d v="1981-03-23T00:00:00"/>
    <s v="Former"/>
    <s v="g"/>
    <s v="USA"/>
    <s v="Black"/>
    <d v="2001-11-01T00:00:00"/>
    <n v="2001"/>
    <n v="2003"/>
    <d v="2019-07-31T00:00:00"/>
    <n v="0"/>
    <s v="No"/>
    <n v="38"/>
    <n v="20.61"/>
    <n v="38.35"/>
    <n v="88"/>
    <n v="193.04"/>
    <n v="193.04"/>
    <n v="23.61"/>
    <n v="25"/>
    <s v="No"/>
    <m/>
    <m/>
    <m/>
    <x v="1"/>
  </r>
  <r>
    <n v="2669"/>
    <s v="Randy Foye"/>
    <d v="1983-09-24T00:00:00"/>
    <s v="Former"/>
    <s v="g"/>
    <s v="USA"/>
    <s v="Black"/>
    <d v="2006-11-01T00:00:00"/>
    <n v="2006"/>
    <n v="2017"/>
    <d v="2019-07-31T00:00:00"/>
    <n v="0"/>
    <s v="No"/>
    <n v="35"/>
    <n v="23.1"/>
    <n v="35.85"/>
    <n v="96.61"/>
    <n v="193.04"/>
    <n v="193.04"/>
    <n v="25.93"/>
    <n v="591"/>
    <s v="No"/>
    <m/>
    <m/>
    <m/>
    <x v="1"/>
  </r>
  <r>
    <n v="2670"/>
    <s v="Walt Frazier*"/>
    <d v="1945-03-29T00:00:00"/>
    <s v="Former"/>
    <s v="g"/>
    <s v="USA"/>
    <s v="Black"/>
    <d v="1967-11-01T00:00:00"/>
    <n v="1967"/>
    <n v="1980"/>
    <d v="2019-07-31T00:00:00"/>
    <n v="0"/>
    <s v="No"/>
    <n v="74"/>
    <n v="22.59"/>
    <n v="74.34"/>
    <n v="90.72"/>
    <n v="193.04"/>
    <n v="193.04"/>
    <n v="24.34"/>
    <n v="825"/>
    <s v="No"/>
    <m/>
    <m/>
    <m/>
    <x v="1"/>
  </r>
  <r>
    <n v="2671"/>
    <s v="Larry Friend"/>
    <d v="1935-04-14T00:00:00"/>
    <s v="Former"/>
    <s v="G-F"/>
    <s v="USA"/>
    <s v="White"/>
    <d v="1957-11-01T00:00:00"/>
    <n v="1957"/>
    <n v="1958"/>
    <d v="1998-02-27T00:00:00"/>
    <n v="1"/>
    <s v="Yes"/>
    <n v="62"/>
    <n v="22.55"/>
    <n v="62.87"/>
    <n v="83.91"/>
    <n v="193.04"/>
    <n v="193.04"/>
    <n v="22.52"/>
    <n v="44"/>
    <s v="No"/>
    <s v="Cáncer"/>
    <s v="Cáncer de próstata"/>
    <s v="2C82.Z Malignant neoplasms of prostate, unspecified"/>
    <x v="3"/>
  </r>
  <r>
    <n v="2672"/>
    <s v="Pat Frink"/>
    <d v="1945-02-18T00:00:00"/>
    <s v="Former"/>
    <s v="g"/>
    <s v="USA"/>
    <s v="White"/>
    <d v="1968-11-01T00:00:00"/>
    <n v="1968"/>
    <n v="1969"/>
    <d v="2012-05-06T00:00:00"/>
    <n v="1"/>
    <s v="Yes"/>
    <n v="67"/>
    <n v="23.7"/>
    <n v="67.209999999999994"/>
    <n v="88.45"/>
    <n v="193.04"/>
    <n v="193.04"/>
    <n v="23.74"/>
    <n v="48"/>
    <s v="No"/>
    <s v="Accidente/Asesinato/Suicidio"/>
    <s v="Accidente de coche"/>
    <s v="PA04&amp;XE5NE "/>
    <x v="5"/>
  </r>
  <r>
    <n v="2673"/>
    <s v="Tony Fuller"/>
    <d v="1958-09-04T00:00:00"/>
    <s v="Former"/>
    <s v="g"/>
    <s v="USA"/>
    <s v="Black"/>
    <d v="1980-11-01T00:00:00"/>
    <n v="1980"/>
    <n v="1981"/>
    <d v="2019-07-31T00:00:00"/>
    <n v="0"/>
    <s v="No"/>
    <n v="60"/>
    <n v="22.16"/>
    <n v="60.9"/>
    <n v="81.650000000000006"/>
    <n v="193.04"/>
    <n v="193.04"/>
    <n v="21.91"/>
    <n v="15"/>
    <s v="No"/>
    <m/>
    <m/>
    <m/>
    <x v="1"/>
  </r>
  <r>
    <n v="2674"/>
    <s v="Terry Furlow"/>
    <d v="1954-10-18T00:00:00"/>
    <s v="Former"/>
    <s v="G-F"/>
    <s v="USA"/>
    <s v="Black"/>
    <d v="1976-11-01T00:00:00"/>
    <n v="1976"/>
    <n v="1980"/>
    <d v="1980-05-23T00:00:00"/>
    <n v="1"/>
    <s v="Yes"/>
    <n v="25"/>
    <n v="22.04"/>
    <n v="25.6"/>
    <n v="86.18"/>
    <n v="193.04"/>
    <n v="193.04"/>
    <n v="23.13"/>
    <n v="239"/>
    <s v="Yes"/>
    <s v="Accidente/Asesinato/Suicidio"/>
    <s v="Accidente de coche"/>
    <s v="PA04&amp;XE5NE "/>
    <x v="5"/>
  </r>
  <r>
    <n v="2675"/>
    <s v="Mike Gale"/>
    <d v="1950-07-18T00:00:00"/>
    <s v="Former"/>
    <s v="g"/>
    <s v="USA"/>
    <s v="Black"/>
    <d v="1976-11-01T00:00:00"/>
    <n v="1976"/>
    <n v="1982"/>
    <d v="2019-07-31T00:00:00"/>
    <n v="0"/>
    <s v="No"/>
    <n v="69"/>
    <n v="26.29"/>
    <n v="69.03"/>
    <n v="83.91"/>
    <n v="193.04"/>
    <n v="193.04"/>
    <n v="22.52"/>
    <n v="453"/>
    <s v="No"/>
    <m/>
    <m/>
    <m/>
    <x v="1"/>
  </r>
  <r>
    <n v="2676"/>
    <s v="Bob Gantt"/>
    <d v="1922-06-22T00:00:00"/>
    <s v="Former"/>
    <s v="F-C"/>
    <s v="USA"/>
    <s v="White"/>
    <d v="1946-11-01T00:00:00"/>
    <n v="1946"/>
    <n v="1947"/>
    <d v="1994-10-25T00:00:00"/>
    <n v="1"/>
    <s v="Yes"/>
    <n v="72"/>
    <n v="24.36"/>
    <n v="72.34"/>
    <n v="92.99"/>
    <n v="193.04"/>
    <n v="193.04"/>
    <n v="24.95"/>
    <n v="23"/>
    <s v="No"/>
    <m/>
    <s v="Después de una larga enfermedad."/>
    <s v="XB5F"/>
    <x v="4"/>
  </r>
  <r>
    <n v="2677"/>
    <s v="Gary Garland"/>
    <d v="1957-10-12T00:00:00"/>
    <s v="Former"/>
    <s v="g"/>
    <s v="USA"/>
    <s v="Black"/>
    <d v="1979-11-01T00:00:00"/>
    <n v="1979"/>
    <n v="1980"/>
    <d v="2019-07-31T00:00:00"/>
    <n v="0"/>
    <s v="No"/>
    <n v="61"/>
    <n v="22.05"/>
    <n v="61.8"/>
    <n v="81.650000000000006"/>
    <n v="193.04"/>
    <n v="193.04"/>
    <n v="21.91"/>
    <n v="78"/>
    <s v="No"/>
    <m/>
    <m/>
    <m/>
    <x v="1"/>
  </r>
  <r>
    <n v="2678"/>
    <s v="Diante Garrett"/>
    <d v="1988-11-03T00:00:00"/>
    <s v="Former"/>
    <s v="g"/>
    <s v="USA"/>
    <s v="Mezcla"/>
    <d v="2012-11-01T00:00:00"/>
    <n v="2012"/>
    <n v="2014"/>
    <d v="2019-07-31T00:00:00"/>
    <n v="0"/>
    <s v="No"/>
    <n v="30"/>
    <n v="23.99"/>
    <n v="30.74"/>
    <n v="86.18"/>
    <n v="193.04"/>
    <n v="193.04"/>
    <n v="23.13"/>
    <n v="90"/>
    <s v="No"/>
    <m/>
    <m/>
    <m/>
    <x v="1"/>
  </r>
  <r>
    <n v="2679"/>
    <s v="Ed Gayda"/>
    <d v="1927-05-11T00:00:00"/>
    <s v="Former"/>
    <s v="G-F"/>
    <s v="USA"/>
    <s v="White"/>
    <d v="1950-11-01T00:00:00"/>
    <n v="1950"/>
    <n v="1951"/>
    <d v="2019-07-31T00:00:00"/>
    <n v="0"/>
    <s v="No"/>
    <n v="92"/>
    <n v="23.48"/>
    <n v="92.22"/>
    <n v="95.25"/>
    <n v="193.04"/>
    <n v="193.04"/>
    <n v="25.56"/>
    <n v="15"/>
    <s v="No"/>
    <m/>
    <m/>
    <m/>
    <x v="1"/>
  </r>
  <r>
    <n v="2680"/>
    <s v="Gorham Getchell"/>
    <d v="1920-08-14T00:00:00"/>
    <s v="Former"/>
    <s v="C"/>
    <s v="USA"/>
    <s v="White"/>
    <d v="1946-11-01T00:00:00"/>
    <n v="1946"/>
    <n v="1947"/>
    <d v="1980-07-07T00:00:00"/>
    <n v="1"/>
    <s v="Yes"/>
    <n v="59"/>
    <n v="26.21"/>
    <n v="59.9"/>
    <n v="92.99"/>
    <n v="193.04"/>
    <n v="193.04"/>
    <n v="24.95"/>
    <n v="16"/>
    <s v="No"/>
    <s v="No encontrado"/>
    <s v="Sin información"/>
    <s v="XB5F"/>
    <x v="4"/>
  </r>
  <r>
    <n v="2681"/>
    <s v="Chuck Gilmur"/>
    <d v="1922-08-13T00:00:00"/>
    <s v="Former"/>
    <s v="F-C"/>
    <s v="USA"/>
    <s v="White"/>
    <d v="1946-11-01T00:00:00"/>
    <n v="1946"/>
    <n v="1951"/>
    <d v="2011-01-14T00:00:00"/>
    <n v="1"/>
    <s v="Yes"/>
    <n v="88"/>
    <n v="24.22"/>
    <n v="88.42"/>
    <n v="102.06"/>
    <n v="193.04"/>
    <n v="193.04"/>
    <n v="27.39"/>
    <n v="239"/>
    <s v="No"/>
    <s v="No encontrado"/>
    <s v="Sin información (&quot;died peacefully&quot;)"/>
    <s v="XB5F"/>
    <x v="6"/>
  </r>
  <r>
    <n v="2682"/>
    <s v="Eric Gordon"/>
    <d v="1988-12-25T00:00:00"/>
    <s v="Active"/>
    <s v="g"/>
    <s v="USA"/>
    <s v="Black"/>
    <d v="2008-11-01T00:00:00"/>
    <n v="2008"/>
    <n v="2020"/>
    <d v="2019-07-31T00:00:00"/>
    <n v="0"/>
    <s v="No"/>
    <n v="30"/>
    <n v="19.850000000000001"/>
    <n v="30.6"/>
    <n v="97.52"/>
    <n v="193.04"/>
    <n v="193.04"/>
    <n v="26.17"/>
    <n v="358"/>
    <s v="No"/>
    <m/>
    <m/>
    <m/>
    <x v="1"/>
  </r>
  <r>
    <n v="2683"/>
    <s v="Greg Graham"/>
    <d v="1970-11-26T00:00:00"/>
    <s v="Former"/>
    <s v="g"/>
    <s v="USA"/>
    <s v="Black"/>
    <d v="1993-11-01T00:00:00"/>
    <n v="1993"/>
    <n v="1998"/>
    <d v="2019-07-31T00:00:00"/>
    <n v="0"/>
    <s v="No"/>
    <n v="48"/>
    <n v="22.93"/>
    <n v="48.68"/>
    <n v="78.92"/>
    <n v="193.04"/>
    <n v="193.04"/>
    <n v="21.18"/>
    <n v="207"/>
    <s v="No"/>
    <m/>
    <m/>
    <m/>
    <x v="1"/>
  </r>
  <r>
    <n v="2684"/>
    <s v="Willie Green"/>
    <d v="1981-07-28T00:00:00"/>
    <s v="Former"/>
    <s v="g"/>
    <s v="USA"/>
    <s v="Black"/>
    <d v="2003-11-01T00:00:00"/>
    <n v="2003"/>
    <n v="2015"/>
    <d v="2019-07-31T00:00:00"/>
    <n v="0"/>
    <s v="No"/>
    <n v="38"/>
    <n v="22.26"/>
    <n v="38.01"/>
    <n v="90.72"/>
    <n v="193.04"/>
    <n v="193.04"/>
    <n v="24.34"/>
    <n v="721"/>
    <s v="No"/>
    <m/>
    <m/>
    <m/>
    <x v="1"/>
  </r>
  <r>
    <n v="2685"/>
    <s v="Orien Greene"/>
    <d v="1982-02-04T00:00:00"/>
    <s v="Former"/>
    <s v="g"/>
    <s v="USA"/>
    <s v="Black"/>
    <d v="2005-11-01T00:00:00"/>
    <n v="2005"/>
    <n v="2011"/>
    <d v="2019-07-31T00:00:00"/>
    <n v="0"/>
    <s v="No"/>
    <n v="37"/>
    <n v="23.74"/>
    <n v="37.479999999999997"/>
    <n v="94.35"/>
    <n v="193.04"/>
    <n v="193.04"/>
    <n v="25.32"/>
    <n v="131"/>
    <s v="No"/>
    <m/>
    <m/>
    <m/>
    <x v="1"/>
  </r>
  <r>
    <n v="2686"/>
    <s v="Darrell Griffith"/>
    <d v="1958-06-16T00:00:00"/>
    <s v="Former"/>
    <s v="g"/>
    <s v="USA"/>
    <s v="Black"/>
    <d v="1980-11-01T00:00:00"/>
    <n v="1980"/>
    <n v="1991"/>
    <d v="2019-07-31T00:00:00"/>
    <n v="0"/>
    <s v="No"/>
    <n v="61"/>
    <n v="22.38"/>
    <n v="61.12"/>
    <n v="86.18"/>
    <n v="193.04"/>
    <n v="193.04"/>
    <n v="23.13"/>
    <n v="765"/>
    <s v="No"/>
    <m/>
    <m/>
    <m/>
    <x v="1"/>
  </r>
  <r>
    <n v="2687"/>
    <s v="Jerry Grote"/>
    <d v="1940-12-28T00:00:00"/>
    <s v="Former"/>
    <s v="g"/>
    <s v="USA"/>
    <s v="White"/>
    <d v="1964-11-01T00:00:00"/>
    <n v="1964"/>
    <n v="1965"/>
    <d v="2019-07-31T00:00:00"/>
    <n v="0"/>
    <s v="No"/>
    <n v="78"/>
    <n v="23.84"/>
    <n v="78.59"/>
    <n v="97.52"/>
    <n v="193.04"/>
    <n v="193.04"/>
    <n v="26.17"/>
    <n v="11"/>
    <s v="No"/>
    <m/>
    <m/>
    <m/>
    <x v="1"/>
  </r>
  <r>
    <n v="2688"/>
    <s v="Richie Guerin*"/>
    <d v="1932-05-29T00:00:00"/>
    <s v="Former"/>
    <s v="g"/>
    <s v="USA"/>
    <s v="White"/>
    <d v="1956-11-01T00:00:00"/>
    <n v="1956"/>
    <n v="1970"/>
    <d v="2019-07-31T00:00:00"/>
    <n v="0"/>
    <s v="No"/>
    <n v="87"/>
    <n v="24.43"/>
    <n v="87.17"/>
    <n v="88.45"/>
    <n v="193.04"/>
    <n v="193.04"/>
    <n v="23.74"/>
    <n v="848"/>
    <s v="No"/>
    <m/>
    <m/>
    <m/>
    <x v="1"/>
  </r>
  <r>
    <n v="2689"/>
    <s v="Coulby Gunther"/>
    <d v="1923-02-05T00:00:00"/>
    <s v="Former"/>
    <s v="F"/>
    <s v="USA"/>
    <s v="White"/>
    <d v="1946-11-01T00:00:00"/>
    <n v="1946"/>
    <n v="1949"/>
    <d v="2005-07-14T00:00:00"/>
    <n v="1"/>
    <s v="Yes"/>
    <n v="82"/>
    <n v="23.74"/>
    <n v="82.44"/>
    <n v="86.18"/>
    <n v="193.04"/>
    <n v="193.04"/>
    <n v="23.13"/>
    <n v="84"/>
    <s v="No"/>
    <s v="No encontrado"/>
    <s v="Sin información"/>
    <s v="XB5F"/>
    <x v="4"/>
  </r>
  <r>
    <n v="2690"/>
    <s v="Cliff Hagan*"/>
    <d v="1931-12-09T00:00:00"/>
    <s v="Former"/>
    <s v="F-G"/>
    <s v="USA"/>
    <s v="White"/>
    <d v="1956-11-01T00:00:00"/>
    <n v="1956"/>
    <n v="1966"/>
    <d v="2019-07-31T00:00:00"/>
    <n v="0"/>
    <s v="No"/>
    <n v="87"/>
    <n v="24.9"/>
    <n v="87.64"/>
    <n v="95.25"/>
    <n v="193.04"/>
    <n v="193.04"/>
    <n v="25.56"/>
    <n v="745"/>
    <s v="No"/>
    <m/>
    <m/>
    <m/>
    <x v="1"/>
  </r>
  <r>
    <n v="2691"/>
    <s v="Glenn Hansen"/>
    <d v="1952-04-21T00:00:00"/>
    <s v="Former"/>
    <s v="g"/>
    <s v="USA"/>
    <s v="White"/>
    <d v="1975-11-01T00:00:00"/>
    <n v="1975"/>
    <n v="1978"/>
    <d v="2019-07-31T00:00:00"/>
    <n v="0"/>
    <s v="No"/>
    <n v="67"/>
    <n v="23.53"/>
    <n v="67.27"/>
    <n v="92.99"/>
    <n v="193.04"/>
    <n v="193.04"/>
    <n v="24.95"/>
    <n v="112"/>
    <s v="No"/>
    <m/>
    <m/>
    <m/>
    <x v="1"/>
  </r>
  <r>
    <n v="2692"/>
    <s v="Jerome Harmon"/>
    <d v="1969-02-06T00:00:00"/>
    <s v="Former"/>
    <s v="g"/>
    <s v="USA"/>
    <s v="Black"/>
    <d v="1994-11-01T00:00:00"/>
    <n v="1994"/>
    <n v="1995"/>
    <d v="2019-07-31T00:00:00"/>
    <n v="0"/>
    <s v="No"/>
    <n v="50"/>
    <n v="25.73"/>
    <n v="50.48"/>
    <n v="86.18"/>
    <n v="193.04"/>
    <n v="193.04"/>
    <n v="23.13"/>
    <n v="10"/>
    <s v="No"/>
    <m/>
    <m/>
    <m/>
    <x v="1"/>
  </r>
  <r>
    <n v="2693"/>
    <s v="Derek Harper"/>
    <d v="1961-10-13T00:00:00"/>
    <s v="Former"/>
    <s v="g"/>
    <s v="USA"/>
    <s v="Black"/>
    <d v="1983-11-01T00:00:00"/>
    <n v="1983"/>
    <n v="1999"/>
    <d v="2019-07-31T00:00:00"/>
    <n v="0"/>
    <s v="No"/>
    <n v="57"/>
    <n v="22.05"/>
    <n v="57.8"/>
    <n v="83.91"/>
    <n v="193.04"/>
    <n v="193.04"/>
    <n v="22.52"/>
    <n v="1199"/>
    <s v="No"/>
    <m/>
    <m/>
    <m/>
    <x v="1"/>
  </r>
  <r>
    <n v="2694"/>
    <s v="Junior Harrington"/>
    <d v="1980-10-02T00:00:00"/>
    <s v="Former"/>
    <s v="g"/>
    <s v="USA"/>
    <s v="Black"/>
    <d v="2002-11-01T00:00:00"/>
    <n v="2002"/>
    <n v="2007"/>
    <d v="2019-07-31T00:00:00"/>
    <n v="0"/>
    <s v="No"/>
    <n v="38"/>
    <n v="22.08"/>
    <n v="38.83"/>
    <n v="81.650000000000006"/>
    <n v="193.04"/>
    <n v="193.04"/>
    <n v="21.91"/>
    <n v="140"/>
    <s v="No"/>
    <m/>
    <m/>
    <m/>
    <x v="1"/>
  </r>
  <r>
    <n v="2695"/>
    <s v="Art Harris"/>
    <d v="1947-01-13T00:00:00"/>
    <s v="Former"/>
    <s v="g"/>
    <s v="USA"/>
    <s v="Black"/>
    <d v="1968-11-01T00:00:00"/>
    <n v="1968"/>
    <n v="1972"/>
    <d v="2007-10-13T00:00:00"/>
    <n v="1"/>
    <s v="Yes"/>
    <n v="60"/>
    <n v="21.8"/>
    <n v="60.75"/>
    <n v="83.91"/>
    <n v="193.04"/>
    <n v="193.04"/>
    <n v="22.52"/>
    <n v="238"/>
    <s v="No"/>
    <s v="No encontrado"/>
    <s v="Sin información"/>
    <s v="XB5F"/>
    <x v="4"/>
  </r>
  <r>
    <n v="2696"/>
    <s v="Gary Harris"/>
    <d v="1994-09-14T00:00:00"/>
    <s v="Active"/>
    <s v="g"/>
    <s v="USA"/>
    <s v="Black"/>
    <d v="2014-11-01T00:00:00"/>
    <n v="2014"/>
    <n v="2020"/>
    <d v="2019-07-31T00:00:00"/>
    <n v="0"/>
    <s v="No"/>
    <n v="24"/>
    <n v="20.13"/>
    <n v="24.88"/>
    <n v="95.25"/>
    <n v="193.04"/>
    <n v="193.04"/>
    <n v="25.56"/>
    <n v="42"/>
    <s v="No"/>
    <m/>
    <m/>
    <m/>
    <x v="1"/>
  </r>
  <r>
    <n v="2697"/>
    <s v="Robert Hawkins"/>
    <d v="1954-06-30T00:00:00"/>
    <s v="Former"/>
    <s v="g"/>
    <s v="USA"/>
    <s v="Black"/>
    <d v="1975-11-01T00:00:00"/>
    <n v="1975"/>
    <n v="1979"/>
    <d v="1993-11-28T00:00:00"/>
    <n v="1"/>
    <s v="Yes"/>
    <n v="39"/>
    <n v="21.34"/>
    <n v="39.409999999999997"/>
    <n v="86.18"/>
    <n v="193.04"/>
    <n v="193.04"/>
    <n v="23.13"/>
    <n v="103"/>
    <s v="Yes"/>
    <s v="Accidente/Asesinato/Suicidio"/>
    <s v="Asesinado de un tiro"/>
    <s v="PE20.Y&amp;XE5VY"/>
    <x v="5"/>
  </r>
  <r>
    <n v="2698"/>
    <s v="Nate Hawthorne"/>
    <d v="1950-01-15T00:00:00"/>
    <s v="Former"/>
    <s v="g"/>
    <s v="USA"/>
    <s v="Black"/>
    <d v="1973-11-01T00:00:00"/>
    <n v="1973"/>
    <n v="1976"/>
    <d v="2005-11-23T00:00:00"/>
    <n v="1"/>
    <s v="Yes"/>
    <n v="55"/>
    <n v="23.79"/>
    <n v="55.85"/>
    <n v="86.18"/>
    <n v="193.04"/>
    <n v="193.04"/>
    <n v="23.13"/>
    <n v="162"/>
    <s v="No"/>
    <s v="Diseases of the circulatory system"/>
    <s v="Infarto"/>
    <s v="BA41.Z Acute myocardial infarction, unspecified"/>
    <x v="2"/>
  </r>
  <r>
    <n v="2699"/>
    <s v="Kevin Henderson"/>
    <d v="1964-03-22T00:00:00"/>
    <s v="Former"/>
    <s v="g"/>
    <s v="USA"/>
    <s v="Black"/>
    <d v="1986-11-01T00:00:00"/>
    <n v="1986"/>
    <n v="1988"/>
    <d v="2019-07-31T00:00:00"/>
    <n v="0"/>
    <s v="No"/>
    <n v="55"/>
    <n v="22.61"/>
    <n v="55.36"/>
    <n v="88.45"/>
    <n v="193.04"/>
    <n v="193.04"/>
    <n v="23.74"/>
    <n v="22"/>
    <s v="No"/>
    <m/>
    <m/>
    <m/>
    <x v="1"/>
  </r>
  <r>
    <n v="2700"/>
    <s v="Armond Hill"/>
    <d v="1953-03-31T00:00:00"/>
    <s v="Former"/>
    <s v="g"/>
    <s v="USA"/>
    <s v="Black"/>
    <d v="1976-11-01T00:00:00"/>
    <n v="1976"/>
    <n v="1984"/>
    <d v="2019-07-31T00:00:00"/>
    <n v="0"/>
    <s v="No"/>
    <n v="66"/>
    <n v="23.59"/>
    <n v="66.33"/>
    <n v="86.18"/>
    <n v="193.04"/>
    <n v="193.04"/>
    <n v="23.13"/>
    <n v="468"/>
    <s v="No"/>
    <m/>
    <m/>
    <m/>
    <x v="1"/>
  </r>
  <r>
    <n v="2701"/>
    <s v="Gary Hill"/>
    <d v="1941-10-07T00:00:00"/>
    <s v="Former"/>
    <s v="g"/>
    <s v="USA"/>
    <s v="White"/>
    <d v="1963-11-01T00:00:00"/>
    <n v="1963"/>
    <n v="1965"/>
    <d v="2009-01-17T00:00:00"/>
    <n v="1"/>
    <s v="Yes"/>
    <n v="67"/>
    <n v="22.07"/>
    <n v="67.28"/>
    <n v="83.91"/>
    <n v="193.04"/>
    <n v="193.04"/>
    <n v="22.52"/>
    <n v="79"/>
    <s v="No"/>
    <s v="Cáncer"/>
    <s v="Causa desconocida"/>
    <s v="2D4Z Unspecified malignant neoplasms of ill-defined or unspecified sites"/>
    <x v="3"/>
  </r>
  <r>
    <n v="2702"/>
    <s v="Fred Hoiberg"/>
    <d v="1972-10-15T00:00:00"/>
    <s v="Former"/>
    <s v="g"/>
    <s v="USA"/>
    <s v="White"/>
    <d v="1995-11-01T00:00:00"/>
    <n v="1995"/>
    <n v="2005"/>
    <d v="2019-07-31T00:00:00"/>
    <n v="0"/>
    <s v="No"/>
    <n v="46"/>
    <n v="23.04"/>
    <n v="46.79"/>
    <n v="92.08"/>
    <n v="193.04"/>
    <n v="193.04"/>
    <n v="24.71"/>
    <n v="541"/>
    <s v="No"/>
    <m/>
    <m/>
    <m/>
    <x v="1"/>
  </r>
  <r>
    <n v="2703"/>
    <s v="Doug Holcomb"/>
    <d v="1925-02-09T00:00:00"/>
    <s v="Former"/>
    <s v="F"/>
    <s v="USA"/>
    <s v="White"/>
    <d v="1948-11-01T00:00:00"/>
    <n v="1948"/>
    <n v="1949"/>
    <d v="2008-02-03T00:00:00"/>
    <n v="1"/>
    <s v="Yes"/>
    <n v="82"/>
    <n v="23.73"/>
    <n v="82.98"/>
    <n v="90.72"/>
    <n v="193.04"/>
    <n v="193.04"/>
    <n v="24.34"/>
    <n v="3"/>
    <s v="No"/>
    <m/>
    <s v="Después de una larga enfermedad."/>
    <s v="XB5F"/>
    <x v="4"/>
  </r>
  <r>
    <n v="2704"/>
    <s v="Jrue Holiday"/>
    <d v="1990-06-12T00:00:00"/>
    <s v="Active"/>
    <s v="g"/>
    <s v="USA"/>
    <s v="Black"/>
    <d v="2009-11-01T00:00:00"/>
    <n v="2009"/>
    <n v="2020"/>
    <d v="2019-07-31T00:00:00"/>
    <n v="0"/>
    <s v="No"/>
    <n v="29"/>
    <n v="19.39"/>
    <n v="29.13"/>
    <n v="92.99"/>
    <n v="193.04"/>
    <n v="193.04"/>
    <n v="24.95"/>
    <n v="369"/>
    <s v="No"/>
    <m/>
    <m/>
    <m/>
    <x v="1"/>
  </r>
  <r>
    <n v="2705"/>
    <s v="Joe Holland"/>
    <d v="1925-09-26T00:00:00"/>
    <s v="Former"/>
    <s v="F"/>
    <s v="USA"/>
    <s v="White"/>
    <d v="1949-11-01T00:00:00"/>
    <n v="1949"/>
    <n v="1952"/>
    <d v="2010-09-18T00:00:00"/>
    <n v="1"/>
    <s v="Yes"/>
    <n v="84"/>
    <n v="24.1"/>
    <n v="84.98"/>
    <n v="83.91"/>
    <n v="193.04"/>
    <n v="193.04"/>
    <n v="22.52"/>
    <n v="186"/>
    <s v="No"/>
    <m/>
    <s v="Después de una larga enfermedad."/>
    <s v="XB5F"/>
    <x v="4"/>
  </r>
  <r>
    <n v="2706"/>
    <s v="Mike Holton"/>
    <d v="1961-08-04T00:00:00"/>
    <s v="Former"/>
    <s v="g"/>
    <s v="USA"/>
    <s v="Black"/>
    <d v="1984-11-01T00:00:00"/>
    <n v="1984"/>
    <n v="1990"/>
    <d v="2019-07-31T00:00:00"/>
    <n v="0"/>
    <s v="No"/>
    <n v="57"/>
    <n v="23.24"/>
    <n v="57.99"/>
    <n v="83.91"/>
    <n v="193.04"/>
    <n v="193.04"/>
    <n v="22.52"/>
    <n v="325"/>
    <s v="Yes"/>
    <m/>
    <m/>
    <m/>
    <x v="1"/>
  </r>
  <r>
    <n v="2707"/>
    <s v="Hot Rod Hundley"/>
    <d v="1934-10-26T00:00:00"/>
    <s v="Former"/>
    <s v="g"/>
    <s v="USA"/>
    <s v="White"/>
    <d v="1957-11-01T00:00:00"/>
    <n v="1957"/>
    <n v="1963"/>
    <d v="2015-03-27T00:00:00"/>
    <n v="1"/>
    <s v="Yes"/>
    <n v="80"/>
    <n v="23.02"/>
    <n v="80.42"/>
    <n v="83.91"/>
    <n v="193.04"/>
    <n v="193.04"/>
    <n v="22.52"/>
    <n v="431"/>
    <s v="No"/>
    <s v="Mental and behavioural disorders"/>
    <s v="Sufría Alzheimer"/>
    <s v="8A20 Alzheimer disease"/>
    <x v="0"/>
  </r>
  <r>
    <n v="2708"/>
    <s v="Jaren Jackson"/>
    <d v="1967-10-27T00:00:00"/>
    <s v="Former"/>
    <s v="G-F"/>
    <s v="USA"/>
    <s v="Black"/>
    <d v="1989-11-01T00:00:00"/>
    <n v="1989"/>
    <n v="2002"/>
    <d v="2019-07-31T00:00:00"/>
    <n v="0"/>
    <s v="No"/>
    <n v="51"/>
    <n v="22.02"/>
    <n v="51.76"/>
    <n v="86.18"/>
    <n v="193.04"/>
    <n v="193.04"/>
    <n v="23.13"/>
    <n v="431"/>
    <s v="No"/>
    <m/>
    <m/>
    <m/>
    <x v="1"/>
  </r>
  <r>
    <n v="2709"/>
    <s v="Jermaine Jackson"/>
    <d v="1976-06-07T00:00:00"/>
    <s v="Former"/>
    <s v="g"/>
    <s v="USA"/>
    <s v="Black"/>
    <d v="1999-11-01T00:00:00"/>
    <n v="1999"/>
    <n v="2006"/>
    <d v="2019-07-31T00:00:00"/>
    <n v="0"/>
    <s v="No"/>
    <n v="43"/>
    <n v="23.4"/>
    <n v="43.15"/>
    <n v="92.53"/>
    <n v="193.04"/>
    <n v="193.04"/>
    <n v="24.83"/>
    <n v="135"/>
    <s v="No"/>
    <m/>
    <m/>
    <m/>
    <x v="1"/>
  </r>
  <r>
    <n v="2710"/>
    <s v="Sam Jacobson"/>
    <d v="1975-07-22T00:00:00"/>
    <s v="Former"/>
    <s v="G-F"/>
    <s v="USA"/>
    <s v="White"/>
    <d v="1998-11-01T00:00:00"/>
    <n v="1998"/>
    <n v="2001"/>
    <d v="2019-07-31T00:00:00"/>
    <n v="0"/>
    <s v="No"/>
    <n v="44"/>
    <n v="23.28"/>
    <n v="44.02"/>
    <n v="97.52"/>
    <n v="193.04"/>
    <n v="193.04"/>
    <n v="26.17"/>
    <n v="68"/>
    <s v="No"/>
    <m/>
    <m/>
    <m/>
    <x v="1"/>
  </r>
  <r>
    <n v="2711"/>
    <s v="Gene James"/>
    <d v="1925-02-15T00:00:00"/>
    <s v="Former"/>
    <s v="F"/>
    <s v="USA"/>
    <s v="White"/>
    <d v="1948-11-01T00:00:00"/>
    <n v="1948"/>
    <n v="1951"/>
    <d v="1997-07-06T00:00:00"/>
    <n v="1"/>
    <s v="Yes"/>
    <n v="72"/>
    <n v="23.71"/>
    <n v="72.39"/>
    <n v="81.650000000000006"/>
    <n v="193.04"/>
    <n v="193.04"/>
    <n v="21.91"/>
    <n v="88"/>
    <s v="No"/>
    <s v="No encontrado"/>
    <s v="Sin información"/>
    <s v="XB5F"/>
    <x v="4"/>
  </r>
  <r>
    <n v="2712"/>
    <s v="Sarunas Jasikevicius"/>
    <d v="1976-03-05T00:00:00"/>
    <s v="Former"/>
    <s v="g"/>
    <s v="No USA"/>
    <s v="White"/>
    <d v="2005-11-01T00:00:00"/>
    <n v="2005"/>
    <n v="2007"/>
    <d v="2019-07-31T00:00:00"/>
    <n v="0"/>
    <s v="No"/>
    <n v="43"/>
    <n v="29.66"/>
    <n v="43.4"/>
    <n v="88.45"/>
    <n v="193.04"/>
    <n v="193.04"/>
    <n v="23.74"/>
    <n v="138"/>
    <s v="No"/>
    <m/>
    <m/>
    <m/>
    <x v="1"/>
  </r>
  <r>
    <n v="2713"/>
    <s v="John Jenkins"/>
    <d v="1991-03-06T00:00:00"/>
    <s v="Former"/>
    <s v="g"/>
    <s v="USA"/>
    <s v="Mezcla"/>
    <d v="2012-11-01T00:00:00"/>
    <n v="2012"/>
    <n v="2019"/>
    <d v="2019-07-31T00:00:00"/>
    <n v="0"/>
    <s v="No"/>
    <n v="28"/>
    <n v="21.66"/>
    <n v="28.4"/>
    <n v="97.52"/>
    <n v="193.04"/>
    <n v="193.04"/>
    <n v="26.17"/>
    <n v="91"/>
    <s v="No"/>
    <m/>
    <m/>
    <m/>
    <x v="1"/>
  </r>
  <r>
    <n v="2714"/>
    <s v="Clay Johnson"/>
    <d v="1956-07-18T00:00:00"/>
    <s v="Former"/>
    <s v="g"/>
    <s v="USA"/>
    <s v="Black"/>
    <d v="1981-11-01T00:00:00"/>
    <n v="1981"/>
    <n v="1984"/>
    <d v="2019-07-31T00:00:00"/>
    <n v="0"/>
    <s v="No"/>
    <n v="63"/>
    <n v="25.29"/>
    <n v="63.03"/>
    <n v="79.38"/>
    <n v="193.04"/>
    <n v="193.04"/>
    <n v="21.3"/>
    <n v="80"/>
    <s v="No"/>
    <m/>
    <m/>
    <m/>
    <x v="1"/>
  </r>
  <r>
    <n v="2715"/>
    <s v="Dennis Johnson*"/>
    <d v="1954-09-18T00:00:00"/>
    <s v="Former"/>
    <s v="g"/>
    <s v="USA"/>
    <s v="Black"/>
    <d v="1976-11-01T00:00:00"/>
    <n v="1976"/>
    <n v="1990"/>
    <d v="2007-02-22T00:00:00"/>
    <n v="1"/>
    <s v="Yes"/>
    <n v="52"/>
    <n v="22.12"/>
    <n v="52.43"/>
    <n v="83.91"/>
    <n v="193.04"/>
    <n v="193.04"/>
    <n v="22.52"/>
    <n v="1100"/>
    <s v="No"/>
    <s v="Diseases of the circulatory system"/>
    <s v="Infarto"/>
    <s v="BA41.Z Acute myocardial infarction, unspecified"/>
    <x v="2"/>
  </r>
  <r>
    <n v="2716"/>
    <s v="Tyler Johnson"/>
    <d v="1992-05-07T00:00:00"/>
    <s v="Active"/>
    <s v="g"/>
    <s v="USA"/>
    <s v="White"/>
    <d v="2014-11-01T00:00:00"/>
    <n v="2014"/>
    <n v="2020"/>
    <d v="2019-07-31T00:00:00"/>
    <n v="0"/>
    <s v="No"/>
    <n v="27"/>
    <n v="22.49"/>
    <n v="27.23"/>
    <n v="84.37"/>
    <n v="193.04"/>
    <n v="193.04"/>
    <n v="22.64"/>
    <n v="19"/>
    <s v="Yes"/>
    <m/>
    <m/>
    <m/>
    <x v="1"/>
  </r>
  <r>
    <n v="2717"/>
    <s v="Dominique Jones"/>
    <d v="1988-10-15T00:00:00"/>
    <s v="Former"/>
    <s v="g"/>
    <s v="USA"/>
    <s v="Black"/>
    <d v="2010-11-01T00:00:00"/>
    <n v="2010"/>
    <n v="2013"/>
    <d v="2019-07-31T00:00:00"/>
    <n v="0"/>
    <s v="No"/>
    <n v="30"/>
    <n v="22.05"/>
    <n v="30.79"/>
    <n v="97.52"/>
    <n v="193.04"/>
    <n v="193.04"/>
    <n v="26.17"/>
    <n v="80"/>
    <s v="No"/>
    <m/>
    <m/>
    <m/>
    <x v="1"/>
  </r>
  <r>
    <n v="2718"/>
    <s v="Fred Jones"/>
    <d v="1979-03-11T00:00:00"/>
    <s v="Former"/>
    <s v="G-F"/>
    <s v="USA"/>
    <s v="Black"/>
    <d v="2002-11-01T00:00:00"/>
    <n v="2002"/>
    <n v="2009"/>
    <d v="2019-07-31T00:00:00"/>
    <n v="0"/>
    <s v="No"/>
    <n v="40"/>
    <n v="23.64"/>
    <n v="40.39"/>
    <n v="95.25"/>
    <n v="193.04"/>
    <n v="193.04"/>
    <n v="25.56"/>
    <n v="430"/>
    <s v="No"/>
    <m/>
    <m/>
    <m/>
    <x v="1"/>
  </r>
  <r>
    <n v="2719"/>
    <s v="Jimmy Jones"/>
    <d v="1945-01-01T00:00:00"/>
    <s v="Former"/>
    <s v="g"/>
    <s v="USA"/>
    <s v="Black"/>
    <d v="1974-11-01T00:00:00"/>
    <n v="1974"/>
    <n v="1977"/>
    <d v="2019-07-31T00:00:00"/>
    <n v="0"/>
    <s v="No"/>
    <n v="74"/>
    <n v="29.83"/>
    <n v="74.58"/>
    <n v="85.27"/>
    <n v="193.04"/>
    <n v="193.04"/>
    <n v="22.88"/>
    <n v="140"/>
    <s v="No"/>
    <m/>
    <m/>
    <m/>
    <x v="1"/>
  </r>
  <r>
    <n v="2720"/>
    <s v="Sam Jones*"/>
    <d v="1933-06-24T00:00:00"/>
    <s v="Former"/>
    <s v="G-F"/>
    <s v="USA"/>
    <s v="Black"/>
    <d v="1957-11-01T00:00:00"/>
    <n v="1957"/>
    <n v="1969"/>
    <d v="2019-07-31T00:00:00"/>
    <n v="0"/>
    <s v="No"/>
    <n v="86"/>
    <n v="24.36"/>
    <n v="86.1"/>
    <n v="89.81"/>
    <n v="193.04"/>
    <n v="193.04"/>
    <n v="24.1"/>
    <n v="871"/>
    <s v="No"/>
    <m/>
    <m/>
    <m/>
    <x v="1"/>
  </r>
  <r>
    <n v="2721"/>
    <s v="Wah Wah Jones"/>
    <d v="1926-07-14T00:00:00"/>
    <s v="Former"/>
    <s v="F"/>
    <s v="USA"/>
    <s v="White"/>
    <d v="1949-11-01T00:00:00"/>
    <n v="1949"/>
    <n v="1952"/>
    <d v="2014-07-27T00:00:00"/>
    <n v="1"/>
    <s v="Yes"/>
    <n v="88"/>
    <n v="23.3"/>
    <n v="88.04"/>
    <n v="102.06"/>
    <n v="193.04"/>
    <n v="193.04"/>
    <n v="27.39"/>
    <n v="140"/>
    <s v="No"/>
    <s v="Endocrine, nutritional and metabolic diseases"/>
    <s v="Sin información"/>
    <s v="XB5F"/>
    <x v="4"/>
  </r>
  <r>
    <n v="2722"/>
    <s v="Reggie Jordan"/>
    <d v="1968-01-26T00:00:00"/>
    <s v="Former"/>
    <s v="g"/>
    <s v="USA"/>
    <s v="Black"/>
    <d v="1993-11-01T00:00:00"/>
    <n v="1993"/>
    <n v="2000"/>
    <d v="2019-07-31T00:00:00"/>
    <n v="0"/>
    <s v="No"/>
    <n v="51"/>
    <n v="25.77"/>
    <n v="51.51"/>
    <n v="88.45"/>
    <n v="193.04"/>
    <n v="193.04"/>
    <n v="23.74"/>
    <n v="186"/>
    <s v="Yes"/>
    <m/>
    <m/>
    <m/>
    <x v="1"/>
  </r>
  <r>
    <n v="2723"/>
    <s v="Harold Keeling"/>
    <d v="1963-09-18T00:00:00"/>
    <s v="Former"/>
    <s v="g"/>
    <s v="USA"/>
    <s v="Black"/>
    <d v="1985-11-01T00:00:00"/>
    <n v="1985"/>
    <n v="1986"/>
    <d v="2019-07-31T00:00:00"/>
    <n v="0"/>
    <s v="No"/>
    <n v="55"/>
    <n v="22.12"/>
    <n v="55.87"/>
    <n v="83.91"/>
    <n v="193.04"/>
    <n v="193.04"/>
    <n v="22.52"/>
    <n v="20"/>
    <s v="No"/>
    <m/>
    <m/>
    <m/>
    <x v="1"/>
  </r>
  <r>
    <n v="2724"/>
    <s v="Jason Kidd"/>
    <d v="1973-03-23T00:00:00"/>
    <s v="Former"/>
    <s v="g"/>
    <s v="USA"/>
    <s v="Mezcla"/>
    <d v="1994-11-01T00:00:00"/>
    <n v="1994"/>
    <n v="2013"/>
    <d v="2019-07-31T00:00:00"/>
    <n v="0"/>
    <s v="No"/>
    <n v="46"/>
    <n v="21.61"/>
    <n v="46.35"/>
    <n v="92.99"/>
    <n v="193.04"/>
    <n v="193.04"/>
    <n v="24.95"/>
    <n v="1391"/>
    <s v="No"/>
    <m/>
    <m/>
    <m/>
    <x v="1"/>
  </r>
  <r>
    <n v="2725"/>
    <s v="Sean Kilpatrick"/>
    <d v="1990-01-06T00:00:00"/>
    <s v="Former"/>
    <s v="g"/>
    <s v="USA"/>
    <s v="Black"/>
    <d v="2014-11-01T00:00:00"/>
    <n v="2014"/>
    <n v="2018"/>
    <d v="2019-07-31T00:00:00"/>
    <n v="0"/>
    <s v="No"/>
    <n v="29"/>
    <n v="24.82"/>
    <n v="29.56"/>
    <n v="95.25"/>
    <n v="193.04"/>
    <n v="193.04"/>
    <n v="25.56"/>
    <n v="1"/>
    <s v="No"/>
    <m/>
    <m/>
    <m/>
    <x v="1"/>
  </r>
  <r>
    <n v="2726"/>
    <s v="Bo Kimble"/>
    <d v="1966-04-09T00:00:00"/>
    <s v="Former"/>
    <s v="g"/>
    <s v="USA"/>
    <s v="Black"/>
    <d v="1990-11-01T00:00:00"/>
    <n v="1990"/>
    <n v="1993"/>
    <d v="2019-07-31T00:00:00"/>
    <n v="0"/>
    <s v="No"/>
    <n v="53"/>
    <n v="24.56"/>
    <n v="53.31"/>
    <n v="86.18"/>
    <n v="193.04"/>
    <n v="193.04"/>
    <n v="23.13"/>
    <n v="105"/>
    <s v="No"/>
    <m/>
    <m/>
    <m/>
    <x v="1"/>
  </r>
  <r>
    <n v="2727"/>
    <s v="Chad Kinch"/>
    <d v="1958-05-22T00:00:00"/>
    <s v="Former"/>
    <s v="g"/>
    <s v="USA"/>
    <s v="Black"/>
    <d v="1980-11-01T00:00:00"/>
    <n v="1980"/>
    <n v="1981"/>
    <d v="1994-04-03T00:00:00"/>
    <n v="1"/>
    <s v="Yes"/>
    <n v="35"/>
    <n v="22.45"/>
    <n v="35.869999999999997"/>
    <n v="86.18"/>
    <n v="193.04"/>
    <n v="193.04"/>
    <n v="23.13"/>
    <n v="41"/>
    <s v="No"/>
    <s v="Certain infectious and parasitic diseases"/>
    <s v="SIDA"/>
    <s v="1C62.Z Human immunodeficiency virus disease without mention of associated disease or condition, clinical stage unspecified"/>
    <x v="0"/>
  </r>
  <r>
    <n v="2728"/>
    <s v="Bart Kofoed"/>
    <d v="1964-03-24T00:00:00"/>
    <s v="Former"/>
    <s v="g"/>
    <s v="USA"/>
    <s v="White"/>
    <d v="1987-11-01T00:00:00"/>
    <n v="1987"/>
    <n v="1993"/>
    <d v="2019-07-31T00:00:00"/>
    <n v="0"/>
    <s v="No"/>
    <n v="55"/>
    <n v="23.61"/>
    <n v="55.35"/>
    <n v="95.25"/>
    <n v="193.04"/>
    <n v="193.04"/>
    <n v="25.56"/>
    <n v="111"/>
    <s v="No"/>
    <m/>
    <m/>
    <m/>
    <x v="1"/>
  </r>
  <r>
    <n v="2729"/>
    <s v="Barry Kramer"/>
    <d v="1942-11-10T00:00:00"/>
    <s v="Former"/>
    <s v="F-G"/>
    <s v="USA"/>
    <s v="White"/>
    <d v="1964-11-01T00:00:00"/>
    <n v="1964"/>
    <n v="1965"/>
    <d v="2019-07-31T00:00:00"/>
    <n v="0"/>
    <s v="No"/>
    <n v="76"/>
    <n v="21.98"/>
    <n v="76.72"/>
    <n v="90.72"/>
    <n v="193.04"/>
    <n v="193.04"/>
    <n v="24.34"/>
    <n v="52"/>
    <s v="No"/>
    <m/>
    <m/>
    <m/>
    <x v="1"/>
  </r>
  <r>
    <n v="2730"/>
    <s v="Wayne Kreklow"/>
    <d v="1957-01-04T00:00:00"/>
    <s v="Former"/>
    <s v="g"/>
    <s v="USA"/>
    <s v="White"/>
    <d v="1980-11-01T00:00:00"/>
    <n v="1980"/>
    <n v="1981"/>
    <d v="2019-07-31T00:00:00"/>
    <n v="0"/>
    <s v="No"/>
    <n v="62"/>
    <n v="23.82"/>
    <n v="62.57"/>
    <n v="79.38"/>
    <n v="193.04"/>
    <n v="193.04"/>
    <n v="21.3"/>
    <n v="25"/>
    <s v="No"/>
    <m/>
    <m/>
    <m/>
    <x v="1"/>
  </r>
  <r>
    <n v="2731"/>
    <s v="Doron Lamb"/>
    <d v="1991-11-06T00:00:00"/>
    <s v="Former"/>
    <s v="g"/>
    <s v="USA"/>
    <s v="Black"/>
    <d v="2012-11-01T00:00:00"/>
    <n v="2012"/>
    <n v="2014"/>
    <d v="2019-07-31T00:00:00"/>
    <n v="0"/>
    <s v="No"/>
    <n v="27"/>
    <n v="20.99"/>
    <n v="27.73"/>
    <n v="95.25"/>
    <n v="193.04"/>
    <n v="193.04"/>
    <n v="25.56"/>
    <n v="100"/>
    <s v="No"/>
    <m/>
    <m/>
    <m/>
    <x v="1"/>
  </r>
  <r>
    <n v="2732"/>
    <s v="Keith Langford"/>
    <d v="1983-09-15T00:00:00"/>
    <s v="Former"/>
    <s v="g"/>
    <s v="USA"/>
    <s v="Black"/>
    <d v="2007-11-01T00:00:00"/>
    <n v="2007"/>
    <n v="2008"/>
    <d v="2019-07-31T00:00:00"/>
    <n v="0"/>
    <s v="No"/>
    <n v="35"/>
    <n v="24.13"/>
    <n v="35.869999999999997"/>
    <n v="97.52"/>
    <n v="193.04"/>
    <n v="193.04"/>
    <n v="26.17"/>
    <n v="2"/>
    <s v="Yes"/>
    <m/>
    <m/>
    <m/>
    <x v="1"/>
  </r>
  <r>
    <n v="2733"/>
    <s v="York Larese"/>
    <d v="1938-07-18T00:00:00"/>
    <s v="Former"/>
    <s v="g"/>
    <s v="USA"/>
    <s v="White"/>
    <d v="1961-11-01T00:00:00"/>
    <n v="1961"/>
    <n v="1962"/>
    <d v="2016-02-06T00:00:00"/>
    <n v="1"/>
    <s v="Yes"/>
    <n v="77"/>
    <n v="23.29"/>
    <n v="77.56"/>
    <n v="83.01"/>
    <n v="193.04"/>
    <n v="193.04"/>
    <n v="22.28"/>
    <n v="59"/>
    <s v="No"/>
    <s v="No encontrado"/>
    <s v="Sin información"/>
    <s v="XB5F"/>
    <x v="4"/>
  </r>
  <r>
    <n v="2734"/>
    <s v="George Lee"/>
    <d v="1936-11-23T00:00:00"/>
    <s v="Former"/>
    <s v="F-G"/>
    <s v="USA"/>
    <s v="White"/>
    <d v="1960-11-01T00:00:00"/>
    <n v="1960"/>
    <n v="1968"/>
    <d v="2019-07-31T00:00:00"/>
    <n v="0"/>
    <s v="No"/>
    <n v="82"/>
    <n v="23.94"/>
    <n v="82.68"/>
    <n v="90.72"/>
    <n v="193.04"/>
    <n v="193.04"/>
    <n v="24.34"/>
    <n v="297"/>
    <s v="No"/>
    <m/>
    <m/>
    <m/>
    <x v="1"/>
  </r>
  <r>
    <n v="2735"/>
    <s v="Ron Lee"/>
    <d v="1952-11-02T00:00:00"/>
    <s v="Former"/>
    <s v="g"/>
    <s v="USA"/>
    <s v="Black"/>
    <d v="1976-11-01T00:00:00"/>
    <n v="1976"/>
    <n v="1982"/>
    <d v="2019-07-31T00:00:00"/>
    <n v="0"/>
    <s v="No"/>
    <n v="66"/>
    <n v="24"/>
    <n v="66.739999999999995"/>
    <n v="87.54"/>
    <n v="193.04"/>
    <n v="193.04"/>
    <n v="23.49"/>
    <n v="448"/>
    <s v="No"/>
    <m/>
    <m/>
    <m/>
    <x v="1"/>
  </r>
  <r>
    <n v="2736"/>
    <s v="Tim Legler"/>
    <d v="1966-12-26T00:00:00"/>
    <s v="Former"/>
    <s v="g"/>
    <s v="USA"/>
    <s v="White"/>
    <d v="1989-11-01T00:00:00"/>
    <n v="1989"/>
    <n v="2000"/>
    <d v="2019-07-31T00:00:00"/>
    <n v="0"/>
    <s v="No"/>
    <n v="52"/>
    <n v="22.85"/>
    <n v="52.59"/>
    <n v="90.72"/>
    <n v="193.04"/>
    <n v="193.04"/>
    <n v="24.34"/>
    <n v="310"/>
    <s v="No"/>
    <m/>
    <m/>
    <m/>
    <x v="1"/>
  </r>
  <r>
    <n v="2737"/>
    <s v="Voshon Lenard"/>
    <d v="1973-05-14T00:00:00"/>
    <s v="Former"/>
    <s v="g"/>
    <s v="USA"/>
    <s v="Black"/>
    <d v="1995-11-01T00:00:00"/>
    <n v="1995"/>
    <n v="2006"/>
    <d v="2019-07-31T00:00:00"/>
    <n v="0"/>
    <s v="No"/>
    <n v="46"/>
    <n v="22.47"/>
    <n v="46.21"/>
    <n v="92.99"/>
    <n v="193.04"/>
    <n v="193.04"/>
    <n v="24.95"/>
    <n v="565"/>
    <s v="No"/>
    <m/>
    <m/>
    <m/>
    <x v="1"/>
  </r>
  <r>
    <n v="2738"/>
    <s v="Travis Leslie"/>
    <d v="1990-03-29T00:00:00"/>
    <s v="Former"/>
    <s v="g"/>
    <s v="USA"/>
    <s v="Black"/>
    <d v="2011-11-01T00:00:00"/>
    <n v="2011"/>
    <n v="2012"/>
    <d v="2019-07-31T00:00:00"/>
    <n v="0"/>
    <s v="No"/>
    <n v="29"/>
    <n v="21.59"/>
    <n v="29.34"/>
    <n v="92.99"/>
    <n v="193.04"/>
    <n v="193.04"/>
    <n v="24.95"/>
    <n v="10"/>
    <s v="No"/>
    <m/>
    <m/>
    <m/>
    <x v="1"/>
  </r>
  <r>
    <n v="2739"/>
    <s v="Todd Lichti"/>
    <d v="1967-01-08T00:00:00"/>
    <s v="Former"/>
    <s v="G-F"/>
    <s v="USA"/>
    <s v="White"/>
    <d v="1989-11-01T00:00:00"/>
    <n v="1989"/>
    <n v="1994"/>
    <d v="2019-07-31T00:00:00"/>
    <n v="0"/>
    <s v="No"/>
    <n v="52"/>
    <n v="22.81"/>
    <n v="52.56"/>
    <n v="92.99"/>
    <n v="193.04"/>
    <n v="193.04"/>
    <n v="24.95"/>
    <n v="237"/>
    <s v="No"/>
    <m/>
    <m/>
    <m/>
    <x v="1"/>
  </r>
  <r>
    <n v="2740"/>
    <s v="Bill Ligon"/>
    <d v="1952-05-29T00:00:00"/>
    <s v="Former"/>
    <s v="g"/>
    <s v="USA"/>
    <s v="Black"/>
    <d v="1974-11-01T00:00:00"/>
    <n v="1974"/>
    <n v="1975"/>
    <d v="2019-07-31T00:00:00"/>
    <n v="0"/>
    <s v="No"/>
    <n v="67"/>
    <n v="22.43"/>
    <n v="67.17"/>
    <n v="81.650000000000006"/>
    <n v="193.04"/>
    <n v="193.04"/>
    <n v="21.91"/>
    <n v="38"/>
    <s v="No"/>
    <m/>
    <m/>
    <m/>
    <x v="1"/>
  </r>
  <r>
    <n v="2741"/>
    <s v="Randy Livingston"/>
    <d v="1975-04-02T00:00:00"/>
    <s v="Former"/>
    <s v="g"/>
    <s v="USA"/>
    <s v="Black"/>
    <d v="1996-11-01T00:00:00"/>
    <n v="1996"/>
    <n v="2007"/>
    <d v="2019-07-31T00:00:00"/>
    <n v="0"/>
    <s v="No"/>
    <n v="44"/>
    <n v="21.59"/>
    <n v="44.33"/>
    <n v="94.8"/>
    <n v="193.04"/>
    <n v="193.04"/>
    <n v="25.44"/>
    <n v="203"/>
    <s v="No"/>
    <m/>
    <m/>
    <m/>
    <x v="1"/>
  </r>
  <r>
    <n v="2742"/>
    <s v="Ryan Lorthridge"/>
    <d v="1972-07-27T00:00:00"/>
    <s v="Former"/>
    <s v="g"/>
    <s v="USA"/>
    <s v="Black"/>
    <d v="1994-11-01T00:00:00"/>
    <n v="1994"/>
    <n v="1995"/>
    <d v="2019-07-31T00:00:00"/>
    <n v="0"/>
    <s v="No"/>
    <n v="47"/>
    <n v="22.26"/>
    <n v="47.01"/>
    <n v="86.18"/>
    <n v="193.04"/>
    <n v="193.04"/>
    <n v="23.13"/>
    <n v="37"/>
    <s v="Yes"/>
    <m/>
    <m/>
    <m/>
    <x v="1"/>
  </r>
  <r>
    <n v="2743"/>
    <s v="Arvydas Macijauskas"/>
    <d v="1980-01-19T00:00:00"/>
    <s v="Former"/>
    <s v="g"/>
    <s v="No USA"/>
    <s v="White"/>
    <d v="2005-11-01T00:00:00"/>
    <n v="2005"/>
    <n v="2006"/>
    <d v="2019-07-31T00:00:00"/>
    <n v="0"/>
    <s v="No"/>
    <n v="39"/>
    <n v="25.79"/>
    <n v="39.53"/>
    <n v="97.07"/>
    <n v="193.04"/>
    <n v="193.04"/>
    <n v="26.05"/>
    <n v="19"/>
    <s v="No"/>
    <m/>
    <m/>
    <m/>
    <x v="1"/>
  </r>
  <r>
    <n v="2744"/>
    <s v="Mark Macon"/>
    <d v="1969-04-14T00:00:00"/>
    <s v="Former"/>
    <s v="g"/>
    <s v="USA"/>
    <s v="Black"/>
    <d v="1991-11-01T00:00:00"/>
    <n v="1991"/>
    <n v="1999"/>
    <d v="2019-07-31T00:00:00"/>
    <n v="0"/>
    <s v="No"/>
    <n v="50"/>
    <n v="22.55"/>
    <n v="50.29"/>
    <n v="83.91"/>
    <n v="193.04"/>
    <n v="195.58"/>
    <n v="22.52"/>
    <n v="251"/>
    <s v="No"/>
    <m/>
    <m/>
    <m/>
    <x v="1"/>
  </r>
  <r>
    <n v="2745"/>
    <s v="Tito Maddox"/>
    <d v="1981-06-07T00:00:00"/>
    <s v="Former"/>
    <s v="g"/>
    <s v="USA"/>
    <s v="Black"/>
    <d v="2002-11-01T00:00:00"/>
    <n v="2002"/>
    <n v="2003"/>
    <d v="2019-07-31T00:00:00"/>
    <n v="0"/>
    <s v="No"/>
    <n v="38"/>
    <n v="21.4"/>
    <n v="38.15"/>
    <n v="86.18"/>
    <n v="193.04"/>
    <n v="193.04"/>
    <n v="23.13"/>
    <n v="9"/>
    <s v="No"/>
    <m/>
    <m/>
    <m/>
    <x v="1"/>
  </r>
  <r>
    <n v="2746"/>
    <s v="Gerald Madkins"/>
    <d v="1969-04-18T00:00:00"/>
    <s v="Former"/>
    <s v="g"/>
    <s v="USA"/>
    <s v="Black"/>
    <d v="1993-11-01T00:00:00"/>
    <n v="1993"/>
    <n v="1998"/>
    <d v="2019-07-31T00:00:00"/>
    <n v="0"/>
    <s v="No"/>
    <n v="50"/>
    <n v="24.54"/>
    <n v="50.28"/>
    <n v="90.72"/>
    <n v="193.04"/>
    <n v="193.04"/>
    <n v="24.34"/>
    <n v="48"/>
    <s v="No"/>
    <m/>
    <m/>
    <m/>
    <x v="1"/>
  </r>
  <r>
    <n v="2747"/>
    <s v="Jeff Malone"/>
    <d v="1961-06-28T00:00:00"/>
    <s v="Former"/>
    <s v="g"/>
    <s v="USA"/>
    <s v="Black"/>
    <d v="1983-11-01T00:00:00"/>
    <n v="1983"/>
    <n v="1996"/>
    <d v="2019-07-31T00:00:00"/>
    <n v="0"/>
    <s v="No"/>
    <n v="58"/>
    <n v="22.34"/>
    <n v="58.09"/>
    <n v="92.99"/>
    <n v="193.04"/>
    <n v="193.04"/>
    <n v="24.95"/>
    <n v="905"/>
    <s v="No"/>
    <m/>
    <m/>
    <m/>
    <x v="1"/>
  </r>
  <r>
    <n v="2748"/>
    <s v="John Mandic"/>
    <d v="1919-10-03T00:00:00"/>
    <s v="Former"/>
    <s v="F-C"/>
    <s v="USA"/>
    <s v="White"/>
    <d v="1948-11-01T00:00:00"/>
    <n v="1948"/>
    <n v="1950"/>
    <d v="2003-06-22T00:00:00"/>
    <n v="1"/>
    <s v="Yes"/>
    <n v="83"/>
    <n v="29.08"/>
    <n v="83.72"/>
    <n v="92.99"/>
    <n v="193.04"/>
    <n v="193.04"/>
    <n v="24.95"/>
    <n v="81"/>
    <s v="No"/>
    <s v="No encontrado"/>
    <s v="Sin información"/>
    <s v="XB5F"/>
    <x v="4"/>
  </r>
  <r>
    <n v="2749"/>
    <s v="Kendall Marshall"/>
    <d v="1991-08-19T00:00:00"/>
    <s v="Former"/>
    <s v="g"/>
    <s v="USA"/>
    <s v="Mezcla"/>
    <d v="2012-11-01T00:00:00"/>
    <n v="2012"/>
    <n v="2016"/>
    <d v="2019-07-31T00:00:00"/>
    <n v="0"/>
    <s v="No"/>
    <n v="27"/>
    <n v="21.2"/>
    <n v="27.95"/>
    <n v="90.72"/>
    <n v="193.04"/>
    <n v="193.04"/>
    <n v="24.34"/>
    <n v="130"/>
    <s v="Yes"/>
    <m/>
    <m/>
    <m/>
    <x v="1"/>
  </r>
  <r>
    <n v="2750"/>
    <s v="Tom Marshall"/>
    <d v="1931-01-06T00:00:00"/>
    <s v="Former"/>
    <s v="F-G"/>
    <s v="USA"/>
    <s v="White"/>
    <d v="1954-11-01T00:00:00"/>
    <n v="1954"/>
    <n v="1959"/>
    <d v="2019-07-31T00:00:00"/>
    <n v="0"/>
    <s v="No"/>
    <n v="88"/>
    <n v="23.82"/>
    <n v="88.56"/>
    <n v="97.52"/>
    <n v="193.04"/>
    <n v="193.04"/>
    <n v="26.17"/>
    <n v="168"/>
    <s v="No"/>
    <m/>
    <m/>
    <m/>
    <x v="1"/>
  </r>
  <r>
    <n v="2751"/>
    <s v="Ariel Maughan"/>
    <d v="1923-04-26T00:00:00"/>
    <s v="Former"/>
    <s v="F"/>
    <s v="USA"/>
    <s v="White"/>
    <d v="1946-11-01T00:00:00"/>
    <n v="1946"/>
    <n v="1951"/>
    <d v="1997-08-04T00:00:00"/>
    <n v="1"/>
    <s v="Yes"/>
    <n v="74"/>
    <n v="23.52"/>
    <n v="74.28"/>
    <n v="86.18"/>
    <n v="193.04"/>
    <n v="193.04"/>
    <n v="23.13"/>
    <n v="259"/>
    <s v="No"/>
    <s v="No encontrado"/>
    <s v="Sin información"/>
    <s v="XB5F"/>
    <x v="4"/>
  </r>
  <r>
    <n v="2752"/>
    <s v="Vernon Maxwell"/>
    <d v="1965-09-12T00:00:00"/>
    <s v="Former"/>
    <s v="g"/>
    <s v="USA"/>
    <s v="Black"/>
    <d v="1988-11-01T00:00:00"/>
    <n v="1988"/>
    <n v="2001"/>
    <d v="2019-07-31T00:00:00"/>
    <n v="0"/>
    <s v="No"/>
    <n v="53"/>
    <n v="23.14"/>
    <n v="53.88"/>
    <n v="81.650000000000006"/>
    <n v="193.04"/>
    <n v="193.04"/>
    <n v="21.91"/>
    <n v="855"/>
    <s v="No"/>
    <m/>
    <m/>
    <m/>
    <x v="1"/>
  </r>
  <r>
    <n v="2753"/>
    <s v="Don May"/>
    <d v="1946-01-03T00:00:00"/>
    <s v="Former"/>
    <s v="F"/>
    <s v="USA"/>
    <s v="White"/>
    <d v="1968-11-01T00:00:00"/>
    <n v="1968"/>
    <n v="1975"/>
    <d v="2019-07-31T00:00:00"/>
    <n v="0"/>
    <s v="No"/>
    <n v="73"/>
    <n v="22.83"/>
    <n v="73.569999999999993"/>
    <n v="90.72"/>
    <n v="193.04"/>
    <n v="193.04"/>
    <n v="24.34"/>
    <n v="379"/>
    <s v="Yes"/>
    <m/>
    <m/>
    <m/>
    <x v="1"/>
  </r>
  <r>
    <n v="2754"/>
    <s v="Rashad McCants"/>
    <d v="1984-09-25T00:00:00"/>
    <s v="Former"/>
    <s v="g"/>
    <s v="USA"/>
    <s v="Black"/>
    <d v="2005-11-01T00:00:00"/>
    <n v="2005"/>
    <n v="2009"/>
    <d v="2019-07-31T00:00:00"/>
    <n v="0"/>
    <s v="No"/>
    <n v="34"/>
    <n v="21.1"/>
    <n v="34.840000000000003"/>
    <n v="93.89"/>
    <n v="193.04"/>
    <n v="193.04"/>
    <n v="25.2"/>
    <n v="249"/>
    <s v="No"/>
    <m/>
    <m/>
    <m/>
    <x v="1"/>
  </r>
  <r>
    <n v="2755"/>
    <s v="C.J. McCollum"/>
    <d v="1991-09-19T00:00:00"/>
    <s v="Active"/>
    <s v="g"/>
    <s v="USA"/>
    <s v="Black"/>
    <d v="2013-11-01T00:00:00"/>
    <n v="2013"/>
    <n v="2020"/>
    <d v="2019-07-31T00:00:00"/>
    <n v="0"/>
    <s v="No"/>
    <n v="27"/>
    <n v="22.12"/>
    <n v="27.86"/>
    <n v="90.72"/>
    <n v="193.04"/>
    <n v="193.04"/>
    <n v="24.34"/>
    <n v="85"/>
    <s v="No"/>
    <m/>
    <m/>
    <m/>
    <x v="1"/>
  </r>
  <r>
    <n v="2756"/>
    <s v="Paul McCracken"/>
    <d v="1950-09-11T00:00:00"/>
    <s v="Former"/>
    <s v="g"/>
    <s v="USA"/>
    <s v="Black"/>
    <d v="1972-11-01T00:00:00"/>
    <n v="1972"/>
    <n v="1977"/>
    <d v="2019-07-31T00:00:00"/>
    <n v="0"/>
    <s v="No"/>
    <n v="68"/>
    <n v="22.14"/>
    <n v="68.88"/>
    <n v="81.650000000000006"/>
    <n v="193.04"/>
    <n v="193.04"/>
    <n v="21.91"/>
    <n v="37"/>
    <s v="No"/>
    <m/>
    <m/>
    <m/>
    <x v="1"/>
  </r>
  <r>
    <n v="2757"/>
    <s v="John McCullough"/>
    <d v="1956-10-05T00:00:00"/>
    <s v="Former"/>
    <s v="g"/>
    <s v="USA"/>
    <s v="White"/>
    <d v="1981-11-01T00:00:00"/>
    <n v="1981"/>
    <n v="1982"/>
    <d v="2019-07-31T00:00:00"/>
    <n v="0"/>
    <s v="No"/>
    <n v="62"/>
    <n v="25.07"/>
    <n v="62.82"/>
    <n v="86.18"/>
    <n v="193.04"/>
    <n v="193.04"/>
    <n v="23.13"/>
    <n v="8"/>
    <s v="No"/>
    <m/>
    <m/>
    <m/>
    <x v="1"/>
  </r>
  <r>
    <n v="2758"/>
    <s v="Clint McDaniel"/>
    <d v="1972-02-26T00:00:00"/>
    <s v="Former"/>
    <s v="g"/>
    <s v="USA"/>
    <s v="Black"/>
    <d v="1995-11-01T00:00:00"/>
    <n v="1995"/>
    <n v="1996"/>
    <d v="2019-07-31T00:00:00"/>
    <n v="0"/>
    <s v="No"/>
    <n v="47"/>
    <n v="23.68"/>
    <n v="47.43"/>
    <n v="81.650000000000006"/>
    <n v="193.04"/>
    <n v="193.04"/>
    <n v="21.91"/>
    <n v="12"/>
    <s v="No"/>
    <m/>
    <m/>
    <m/>
    <x v="1"/>
  </r>
  <r>
    <n v="2759"/>
    <s v="Jeff McInnis"/>
    <d v="1974-10-22T00:00:00"/>
    <s v="Former"/>
    <s v="g"/>
    <s v="USA"/>
    <s v="Black"/>
    <d v="1996-11-01T00:00:00"/>
    <n v="1996"/>
    <n v="2008"/>
    <d v="2019-07-31T00:00:00"/>
    <n v="0"/>
    <s v="No"/>
    <n v="44"/>
    <n v="22.03"/>
    <n v="44.77"/>
    <n v="86.18"/>
    <n v="193.04"/>
    <n v="193.04"/>
    <n v="23.13"/>
    <n v="576"/>
    <s v="No"/>
    <m/>
    <m/>
    <m/>
    <x v="1"/>
  </r>
  <r>
    <n v="2760"/>
    <s v="Carlton McKinney"/>
    <d v="1964-10-21T00:00:00"/>
    <s v="Former"/>
    <s v="g"/>
    <s v="USA"/>
    <s v="Black"/>
    <d v="1989-11-01T00:00:00"/>
    <n v="1989"/>
    <n v="1992"/>
    <d v="2019-07-31T00:00:00"/>
    <n v="0"/>
    <s v="No"/>
    <n v="54"/>
    <n v="25.03"/>
    <n v="54.77"/>
    <n v="86.18"/>
    <n v="193.04"/>
    <n v="193.04"/>
    <n v="23.13"/>
    <n v="9"/>
    <s v="No"/>
    <m/>
    <m/>
    <m/>
    <x v="1"/>
  </r>
  <r>
    <n v="2761"/>
    <s v="Paul McPherson"/>
    <d v="1978-07-03T00:00:00"/>
    <s v="Former"/>
    <s v="g"/>
    <s v="USA"/>
    <s v="Black"/>
    <d v="2000-11-01T00:00:00"/>
    <n v="2000"/>
    <n v="2001"/>
    <d v="2019-07-31T00:00:00"/>
    <n v="0"/>
    <s v="No"/>
    <n v="41"/>
    <n v="22.33"/>
    <n v="41.08"/>
    <n v="95.25"/>
    <n v="193.04"/>
    <n v="193.04"/>
    <n v="25.56"/>
    <n v="55"/>
    <s v="No"/>
    <m/>
    <m/>
    <m/>
    <x v="1"/>
  </r>
  <r>
    <n v="2762"/>
    <s v="Jodie Meeks"/>
    <d v="1987-08-21T00:00:00"/>
    <s v="Former"/>
    <s v="g"/>
    <s v="USA"/>
    <s v="Black"/>
    <d v="2009-11-01T00:00:00"/>
    <n v="2009"/>
    <n v="2019"/>
    <d v="2019-07-31T00:00:00"/>
    <n v="0"/>
    <s v="No"/>
    <n v="31"/>
    <n v="22.2"/>
    <n v="31.94"/>
    <n v="94.35"/>
    <n v="193.04"/>
    <n v="193.04"/>
    <n v="25.32"/>
    <n v="401"/>
    <s v="No"/>
    <m/>
    <m/>
    <m/>
    <x v="1"/>
  </r>
  <r>
    <n v="2763"/>
    <s v="Eddie Miles"/>
    <d v="1940-07-05T00:00:00"/>
    <s v="Former"/>
    <s v="G-F"/>
    <s v="USA"/>
    <s v="Black"/>
    <d v="1963-11-01T00:00:00"/>
    <n v="1963"/>
    <n v="1972"/>
    <d v="2019-07-31T00:00:00"/>
    <n v="0"/>
    <s v="No"/>
    <n v="79"/>
    <n v="23.32"/>
    <n v="79.069999999999993"/>
    <n v="88.45"/>
    <n v="193.04"/>
    <n v="193.04"/>
    <n v="23.74"/>
    <n v="605"/>
    <s v="No"/>
    <m/>
    <m/>
    <m/>
    <x v="1"/>
  </r>
  <r>
    <n v="2764"/>
    <s v="Harry Miller"/>
    <d v="1923-07-28T00:00:00"/>
    <s v="Former"/>
    <s v="C-F"/>
    <s v="USA"/>
    <s v="White"/>
    <d v="1946-11-01T00:00:00"/>
    <n v="1946"/>
    <n v="1947"/>
    <d v="2007-04-18T00:00:00"/>
    <n v="1"/>
    <s v="Yes"/>
    <n v="83"/>
    <n v="23.26"/>
    <n v="83.72"/>
    <n v="104.33"/>
    <n v="193.04"/>
    <n v="193.04"/>
    <n v="28"/>
    <n v="53"/>
    <s v="No"/>
    <s v="Diseases of the genitourinary system"/>
    <s v="Insuficiencia renal"/>
    <s v="GB6Z Kidney failure, unspecified"/>
    <x v="0"/>
  </r>
  <r>
    <n v="2765"/>
    <s v="Bill Mlkvy"/>
    <d v="1931-01-18T00:00:00"/>
    <s v="Former"/>
    <s v="F"/>
    <s v="USA"/>
    <s v="White"/>
    <d v="1952-11-01T00:00:00"/>
    <n v="1952"/>
    <n v="1953"/>
    <d v="2019-07-31T00:00:00"/>
    <n v="0"/>
    <s v="No"/>
    <n v="88"/>
    <n v="21.79"/>
    <n v="88.53"/>
    <n v="86.18"/>
    <n v="193.04"/>
    <n v="193.04"/>
    <n v="23.13"/>
    <n v="31"/>
    <s v="No"/>
    <m/>
    <m/>
    <m/>
    <x v="1"/>
  </r>
  <r>
    <n v="2766"/>
    <s v="Cuttino Mobley"/>
    <d v="1975-09-01T00:00:00"/>
    <s v="Former"/>
    <s v="g"/>
    <s v="USA"/>
    <s v="Black"/>
    <d v="1998-11-01T00:00:00"/>
    <n v="1998"/>
    <n v="2009"/>
    <d v="2019-07-31T00:00:00"/>
    <n v="0"/>
    <s v="No"/>
    <n v="43"/>
    <n v="23.17"/>
    <n v="43.91"/>
    <n v="86.18"/>
    <n v="193.04"/>
    <n v="193.04"/>
    <n v="23.13"/>
    <n v="747"/>
    <s v="Yes"/>
    <m/>
    <m/>
    <m/>
    <x v="1"/>
  </r>
  <r>
    <n v="2767"/>
    <s v="Leo Mogus"/>
    <d v="1921-07-13T00:00:00"/>
    <s v="Former"/>
    <s v="F-C"/>
    <s v="USA"/>
    <s v="White"/>
    <d v="1946-11-01T00:00:00"/>
    <n v="1946"/>
    <n v="1951"/>
    <d v="1971-05-31T00:00:00"/>
    <n v="1"/>
    <s v="Yes"/>
    <n v="49"/>
    <n v="25.3"/>
    <n v="49.88"/>
    <n v="86.18"/>
    <n v="193.04"/>
    <n v="193.04"/>
    <n v="23.13"/>
    <n v="231"/>
    <s v="No"/>
    <s v="No encontrado"/>
    <s v="Sin Información"/>
    <s v="XB5F"/>
    <x v="4"/>
  </r>
  <r>
    <n v="2768"/>
    <s v="E'Twaun Moore"/>
    <d v="1989-02-28T00:00:00"/>
    <s v="Active"/>
    <s v="g"/>
    <s v="USA"/>
    <s v="Black"/>
    <d v="2011-11-01T00:00:00"/>
    <n v="2011"/>
    <n v="2020"/>
    <d v="2019-07-31T00:00:00"/>
    <n v="0"/>
    <s v="No"/>
    <n v="30"/>
    <n v="22.67"/>
    <n v="30.42"/>
    <n v="86.64"/>
    <n v="193.04"/>
    <n v="193.04"/>
    <n v="23.25"/>
    <n v="239"/>
    <s v="No"/>
    <m/>
    <m/>
    <m/>
    <x v="1"/>
  </r>
  <r>
    <n v="2769"/>
    <s v="Tracy Moore"/>
    <d v="1965-12-28T00:00:00"/>
    <s v="Former"/>
    <s v="G-F"/>
    <s v="USA"/>
    <s v="Black"/>
    <d v="1991-11-01T00:00:00"/>
    <n v="1991"/>
    <n v="1997"/>
    <d v="2019-07-31T00:00:00"/>
    <n v="0"/>
    <s v="No"/>
    <n v="53"/>
    <n v="25.84"/>
    <n v="53.59"/>
    <n v="90.72"/>
    <n v="193.04"/>
    <n v="193.04"/>
    <n v="24.34"/>
    <n v="119"/>
    <s v="No"/>
    <m/>
    <m/>
    <m/>
    <x v="1"/>
  </r>
  <r>
    <n v="2770"/>
    <s v="Darius Morris"/>
    <d v="1991-01-03T00:00:00"/>
    <s v="Former"/>
    <s v="g"/>
    <s v="USA"/>
    <s v="Black"/>
    <d v="2011-11-01T00:00:00"/>
    <n v="2011"/>
    <n v="2015"/>
    <d v="2019-07-31T00:00:00"/>
    <n v="0"/>
    <s v="No"/>
    <n v="28"/>
    <n v="20.83"/>
    <n v="28.57"/>
    <n v="86.18"/>
    <n v="193.04"/>
    <n v="193.04"/>
    <n v="23.13"/>
    <n v="126"/>
    <s v="No"/>
    <m/>
    <m/>
    <m/>
    <x v="1"/>
  </r>
  <r>
    <n v="2771"/>
    <s v="Mike Morrison"/>
    <d v="1967-08-16T00:00:00"/>
    <s v="Former"/>
    <s v="g"/>
    <s v="USA"/>
    <s v="Black"/>
    <d v="1989-11-01T00:00:00"/>
    <n v="1989"/>
    <n v="1990"/>
    <d v="2019-07-31T00:00:00"/>
    <n v="0"/>
    <s v="No"/>
    <n v="51"/>
    <n v="22.21"/>
    <n v="51.96"/>
    <n v="88.45"/>
    <n v="193.04"/>
    <n v="193.04"/>
    <n v="23.74"/>
    <n v="36"/>
    <s v="No"/>
    <m/>
    <m/>
    <m/>
    <x v="1"/>
  </r>
  <r>
    <n v="2772"/>
    <s v="Jeff Mullins"/>
    <d v="1942-03-18T00:00:00"/>
    <s v="Former"/>
    <s v="G-F"/>
    <s v="USA"/>
    <s v="White"/>
    <d v="1964-11-01T00:00:00"/>
    <n v="1964"/>
    <n v="1976"/>
    <d v="2019-07-31T00:00:00"/>
    <n v="0"/>
    <s v="No"/>
    <n v="77"/>
    <n v="22.63"/>
    <n v="77.37"/>
    <n v="86.18"/>
    <n v="193.04"/>
    <n v="193.04"/>
    <n v="23.13"/>
    <n v="804"/>
    <s v="No"/>
    <m/>
    <m/>
    <m/>
    <x v="1"/>
  </r>
  <r>
    <n v="2773"/>
    <s v="Ronald Murray"/>
    <d v="1979-07-29T00:00:00"/>
    <s v="Former"/>
    <s v="g"/>
    <s v="USA"/>
    <s v="Black"/>
    <d v="2002-11-01T00:00:00"/>
    <n v="2002"/>
    <n v="2010"/>
    <d v="2019-07-31T00:00:00"/>
    <n v="0"/>
    <s v="No"/>
    <n v="40"/>
    <n v="23.26"/>
    <n v="40.01"/>
    <n v="86.18"/>
    <n v="193.04"/>
    <n v="193.04"/>
    <n v="23.13"/>
    <n v="487"/>
    <s v="No"/>
    <m/>
    <m/>
    <m/>
    <x v="1"/>
  </r>
  <r>
    <n v="2774"/>
    <s v="Gary Neal"/>
    <d v="1984-10-03T00:00:00"/>
    <s v="Former"/>
    <s v="g"/>
    <s v="USA"/>
    <s v="Black"/>
    <d v="2010-11-01T00:00:00"/>
    <n v="2010"/>
    <n v="2017"/>
    <d v="2019-07-31T00:00:00"/>
    <n v="0"/>
    <s v="No"/>
    <n v="34"/>
    <n v="26.08"/>
    <n v="34.82"/>
    <n v="95.25"/>
    <n v="193.04"/>
    <n v="193.04"/>
    <n v="25.56"/>
    <n v="309"/>
    <s v="No"/>
    <m/>
    <m/>
    <m/>
    <x v="1"/>
  </r>
  <r>
    <n v="2775"/>
    <s v="DeMarcus Nelson"/>
    <d v="1985-11-02T00:00:00"/>
    <s v="Former"/>
    <s v="g"/>
    <s v="USA"/>
    <s v="Black"/>
    <d v="2008-11-01T00:00:00"/>
    <n v="2008"/>
    <n v="2009"/>
    <d v="2019-07-31T00:00:00"/>
    <n v="0"/>
    <s v="No"/>
    <n v="33"/>
    <n v="23"/>
    <n v="33.74"/>
    <n v="90.72"/>
    <n v="193.04"/>
    <n v="193.04"/>
    <n v="24.34"/>
    <n v="13"/>
    <s v="No"/>
    <m/>
    <m/>
    <m/>
    <x v="1"/>
  </r>
  <r>
    <n v="2776"/>
    <s v="Melvin Newbern"/>
    <d v="1967-06-11T00:00:00"/>
    <s v="Former"/>
    <s v="g"/>
    <s v="USA"/>
    <s v="Black"/>
    <d v="1992-11-01T00:00:00"/>
    <n v="1992"/>
    <n v="1993"/>
    <d v="2019-07-31T00:00:00"/>
    <n v="0"/>
    <s v="No"/>
    <n v="52"/>
    <n v="25.39"/>
    <n v="52.14"/>
    <n v="90.72"/>
    <n v="193.04"/>
    <n v="193.04"/>
    <n v="24.34"/>
    <n v="33"/>
    <s v="No"/>
    <m/>
    <m/>
    <m/>
    <x v="1"/>
  </r>
  <r>
    <n v="2777"/>
    <s v="Mike Newlin"/>
    <d v="1949-01-02T00:00:00"/>
    <s v="Former"/>
    <s v="G-F"/>
    <s v="USA"/>
    <s v="White"/>
    <d v="1971-11-01T00:00:00"/>
    <n v="1971"/>
    <n v="1982"/>
    <d v="2019-07-31T00:00:00"/>
    <n v="0"/>
    <s v="No"/>
    <n v="70"/>
    <n v="22.83"/>
    <n v="70.569999999999993"/>
    <n v="90.72"/>
    <n v="193.04"/>
    <n v="193.04"/>
    <n v="24.34"/>
    <n v="837"/>
    <s v="No"/>
    <m/>
    <m/>
    <m/>
    <x v="1"/>
  </r>
  <r>
    <n v="2778"/>
    <s v="Chuck Noble"/>
    <d v="1931-07-24T00:00:00"/>
    <s v="Former"/>
    <s v="g"/>
    <s v="USA"/>
    <s v="White"/>
    <d v="1955-11-01T00:00:00"/>
    <n v="1955"/>
    <n v="1962"/>
    <d v="2011-03-07T00:00:00"/>
    <n v="1"/>
    <s v="Yes"/>
    <n v="79"/>
    <n v="24.27"/>
    <n v="79.62"/>
    <n v="86.18"/>
    <n v="193.04"/>
    <n v="193.04"/>
    <n v="23.13"/>
    <n v="411"/>
    <s v="No"/>
    <m/>
    <s v="Sin información"/>
    <s v="XB5F"/>
    <x v="4"/>
  </r>
  <r>
    <n v="2779"/>
    <s v="Paul Noel"/>
    <d v="1924-08-17T00:00:00"/>
    <s v="Former"/>
    <s v="F"/>
    <s v="USA"/>
    <s v="White"/>
    <d v="1947-11-01T00:00:00"/>
    <n v="1947"/>
    <n v="1952"/>
    <d v="2005-11-16T00:00:00"/>
    <n v="1"/>
    <s v="Yes"/>
    <n v="81"/>
    <n v="23.21"/>
    <n v="81.25"/>
    <n v="83.91"/>
    <n v="193.04"/>
    <n v="193.04"/>
    <n v="22.52"/>
    <n v="201"/>
    <s v="No"/>
    <s v="Cáncer"/>
    <s v="Cáncer"/>
    <s v="2D4Z Unspecified malignant neoplasms of ill-defined or unspecified sites"/>
    <x v="3"/>
  </r>
  <r>
    <n v="2780"/>
    <s v="Bob O'Brien"/>
    <d v="1927-01-26T00:00:00"/>
    <s v="Former"/>
    <s v="F"/>
    <s v="USA"/>
    <s v="White"/>
    <d v="1947-11-01T00:00:00"/>
    <n v="1947"/>
    <n v="1949"/>
    <d v="2008-09-19T00:00:00"/>
    <n v="1"/>
    <s v="Yes"/>
    <n v="81"/>
    <n v="20.76"/>
    <n v="81.650000000000006"/>
    <n v="86.18"/>
    <n v="193.04"/>
    <n v="193.04"/>
    <n v="23.13"/>
    <n v="46"/>
    <s v="No"/>
    <s v="No encontrado"/>
    <s v="Sin información"/>
    <s v="XB5F"/>
    <x v="4"/>
  </r>
  <r>
    <n v="2781"/>
    <s v="Victor Oladipo"/>
    <d v="1992-05-04T00:00:00"/>
    <s v="Active"/>
    <s v="g"/>
    <s v="USA"/>
    <s v="Black"/>
    <d v="2013-11-01T00:00:00"/>
    <n v="2013"/>
    <n v="2020"/>
    <d v="2019-07-31T00:00:00"/>
    <n v="0"/>
    <s v="No"/>
    <n v="27"/>
    <n v="21.49"/>
    <n v="27.24"/>
    <n v="95.25"/>
    <n v="193.04"/>
    <n v="193.04"/>
    <n v="25.56"/>
    <n v="140"/>
    <s v="No"/>
    <m/>
    <m/>
    <m/>
    <x v="1"/>
  </r>
  <r>
    <n v="2782"/>
    <s v="Brian Oliver"/>
    <d v="1968-06-01T00:00:00"/>
    <s v="Former"/>
    <s v="g"/>
    <s v="USA"/>
    <s v="Black"/>
    <d v="1990-11-01T00:00:00"/>
    <n v="1990"/>
    <n v="1998"/>
    <d v="2019-07-31T00:00:00"/>
    <n v="0"/>
    <s v="No"/>
    <n v="51"/>
    <n v="22.42"/>
    <n v="51.16"/>
    <n v="95.25"/>
    <n v="193.04"/>
    <n v="193.04"/>
    <n v="25.56"/>
    <n v="118"/>
    <s v="No"/>
    <m/>
    <m/>
    <m/>
    <x v="1"/>
  </r>
  <r>
    <n v="2783"/>
    <s v="Kevin Ollie"/>
    <d v="1972-12-27T00:00:00"/>
    <s v="Former"/>
    <s v="g"/>
    <s v="USA"/>
    <s v="Black"/>
    <d v="1997-11-01T00:00:00"/>
    <n v="1997"/>
    <n v="2010"/>
    <d v="2019-07-31T00:00:00"/>
    <n v="0"/>
    <s v="No"/>
    <n v="46"/>
    <n v="24.85"/>
    <n v="46.59"/>
    <n v="88.45"/>
    <n v="193.04"/>
    <n v="193.04"/>
    <n v="23.74"/>
    <n v="662"/>
    <s v="No"/>
    <m/>
    <m/>
    <m/>
    <x v="1"/>
  </r>
  <r>
    <n v="2784"/>
    <s v="Andre Owens"/>
    <d v="1980-10-31T00:00:00"/>
    <s v="Former"/>
    <s v="g"/>
    <s v="USA"/>
    <s v="Black"/>
    <d v="2005-11-01T00:00:00"/>
    <n v="2005"/>
    <n v="2008"/>
    <d v="2019-07-31T00:00:00"/>
    <n v="0"/>
    <s v="No"/>
    <n v="38"/>
    <n v="25"/>
    <n v="38.75"/>
    <n v="90.72"/>
    <n v="193.04"/>
    <n v="193.04"/>
    <n v="24.34"/>
    <n v="54"/>
    <s v="No"/>
    <m/>
    <m/>
    <m/>
    <x v="1"/>
  </r>
  <r>
    <n v="2785"/>
    <s v="Togo Palazzi"/>
    <d v="1932-08-08T00:00:00"/>
    <s v="Former"/>
    <s v="F-G"/>
    <s v="USA"/>
    <s v="White"/>
    <d v="1954-11-01T00:00:00"/>
    <n v="1954"/>
    <n v="1960"/>
    <d v="2019-07-31T00:00:00"/>
    <n v="0"/>
    <s v="No"/>
    <n v="86"/>
    <n v="22.23"/>
    <n v="86.98"/>
    <n v="92.99"/>
    <n v="193.04"/>
    <n v="193.04"/>
    <n v="24.95"/>
    <n v="324"/>
    <s v="No"/>
    <m/>
    <m/>
    <m/>
    <x v="1"/>
  </r>
  <r>
    <n v="2786"/>
    <s v="Bud Palmer"/>
    <d v="1921-09-14T00:00:00"/>
    <s v="Former"/>
    <s v="F-C"/>
    <s v="USA"/>
    <s v="White"/>
    <d v="1946-11-01T00:00:00"/>
    <n v="1946"/>
    <n v="1949"/>
    <d v="2013-03-19T00:00:00"/>
    <n v="1"/>
    <s v="Yes"/>
    <n v="91"/>
    <n v="25.13"/>
    <n v="91.51"/>
    <n v="81.650000000000006"/>
    <n v="193.04"/>
    <n v="193.04"/>
    <n v="21.91"/>
    <n v="148"/>
    <s v="No"/>
    <s v="Cáncer"/>
    <s v="Cáncer (de próstata)"/>
    <s v="2C82.Z"/>
    <x v="3"/>
  </r>
  <r>
    <n v="2787"/>
    <s v="Smush Parker"/>
    <d v="1981-06-01T00:00:00"/>
    <s v="Former"/>
    <s v="g"/>
    <s v="USA"/>
    <s v="Black"/>
    <d v="2002-11-01T00:00:00"/>
    <n v="2002"/>
    <n v="2008"/>
    <d v="2019-07-31T00:00:00"/>
    <n v="0"/>
    <s v="No"/>
    <n v="38"/>
    <n v="21.42"/>
    <n v="38.159999999999997"/>
    <n v="86.18"/>
    <n v="193.04"/>
    <n v="193.04"/>
    <n v="23.13"/>
    <n v="274"/>
    <s v="No"/>
    <m/>
    <m/>
    <m/>
    <x v="1"/>
  </r>
  <r>
    <n v="2788"/>
    <s v="Johnny Payak"/>
    <d v="1926-11-20T00:00:00"/>
    <s v="Former"/>
    <s v="G-F"/>
    <s v="USA"/>
    <s v="White"/>
    <d v="1949-11-01T00:00:00"/>
    <n v="1949"/>
    <n v="1953"/>
    <d v="2009-02-27T00:00:00"/>
    <n v="1"/>
    <s v="Yes"/>
    <n v="82"/>
    <n v="22.95"/>
    <n v="82.27"/>
    <n v="78.92"/>
    <n v="193.04"/>
    <n v="193.04"/>
    <n v="21.18"/>
    <n v="120"/>
    <s v="No"/>
    <s v="No encontrado"/>
    <s v="Sin información"/>
    <s v="XB5F"/>
    <x v="4"/>
  </r>
  <r>
    <n v="2789"/>
    <s v="Elfrid Payton"/>
    <d v="1994-02-22T00:00:00"/>
    <s v="Active"/>
    <s v="g"/>
    <s v="USA"/>
    <s v="Black"/>
    <d v="2014-11-01T00:00:00"/>
    <n v="2014"/>
    <n v="2020"/>
    <d v="2019-07-31T00:00:00"/>
    <n v="0"/>
    <s v="No"/>
    <n v="25"/>
    <n v="20.69"/>
    <n v="25.43"/>
    <n v="83.91"/>
    <n v="193.04"/>
    <n v="193.04"/>
    <n v="22.52"/>
    <n v="70"/>
    <s v="No"/>
    <m/>
    <m/>
    <m/>
    <x v="1"/>
  </r>
  <r>
    <n v="2790"/>
    <s v="Gary Payton*"/>
    <d v="1968-07-23T00:00:00"/>
    <s v="Former"/>
    <s v="g"/>
    <s v="USA"/>
    <s v="Black"/>
    <d v="1990-11-01T00:00:00"/>
    <n v="1990"/>
    <n v="2007"/>
    <d v="2019-07-31T00:00:00"/>
    <n v="0"/>
    <s v="No"/>
    <n v="51"/>
    <n v="22.28"/>
    <n v="51.02"/>
    <n v="81.650000000000006"/>
    <n v="193.04"/>
    <n v="193.04"/>
    <n v="21.91"/>
    <n v="1335"/>
    <s v="No"/>
    <m/>
    <m/>
    <m/>
    <x v="1"/>
  </r>
  <r>
    <n v="2791"/>
    <s v="Mel Payton"/>
    <d v="1926-07-16T00:00:00"/>
    <s v="Former"/>
    <s v="F-G"/>
    <s v="USA"/>
    <s v="White"/>
    <d v="1951-11-01T00:00:00"/>
    <n v="1951"/>
    <n v="1953"/>
    <d v="2001-05-12T00:00:00"/>
    <n v="1"/>
    <s v="Yes"/>
    <n v="74"/>
    <n v="25.3"/>
    <n v="74.819999999999993"/>
    <n v="83.91"/>
    <n v="193.04"/>
    <n v="193.04"/>
    <n v="22.52"/>
    <n v="111"/>
    <s v="No"/>
    <s v="No encontrado"/>
    <s v="¿Parkinson?"/>
    <s v="XB5F"/>
    <x v="4"/>
  </r>
  <r>
    <n v="2792"/>
    <s v="Anthony Peeler"/>
    <d v="1969-11-25T00:00:00"/>
    <s v="Former"/>
    <s v="g"/>
    <s v="USA"/>
    <s v="Black"/>
    <d v="1992-11-01T00:00:00"/>
    <n v="1992"/>
    <n v="2005"/>
    <d v="2019-07-31T00:00:00"/>
    <n v="0"/>
    <s v="No"/>
    <n v="49"/>
    <n v="22.93"/>
    <n v="49.68"/>
    <n v="94.35"/>
    <n v="193.04"/>
    <n v="193.04"/>
    <n v="25.32"/>
    <n v="827"/>
    <s v="Yes"/>
    <m/>
    <m/>
    <m/>
    <x v="1"/>
  </r>
  <r>
    <n v="2793"/>
    <s v="Mel Peterson"/>
    <d v="1938-03-23T00:00:00"/>
    <s v="Former"/>
    <s v="G-F"/>
    <s v="USA"/>
    <s v="White"/>
    <d v="1963-11-01T00:00:00"/>
    <n v="1963"/>
    <n v="1964"/>
    <d v="2019-07-31T00:00:00"/>
    <n v="0"/>
    <s v="No"/>
    <n v="81"/>
    <n v="25.61"/>
    <n v="81.36"/>
    <n v="83.91"/>
    <n v="193.04"/>
    <n v="193.04"/>
    <n v="22.52"/>
    <n v="2"/>
    <s v="No"/>
    <m/>
    <m/>
    <m/>
    <x v="1"/>
  </r>
  <r>
    <n v="2794"/>
    <s v="Geoff Petrie"/>
    <d v="1948-04-17T00:00:00"/>
    <s v="Former"/>
    <s v="g"/>
    <s v="USA"/>
    <s v="White"/>
    <d v="1970-11-01T00:00:00"/>
    <n v="1970"/>
    <n v="1976"/>
    <d v="2019-07-31T00:00:00"/>
    <n v="0"/>
    <s v="No"/>
    <n v="71"/>
    <n v="22.54"/>
    <n v="71.290000000000006"/>
    <n v="86.18"/>
    <n v="193.04"/>
    <n v="193.04"/>
    <n v="23.13"/>
    <n v="446"/>
    <s v="No"/>
    <m/>
    <m/>
    <m/>
    <x v="1"/>
  </r>
  <r>
    <n v="2795"/>
    <s v="Derrick Phelps"/>
    <d v="1972-07-31T00:00:00"/>
    <s v="Former"/>
    <s v="g"/>
    <s v="USA"/>
    <s v="Black"/>
    <d v="1994-11-01T00:00:00"/>
    <n v="1994"/>
    <n v="1995"/>
    <d v="2019-07-31T00:00:00"/>
    <n v="0"/>
    <s v="No"/>
    <n v="46"/>
    <n v="22.25"/>
    <n v="47"/>
    <n v="82.1"/>
    <n v="193.04"/>
    <n v="193.04"/>
    <n v="22.03"/>
    <n v="3"/>
    <s v="No"/>
    <m/>
    <m/>
    <m/>
    <x v="1"/>
  </r>
  <r>
    <n v="2796"/>
    <s v="Michael Phelps"/>
    <d v="1961-10-03T00:00:00"/>
    <s v="Former"/>
    <s v="g"/>
    <s v="USA"/>
    <s v="Black"/>
    <d v="1985-11-01T00:00:00"/>
    <n v="1985"/>
    <n v="1988"/>
    <d v="2019-07-31T00:00:00"/>
    <n v="0"/>
    <s v="No"/>
    <n v="57"/>
    <n v="24.08"/>
    <n v="57.82"/>
    <n v="81.650000000000006"/>
    <n v="193.04"/>
    <n v="193.04"/>
    <n v="21.91"/>
    <n v="132"/>
    <s v="No"/>
    <m/>
    <m/>
    <m/>
    <x v="1"/>
  </r>
  <r>
    <n v="2797"/>
    <s v="Ricky Pierce"/>
    <d v="1959-08-19T00:00:00"/>
    <s v="Former"/>
    <s v="g"/>
    <s v="USA"/>
    <s v="Black"/>
    <d v="1982-11-01T00:00:00"/>
    <n v="1982"/>
    <n v="1998"/>
    <d v="2019-07-31T00:00:00"/>
    <n v="0"/>
    <s v="No"/>
    <n v="59"/>
    <n v="23.2"/>
    <n v="59.95"/>
    <n v="92.99"/>
    <n v="193.04"/>
    <n v="193.04"/>
    <n v="24.95"/>
    <n v="969"/>
    <s v="No"/>
    <m/>
    <m/>
    <m/>
    <x v="1"/>
  </r>
  <r>
    <n v="2798"/>
    <s v="Jim Pollard*"/>
    <d v="1922-07-09T00:00:00"/>
    <s v="Former"/>
    <s v="F-C"/>
    <s v="USA"/>
    <s v="White"/>
    <d v="1948-11-01T00:00:00"/>
    <n v="1948"/>
    <n v="1955"/>
    <d v="1993-01-22T00:00:00"/>
    <n v="1"/>
    <s v="Yes"/>
    <n v="70"/>
    <n v="26.32"/>
    <n v="70.540000000000006"/>
    <n v="83.91"/>
    <n v="193.04"/>
    <n v="193.04"/>
    <n v="22.52"/>
    <n v="438"/>
    <s v="No"/>
    <s v="Causas naturales/mientras dormía"/>
    <s v="Causas naturales"/>
    <s v="XB5F"/>
    <x v="6"/>
  </r>
  <r>
    <n v="2799"/>
    <s v="Gabe Pruitt"/>
    <d v="1986-04-19T00:00:00"/>
    <s v="Former"/>
    <s v="g"/>
    <s v="USA"/>
    <s v="Mezcla"/>
    <d v="2007-11-01T00:00:00"/>
    <n v="2007"/>
    <n v="2009"/>
    <d v="2019-07-31T00:00:00"/>
    <n v="0"/>
    <s v="No"/>
    <n v="33"/>
    <n v="21.54"/>
    <n v="33.28"/>
    <n v="77.11"/>
    <n v="193.04"/>
    <n v="193.04"/>
    <n v="20.69"/>
    <n v="62"/>
    <s v="No"/>
    <m/>
    <m/>
    <m/>
    <x v="1"/>
  </r>
  <r>
    <n v="2800"/>
    <s v="Mark Radford"/>
    <d v="1959-07-05T00:00:00"/>
    <s v="Former"/>
    <s v="g"/>
    <s v="USA"/>
    <s v="Black"/>
    <d v="1981-11-01T00:00:00"/>
    <n v="1981"/>
    <n v="1983"/>
    <d v="2019-07-31T00:00:00"/>
    <n v="0"/>
    <s v="No"/>
    <n v="60"/>
    <n v="22.33"/>
    <n v="60.07"/>
    <n v="86.18"/>
    <n v="193.04"/>
    <n v="193.04"/>
    <n v="23.13"/>
    <n v="97"/>
    <s v="No"/>
    <m/>
    <m/>
    <m/>
    <x v="1"/>
  </r>
  <r>
    <n v="2801"/>
    <s v="Ray Ragelis"/>
    <d v="1928-12-10T00:00:00"/>
    <s v="Former"/>
    <s v="F"/>
    <s v="USA"/>
    <s v="White"/>
    <d v="1951-11-01T00:00:00"/>
    <n v="1951"/>
    <n v="1952"/>
    <d v="1983-09-19T00:00:00"/>
    <n v="1"/>
    <s v="Yes"/>
    <n v="54"/>
    <n v="22.89"/>
    <n v="54.77"/>
    <n v="92.99"/>
    <n v="193.04"/>
    <n v="193.04"/>
    <n v="24.95"/>
    <n v="51"/>
    <s v="No"/>
    <s v="No encontrado"/>
    <s v="Sin información (murio en un hospital)"/>
    <s v="XB5F"/>
    <x v="4"/>
  </r>
  <r>
    <n v="2802"/>
    <s v="Cal Ramsey"/>
    <d v="1937-07-13T00:00:00"/>
    <s v="Former"/>
    <s v="F"/>
    <s v="USA"/>
    <s v="Black"/>
    <d v="1959-11-01T00:00:00"/>
    <n v="1959"/>
    <n v="1961"/>
    <d v="2019-03-25T00:00:00"/>
    <n v="1"/>
    <s v="Yes"/>
    <n v="81"/>
    <n v="22.3"/>
    <n v="81.7"/>
    <n v="90.72"/>
    <n v="193.04"/>
    <n v="193.04"/>
    <n v="24.34"/>
    <n v="13"/>
    <s v="No"/>
    <m/>
    <s v="Paro cardiorrespiratorio"/>
    <s v="MC82.4"/>
    <x v="2"/>
  </r>
  <r>
    <n v="2803"/>
    <s v="Andy Rautins"/>
    <d v="1986-11-02T00:00:00"/>
    <s v="Former"/>
    <s v="g"/>
    <s v="USA"/>
    <s v="White"/>
    <d v="2010-11-01T00:00:00"/>
    <n v="2010"/>
    <n v="2011"/>
    <d v="2019-07-31T00:00:00"/>
    <n v="0"/>
    <s v="No"/>
    <n v="32"/>
    <n v="24"/>
    <n v="32.74"/>
    <n v="86.18"/>
    <n v="193.04"/>
    <n v="193.04"/>
    <n v="23.13"/>
    <n v="5"/>
    <s v="No"/>
    <m/>
    <m/>
    <m/>
    <x v="1"/>
  </r>
  <r>
    <n v="2804"/>
    <s v="J.J. Redick"/>
    <d v="1984-06-24T00:00:00"/>
    <s v="Active"/>
    <s v="g"/>
    <s v="USA"/>
    <s v="White"/>
    <d v="2006-11-01T00:00:00"/>
    <n v="2006"/>
    <n v="2020"/>
    <d v="2019-07-31T00:00:00"/>
    <n v="0"/>
    <s v="No"/>
    <n v="35"/>
    <n v="22.35"/>
    <n v="35.1"/>
    <n v="86.18"/>
    <n v="193.04"/>
    <n v="193.04"/>
    <n v="23.13"/>
    <n v="524"/>
    <s v="No"/>
    <m/>
    <m/>
    <m/>
    <x v="1"/>
  </r>
  <r>
    <n v="2805"/>
    <s v="George Reynolds"/>
    <d v="1947-11-23T00:00:00"/>
    <s v="Former"/>
    <s v="g"/>
    <s v="USA"/>
    <s v="Black"/>
    <d v="1969-11-01T00:00:00"/>
    <n v="1969"/>
    <n v="1970"/>
    <d v="2019-07-31T00:00:00"/>
    <n v="0"/>
    <s v="No"/>
    <n v="71"/>
    <n v="21.94"/>
    <n v="71.69"/>
    <n v="88.45"/>
    <n v="193.04"/>
    <n v="193.04"/>
    <n v="23.74"/>
    <n v="10"/>
    <s v="No"/>
    <m/>
    <m/>
    <m/>
    <x v="1"/>
  </r>
  <r>
    <n v="2806"/>
    <s v="Jackie Ridgle"/>
    <d v="1948-02-13T00:00:00"/>
    <s v="Former"/>
    <s v="g"/>
    <s v="USA"/>
    <s v="Black"/>
    <d v="1971-11-01T00:00:00"/>
    <n v="1971"/>
    <n v="1972"/>
    <d v="1998-08-26T00:00:00"/>
    <n v="1"/>
    <s v="Yes"/>
    <n v="50"/>
    <n v="23.72"/>
    <n v="50.53"/>
    <n v="88.45"/>
    <n v="193.04"/>
    <n v="193.04"/>
    <n v="23.74"/>
    <n v="32"/>
    <s v="No"/>
    <s v="Cáncer"/>
    <s v="Cáncer de pulmón"/>
    <s v="2C25.Z Malignant neoplasms of bronchus or lung, unspecified"/>
    <x v="3"/>
  </r>
  <r>
    <n v="2807"/>
    <s v="Jim Riffey"/>
    <d v="1923-12-14T00:00:00"/>
    <s v="Former"/>
    <s v="F"/>
    <s v="USA"/>
    <s v="White"/>
    <d v="1950-11-01T00:00:00"/>
    <n v="1950"/>
    <n v="1951"/>
    <d v="2018-01-30T00:00:00"/>
    <n v="1"/>
    <s v="Yes"/>
    <n v="94"/>
    <n v="26.88"/>
    <n v="94.13"/>
    <n v="90.72"/>
    <n v="193.04"/>
    <n v="193.04"/>
    <n v="24.34"/>
    <n v="35"/>
    <s v="No"/>
    <m/>
    <s v="¿Leucemia?"/>
    <s v="2B33.4 Leukaemia, unspecified"/>
    <x v="3"/>
  </r>
  <r>
    <n v="2808"/>
    <s v="Pat Riley*"/>
    <d v="1945-03-20T00:00:00"/>
    <s v="Former"/>
    <s v="G-F"/>
    <s v="USA"/>
    <s v="White"/>
    <d v="1967-11-01T00:00:00"/>
    <n v="1967"/>
    <n v="1976"/>
    <d v="2019-07-31T00:00:00"/>
    <n v="0"/>
    <s v="No"/>
    <n v="74"/>
    <n v="22.62"/>
    <n v="74.36"/>
    <n v="92.99"/>
    <n v="193.04"/>
    <n v="193.04"/>
    <n v="24.95"/>
    <n v="528"/>
    <s v="No"/>
    <m/>
    <m/>
    <m/>
    <x v="1"/>
  </r>
  <r>
    <n v="2809"/>
    <s v="Mike Riordan"/>
    <d v="1945-07-09T00:00:00"/>
    <s v="Former"/>
    <s v="G-F"/>
    <s v="USA"/>
    <s v="White"/>
    <d v="1968-11-01T00:00:00"/>
    <n v="1968"/>
    <n v="1977"/>
    <d v="2019-07-31T00:00:00"/>
    <n v="0"/>
    <s v="No"/>
    <n v="74"/>
    <n v="23.32"/>
    <n v="74.06"/>
    <n v="90.72"/>
    <n v="193.04"/>
    <n v="193.04"/>
    <n v="24.34"/>
    <n v="639"/>
    <s v="Yes"/>
    <m/>
    <m/>
    <m/>
    <x v="1"/>
  </r>
  <r>
    <n v="2810"/>
    <s v="Austin Rivers"/>
    <d v="1992-08-01T00:00:00"/>
    <s v="Active"/>
    <s v="g"/>
    <s v="USA"/>
    <s v="White"/>
    <d v="2012-11-01T00:00:00"/>
    <n v="2012"/>
    <n v="2020"/>
    <d v="2019-07-31T00:00:00"/>
    <n v="0"/>
    <s v="No"/>
    <n v="26"/>
    <n v="20.25"/>
    <n v="27"/>
    <n v="90.72"/>
    <n v="193.04"/>
    <n v="193.04"/>
    <n v="24.34"/>
    <n v="194"/>
    <s v="No"/>
    <m/>
    <m/>
    <m/>
    <x v="1"/>
  </r>
  <r>
    <n v="2811"/>
    <s v="Doc Rivers"/>
    <d v="1961-10-13T00:00:00"/>
    <s v="Former"/>
    <s v="g"/>
    <s v="USA"/>
    <s v="Black"/>
    <d v="1983-11-01T00:00:00"/>
    <n v="1983"/>
    <n v="1996"/>
    <d v="2019-07-31T00:00:00"/>
    <n v="0"/>
    <s v="No"/>
    <n v="57"/>
    <n v="22.05"/>
    <n v="57.8"/>
    <n v="83.91"/>
    <n v="193.04"/>
    <n v="193.04"/>
    <n v="22.52"/>
    <n v="864"/>
    <s v="No"/>
    <m/>
    <m/>
    <m/>
    <x v="1"/>
  </r>
  <r>
    <n v="2812"/>
    <s v="Tony Robertson"/>
    <d v="1956-01-01T00:00:00"/>
    <s v="Former"/>
    <s v="g"/>
    <s v="USA"/>
    <s v="Black"/>
    <d v="1977-11-01T00:00:00"/>
    <n v="1977"/>
    <n v="1979"/>
    <d v="2019-07-31T00:00:00"/>
    <n v="0"/>
    <s v="No"/>
    <n v="63"/>
    <n v="21.83"/>
    <n v="63.58"/>
    <n v="88.45"/>
    <n v="193.04"/>
    <n v="193.04"/>
    <n v="23.74"/>
    <n v="75"/>
    <s v="No"/>
    <m/>
    <m/>
    <m/>
    <x v="1"/>
  </r>
  <r>
    <n v="2813"/>
    <s v="Oliver Robinson"/>
    <d v="1960-03-13T00:00:00"/>
    <s v="Former"/>
    <s v="g"/>
    <s v="USA"/>
    <s v="Black"/>
    <d v="1982-11-01T00:00:00"/>
    <n v="1982"/>
    <n v="1983"/>
    <d v="2019-07-31T00:00:00"/>
    <n v="0"/>
    <s v="No"/>
    <n v="59"/>
    <n v="22.64"/>
    <n v="59.38"/>
    <n v="81.650000000000006"/>
    <n v="193.04"/>
    <n v="193.04"/>
    <n v="21.91"/>
    <n v="35"/>
    <s v="No"/>
    <m/>
    <m/>
    <m/>
    <x v="1"/>
  </r>
  <r>
    <n v="2814"/>
    <s v="Al Roges"/>
    <d v="1930-10-25T00:00:00"/>
    <s v="Former"/>
    <s v="G-F"/>
    <s v="USA"/>
    <s v="White"/>
    <d v="1953-11-01T00:00:00"/>
    <n v="1953"/>
    <n v="1955"/>
    <d v="2009-02-23T00:00:00"/>
    <n v="1"/>
    <s v="Yes"/>
    <n v="78"/>
    <n v="23.02"/>
    <n v="78.33"/>
    <n v="88.45"/>
    <n v="193.04"/>
    <n v="193.04"/>
    <n v="23.74"/>
    <n v="84"/>
    <s v="No"/>
    <s v="No encontrado"/>
    <s v="Sin información"/>
    <s v="XB5F"/>
    <x v="4"/>
  </r>
  <r>
    <n v="2815"/>
    <s v="Lennie Rosenbluth"/>
    <d v="1933-01-22T00:00:00"/>
    <s v="Former"/>
    <s v="F"/>
    <s v="USA"/>
    <s v="White"/>
    <d v="1957-11-01T00:00:00"/>
    <n v="1957"/>
    <n v="1959"/>
    <d v="2019-07-31T00:00:00"/>
    <n v="0"/>
    <s v="No"/>
    <n v="86"/>
    <n v="24.77"/>
    <n v="86.52"/>
    <n v="86.18"/>
    <n v="193.04"/>
    <n v="193.04"/>
    <n v="23.13"/>
    <n v="82"/>
    <s v="No"/>
    <m/>
    <m/>
    <m/>
    <x v="1"/>
  </r>
  <r>
    <n v="2816"/>
    <s v="Hank Rosenstein"/>
    <d v="1920-06-16T00:00:00"/>
    <s v="Former"/>
    <s v="F"/>
    <s v="USA"/>
    <s v="White"/>
    <d v="1946-11-01T00:00:00"/>
    <n v="1946"/>
    <n v="1947"/>
    <d v="2010-02-27T00:00:00"/>
    <n v="1"/>
    <s v="Yes"/>
    <n v="89"/>
    <n v="26.38"/>
    <n v="89.7"/>
    <n v="83.91"/>
    <n v="193.04"/>
    <n v="193.04"/>
    <n v="22.52"/>
    <n v="60"/>
    <s v="No"/>
    <s v="Diseases of the circulatory system"/>
    <s v="Insuficiencia cardíaca"/>
    <s v="BD1Z Heart failure, unspecified"/>
    <x v="2"/>
  </r>
  <r>
    <n v="2817"/>
    <s v="Ricky Rubio"/>
    <d v="1990-10-21T00:00:00"/>
    <s v="Active"/>
    <s v="g"/>
    <s v="No USA"/>
    <s v="White"/>
    <d v="2011-11-01T00:00:00"/>
    <n v="2011"/>
    <n v="2020"/>
    <d v="2019-07-31T00:00:00"/>
    <n v="0"/>
    <s v="No"/>
    <n v="28"/>
    <n v="21.03"/>
    <n v="28.77"/>
    <n v="88"/>
    <n v="193.04"/>
    <n v="193.04"/>
    <n v="23.61"/>
    <n v="202"/>
    <s v="No"/>
    <m/>
    <m/>
    <m/>
    <x v="1"/>
  </r>
  <r>
    <n v="2818"/>
    <s v="Pepe Sanchez"/>
    <d v="1977-05-08T00:00:00"/>
    <s v="Former"/>
    <s v="g"/>
    <s v="No USA"/>
    <s v="White"/>
    <d v="2000-11-01T00:00:00"/>
    <n v="2000"/>
    <n v="2003"/>
    <d v="2019-07-31T00:00:00"/>
    <n v="0"/>
    <s v="No"/>
    <n v="42"/>
    <n v="23.49"/>
    <n v="42.23"/>
    <n v="88.45"/>
    <n v="193.04"/>
    <n v="193.04"/>
    <n v="23.74"/>
    <n v="38"/>
    <s v="Yes"/>
    <m/>
    <m/>
    <m/>
    <x v="1"/>
  </r>
  <r>
    <n v="2819"/>
    <s v="Alex Scales"/>
    <d v="1978-07-03T00:00:00"/>
    <s v="Former"/>
    <s v="g"/>
    <s v="USA"/>
    <s v="Black"/>
    <d v="2005-11-01T00:00:00"/>
    <n v="2005"/>
    <n v="2006"/>
    <d v="2019-07-31T00:00:00"/>
    <n v="0"/>
    <s v="No"/>
    <n v="41"/>
    <n v="27.33"/>
    <n v="41.08"/>
    <n v="83.91"/>
    <n v="193.04"/>
    <n v="193.04"/>
    <n v="22.52"/>
    <n v="1"/>
    <s v="No"/>
    <m/>
    <m/>
    <m/>
    <x v="1"/>
  </r>
  <r>
    <n v="2820"/>
    <s v="Otto Schnellbacher"/>
    <d v="1923-04-15T00:00:00"/>
    <s v="Former"/>
    <s v="F-G"/>
    <s v="USA"/>
    <s v="White"/>
    <d v="1948-11-01T00:00:00"/>
    <n v="1948"/>
    <n v="1949"/>
    <d v="2008-03-10T00:00:00"/>
    <n v="1"/>
    <s v="Yes"/>
    <n v="84"/>
    <n v="25.55"/>
    <n v="84.9"/>
    <n v="83.91"/>
    <n v="193.04"/>
    <n v="193.04"/>
    <n v="22.52"/>
    <n v="43"/>
    <s v="No"/>
    <s v="Cáncer"/>
    <s v="Cáncer"/>
    <s v="2D4Z Unspecified malignant neoplasms of ill-defined or unspecified sites"/>
    <x v="3"/>
  </r>
  <r>
    <n v="2821"/>
    <s v="Phil Sellers"/>
    <d v="1953-11-20T00:00:00"/>
    <s v="Former"/>
    <s v="F-G"/>
    <s v="USA"/>
    <s v="Black"/>
    <d v="1976-11-01T00:00:00"/>
    <n v="1976"/>
    <n v="1977"/>
    <d v="2019-07-31T00:00:00"/>
    <n v="0"/>
    <s v="No"/>
    <n v="65"/>
    <n v="22.95"/>
    <n v="65.69"/>
    <n v="88.45"/>
    <n v="193.04"/>
    <n v="193.04"/>
    <n v="23.74"/>
    <n v="44"/>
    <s v="No"/>
    <m/>
    <m/>
    <m/>
    <x v="1"/>
  </r>
  <r>
    <n v="2822"/>
    <s v="Alvin Sims"/>
    <d v="1974-10-18T00:00:00"/>
    <s v="Former"/>
    <s v="g"/>
    <s v="USA"/>
    <s v="Black"/>
    <d v="1998-11-01T00:00:00"/>
    <n v="1998"/>
    <n v="1999"/>
    <d v="2019-07-31T00:00:00"/>
    <n v="0"/>
    <s v="No"/>
    <n v="44"/>
    <n v="24.04"/>
    <n v="44.78"/>
    <n v="106.59"/>
    <n v="193.04"/>
    <n v="193.04"/>
    <n v="28.6"/>
    <n v="4"/>
    <s v="No"/>
    <m/>
    <m/>
    <m/>
    <x v="1"/>
  </r>
  <r>
    <n v="2823"/>
    <s v="Tom Sluby"/>
    <d v="1962-02-18T00:00:00"/>
    <s v="Former"/>
    <s v="g"/>
    <s v="USA"/>
    <s v="Black"/>
    <d v="1984-11-01T00:00:00"/>
    <n v="1984"/>
    <n v="1985"/>
    <d v="2019-07-31T00:00:00"/>
    <n v="0"/>
    <s v="No"/>
    <n v="57"/>
    <n v="22.7"/>
    <n v="57.45"/>
    <n v="90.72"/>
    <n v="193.04"/>
    <n v="193.04"/>
    <n v="24.34"/>
    <n v="31"/>
    <s v="No"/>
    <m/>
    <m/>
    <m/>
    <x v="1"/>
  </r>
  <r>
    <n v="2824"/>
    <s v="Marcus Smart"/>
    <d v="1994-03-06T00:00:00"/>
    <s v="Active"/>
    <s v="g"/>
    <s v="USA"/>
    <s v="Black"/>
    <d v="2014-11-01T00:00:00"/>
    <n v="2014"/>
    <n v="2020"/>
    <d v="2019-07-31T00:00:00"/>
    <n v="0"/>
    <s v="No"/>
    <n v="25"/>
    <n v="20.66"/>
    <n v="25.4"/>
    <n v="99.79"/>
    <n v="193.04"/>
    <n v="193.04"/>
    <n v="26.78"/>
    <n v="53"/>
    <s v="No"/>
    <m/>
    <m/>
    <m/>
    <x v="1"/>
  </r>
  <r>
    <n v="2825"/>
    <s v="Bobby Smith"/>
    <d v="1937-08-20T00:00:00"/>
    <s v="Former"/>
    <s v="g"/>
    <s v="USA"/>
    <s v="Black"/>
    <d v="1959-11-01T00:00:00"/>
    <n v="1959"/>
    <n v="1962"/>
    <d v="2019-07-31T00:00:00"/>
    <n v="0"/>
    <s v="No"/>
    <n v="81"/>
    <n v="22.2"/>
    <n v="81.94"/>
    <n v="86.18"/>
    <n v="193.04"/>
    <n v="193.04"/>
    <n v="23.13"/>
    <n v="13"/>
    <s v="No"/>
    <m/>
    <m/>
    <m/>
    <x v="1"/>
  </r>
  <r>
    <n v="2826"/>
    <s v="Charles Smith"/>
    <d v="1975-08-22T00:00:00"/>
    <s v="Former"/>
    <s v="g"/>
    <s v="USA"/>
    <s v="Black"/>
    <d v="1997-11-01T00:00:00"/>
    <n v="1997"/>
    <n v="2006"/>
    <d v="2019-07-31T00:00:00"/>
    <n v="0"/>
    <s v="No"/>
    <n v="43"/>
    <n v="22.2"/>
    <n v="43.94"/>
    <n v="88"/>
    <n v="193.04"/>
    <n v="193.04"/>
    <n v="23.61"/>
    <n v="142"/>
    <s v="No"/>
    <m/>
    <m/>
    <m/>
    <x v="1"/>
  </r>
  <r>
    <n v="2827"/>
    <s v="Phil Smith"/>
    <d v="1952-04-22T00:00:00"/>
    <s v="Former"/>
    <s v="g"/>
    <s v="USA"/>
    <s v="Black"/>
    <d v="1974-11-01T00:00:00"/>
    <n v="1974"/>
    <n v="1983"/>
    <d v="2002-07-29T00:00:00"/>
    <n v="1"/>
    <s v="Yes"/>
    <n v="50"/>
    <n v="22.53"/>
    <n v="50.27"/>
    <n v="83.91"/>
    <n v="193.04"/>
    <n v="193.04"/>
    <n v="22.52"/>
    <n v="659"/>
    <s v="No"/>
    <s v="Cáncer"/>
    <s v="Mieloma múltiple"/>
    <s v="XH4XA9"/>
    <x v="3"/>
  </r>
  <r>
    <n v="2828"/>
    <s v="Sam Smith"/>
    <d v="1955-01-08T00:00:00"/>
    <s v="Former"/>
    <s v="g"/>
    <s v="USA"/>
    <s v="White"/>
    <d v="1978-11-01T00:00:00"/>
    <n v="1978"/>
    <n v="1980"/>
    <d v="2019-07-31T00:00:00"/>
    <n v="0"/>
    <s v="No"/>
    <n v="64"/>
    <n v="23.81"/>
    <n v="64.56"/>
    <n v="90.72"/>
    <n v="193.04"/>
    <n v="193.04"/>
    <n v="24.34"/>
    <n v="46"/>
    <s v="No"/>
    <m/>
    <m/>
    <m/>
    <x v="1"/>
  </r>
  <r>
    <n v="2829"/>
    <s v="Vassilis Spanoulis"/>
    <d v="1982-08-07T00:00:00"/>
    <s v="Former"/>
    <s v="g"/>
    <s v="No USA"/>
    <s v="White"/>
    <d v="2006-11-01T00:00:00"/>
    <n v="2006"/>
    <n v="2007"/>
    <d v="2019-07-31T00:00:00"/>
    <n v="0"/>
    <s v="No"/>
    <n v="36"/>
    <n v="24.24"/>
    <n v="36.979999999999997"/>
    <n v="88.45"/>
    <n v="193.04"/>
    <n v="193.04"/>
    <n v="23.74"/>
    <n v="31"/>
    <s v="No"/>
    <m/>
    <m/>
    <m/>
    <x v="1"/>
  </r>
  <r>
    <n v="2830"/>
    <s v="Art Spector"/>
    <d v="1920-10-17T00:00:00"/>
    <s v="Former"/>
    <s v="F"/>
    <s v="USA"/>
    <s v="White"/>
    <d v="1946-11-01T00:00:00"/>
    <n v="1946"/>
    <n v="1950"/>
    <d v="1987-06-18T00:00:00"/>
    <n v="1"/>
    <s v="Yes"/>
    <n v="66"/>
    <n v="26.04"/>
    <n v="66.67"/>
    <n v="90.72"/>
    <n v="193.04"/>
    <n v="193.04"/>
    <n v="24.34"/>
    <n v="169"/>
    <s v="No"/>
    <m/>
    <s v="Después de una larga enfermedad."/>
    <s v="XB5F"/>
    <x v="4"/>
  </r>
  <r>
    <n v="2831"/>
    <s v="Paul Stovall"/>
    <d v="1948-08-16T00:00:00"/>
    <s v="Former"/>
    <s v="F"/>
    <s v="USA"/>
    <s v="Black"/>
    <d v="1972-11-01T00:00:00"/>
    <n v="1972"/>
    <n v="1973"/>
    <d v="1978-01-09T00:00:00"/>
    <n v="1"/>
    <s v="Yes"/>
    <n v="29"/>
    <n v="24.21"/>
    <n v="29.4"/>
    <n v="97.52"/>
    <n v="193.04"/>
    <n v="193.04"/>
    <n v="26.17"/>
    <n v="25"/>
    <s v="No"/>
    <s v="Accidente/Asesinato/Suicidio"/>
    <s v="Accidente de moto"/>
    <s v="PA03&amp;XE5NE"/>
    <x v="5"/>
  </r>
  <r>
    <n v="2832"/>
    <s v="Lamont Strothers"/>
    <d v="1968-05-10T00:00:00"/>
    <s v="Former"/>
    <s v="g"/>
    <s v="USA"/>
    <s v="Black"/>
    <d v="1991-11-01T00:00:00"/>
    <n v="1991"/>
    <n v="1993"/>
    <d v="2019-07-31T00:00:00"/>
    <n v="0"/>
    <s v="No"/>
    <n v="51"/>
    <n v="23.48"/>
    <n v="51.22"/>
    <n v="86.18"/>
    <n v="193.04"/>
    <n v="193.04"/>
    <n v="23.13"/>
    <n v="13"/>
    <s v="No"/>
    <m/>
    <m/>
    <m/>
    <x v="1"/>
  </r>
  <r>
    <n v="2833"/>
    <s v="Dick Surhoff"/>
    <d v="1929-11-16T00:00:00"/>
    <s v="Former"/>
    <s v="F"/>
    <s v="USA"/>
    <s v="White"/>
    <d v="1952-11-01T00:00:00"/>
    <n v="1952"/>
    <n v="1954"/>
    <d v="1987-05-01T00:00:00"/>
    <n v="1"/>
    <s v="Yes"/>
    <n v="57"/>
    <n v="22.96"/>
    <n v="57.45"/>
    <n v="95.25"/>
    <n v="193.04"/>
    <n v="193.04"/>
    <n v="25.56"/>
    <n v="58"/>
    <s v="No"/>
    <s v="No encontrado"/>
    <s v="Infarto"/>
    <s v="BA41.Z Acute myocardial infarction, unspecified"/>
    <x v="2"/>
  </r>
  <r>
    <n v="2834"/>
    <s v="Dan Swartz"/>
    <d v="1934-12-23T00:00:00"/>
    <s v="Former"/>
    <s v="F"/>
    <s v="USA"/>
    <s v="White"/>
    <d v="1962-11-01T00:00:00"/>
    <n v="1962"/>
    <n v="1963"/>
    <d v="1997-04-03T00:00:00"/>
    <n v="1"/>
    <s v="Yes"/>
    <n v="62"/>
    <n v="27.86"/>
    <n v="62.28"/>
    <n v="97.52"/>
    <n v="193.04"/>
    <n v="193.04"/>
    <n v="26.17"/>
    <n v="39"/>
    <s v="No"/>
    <s v="Diseases of the circulatory system"/>
    <s v="Infarto"/>
    <s v="BA41.Z Acute myocardial infarction, unspecified"/>
    <x v="2"/>
  </r>
  <r>
    <n v="2835"/>
    <s v="Anthony Taylor"/>
    <d v="1965-11-30T00:00:00"/>
    <s v="Former"/>
    <s v="g"/>
    <s v="USA"/>
    <s v="Black"/>
    <d v="1988-11-01T00:00:00"/>
    <n v="1988"/>
    <n v="1989"/>
    <d v="2019-07-31T00:00:00"/>
    <n v="0"/>
    <s v="No"/>
    <n v="53"/>
    <n v="22.92"/>
    <n v="53.66"/>
    <n v="79.38"/>
    <n v="193.04"/>
    <n v="193.04"/>
    <n v="21.3"/>
    <n v="21"/>
    <s v="No"/>
    <m/>
    <m/>
    <m/>
    <x v="1"/>
  </r>
  <r>
    <n v="2836"/>
    <s v="Jeff Taylor"/>
    <d v="1960-01-01T00:00:00"/>
    <s v="Former"/>
    <s v="g"/>
    <s v="USA"/>
    <s v="Mezcla"/>
    <d v="1982-11-01T00:00:00"/>
    <n v="1982"/>
    <n v="1987"/>
    <d v="2019-07-31T00:00:00"/>
    <n v="0"/>
    <s v="No"/>
    <n v="59"/>
    <n v="22.83"/>
    <n v="59.58"/>
    <n v="79.38"/>
    <n v="193.04"/>
    <n v="193.04"/>
    <n v="21.3"/>
    <n v="56"/>
    <s v="No"/>
    <m/>
    <s v="Después de una larga enfermedad."/>
    <s v="XB5F"/>
    <x v="1"/>
  </r>
  <r>
    <n v="2837"/>
    <s v="Jermaine Taylor"/>
    <d v="1986-12-08T00:00:00"/>
    <s v="Former"/>
    <s v="g"/>
    <s v="USA"/>
    <s v="Black"/>
    <d v="2009-11-01T00:00:00"/>
    <n v="2009"/>
    <n v="2011"/>
    <d v="2019-07-31T00:00:00"/>
    <n v="0"/>
    <s v="No"/>
    <n v="32"/>
    <n v="22.9"/>
    <n v="32.64"/>
    <n v="95.25"/>
    <n v="193.04"/>
    <n v="193.04"/>
    <n v="25.56"/>
    <n v="65"/>
    <s v="No"/>
    <m/>
    <m/>
    <m/>
    <x v="1"/>
  </r>
  <r>
    <n v="2838"/>
    <s v="Claude Terry"/>
    <d v="1950-01-12T00:00:00"/>
    <s v="Former"/>
    <s v="G-F"/>
    <s v="USA"/>
    <s v="White"/>
    <d v="1976-11-01T00:00:00"/>
    <n v="1976"/>
    <n v="1978"/>
    <d v="2019-07-31T00:00:00"/>
    <n v="0"/>
    <s v="No"/>
    <n v="69"/>
    <n v="26.8"/>
    <n v="69.55"/>
    <n v="88.45"/>
    <n v="193.04"/>
    <n v="193.04"/>
    <n v="23.74"/>
    <n v="72"/>
    <s v="No"/>
    <m/>
    <m/>
    <m/>
    <x v="1"/>
  </r>
  <r>
    <n v="2839"/>
    <s v="Billy Thomas"/>
    <d v="1975-12-23T00:00:00"/>
    <s v="Former"/>
    <s v="g"/>
    <s v="USA"/>
    <s v="Black"/>
    <d v="2004-11-01T00:00:00"/>
    <n v="2004"/>
    <n v="2008"/>
    <d v="2019-07-31T00:00:00"/>
    <n v="0"/>
    <s v="No"/>
    <n v="43"/>
    <n v="28.86"/>
    <n v="43.6"/>
    <n v="94.35"/>
    <n v="193.04"/>
    <n v="193.04"/>
    <n v="25.32"/>
    <n v="53"/>
    <s v="No"/>
    <m/>
    <m/>
    <m/>
    <x v="1"/>
  </r>
  <r>
    <n v="2840"/>
    <s v="Carl Thomas"/>
    <d v="1969-10-03T00:00:00"/>
    <s v="Former"/>
    <s v="g"/>
    <s v="USA"/>
    <s v="Black"/>
    <d v="1991-11-01T00:00:00"/>
    <n v="1991"/>
    <n v="1998"/>
    <d v="2019-07-31T00:00:00"/>
    <n v="0"/>
    <s v="No"/>
    <n v="49"/>
    <n v="22.08"/>
    <n v="49.82"/>
    <n v="79.38"/>
    <n v="193.04"/>
    <n v="193.04"/>
    <n v="21.3"/>
    <n v="63"/>
    <s v="No"/>
    <m/>
    <m/>
    <m/>
    <x v="1"/>
  </r>
  <r>
    <n v="2841"/>
    <s v="Brooks Thompson"/>
    <d v="1970-07-19T00:00:00"/>
    <s v="Former"/>
    <s v="g"/>
    <s v="USA"/>
    <s v="White"/>
    <d v="1994-11-01T00:00:00"/>
    <n v="1994"/>
    <n v="1998"/>
    <d v="2016-06-09T00:00:00"/>
    <n v="1"/>
    <s v="Yes"/>
    <n v="45"/>
    <n v="24.29"/>
    <n v="45.89"/>
    <n v="87.54"/>
    <n v="193.04"/>
    <n v="193.04"/>
    <n v="23.49"/>
    <n v="168"/>
    <s v="Yes"/>
    <m/>
    <s v="Hospitalizado por doble fallo orgánico. Posteriormente sufrió una sepsis que le hizo morir."/>
    <s v="1G41 Sepsis with septic shock"/>
    <x v="0"/>
  </r>
  <r>
    <n v="2842"/>
    <s v="David Thompson*"/>
    <d v="1954-07-13T00:00:00"/>
    <s v="Former"/>
    <s v="G-F"/>
    <s v="USA"/>
    <s v="Black"/>
    <d v="1976-11-01T00:00:00"/>
    <n v="1976"/>
    <n v="1984"/>
    <d v="2019-07-31T00:00:00"/>
    <n v="0"/>
    <s v="No"/>
    <n v="65"/>
    <n v="22.31"/>
    <n v="65.05"/>
    <n v="88.45"/>
    <n v="193.04"/>
    <n v="193.04"/>
    <n v="23.74"/>
    <n v="509"/>
    <s v="No"/>
    <m/>
    <m/>
    <m/>
    <x v="1"/>
  </r>
  <r>
    <n v="2843"/>
    <s v="Stephen Thompson"/>
    <d v="1968-12-02T00:00:00"/>
    <s v="Former"/>
    <s v="g"/>
    <s v="USA"/>
    <s v="Black"/>
    <d v="1991-11-01T00:00:00"/>
    <n v="1991"/>
    <n v="1992"/>
    <d v="2019-07-31T00:00:00"/>
    <n v="0"/>
    <s v="No"/>
    <n v="50"/>
    <n v="22.91"/>
    <n v="50.66"/>
    <n v="83.91"/>
    <n v="193.04"/>
    <n v="193.04"/>
    <n v="22.52"/>
    <n v="19"/>
    <s v="No"/>
    <m/>
    <m/>
    <m/>
    <x v="1"/>
  </r>
  <r>
    <n v="2844"/>
    <s v="Rod Thorn"/>
    <d v="1941-05-23T00:00:00"/>
    <s v="Former"/>
    <s v="g"/>
    <s v="USA"/>
    <s v="White"/>
    <d v="1963-11-01T00:00:00"/>
    <n v="1963"/>
    <n v="1971"/>
    <d v="2019-07-31T00:00:00"/>
    <n v="0"/>
    <s v="No"/>
    <n v="78"/>
    <n v="22.44"/>
    <n v="78.19"/>
    <n v="88.45"/>
    <n v="193.04"/>
    <n v="193.04"/>
    <n v="23.74"/>
    <n v="466"/>
    <s v="No"/>
    <m/>
    <m/>
    <m/>
    <x v="1"/>
  </r>
  <r>
    <n v="2845"/>
    <s v="Marcus Thornton"/>
    <d v="1987-06-05T00:00:00"/>
    <s v="Former"/>
    <s v="g"/>
    <s v="USA"/>
    <s v="Black"/>
    <d v="2009-11-01T00:00:00"/>
    <n v="2009"/>
    <n v="2017"/>
    <d v="2019-07-31T00:00:00"/>
    <n v="0"/>
    <s v="No"/>
    <n v="32"/>
    <n v="22.41"/>
    <n v="32.15"/>
    <n v="92.99"/>
    <n v="193.04"/>
    <n v="193.04"/>
    <n v="24.95"/>
    <n v="388"/>
    <s v="No"/>
    <m/>
    <m/>
    <m/>
    <x v="1"/>
  </r>
  <r>
    <n v="2846"/>
    <s v="Jack Tingle"/>
    <d v="1924-12-30T00:00:00"/>
    <s v="Former"/>
    <s v="F"/>
    <s v="USA"/>
    <s v="White"/>
    <d v="1947-11-01T00:00:00"/>
    <n v="1947"/>
    <n v="1949"/>
    <d v="1958-09-22T00:00:00"/>
    <n v="1"/>
    <s v="Yes"/>
    <n v="33"/>
    <n v="22.84"/>
    <n v="33.729999999999997"/>
    <n v="92.99"/>
    <n v="193.04"/>
    <n v="193.04"/>
    <n v="24.95"/>
    <n v="39"/>
    <s v="No"/>
    <s v="Cáncer"/>
    <s v="Cáncer"/>
    <s v="2D4Z Unspecified malignant neoplasms of ill-defined or unspecified sites"/>
    <x v="3"/>
  </r>
  <r>
    <n v="2847"/>
    <s v="Blackie Towery"/>
    <d v="1920-06-20T00:00:00"/>
    <s v="Former"/>
    <s v="F-C"/>
    <s v="USA"/>
    <s v="White"/>
    <d v="1948-11-01T00:00:00"/>
    <n v="1948"/>
    <n v="1950"/>
    <d v="2012-11-25T00:00:00"/>
    <n v="1"/>
    <s v="Yes"/>
    <n v="92"/>
    <n v="28.37"/>
    <n v="92.43"/>
    <n v="95.25"/>
    <n v="193.04"/>
    <n v="193.04"/>
    <n v="25.56"/>
    <n v="128"/>
    <s v="No"/>
    <m/>
    <s v="Sin información"/>
    <s v="XB5F"/>
    <x v="4"/>
  </r>
  <r>
    <n v="2848"/>
    <s v="Jeff Trepagnier"/>
    <d v="1979-07-11T00:00:00"/>
    <s v="Former"/>
    <s v="g"/>
    <s v="USA"/>
    <s v="Black"/>
    <d v="2001-11-01T00:00:00"/>
    <n v="2001"/>
    <n v="2004"/>
    <d v="2019-07-31T00:00:00"/>
    <n v="0"/>
    <s v="No"/>
    <n v="40"/>
    <n v="22.31"/>
    <n v="40.049999999999997"/>
    <n v="90.72"/>
    <n v="193.04"/>
    <n v="193.04"/>
    <n v="24.34"/>
    <n v="31"/>
    <s v="Yes"/>
    <m/>
    <m/>
    <m/>
    <x v="1"/>
  </r>
  <r>
    <n v="2849"/>
    <s v="Jack Turner"/>
    <d v="1930-06-29T00:00:00"/>
    <s v="Former"/>
    <s v="F-G"/>
    <s v="USA"/>
    <s v="White"/>
    <d v="1954-11-01T00:00:00"/>
    <n v="1954"/>
    <n v="1955"/>
    <d v="2014-10-05T00:00:00"/>
    <n v="1"/>
    <s v="Yes"/>
    <n v="84"/>
    <n v="24.34"/>
    <n v="84.27"/>
    <n v="77.11"/>
    <n v="193.04"/>
    <n v="193.04"/>
    <n v="20.69"/>
    <n v="65"/>
    <s v="No"/>
    <s v="No encontrado"/>
    <s v="Murio en el hospital"/>
    <s v="XB5F"/>
    <x v="4"/>
  </r>
  <r>
    <n v="2850"/>
    <s v="Hal Uplinger"/>
    <d v="1929-09-30T00:00:00"/>
    <s v="Former"/>
    <s v="g"/>
    <s v="USA"/>
    <s v="White"/>
    <d v="1953-11-01T00:00:00"/>
    <n v="1953"/>
    <n v="1954"/>
    <d v="2011-02-01T00:00:00"/>
    <n v="1"/>
    <s v="Yes"/>
    <n v="81"/>
    <n v="24.09"/>
    <n v="81.34"/>
    <n v="83.91"/>
    <n v="193.04"/>
    <n v="193.04"/>
    <n v="22.52"/>
    <n v="23"/>
    <s v="No"/>
    <s v="Cáncer"/>
    <s v="Cáncer de huesos"/>
    <s v="2B5Z Malignant mesenchymal neoplasm of unspecified type (BONE CANCER)"/>
    <x v="3"/>
  </r>
  <r>
    <n v="2851"/>
    <s v="Virgil Vaughn"/>
    <d v="1918-05-15T00:00:00"/>
    <s v="Former"/>
    <s v="F-C"/>
    <s v="USA"/>
    <s v="White"/>
    <d v="1946-11-01T00:00:00"/>
    <n v="1946"/>
    <n v="1947"/>
    <d v="2007-02-26T00:00:00"/>
    <n v="1"/>
    <s v="Yes"/>
    <n v="88"/>
    <n v="28.47"/>
    <n v="88.79"/>
    <n v="92.99"/>
    <n v="193.04"/>
    <n v="193.04"/>
    <n v="24.95"/>
    <n v="17"/>
    <s v="No"/>
    <s v="No encontrado"/>
    <s v="¿Cáncer?"/>
    <s v="XB5F"/>
    <x v="4"/>
  </r>
  <r>
    <n v="2852"/>
    <s v="Fred Vinson"/>
    <d v="1971-01-28T00:00:00"/>
    <s v="Former"/>
    <s v="g"/>
    <s v="USA"/>
    <s v="Black"/>
    <d v="1994-11-01T00:00:00"/>
    <n v="1994"/>
    <n v="2000"/>
    <d v="2019-07-31T00:00:00"/>
    <n v="0"/>
    <s v="No"/>
    <n v="48"/>
    <n v="23.76"/>
    <n v="48.5"/>
    <n v="86.18"/>
    <n v="193.04"/>
    <n v="193.04"/>
    <n v="23.13"/>
    <n v="13"/>
    <s v="No"/>
    <m/>
    <m/>
    <m/>
    <x v="1"/>
  </r>
  <r>
    <n v="2853"/>
    <s v="Floyd Volker"/>
    <d v="1921-06-21T00:00:00"/>
    <s v="Former"/>
    <s v="F-C"/>
    <s v="USA"/>
    <s v="White"/>
    <d v="1949-11-01T00:00:00"/>
    <n v="1949"/>
    <n v="1950"/>
    <d v="1995-01-05T00:00:00"/>
    <n v="1"/>
    <s v="Yes"/>
    <n v="73"/>
    <n v="28.36"/>
    <n v="73.540000000000006"/>
    <n v="92.99"/>
    <n v="193.04"/>
    <n v="193.04"/>
    <n v="24.95"/>
    <n v="54"/>
    <s v="No"/>
    <s v="No encontrado"/>
    <s v="Cáncer"/>
    <s v="2D4Z Unspecified malignant neoplasms of ill-defined or unspecified sites"/>
    <x v="3"/>
  </r>
  <r>
    <n v="2854"/>
    <s v="Dwyane Wade"/>
    <d v="1982-01-17T00:00:00"/>
    <s v="Former"/>
    <s v="g"/>
    <s v="USA"/>
    <s v="Black"/>
    <d v="2003-11-01T00:00:00"/>
    <n v="2003"/>
    <n v="2019"/>
    <d v="2019-07-31T00:00:00"/>
    <n v="0"/>
    <s v="No"/>
    <n v="37"/>
    <n v="21.79"/>
    <n v="37.53"/>
    <n v="99.79"/>
    <n v="193.04"/>
    <n v="193.04"/>
    <n v="26.78"/>
    <n v="768"/>
    <s v="No"/>
    <m/>
    <m/>
    <m/>
    <x v="1"/>
  </r>
  <r>
    <n v="2855"/>
    <s v="Dion Waiters"/>
    <d v="1991-12-10T00:00:00"/>
    <s v="Active"/>
    <s v="g"/>
    <s v="USA"/>
    <s v="Black"/>
    <d v="2012-11-01T00:00:00"/>
    <n v="2012"/>
    <n v="2020"/>
    <d v="2019-07-31T00:00:00"/>
    <n v="0"/>
    <s v="No"/>
    <n v="27"/>
    <n v="20.9"/>
    <n v="27.64"/>
    <n v="102.06"/>
    <n v="193.04"/>
    <n v="193.04"/>
    <n v="27.39"/>
    <n v="197"/>
    <s v="No"/>
    <m/>
    <m/>
    <m/>
    <x v="1"/>
  </r>
  <r>
    <n v="2856"/>
    <s v="Andy Walker"/>
    <d v="1955-03-25T00:00:00"/>
    <s v="Former"/>
    <s v="g"/>
    <s v="USA"/>
    <s v="White"/>
    <d v="1976-11-01T00:00:00"/>
    <n v="1976"/>
    <n v="1977"/>
    <d v="2019-07-31T00:00:00"/>
    <n v="0"/>
    <s v="No"/>
    <n v="64"/>
    <n v="21.61"/>
    <n v="64.349999999999994"/>
    <n v="86.18"/>
    <n v="193.04"/>
    <n v="193.04"/>
    <n v="23.13"/>
    <n v="40"/>
    <s v="No"/>
    <m/>
    <m/>
    <m/>
    <x v="1"/>
  </r>
  <r>
    <n v="2857"/>
    <s v="Darrell Walker"/>
    <d v="1961-03-09T00:00:00"/>
    <s v="Former"/>
    <s v="g"/>
    <s v="USA"/>
    <s v="Black"/>
    <d v="1983-11-01T00:00:00"/>
    <n v="1983"/>
    <n v="1993"/>
    <d v="2019-07-31T00:00:00"/>
    <n v="0"/>
    <s v="No"/>
    <n v="58"/>
    <n v="22.65"/>
    <n v="58.39"/>
    <n v="81.650000000000006"/>
    <n v="193.04"/>
    <n v="193.04"/>
    <n v="21.91"/>
    <n v="720"/>
    <s v="No"/>
    <m/>
    <m/>
    <m/>
    <x v="1"/>
  </r>
  <r>
    <n v="2858"/>
    <s v="John Wall"/>
    <d v="1990-09-06T00:00:00"/>
    <s v="Active"/>
    <s v="g"/>
    <s v="USA"/>
    <s v="Black"/>
    <d v="2010-11-01T00:00:00"/>
    <n v="2010"/>
    <n v="2020"/>
    <d v="2019-07-31T00:00:00"/>
    <n v="0"/>
    <s v="No"/>
    <n v="28"/>
    <n v="20.149999999999999"/>
    <n v="28.9"/>
    <n v="88.45"/>
    <n v="193.04"/>
    <n v="193.04"/>
    <n v="23.74"/>
    <n v="334"/>
    <s v="No"/>
    <m/>
    <m/>
    <m/>
    <x v="1"/>
  </r>
  <r>
    <n v="2859"/>
    <s v="Jamie Waller"/>
    <d v="1964-11-20T00:00:00"/>
    <s v="Former"/>
    <s v="g"/>
    <s v="USA"/>
    <s v="Black"/>
    <d v="1987-11-01T00:00:00"/>
    <n v="1987"/>
    <n v="1988"/>
    <d v="2019-07-31T00:00:00"/>
    <n v="0"/>
    <s v="No"/>
    <n v="54"/>
    <n v="22.95"/>
    <n v="54.69"/>
    <n v="97.52"/>
    <n v="193.04"/>
    <n v="193.04"/>
    <n v="26.17"/>
    <n v="9"/>
    <s v="No"/>
    <m/>
    <m/>
    <m/>
    <x v="1"/>
  </r>
  <r>
    <n v="2860"/>
    <s v="Jim Walsh"/>
    <d v="1930-08-29T00:00:00"/>
    <s v="Former"/>
    <s v="F"/>
    <s v="USA"/>
    <s v="White"/>
    <d v="1957-11-01T00:00:00"/>
    <n v="1957"/>
    <n v="1958"/>
    <d v="1976-03-04T00:00:00"/>
    <n v="1"/>
    <s v="Yes"/>
    <n v="45"/>
    <n v="27.18"/>
    <n v="45.51"/>
    <n v="88.45"/>
    <n v="193.04"/>
    <n v="193.04"/>
    <n v="23.74"/>
    <n v="10"/>
    <s v="No"/>
    <m/>
    <s v="Tras operación de estómago"/>
    <s v="PK80.3Z"/>
    <x v="0"/>
  </r>
  <r>
    <n v="2861"/>
    <s v="Rex Walters"/>
    <d v="1970-03-12T00:00:00"/>
    <s v="Former"/>
    <s v="g"/>
    <s v="USA"/>
    <s v="White"/>
    <d v="1993-11-01T00:00:00"/>
    <n v="1993"/>
    <n v="2000"/>
    <d v="2019-07-31T00:00:00"/>
    <n v="0"/>
    <s v="No"/>
    <n v="49"/>
    <n v="23.64"/>
    <n v="49.39"/>
    <n v="86.18"/>
    <n v="193.04"/>
    <n v="193.04"/>
    <n v="23.13"/>
    <n v="335"/>
    <s v="Yes"/>
    <m/>
    <m/>
    <m/>
    <x v="1"/>
  </r>
  <r>
    <n v="2862"/>
    <s v="Gerry Ward"/>
    <d v="1941-09-06T00:00:00"/>
    <s v="Former"/>
    <s v="g"/>
    <s v="USA"/>
    <s v="White"/>
    <d v="1963-11-01T00:00:00"/>
    <n v="1963"/>
    <n v="1967"/>
    <d v="2019-07-31T00:00:00"/>
    <n v="0"/>
    <s v="No"/>
    <n v="77"/>
    <n v="22.15"/>
    <n v="77.900000000000006"/>
    <n v="88.45"/>
    <n v="193.04"/>
    <n v="193.04"/>
    <n v="23.74"/>
    <n v="169"/>
    <s v="No"/>
    <m/>
    <m/>
    <m/>
    <x v="1"/>
  </r>
  <r>
    <n v="2863"/>
    <s v="Henry Ward"/>
    <d v="1952-01-30T00:00:00"/>
    <s v="Former"/>
    <s v="G-F"/>
    <s v="USA"/>
    <s v="Black"/>
    <d v="1976-11-01T00:00:00"/>
    <n v="1976"/>
    <n v="1977"/>
    <d v="2019-07-31T00:00:00"/>
    <n v="0"/>
    <s v="No"/>
    <n v="67"/>
    <n v="24.76"/>
    <n v="67.5"/>
    <n v="88.45"/>
    <n v="193.04"/>
    <n v="193.04"/>
    <n v="23.74"/>
    <n v="27"/>
    <s v="No"/>
    <m/>
    <m/>
    <m/>
    <x v="1"/>
  </r>
  <r>
    <n v="2864"/>
    <s v="Willie Warren"/>
    <d v="1989-10-22T00:00:00"/>
    <s v="Former"/>
    <s v="g"/>
    <s v="USA"/>
    <s v="Black"/>
    <d v="2010-11-01T00:00:00"/>
    <n v="2010"/>
    <n v="2011"/>
    <d v="2019-07-31T00:00:00"/>
    <n v="0"/>
    <s v="No"/>
    <n v="29"/>
    <n v="21.03"/>
    <n v="29.77"/>
    <n v="92.08"/>
    <n v="193.04"/>
    <n v="193.04"/>
    <n v="24.71"/>
    <n v="19"/>
    <s v="No"/>
    <m/>
    <m/>
    <m/>
    <x v="1"/>
  </r>
  <r>
    <n v="2865"/>
    <s v="Duane Washington"/>
    <d v="1964-08-31T00:00:00"/>
    <s v="Former"/>
    <s v="g"/>
    <s v="No USA"/>
    <s v="Black"/>
    <d v="1987-11-01T00:00:00"/>
    <n v="1987"/>
    <n v="1993"/>
    <d v="2019-07-31T00:00:00"/>
    <n v="0"/>
    <s v="No"/>
    <n v="54"/>
    <n v="23.17"/>
    <n v="54.91"/>
    <n v="88.45"/>
    <n v="193.04"/>
    <n v="193.04"/>
    <n v="23.74"/>
    <n v="19"/>
    <s v="No"/>
    <m/>
    <m/>
    <m/>
    <x v="1"/>
  </r>
  <r>
    <n v="2866"/>
    <s v="Eric Washington"/>
    <d v="1974-03-23T00:00:00"/>
    <s v="Former"/>
    <s v="g"/>
    <s v="USA"/>
    <s v="Black"/>
    <d v="1997-11-01T00:00:00"/>
    <n v="1997"/>
    <n v="1999"/>
    <d v="2019-07-31T00:00:00"/>
    <n v="0"/>
    <s v="No"/>
    <n v="45"/>
    <n v="23.61"/>
    <n v="45.36"/>
    <n v="86.18"/>
    <n v="193.04"/>
    <n v="193.04"/>
    <n v="23.13"/>
    <n v="104"/>
    <s v="No"/>
    <m/>
    <m/>
    <m/>
    <x v="1"/>
  </r>
  <r>
    <n v="2867"/>
    <s v="Stan Washington"/>
    <d v="1952-01-23T00:00:00"/>
    <s v="Former"/>
    <s v="g"/>
    <s v="USA"/>
    <s v="Black"/>
    <d v="1974-11-01T00:00:00"/>
    <n v="1974"/>
    <n v="1975"/>
    <d v="2019-07-31T00:00:00"/>
    <n v="0"/>
    <s v="No"/>
    <n v="67"/>
    <n v="22.77"/>
    <n v="67.52"/>
    <n v="86.18"/>
    <n v="193.04"/>
    <n v="193.04"/>
    <n v="23.13"/>
    <n v="1"/>
    <s v="No"/>
    <m/>
    <m/>
    <m/>
    <x v="1"/>
  </r>
  <r>
    <n v="2868"/>
    <s v="Jeff Webb"/>
    <d v="1948-07-06T00:00:00"/>
    <s v="Former"/>
    <s v="g"/>
    <s v="USA"/>
    <s v="White"/>
    <d v="1970-11-01T00:00:00"/>
    <n v="1970"/>
    <n v="1972"/>
    <d v="2019-07-31T00:00:00"/>
    <n v="0"/>
    <s v="No"/>
    <n v="71"/>
    <n v="22.32"/>
    <n v="71.069999999999993"/>
    <n v="77.11"/>
    <n v="193.04"/>
    <n v="193.04"/>
    <n v="20.69"/>
    <n v="75"/>
    <s v="No"/>
    <m/>
    <m/>
    <m/>
    <x v="1"/>
  </r>
  <r>
    <n v="2869"/>
    <s v="Dick Wehr"/>
    <d v="1925-12-09T00:00:00"/>
    <s v="Former"/>
    <s v="F"/>
    <s v="USA"/>
    <s v="White"/>
    <d v="1948-11-01T00:00:00"/>
    <n v="1948"/>
    <n v="1949"/>
    <d v="2011-12-01T00:00:00"/>
    <n v="1"/>
    <s v="Yes"/>
    <n v="85"/>
    <n v="22.9"/>
    <n v="85.98"/>
    <n v="81.650000000000006"/>
    <n v="193.04"/>
    <n v="193.04"/>
    <n v="21.91"/>
    <n v="9"/>
    <s v="No"/>
    <m/>
    <s v="Sin información"/>
    <s v="XB5F"/>
    <x v="4"/>
  </r>
  <r>
    <n v="2870"/>
    <s v="Delonte West"/>
    <d v="1983-07-26T00:00:00"/>
    <s v="Former"/>
    <s v="g"/>
    <s v="USA"/>
    <s v="Mezcla"/>
    <d v="2004-11-01T00:00:00"/>
    <n v="2004"/>
    <n v="2012"/>
    <d v="2019-07-31T00:00:00"/>
    <n v="0"/>
    <s v="No"/>
    <n v="36"/>
    <n v="21.27"/>
    <n v="36.01"/>
    <n v="81.650000000000006"/>
    <n v="193.04"/>
    <n v="193.04"/>
    <n v="21.91"/>
    <n v="432"/>
    <s v="Yes"/>
    <m/>
    <m/>
    <m/>
    <x v="1"/>
  </r>
  <r>
    <n v="2871"/>
    <s v="Roland West"/>
    <d v="1944-06-06T00:00:00"/>
    <s v="Former"/>
    <s v="g"/>
    <s v="USA"/>
    <s v="Black"/>
    <d v="1967-11-01T00:00:00"/>
    <n v="1967"/>
    <n v="1968"/>
    <d v="2019-07-31T00:00:00"/>
    <n v="0"/>
    <s v="No"/>
    <n v="75"/>
    <n v="23.4"/>
    <n v="75.150000000000006"/>
    <n v="80.739999999999995"/>
    <n v="193.04"/>
    <n v="193.04"/>
    <n v="21.67"/>
    <n v="4"/>
    <s v="No"/>
    <m/>
    <m/>
    <m/>
    <x v="1"/>
  </r>
  <r>
    <n v="2872"/>
    <s v="Paul Westphal"/>
    <d v="1950-11-30T00:00:00"/>
    <s v="Former"/>
    <s v="g"/>
    <s v="USA"/>
    <s v="White"/>
    <d v="1972-11-01T00:00:00"/>
    <n v="1972"/>
    <n v="1984"/>
    <d v="2019-07-31T00:00:00"/>
    <n v="0"/>
    <s v="No"/>
    <n v="68"/>
    <n v="21.92"/>
    <n v="68.67"/>
    <n v="88.45"/>
    <n v="193.04"/>
    <n v="193.04"/>
    <n v="23.74"/>
    <n v="823"/>
    <s v="No"/>
    <m/>
    <m/>
    <m/>
    <x v="1"/>
  </r>
  <r>
    <n v="2873"/>
    <s v="Hubie White"/>
    <d v="1940-01-26T00:00:00"/>
    <s v="Former"/>
    <s v="G-F"/>
    <s v="USA"/>
    <s v="Black"/>
    <d v="1962-11-01T00:00:00"/>
    <n v="1962"/>
    <n v="1964"/>
    <d v="2019-07-31T00:00:00"/>
    <n v="0"/>
    <s v="No"/>
    <n v="79"/>
    <n v="22.77"/>
    <n v="79.510000000000005"/>
    <n v="92.99"/>
    <n v="193.04"/>
    <n v="193.04"/>
    <n v="24.95"/>
    <n v="52"/>
    <s v="No"/>
    <m/>
    <m/>
    <m/>
    <x v="1"/>
  </r>
  <r>
    <n v="2874"/>
    <s v="Bob Wiesenhahn"/>
    <d v="1938-12-22T00:00:00"/>
    <s v="Former"/>
    <s v="F"/>
    <s v="USA"/>
    <s v="White"/>
    <d v="1961-11-01T00:00:00"/>
    <n v="1961"/>
    <n v="1962"/>
    <d v="2019-07-31T00:00:00"/>
    <n v="0"/>
    <s v="No"/>
    <n v="80"/>
    <n v="22.86"/>
    <n v="80.61"/>
    <n v="97.52"/>
    <n v="193.04"/>
    <n v="193.04"/>
    <n v="26.17"/>
    <n v="60"/>
    <s v="No"/>
    <m/>
    <m/>
    <m/>
    <x v="1"/>
  </r>
  <r>
    <n v="2875"/>
    <s v="Mitchell Wiggins"/>
    <d v="1959-09-28T00:00:00"/>
    <s v="Former"/>
    <s v="g"/>
    <s v="USA"/>
    <s v="Black"/>
    <d v="1983-11-01T00:00:00"/>
    <n v="1983"/>
    <n v="1992"/>
    <d v="2019-07-31T00:00:00"/>
    <n v="0"/>
    <s v="No"/>
    <n v="59"/>
    <n v="24.09"/>
    <n v="59.84"/>
    <n v="83.91"/>
    <n v="193.04"/>
    <n v="193.04"/>
    <n v="22.52"/>
    <n v="389"/>
    <s v="No"/>
    <m/>
    <m/>
    <m/>
    <x v="1"/>
  </r>
  <r>
    <n v="2876"/>
    <s v="Morlon Wiley"/>
    <d v="1966-09-24T00:00:00"/>
    <s v="Former"/>
    <s v="g"/>
    <s v="USA"/>
    <s v="Black"/>
    <d v="1988-11-01T00:00:00"/>
    <n v="1988"/>
    <n v="1995"/>
    <d v="2019-07-31T00:00:00"/>
    <n v="0"/>
    <s v="No"/>
    <n v="52"/>
    <n v="22.11"/>
    <n v="52.85"/>
    <n v="83.91"/>
    <n v="193.04"/>
    <n v="193.04"/>
    <n v="22.52"/>
    <n v="295"/>
    <s v="No"/>
    <m/>
    <m/>
    <m/>
    <x v="1"/>
  </r>
  <r>
    <n v="2877"/>
    <s v="Freeman Williams"/>
    <d v="1956-05-15T00:00:00"/>
    <s v="Former"/>
    <s v="G-F"/>
    <s v="USA"/>
    <s v="Black"/>
    <d v="1978-11-01T00:00:00"/>
    <n v="1978"/>
    <n v="1986"/>
    <d v="2019-07-31T00:00:00"/>
    <n v="0"/>
    <s v="No"/>
    <n v="63"/>
    <n v="22.46"/>
    <n v="63.21"/>
    <n v="86.18"/>
    <n v="193.04"/>
    <n v="193.04"/>
    <n v="23.13"/>
    <n v="323"/>
    <s v="No"/>
    <m/>
    <m/>
    <m/>
    <x v="1"/>
  </r>
  <r>
    <n v="2878"/>
    <s v="Ward Williams"/>
    <d v="1923-06-26T00:00:00"/>
    <s v="Former"/>
    <s v="F"/>
    <s v="USA"/>
    <s v="White"/>
    <d v="1948-11-01T00:00:00"/>
    <n v="1948"/>
    <n v="1949"/>
    <d v="2005-12-17T00:00:00"/>
    <n v="1"/>
    <s v="Yes"/>
    <n v="82"/>
    <n v="25.35"/>
    <n v="82.48"/>
    <n v="88.45"/>
    <n v="193.04"/>
    <n v="193.04"/>
    <n v="23.74"/>
    <n v="53"/>
    <s v="No"/>
    <s v="No encontrado"/>
    <s v="¿Diabetes?"/>
    <s v="XB5F"/>
    <x v="4"/>
  </r>
  <r>
    <n v="2879"/>
    <s v="Bob Wilson"/>
    <d v="1926-03-08T00:00:00"/>
    <s v="Former"/>
    <s v="g"/>
    <s v="USA"/>
    <s v="Black"/>
    <d v="1951-11-01T00:00:00"/>
    <n v="1951"/>
    <n v="1952"/>
    <d v="2014-08-26T00:00:00"/>
    <n v="1"/>
    <s v="Yes"/>
    <n v="88"/>
    <n v="25.65"/>
    <n v="88.47"/>
    <n v="83.91"/>
    <n v="193.04"/>
    <n v="193.04"/>
    <n v="22.52"/>
    <n v="63"/>
    <s v="No"/>
    <m/>
    <s v="Causas naturales"/>
    <s v="MG2A Old age"/>
    <x v="6"/>
  </r>
  <r>
    <n v="2880"/>
    <s v="Michael Wilson"/>
    <d v="1959-09-15T00:00:00"/>
    <s v="Former"/>
    <s v="g"/>
    <s v="USA"/>
    <s v="Black"/>
    <d v="1983-11-01T00:00:00"/>
    <n v="1983"/>
    <n v="1987"/>
    <d v="2019-07-31T00:00:00"/>
    <n v="0"/>
    <s v="No"/>
    <n v="59"/>
    <n v="24.13"/>
    <n v="59.87"/>
    <n v="79.38"/>
    <n v="193.04"/>
    <n v="193.04"/>
    <n v="21.3"/>
    <n v="32"/>
    <s v="No"/>
    <m/>
    <m/>
    <m/>
    <x v="1"/>
  </r>
  <r>
    <n v="2881"/>
    <s v="Brian Winters"/>
    <d v="1952-03-01T00:00:00"/>
    <s v="Former"/>
    <s v="G-F"/>
    <s v="USA"/>
    <s v="White"/>
    <d v="1974-11-01T00:00:00"/>
    <n v="1974"/>
    <n v="1983"/>
    <d v="2019-07-31T00:00:00"/>
    <n v="0"/>
    <s v="No"/>
    <n v="67"/>
    <n v="22.67"/>
    <n v="67.41"/>
    <n v="83.91"/>
    <n v="193.04"/>
    <n v="193.04"/>
    <n v="22.52"/>
    <n v="650"/>
    <s v="No"/>
    <m/>
    <m/>
    <m/>
    <x v="1"/>
  </r>
  <r>
    <n v="2882"/>
    <s v="Nate Wolters"/>
    <d v="1991-05-15T00:00:00"/>
    <s v="Former"/>
    <s v="g"/>
    <s v="USA"/>
    <s v="White"/>
    <d v="2013-11-01T00:00:00"/>
    <n v="2013"/>
    <n v="2018"/>
    <d v="2019-07-31T00:00:00"/>
    <n v="0"/>
    <s v="No"/>
    <n v="28"/>
    <n v="22.47"/>
    <n v="28.21"/>
    <n v="86.18"/>
    <n v="193.04"/>
    <n v="193.04"/>
    <n v="23.13"/>
    <n v="79"/>
    <s v="No"/>
    <m/>
    <m/>
    <m/>
    <x v="1"/>
  </r>
  <r>
    <n v="2883"/>
    <s v="Harry Zeller"/>
    <d v="1919-07-10T00:00:00"/>
    <s v="Former"/>
    <s v="C-F"/>
    <s v="USA"/>
    <s v="White"/>
    <d v="1946-11-01T00:00:00"/>
    <n v="1946"/>
    <n v="1947"/>
    <d v="2004-09-22T00:00:00"/>
    <n v="1"/>
    <s v="Yes"/>
    <n v="85"/>
    <n v="27.31"/>
    <n v="85.2"/>
    <n v="95.25"/>
    <n v="193.04"/>
    <n v="193.04"/>
    <n v="25.56"/>
    <n v="48"/>
    <s v="No"/>
    <s v="No encontrado"/>
    <s v="Sin información"/>
    <s v="XB5F"/>
    <x v="4"/>
  </r>
  <r>
    <n v="2884"/>
    <s v="Forest Able"/>
    <d v="1932-07-27T00:00:00"/>
    <s v="Former"/>
    <s v="g"/>
    <s v="USA"/>
    <s v="White"/>
    <d v="1956-11-01T00:00:00"/>
    <n v="1956"/>
    <n v="1957"/>
    <d v="2019-07-31T00:00:00"/>
    <n v="0"/>
    <s v="No"/>
    <n v="87"/>
    <n v="24.27"/>
    <n v="87.01"/>
    <n v="81.650000000000006"/>
    <n v="190.5"/>
    <n v="190.5"/>
    <n v="22.5"/>
    <n v="1"/>
    <s v="No"/>
    <m/>
    <m/>
    <m/>
    <x v="1"/>
  </r>
  <r>
    <n v="2885"/>
    <s v="John Abramovic"/>
    <d v="1919-02-09T00:00:00"/>
    <s v="Former"/>
    <s v="F"/>
    <s v="USA"/>
    <s v="White"/>
    <d v="1946-11-01T00:00:00"/>
    <n v="1946"/>
    <n v="1948"/>
    <d v="2000-06-09T00:00:00"/>
    <n v="1"/>
    <s v="Yes"/>
    <n v="81"/>
    <n v="27.73"/>
    <n v="81.33"/>
    <n v="88.45"/>
    <n v="190.5"/>
    <n v="190.5"/>
    <n v="24.37"/>
    <n v="56"/>
    <s v="No"/>
    <s v="No encontrado"/>
    <s v="Muerte repentina"/>
    <s v="MH12"/>
    <x v="4"/>
  </r>
  <r>
    <n v="2886"/>
    <s v="Bob Anderegg"/>
    <d v="1937-08-24T00:00:00"/>
    <s v="Former"/>
    <s v="F-G"/>
    <s v="USA"/>
    <s v="White"/>
    <d v="1959-11-01T00:00:00"/>
    <n v="1959"/>
    <n v="1960"/>
    <d v="2019-07-31T00:00:00"/>
    <n v="0"/>
    <s v="No"/>
    <n v="81"/>
    <n v="22.19"/>
    <n v="81.93"/>
    <n v="90.72"/>
    <n v="190.5"/>
    <n v="190.5"/>
    <n v="25"/>
    <n v="33"/>
    <s v="No"/>
    <m/>
    <m/>
    <m/>
    <x v="1"/>
  </r>
  <r>
    <n v="2887"/>
    <s v="Dwight Anderson"/>
    <d v="1960-12-28T00:00:00"/>
    <s v="Former"/>
    <s v="g"/>
    <s v="USA"/>
    <s v="Black"/>
    <d v="1982-11-01T00:00:00"/>
    <n v="1982"/>
    <n v="1983"/>
    <d v="2019-07-31T00:00:00"/>
    <n v="0"/>
    <s v="No"/>
    <n v="58"/>
    <n v="21.84"/>
    <n v="58.59"/>
    <n v="83.91"/>
    <n v="190.5"/>
    <n v="190.5"/>
    <n v="23.12"/>
    <n v="5"/>
    <s v="No"/>
    <m/>
    <m/>
    <m/>
    <x v="1"/>
  </r>
  <r>
    <n v="2888"/>
    <s v="Gilbert Arenas"/>
    <d v="1982-01-06T00:00:00"/>
    <s v="Former"/>
    <s v="g"/>
    <s v="USA"/>
    <s v="Black"/>
    <d v="2001-11-01T00:00:00"/>
    <n v="2001"/>
    <n v="2012"/>
    <d v="2019-07-31T00:00:00"/>
    <n v="0"/>
    <s v="No"/>
    <n v="37"/>
    <n v="19.82"/>
    <n v="37.56"/>
    <n v="86.64"/>
    <n v="190.5"/>
    <n v="190.5"/>
    <n v="23.87"/>
    <n v="552"/>
    <s v="No"/>
    <m/>
    <m/>
    <m/>
    <x v="1"/>
  </r>
  <r>
    <n v="2889"/>
    <s v="Tate Armstrong"/>
    <d v="1955-10-05T00:00:00"/>
    <s v="Former"/>
    <s v="g"/>
    <s v="USA"/>
    <s v="White"/>
    <d v="1977-11-01T00:00:00"/>
    <n v="1977"/>
    <n v="1979"/>
    <d v="2019-07-31T00:00:00"/>
    <n v="0"/>
    <s v="No"/>
    <n v="63"/>
    <n v="22.08"/>
    <n v="63.82"/>
    <n v="79.38"/>
    <n v="190.5"/>
    <n v="190.5"/>
    <n v="21.87"/>
    <n v="92"/>
    <s v="No"/>
    <m/>
    <m/>
    <m/>
    <x v="1"/>
  </r>
  <r>
    <n v="2890"/>
    <s v="Leandro Barbosa"/>
    <d v="1982-11-28T00:00:00"/>
    <s v="Former"/>
    <s v="g"/>
    <s v="No USA"/>
    <s v="Black"/>
    <d v="2003-11-01T00:00:00"/>
    <n v="2003"/>
    <n v="2017"/>
    <d v="2019-07-31T00:00:00"/>
    <n v="0"/>
    <s v="No"/>
    <n v="36"/>
    <n v="20.93"/>
    <n v="36.67"/>
    <n v="88"/>
    <n v="190.5"/>
    <n v="190.5"/>
    <n v="24.25"/>
    <n v="702"/>
    <s v="No"/>
    <m/>
    <m/>
    <m/>
    <x v="1"/>
  </r>
  <r>
    <n v="2891"/>
    <s v="Harry Barnes"/>
    <d v="1945-07-25T00:00:00"/>
    <s v="Former"/>
    <s v="F"/>
    <s v="USA"/>
    <s v="Black"/>
    <d v="1968-11-01T00:00:00"/>
    <n v="1968"/>
    <n v="1969"/>
    <d v="2019-07-31T00:00:00"/>
    <n v="0"/>
    <s v="No"/>
    <n v="74"/>
    <n v="23.27"/>
    <n v="74.02"/>
    <n v="92.99"/>
    <n v="190.5"/>
    <n v="190.5"/>
    <n v="25.62"/>
    <n v="22"/>
    <s v="No"/>
    <m/>
    <m/>
    <m/>
    <x v="1"/>
  </r>
  <r>
    <n v="2892"/>
    <s v="John Barr"/>
    <d v="1918-08-08T00:00:00"/>
    <s v="Former"/>
    <s v="F"/>
    <s v="USA"/>
    <s v="White"/>
    <d v="1946-11-01T00:00:00"/>
    <n v="1946"/>
    <n v="1947"/>
    <d v="2002-07-01T00:00:00"/>
    <n v="1"/>
    <s v="Yes"/>
    <n v="83"/>
    <n v="28.23"/>
    <n v="83.9"/>
    <n v="92.99"/>
    <n v="190.5"/>
    <n v="190.5"/>
    <n v="25.62"/>
    <n v="58"/>
    <s v="No"/>
    <s v="No encontrado"/>
    <s v="Sin información"/>
    <s v="XB5F"/>
    <x v="4"/>
  </r>
  <r>
    <n v="2893"/>
    <s v="Mike Barr"/>
    <d v="1950-10-19T00:00:00"/>
    <s v="Former"/>
    <s v="g"/>
    <s v="USA"/>
    <s v="White"/>
    <d v="1976-11-01T00:00:00"/>
    <n v="1976"/>
    <n v="1977"/>
    <d v="2019-07-31T00:00:00"/>
    <n v="0"/>
    <s v="No"/>
    <n v="68"/>
    <n v="26.04"/>
    <n v="68.78"/>
    <n v="81.650000000000006"/>
    <n v="190.5"/>
    <n v="190.5"/>
    <n v="22.5"/>
    <n v="73"/>
    <s v="No"/>
    <m/>
    <m/>
    <m/>
    <x v="1"/>
  </r>
  <r>
    <n v="2894"/>
    <s v="Ernie Barrett"/>
    <d v="1929-08-27T00:00:00"/>
    <s v="Former"/>
    <s v="G-F"/>
    <s v="USA"/>
    <s v="White"/>
    <d v="1953-11-01T00:00:00"/>
    <n v="1953"/>
    <n v="1956"/>
    <d v="2019-07-31T00:00:00"/>
    <n v="0"/>
    <s v="No"/>
    <n v="89"/>
    <n v="24.18"/>
    <n v="89.92"/>
    <n v="81.650000000000006"/>
    <n v="190.5"/>
    <n v="190.5"/>
    <n v="22.5"/>
    <n v="131"/>
    <s v="No"/>
    <m/>
    <m/>
    <m/>
    <x v="1"/>
  </r>
  <r>
    <n v="2895"/>
    <s v="Jerryd Bayless"/>
    <d v="1988-08-20T00:00:00"/>
    <s v="Former"/>
    <s v="g"/>
    <s v="USA"/>
    <s v="Mezcla"/>
    <d v="2008-11-01T00:00:00"/>
    <n v="2008"/>
    <n v="2019"/>
    <d v="2019-07-31T00:00:00"/>
    <n v="0"/>
    <s v="No"/>
    <n v="30"/>
    <n v="20.2"/>
    <n v="30.94"/>
    <n v="90.72"/>
    <n v="190.5"/>
    <n v="190.5"/>
    <n v="25"/>
    <n v="445"/>
    <s v="No"/>
    <m/>
    <m/>
    <m/>
    <x v="1"/>
  </r>
  <r>
    <n v="2896"/>
    <s v="Ed Beach"/>
    <d v="1929-01-25T00:00:00"/>
    <s v="Former"/>
    <s v="F"/>
    <s v="USA"/>
    <s v="Black"/>
    <d v="1950-11-01T00:00:00"/>
    <n v="1950"/>
    <n v="1951"/>
    <d v="1996-03-15T00:00:00"/>
    <n v="1"/>
    <s v="Yes"/>
    <n v="67"/>
    <n v="21.77"/>
    <n v="67.13"/>
    <n v="90.72"/>
    <n v="190.5"/>
    <n v="190.5"/>
    <n v="25"/>
    <n v="12"/>
    <s v="No"/>
    <s v="No encontrado"/>
    <s v="Sin información"/>
    <s v="XB5F"/>
    <x v="4"/>
  </r>
  <r>
    <n v="2897"/>
    <s v="Butch Beard"/>
    <d v="1947-05-04T00:00:00"/>
    <s v="Former"/>
    <s v="g"/>
    <s v="USA"/>
    <s v="Black"/>
    <d v="1969-11-01T00:00:00"/>
    <n v="1969"/>
    <n v="1979"/>
    <d v="2019-07-31T00:00:00"/>
    <n v="0"/>
    <s v="No"/>
    <n v="72"/>
    <n v="22.5"/>
    <n v="72.239999999999995"/>
    <n v="83.91"/>
    <n v="190.5"/>
    <n v="190.5"/>
    <n v="23.12"/>
    <n v="605"/>
    <s v="No"/>
    <m/>
    <m/>
    <m/>
    <x v="1"/>
  </r>
  <r>
    <n v="2898"/>
    <s v="Charlie Bell"/>
    <d v="1979-03-12T00:00:00"/>
    <s v="Former"/>
    <s v="g"/>
    <s v="USA"/>
    <s v="Black"/>
    <d v="2001-11-01T00:00:00"/>
    <n v="2001"/>
    <n v="2011"/>
    <d v="2019-07-31T00:00:00"/>
    <n v="0"/>
    <s v="No"/>
    <n v="40"/>
    <n v="22.64"/>
    <n v="40.39"/>
    <n v="90.72"/>
    <n v="190.5"/>
    <n v="190.5"/>
    <n v="25"/>
    <n v="376"/>
    <s v="No"/>
    <m/>
    <m/>
    <m/>
    <x v="1"/>
  </r>
  <r>
    <n v="2899"/>
    <s v="Irv Bemoras"/>
    <d v="1930-11-18T00:00:00"/>
    <s v="Former"/>
    <s v="F-G"/>
    <s v="USA"/>
    <s v="White"/>
    <d v="1953-11-01T00:00:00"/>
    <n v="1953"/>
    <n v="1957"/>
    <d v="2007-11-01T00:00:00"/>
    <n v="1"/>
    <s v="Yes"/>
    <n v="76"/>
    <n v="22.95"/>
    <n v="76.95"/>
    <n v="83.91"/>
    <n v="190.5"/>
    <n v="190.5"/>
    <n v="23.12"/>
    <n v="131"/>
    <s v="No"/>
    <s v="Diseases of the circulatory system"/>
    <s v="Hipertensión portal"/>
    <s v="DB98.7Z Portal hypertension, unspecified"/>
    <x v="0"/>
  </r>
  <r>
    <n v="2900"/>
    <s v="Al Bianchi"/>
    <d v="1932-03-26T00:00:00"/>
    <s v="Former"/>
    <s v="g"/>
    <s v="USA"/>
    <s v="White"/>
    <d v="1956-11-01T00:00:00"/>
    <n v="1956"/>
    <n v="1966"/>
    <d v="2019-07-31T00:00:00"/>
    <n v="0"/>
    <s v="No"/>
    <n v="87"/>
    <n v="24.6"/>
    <n v="87.35"/>
    <n v="83.91"/>
    <n v="190.5"/>
    <n v="190.5"/>
    <n v="23.12"/>
    <n v="687"/>
    <s v="No"/>
    <m/>
    <s v="Causas naturales"/>
    <s v="MG2A Old age"/>
    <x v="1"/>
  </r>
  <r>
    <n v="2901"/>
    <s v="Chauncey Billups"/>
    <d v="1976-09-25T00:00:00"/>
    <s v="Former"/>
    <s v="g"/>
    <s v="USA"/>
    <s v="Black"/>
    <d v="1997-11-01T00:00:00"/>
    <n v="1997"/>
    <n v="2014"/>
    <d v="2019-07-31T00:00:00"/>
    <n v="0"/>
    <s v="No"/>
    <n v="42"/>
    <n v="21.1"/>
    <n v="42.84"/>
    <n v="91.63"/>
    <n v="190.5"/>
    <n v="190.5"/>
    <n v="25.25"/>
    <n v="1043"/>
    <s v="No"/>
    <m/>
    <m/>
    <m/>
    <x v="1"/>
  </r>
  <r>
    <n v="2902"/>
    <s v="Dave Bing*"/>
    <d v="1943-11-24T00:00:00"/>
    <s v="Former"/>
    <s v="g"/>
    <s v="USA"/>
    <s v="Black"/>
    <d v="1966-11-01T00:00:00"/>
    <n v="1966"/>
    <n v="1978"/>
    <d v="2019-07-31T00:00:00"/>
    <n v="0"/>
    <s v="No"/>
    <n v="75"/>
    <n v="22.94"/>
    <n v="75.680000000000007"/>
    <n v="81.650000000000006"/>
    <n v="190.5"/>
    <n v="190.5"/>
    <n v="22.5"/>
    <n v="901"/>
    <s v="No"/>
    <m/>
    <m/>
    <m/>
    <x v="1"/>
  </r>
  <r>
    <n v="2903"/>
    <s v="Otis Birdsong"/>
    <d v="1955-12-09T00:00:00"/>
    <s v="Former"/>
    <s v="g"/>
    <s v="USA"/>
    <s v="Black"/>
    <d v="1977-11-01T00:00:00"/>
    <n v="1977"/>
    <n v="1989"/>
    <d v="2019-07-31T00:00:00"/>
    <n v="0"/>
    <s v="No"/>
    <n v="63"/>
    <n v="21.9"/>
    <n v="63.64"/>
    <n v="86.18"/>
    <n v="190.5"/>
    <n v="190.5"/>
    <n v="23.75"/>
    <n v="696"/>
    <s v="No"/>
    <m/>
    <m/>
    <m/>
    <x v="1"/>
  </r>
  <r>
    <n v="2904"/>
    <s v="Gale Bishop"/>
    <d v="1922-06-04T00:00:00"/>
    <s v="Former"/>
    <s v="F"/>
    <s v="USA"/>
    <s v="White"/>
    <d v="1948-11-01T00:00:00"/>
    <n v="1948"/>
    <n v="1949"/>
    <d v="2003-12-26T00:00:00"/>
    <n v="1"/>
    <s v="Yes"/>
    <n v="81"/>
    <n v="26.41"/>
    <n v="81.56"/>
    <n v="88.45"/>
    <n v="190.5"/>
    <n v="190.5"/>
    <n v="24.37"/>
    <n v="56"/>
    <s v="No"/>
    <s v="No encontrado"/>
    <s v="Sin información"/>
    <s v="XB5F"/>
    <x v="4"/>
  </r>
  <r>
    <n v="2905"/>
    <s v="Steve Blake"/>
    <d v="1980-02-26T00:00:00"/>
    <s v="Former"/>
    <s v="g"/>
    <s v="USA"/>
    <s v="White"/>
    <d v="2003-11-01T00:00:00"/>
    <n v="2003"/>
    <n v="2016"/>
    <d v="2019-07-31T00:00:00"/>
    <n v="0"/>
    <s v="No"/>
    <n v="39"/>
    <n v="23.68"/>
    <n v="39.43"/>
    <n v="78.02"/>
    <n v="190.5"/>
    <n v="190.5"/>
    <n v="21.5"/>
    <n v="797"/>
    <s v="No"/>
    <m/>
    <m/>
    <m/>
    <x v="1"/>
  </r>
  <r>
    <n v="2906"/>
    <s v="Joe Bradley"/>
    <d v="1928-09-24T00:00:00"/>
    <s v="Former"/>
    <s v="g"/>
    <s v="USA"/>
    <s v="White"/>
    <d v="1949-11-01T00:00:00"/>
    <n v="1949"/>
    <n v="1950"/>
    <d v="1987-06-05T00:00:00"/>
    <n v="1"/>
    <s v="Yes"/>
    <n v="58"/>
    <n v="21.1"/>
    <n v="58.69"/>
    <n v="79.38"/>
    <n v="190.5"/>
    <n v="190.5"/>
    <n v="21.87"/>
    <n v="46"/>
    <s v="No"/>
    <s v="No encontrado"/>
    <s v="Sin información"/>
    <s v="XB5F"/>
    <x v="4"/>
  </r>
  <r>
    <n v="2907"/>
    <s v="Tom Brennan"/>
    <d v="1930-08-06T00:00:00"/>
    <s v="Former"/>
    <s v="F"/>
    <s v="USA"/>
    <s v="White"/>
    <d v="1954-11-01T00:00:00"/>
    <n v="1954"/>
    <n v="1955"/>
    <d v="1990-02-11T00:00:00"/>
    <n v="1"/>
    <s v="Yes"/>
    <n v="59"/>
    <n v="24.24"/>
    <n v="59.52"/>
    <n v="88.45"/>
    <n v="190.5"/>
    <n v="190.5"/>
    <n v="24.37"/>
    <n v="11"/>
    <s v="No"/>
    <s v="No encontrado"/>
    <s v="Sin información"/>
    <s v="XB5F"/>
    <x v="4"/>
  </r>
  <r>
    <n v="2908"/>
    <s v="Fred Brown"/>
    <d v="1948-08-07T00:00:00"/>
    <s v="Former"/>
    <s v="g"/>
    <s v="USA"/>
    <s v="Black"/>
    <d v="1971-11-01T00:00:00"/>
    <n v="1971"/>
    <n v="1984"/>
    <d v="2019-07-31T00:00:00"/>
    <n v="0"/>
    <s v="No"/>
    <n v="70"/>
    <n v="23.23"/>
    <n v="70.98"/>
    <n v="82.55"/>
    <n v="190.5"/>
    <n v="190.5"/>
    <n v="22.75"/>
    <n v="963"/>
    <s v="No"/>
    <m/>
    <m/>
    <m/>
    <x v="1"/>
  </r>
  <r>
    <n v="2909"/>
    <s v="Leon Brown"/>
    <d v="1919-10-12T00:00:00"/>
    <s v="Former"/>
    <s v="F"/>
    <s v="USA"/>
    <s v="White"/>
    <d v="1946-11-01T00:00:00"/>
    <n v="1946"/>
    <n v="1947"/>
    <d v="1990-10-14T00:00:00"/>
    <n v="1"/>
    <s v="Yes"/>
    <n v="71"/>
    <n v="27.06"/>
    <n v="71.010000000000005"/>
    <n v="86.18"/>
    <n v="190.5"/>
    <n v="190.5"/>
    <n v="23.75"/>
    <n v="5"/>
    <s v="No"/>
    <s v="No encontrado"/>
    <s v="Sin información"/>
    <s v="XB5F"/>
    <x v="4"/>
  </r>
  <r>
    <n v="2910"/>
    <s v="Marcus Brown"/>
    <d v="1974-04-03T00:00:00"/>
    <s v="Former"/>
    <s v="g"/>
    <s v="USA"/>
    <s v="Black"/>
    <d v="1996-11-01T00:00:00"/>
    <n v="1996"/>
    <n v="2000"/>
    <d v="2019-07-31T00:00:00"/>
    <n v="0"/>
    <s v="No"/>
    <n v="45"/>
    <n v="22.58"/>
    <n v="45.33"/>
    <n v="83.91"/>
    <n v="190.5"/>
    <n v="190.5"/>
    <n v="23.12"/>
    <n v="27"/>
    <s v="No"/>
    <m/>
    <m/>
    <m/>
    <x v="1"/>
  </r>
  <r>
    <n v="2911"/>
    <s v="Markel Brown"/>
    <d v="1992-01-29T00:00:00"/>
    <s v="Former"/>
    <s v="g"/>
    <s v="USA"/>
    <s v="Black"/>
    <d v="2014-11-01T00:00:00"/>
    <n v="2014"/>
    <n v="2018"/>
    <d v="2019-07-31T00:00:00"/>
    <n v="0"/>
    <s v="No"/>
    <n v="27"/>
    <n v="22.76"/>
    <n v="27.5"/>
    <n v="86.18"/>
    <n v="190.5"/>
    <n v="190.5"/>
    <n v="23.75"/>
    <n v="31"/>
    <s v="No"/>
    <m/>
    <m/>
    <m/>
    <x v="1"/>
  </r>
  <r>
    <n v="2912"/>
    <s v="Myron Brown"/>
    <d v="1969-11-03T00:00:00"/>
    <s v="Former"/>
    <s v="g"/>
    <s v="USA"/>
    <s v="Black"/>
    <d v="1991-11-01T00:00:00"/>
    <n v="1991"/>
    <n v="1992"/>
    <d v="2019-07-31T00:00:00"/>
    <n v="0"/>
    <s v="No"/>
    <n v="49"/>
    <n v="21.99"/>
    <n v="49.74"/>
    <n v="81.650000000000006"/>
    <n v="190.5"/>
    <n v="190.5"/>
    <n v="22.5"/>
    <n v="4"/>
    <s v="No"/>
    <m/>
    <m/>
    <m/>
    <x v="1"/>
  </r>
  <r>
    <n v="2913"/>
    <s v="Stan Brown"/>
    <d v="1929-06-27T00:00:00"/>
    <s v="Former"/>
    <s v="F"/>
    <s v="USA"/>
    <s v="White"/>
    <d v="1947-11-01T00:00:00"/>
    <n v="1947"/>
    <n v="1952"/>
    <d v="2009-08-02T00:00:00"/>
    <n v="1"/>
    <s v="Yes"/>
    <n v="80"/>
    <n v="18.350000000000001"/>
    <n v="80.099999999999994"/>
    <n v="90.72"/>
    <n v="190.5"/>
    <n v="190.5"/>
    <n v="25"/>
    <n v="34"/>
    <s v="No"/>
    <s v="Diseases of the circulatory system"/>
    <s v="Infarto"/>
    <s v="BA41.Z Acute myocardial infarction, unspecified"/>
    <x v="2"/>
  </r>
  <r>
    <n v="2914"/>
    <s v="Quinn Buckner"/>
    <d v="1954-08-20T00:00:00"/>
    <s v="Former"/>
    <s v="g"/>
    <s v="USA"/>
    <s v="Black"/>
    <d v="1976-11-01T00:00:00"/>
    <n v="1976"/>
    <n v="1986"/>
    <d v="2019-07-31T00:00:00"/>
    <n v="0"/>
    <s v="No"/>
    <n v="64"/>
    <n v="22.2"/>
    <n v="64.94"/>
    <n v="86.18"/>
    <n v="190.5"/>
    <n v="190.5"/>
    <n v="23.75"/>
    <n v="719"/>
    <s v="No"/>
    <m/>
    <m/>
    <m/>
    <x v="1"/>
  </r>
  <r>
    <n v="2915"/>
    <s v="Kevin Burleson"/>
    <d v="1979-04-09T00:00:00"/>
    <s v="Former"/>
    <s v="g"/>
    <s v="USA"/>
    <s v="Black"/>
    <d v="2005-11-01T00:00:00"/>
    <n v="2005"/>
    <n v="2006"/>
    <d v="2019-07-31T00:00:00"/>
    <n v="0"/>
    <s v="No"/>
    <n v="40"/>
    <n v="26.57"/>
    <n v="40.31"/>
    <n v="92.99"/>
    <n v="190.5"/>
    <n v="190.5"/>
    <n v="25.62"/>
    <n v="39"/>
    <s v="No"/>
    <m/>
    <m/>
    <m/>
    <x v="1"/>
  </r>
  <r>
    <n v="2916"/>
    <s v="Jack Burmaster"/>
    <d v="1926-12-23T00:00:00"/>
    <s v="Former"/>
    <s v="g"/>
    <s v="USA"/>
    <s v="White"/>
    <d v="1949-11-01T00:00:00"/>
    <n v="1949"/>
    <n v="1950"/>
    <d v="2005-09-27T00:00:00"/>
    <n v="1"/>
    <s v="Yes"/>
    <n v="78"/>
    <n v="22.86"/>
    <n v="78.760000000000005"/>
    <n v="86.18"/>
    <n v="190.5"/>
    <n v="190.5"/>
    <n v="23.75"/>
    <n v="61"/>
    <s v="No"/>
    <s v="Causas naturales/mientras dormía"/>
    <s v="Mientras dormía"/>
    <s v="XB5F"/>
    <x v="4"/>
  </r>
  <r>
    <n v="2917"/>
    <s v="Jim Burns"/>
    <d v="1945-09-21T00:00:00"/>
    <s v="Former"/>
    <s v="g"/>
    <s v="USA"/>
    <s v="White"/>
    <d v="1967-11-01T00:00:00"/>
    <n v="1967"/>
    <n v="1968"/>
    <d v="2019-07-31T00:00:00"/>
    <n v="0"/>
    <s v="No"/>
    <n v="73"/>
    <n v="22.11"/>
    <n v="73.86"/>
    <n v="88.45"/>
    <n v="190.5"/>
    <n v="190.5"/>
    <n v="24.37"/>
    <n v="3"/>
    <s v="No"/>
    <m/>
    <m/>
    <m/>
    <x v="1"/>
  </r>
  <r>
    <n v="2918"/>
    <s v="Dwight Buycks"/>
    <d v="1989-03-06T00:00:00"/>
    <s v="Former"/>
    <s v="g"/>
    <s v="USA"/>
    <s v="Black"/>
    <d v="2013-11-01T00:00:00"/>
    <n v="2013"/>
    <n v="2018"/>
    <d v="2019-07-31T00:00:00"/>
    <n v="0"/>
    <s v="No"/>
    <n v="30"/>
    <n v="24.66"/>
    <n v="30.4"/>
    <n v="86.18"/>
    <n v="190.5"/>
    <n v="190.5"/>
    <n v="23.75"/>
    <n v="14"/>
    <s v="No"/>
    <m/>
    <m/>
    <m/>
    <x v="1"/>
  </r>
  <r>
    <n v="2919"/>
    <s v="Tommy Byrnes"/>
    <d v="1923-02-19T00:00:00"/>
    <s v="Former"/>
    <s v="F-G"/>
    <s v="USA"/>
    <s v="White"/>
    <d v="1946-11-01T00:00:00"/>
    <n v="1946"/>
    <n v="1951"/>
    <d v="1981-01-09T00:00:00"/>
    <n v="1"/>
    <s v="Yes"/>
    <n v="57"/>
    <n v="23.7"/>
    <n v="57.89"/>
    <n v="79.38"/>
    <n v="190.5"/>
    <n v="190.5"/>
    <n v="21.87"/>
    <n v="264"/>
    <s v="No"/>
    <s v="No encontrado"/>
    <s v="Sin información"/>
    <s v="XB5F"/>
    <x v="4"/>
  </r>
  <r>
    <n v="2920"/>
    <s v="Jose Calderon"/>
    <d v="1981-09-28T00:00:00"/>
    <s v="Former"/>
    <s v="g"/>
    <s v="No USA"/>
    <s v="White"/>
    <d v="2005-11-01T00:00:00"/>
    <n v="2005"/>
    <n v="2019"/>
    <d v="2019-07-31T00:00:00"/>
    <n v="0"/>
    <s v="No"/>
    <n v="37"/>
    <n v="24.09"/>
    <n v="37.840000000000003"/>
    <n v="90.72"/>
    <n v="190.5"/>
    <n v="190.5"/>
    <n v="25"/>
    <n v="676"/>
    <s v="No"/>
    <m/>
    <m/>
    <m/>
    <x v="1"/>
  </r>
  <r>
    <n v="2921"/>
    <s v="Bill Calhoun"/>
    <d v="1927-11-04T00:00:00"/>
    <s v="Former"/>
    <s v="F-G"/>
    <s v="USA"/>
    <s v="White"/>
    <d v="1948-11-01T00:00:00"/>
    <n v="1948"/>
    <n v="1955"/>
    <d v="2019-07-31T00:00:00"/>
    <n v="0"/>
    <s v="No"/>
    <n v="91"/>
    <n v="20.99"/>
    <n v="91.74"/>
    <n v="81.650000000000006"/>
    <n v="190.5"/>
    <n v="190.5"/>
    <n v="22.5"/>
    <n v="442"/>
    <s v="No"/>
    <m/>
    <m/>
    <m/>
    <x v="1"/>
  </r>
  <r>
    <n v="2922"/>
    <s v="Geno Carlisle"/>
    <d v="1976-08-13T00:00:00"/>
    <s v="Former"/>
    <s v="g"/>
    <s v="USA"/>
    <s v="Black"/>
    <d v="2004-11-01T00:00:00"/>
    <n v="2004"/>
    <n v="2005"/>
    <d v="2019-07-31T00:00:00"/>
    <n v="0"/>
    <s v="No"/>
    <n v="42"/>
    <n v="28.22"/>
    <n v="42.96"/>
    <n v="81.650000000000006"/>
    <n v="190.5"/>
    <n v="190.5"/>
    <n v="22.5"/>
    <n v="6"/>
    <s v="No"/>
    <m/>
    <m/>
    <m/>
    <x v="1"/>
  </r>
  <r>
    <n v="2923"/>
    <s v="Bob Carney"/>
    <d v="1932-08-03T00:00:00"/>
    <s v="Former"/>
    <s v="g"/>
    <s v="USA"/>
    <s v="White"/>
    <d v="1954-11-01T00:00:00"/>
    <n v="1954"/>
    <n v="1955"/>
    <d v="2011-11-10T00:00:00"/>
    <n v="1"/>
    <s v="Yes"/>
    <n v="79"/>
    <n v="22.25"/>
    <n v="79.27"/>
    <n v="77.11"/>
    <n v="190.5"/>
    <n v="190.5"/>
    <n v="21.25"/>
    <n v="19"/>
    <s v="No"/>
    <m/>
    <s v="¿Alzheimer?"/>
    <s v="8A20 Alzheimer disease"/>
    <x v="0"/>
  </r>
  <r>
    <n v="2924"/>
    <s v="Cory Carr"/>
    <d v="1975-12-05T00:00:00"/>
    <s v="Former"/>
    <s v="g"/>
    <s v="USA"/>
    <s v="Black"/>
    <d v="1998-11-01T00:00:00"/>
    <n v="1998"/>
    <n v="1999"/>
    <d v="2019-07-31T00:00:00"/>
    <n v="0"/>
    <s v="No"/>
    <n v="43"/>
    <n v="22.91"/>
    <n v="43.65"/>
    <n v="95.25"/>
    <n v="190.5"/>
    <n v="190.5"/>
    <n v="26.25"/>
    <n v="42"/>
    <s v="No"/>
    <m/>
    <m/>
    <m/>
    <x v="1"/>
  </r>
  <r>
    <n v="2925"/>
    <s v="Fred Carter"/>
    <d v="1945-02-14T00:00:00"/>
    <s v="Former"/>
    <s v="G-F"/>
    <s v="USA"/>
    <s v="Black"/>
    <d v="1969-11-01T00:00:00"/>
    <n v="1969"/>
    <n v="1977"/>
    <d v="2019-07-31T00:00:00"/>
    <n v="0"/>
    <s v="No"/>
    <n v="74"/>
    <n v="24.71"/>
    <n v="74.459999999999994"/>
    <n v="83.91"/>
    <n v="190.5"/>
    <n v="190.5"/>
    <n v="23.12"/>
    <n v="611"/>
    <s v="No"/>
    <m/>
    <m/>
    <m/>
    <x v="1"/>
  </r>
  <r>
    <n v="2926"/>
    <s v="Reggie Carter"/>
    <d v="1957-10-10T00:00:00"/>
    <s v="Former"/>
    <s v="g"/>
    <s v="USA"/>
    <s v="Black"/>
    <d v="1980-11-01T00:00:00"/>
    <n v="1980"/>
    <n v="1982"/>
    <d v="1999-12-24T00:00:00"/>
    <n v="1"/>
    <s v="Yes"/>
    <n v="42"/>
    <n v="23.06"/>
    <n v="42.2"/>
    <n v="79.38"/>
    <n v="190.5"/>
    <n v="190.5"/>
    <n v="21.87"/>
    <n v="135"/>
    <s v="No"/>
    <s v="Diseases of the circulatory system"/>
    <s v="Infarto"/>
    <s v="BA41.Z Acute myocardial infarction, unspecified"/>
    <x v="2"/>
  </r>
  <r>
    <n v="2927"/>
    <s v="Sam Cassell"/>
    <d v="1969-11-18T00:00:00"/>
    <s v="Former"/>
    <s v="g"/>
    <s v="USA"/>
    <s v="Black"/>
    <d v="1993-11-01T00:00:00"/>
    <n v="1993"/>
    <n v="2008"/>
    <d v="2019-07-31T00:00:00"/>
    <n v="0"/>
    <s v="No"/>
    <n v="49"/>
    <n v="23.95"/>
    <n v="49.7"/>
    <n v="83.91"/>
    <n v="190.5"/>
    <n v="190.5"/>
    <n v="23.12"/>
    <n v="993"/>
    <s v="No"/>
    <m/>
    <m/>
    <m/>
    <x v="1"/>
  </r>
  <r>
    <n v="2928"/>
    <s v="John Chaney"/>
    <d v="1920-02-29T00:00:00"/>
    <s v="Former"/>
    <s v="F-C"/>
    <s v="USA"/>
    <s v="Black"/>
    <d v="1949-11-01T00:00:00"/>
    <n v="1949"/>
    <n v="1950"/>
    <d v="2004-08-09T00:00:00"/>
    <n v="1"/>
    <s v="Yes"/>
    <n v="84"/>
    <n v="29.67"/>
    <n v="84.44"/>
    <n v="83.91"/>
    <n v="190.5"/>
    <n v="190.5"/>
    <n v="23.12"/>
    <n v="16"/>
    <s v="No"/>
    <s v="No encontrado"/>
    <s v="Sin información"/>
    <s v="XB5F"/>
    <x v="4"/>
  </r>
  <r>
    <n v="2929"/>
    <s v="Ken Charles"/>
    <d v="1951-07-10T00:00:00"/>
    <s v="Former"/>
    <s v="g"/>
    <s v="No USA"/>
    <s v="Black"/>
    <d v="1973-11-01T00:00:00"/>
    <n v="1973"/>
    <n v="1978"/>
    <d v="2019-07-31T00:00:00"/>
    <n v="0"/>
    <s v="No"/>
    <n v="68"/>
    <n v="22.31"/>
    <n v="68.06"/>
    <n v="81.650000000000006"/>
    <n v="190.5"/>
    <n v="190.5"/>
    <n v="22.5"/>
    <n v="322"/>
    <s v="No"/>
    <m/>
    <m/>
    <m/>
    <x v="1"/>
  </r>
  <r>
    <n v="2930"/>
    <s v="Phil Chenier"/>
    <d v="1950-10-30T00:00:00"/>
    <s v="Former"/>
    <s v="g"/>
    <s v="USA"/>
    <s v="Mezcla"/>
    <d v="1971-11-01T00:00:00"/>
    <n v="1971"/>
    <n v="1981"/>
    <d v="2019-07-31T00:00:00"/>
    <n v="0"/>
    <s v="No"/>
    <n v="68"/>
    <n v="21"/>
    <n v="68.75"/>
    <n v="81.650000000000006"/>
    <n v="190.5"/>
    <n v="190.5"/>
    <n v="22.5"/>
    <n v="578"/>
    <s v="No"/>
    <m/>
    <m/>
    <m/>
    <x v="1"/>
  </r>
  <r>
    <n v="2931"/>
    <s v="Chris Childs"/>
    <d v="1967-11-20T00:00:00"/>
    <s v="Former"/>
    <s v="g"/>
    <s v="USA"/>
    <s v="Black"/>
    <d v="1994-11-01T00:00:00"/>
    <n v="1994"/>
    <n v="2003"/>
    <d v="2019-07-31T00:00:00"/>
    <n v="0"/>
    <s v="No"/>
    <n v="51"/>
    <n v="26.95"/>
    <n v="51.69"/>
    <n v="88.45"/>
    <n v="190.5"/>
    <n v="190.5"/>
    <n v="24.37"/>
    <n v="541"/>
    <s v="No"/>
    <m/>
    <m/>
    <m/>
    <x v="1"/>
  </r>
  <r>
    <n v="2932"/>
    <s v="Ian Clark"/>
    <d v="1991-03-07T00:00:00"/>
    <s v="Former"/>
    <s v="g"/>
    <s v="USA"/>
    <s v="Black"/>
    <d v="2013-11-01T00:00:00"/>
    <n v="2013"/>
    <n v="2019"/>
    <d v="2019-07-31T00:00:00"/>
    <n v="0"/>
    <s v="No"/>
    <n v="28"/>
    <n v="22.66"/>
    <n v="28.4"/>
    <n v="79.38"/>
    <n v="190.5"/>
    <n v="190.5"/>
    <n v="21.87"/>
    <n v="45"/>
    <s v="No"/>
    <m/>
    <m/>
    <m/>
    <x v="1"/>
  </r>
  <r>
    <n v="2933"/>
    <s v="Jim Cleamons"/>
    <d v="1949-09-13T00:00:00"/>
    <s v="Former"/>
    <s v="g"/>
    <s v="USA"/>
    <s v="Black"/>
    <d v="1971-11-01T00:00:00"/>
    <n v="1971"/>
    <n v="1980"/>
    <d v="2019-07-31T00:00:00"/>
    <n v="0"/>
    <s v="No"/>
    <n v="69"/>
    <n v="22.13"/>
    <n v="69.88"/>
    <n v="83.91"/>
    <n v="190.5"/>
    <n v="190.5"/>
    <n v="23.12"/>
    <n v="652"/>
    <s v="No"/>
    <m/>
    <m/>
    <m/>
    <x v="1"/>
  </r>
  <r>
    <n v="2934"/>
    <s v="Fred Cofield"/>
    <d v="1962-01-04T00:00:00"/>
    <s v="Former"/>
    <s v="g"/>
    <s v="USA"/>
    <s v="Black"/>
    <d v="1985-11-01T00:00:00"/>
    <n v="1985"/>
    <n v="1987"/>
    <d v="2019-07-31T00:00:00"/>
    <n v="0"/>
    <s v="No"/>
    <n v="57"/>
    <n v="23.82"/>
    <n v="57.57"/>
    <n v="86.18"/>
    <n v="190.5"/>
    <n v="190.5"/>
    <n v="23.75"/>
    <n v="50"/>
    <s v="No"/>
    <m/>
    <m/>
    <m/>
    <x v="1"/>
  </r>
  <r>
    <n v="2935"/>
    <s v="Steve Colter"/>
    <d v="1962-07-24T00:00:00"/>
    <s v="Former"/>
    <s v="g"/>
    <s v="USA"/>
    <s v="Black"/>
    <d v="1984-11-01T00:00:00"/>
    <n v="1984"/>
    <n v="1995"/>
    <d v="2019-07-31T00:00:00"/>
    <n v="0"/>
    <s v="No"/>
    <n v="57"/>
    <n v="22.28"/>
    <n v="57.02"/>
    <n v="74.84"/>
    <n v="190.5"/>
    <n v="190.5"/>
    <n v="20.62"/>
    <n v="526"/>
    <s v="No"/>
    <m/>
    <m/>
    <m/>
    <x v="1"/>
  </r>
  <r>
    <n v="2936"/>
    <s v="Bert Cook"/>
    <d v="1929-04-26T00:00:00"/>
    <s v="Former"/>
    <s v="G-F"/>
    <s v="USA"/>
    <s v="White"/>
    <d v="1954-11-01T00:00:00"/>
    <n v="1954"/>
    <n v="1955"/>
    <d v="1998-11-24T00:00:00"/>
    <n v="1"/>
    <s v="Yes"/>
    <n v="69"/>
    <n v="25.52"/>
    <n v="69.58"/>
    <n v="83.91"/>
    <n v="190.5"/>
    <n v="190.5"/>
    <n v="23.12"/>
    <n v="37"/>
    <s v="No"/>
    <s v="No encontrado"/>
    <s v="Cáncer"/>
    <s v="2D4Z Unspecified malignant neoplasms of ill-defined or unspecified sites"/>
    <x v="3"/>
  </r>
  <r>
    <n v="2937"/>
    <s v="Darwin Cook"/>
    <d v="1958-08-06T00:00:00"/>
    <s v="Former"/>
    <s v="g"/>
    <s v="USA"/>
    <s v="Black"/>
    <d v="1980-11-01T00:00:00"/>
    <n v="1980"/>
    <n v="1989"/>
    <d v="2019-07-31T00:00:00"/>
    <n v="0"/>
    <s v="No"/>
    <n v="60"/>
    <n v="22.24"/>
    <n v="60.98"/>
    <n v="83.46"/>
    <n v="190.5"/>
    <n v="190.5"/>
    <n v="23"/>
    <n v="612"/>
    <s v="No"/>
    <m/>
    <m/>
    <m/>
    <x v="1"/>
  </r>
  <r>
    <n v="2938"/>
    <s v="Joe Cooke"/>
    <d v="1948-08-14T00:00:00"/>
    <s v="Former"/>
    <s v="g"/>
    <s v="USA"/>
    <s v="Black"/>
    <d v="1970-11-01T00:00:00"/>
    <n v="1970"/>
    <n v="1971"/>
    <d v="2006-11-12T00:00:00"/>
    <n v="1"/>
    <s v="Yes"/>
    <n v="58"/>
    <n v="22.21"/>
    <n v="58.25"/>
    <n v="79.38"/>
    <n v="190.5"/>
    <n v="190.5"/>
    <n v="21.87"/>
    <n v="73"/>
    <s v="No"/>
    <s v="Causas naturales/mientras dormía"/>
    <s v="Causas naturales"/>
    <s v="XB5F"/>
    <x v="6"/>
  </r>
  <r>
    <n v="2939"/>
    <s v="Hal Crisler"/>
    <d v="1923-12-31T00:00:00"/>
    <s v="Former"/>
    <s v="F"/>
    <s v="USA"/>
    <s v="White"/>
    <d v="1946-11-01T00:00:00"/>
    <n v="1946"/>
    <n v="1947"/>
    <d v="1987-11-02T00:00:00"/>
    <n v="1"/>
    <s v="Yes"/>
    <n v="63"/>
    <n v="22.84"/>
    <n v="63.84"/>
    <n v="97.52"/>
    <n v="190.5"/>
    <n v="190.5"/>
    <n v="26.87"/>
    <n v="4"/>
    <s v="No"/>
    <s v="No encontrado"/>
    <s v="Sin información"/>
    <s v="XB5F"/>
    <x v="4"/>
  </r>
  <r>
    <n v="2940"/>
    <s v="Vonteego Cummings"/>
    <d v="1976-02-29T00:00:00"/>
    <s v="Former"/>
    <s v="g"/>
    <s v="USA"/>
    <s v="Black"/>
    <d v="1999-11-01T00:00:00"/>
    <n v="1999"/>
    <n v="2002"/>
    <d v="2019-07-31T00:00:00"/>
    <n v="0"/>
    <s v="No"/>
    <n v="43"/>
    <n v="23.67"/>
    <n v="43.42"/>
    <n v="83.91"/>
    <n v="190.5"/>
    <n v="190.5"/>
    <n v="23.12"/>
    <n v="199"/>
    <s v="No"/>
    <m/>
    <m/>
    <m/>
    <x v="1"/>
  </r>
  <r>
    <n v="2941"/>
    <s v="JamesOn Curry"/>
    <d v="1986-01-07T00:00:00"/>
    <s v="Former"/>
    <s v="g"/>
    <s v="USA"/>
    <s v="Black"/>
    <d v="2009-11-01T00:00:00"/>
    <n v="2009"/>
    <n v="2010"/>
    <d v="2019-07-31T00:00:00"/>
    <n v="0"/>
    <s v="No"/>
    <n v="33"/>
    <n v="23.82"/>
    <n v="33.56"/>
    <n v="86.18"/>
    <n v="190.5"/>
    <n v="190.5"/>
    <n v="23.75"/>
    <n v="1"/>
    <s v="No"/>
    <m/>
    <m/>
    <m/>
    <x v="1"/>
  </r>
  <r>
    <n v="2942"/>
    <s v="Stephen Curry"/>
    <d v="1988-03-14T00:00:00"/>
    <s v="Active"/>
    <s v="g"/>
    <s v="USA"/>
    <s v="Mezcla"/>
    <d v="2009-11-01T00:00:00"/>
    <n v="2009"/>
    <n v="2020"/>
    <d v="2019-07-31T00:00:00"/>
    <n v="0"/>
    <s v="No"/>
    <n v="31"/>
    <n v="21.63"/>
    <n v="31.38"/>
    <n v="83.91"/>
    <n v="190.5"/>
    <n v="190.5"/>
    <n v="23.12"/>
    <n v="401"/>
    <s v="No"/>
    <m/>
    <m/>
    <m/>
    <x v="1"/>
  </r>
  <r>
    <n v="2943"/>
    <s v="Mike D'Antoni"/>
    <d v="1951-05-08T00:00:00"/>
    <s v="Former"/>
    <s v="g"/>
    <s v="USA"/>
    <s v="White"/>
    <d v="1973-11-01T00:00:00"/>
    <n v="1973"/>
    <n v="1977"/>
    <d v="2019-07-31T00:00:00"/>
    <n v="0"/>
    <s v="No"/>
    <n v="68"/>
    <n v="22.49"/>
    <n v="68.23"/>
    <n v="83.91"/>
    <n v="190.5"/>
    <n v="190.5"/>
    <n v="23.12"/>
    <n v="130"/>
    <s v="No"/>
    <m/>
    <m/>
    <m/>
    <x v="1"/>
  </r>
  <r>
    <n v="2944"/>
    <s v="Quintin Dailey"/>
    <d v="1961-01-22T00:00:00"/>
    <s v="Former"/>
    <s v="g"/>
    <s v="USA"/>
    <s v="Black"/>
    <d v="1982-11-01T00:00:00"/>
    <n v="1982"/>
    <n v="1992"/>
    <d v="2010-11-08T00:00:00"/>
    <n v="1"/>
    <s v="Yes"/>
    <n v="49"/>
    <n v="21.77"/>
    <n v="49.79"/>
    <n v="81.650000000000006"/>
    <n v="190.5"/>
    <n v="190.5"/>
    <n v="22.5"/>
    <n v="528"/>
    <s v="No"/>
    <s v="Diseases of the circulatory system"/>
    <s v="Enfermedad cardíaca hipertensiva"/>
    <s v="BA01 Hypertensive heart disease"/>
    <x v="2"/>
  </r>
  <r>
    <n v="2945"/>
    <s v="Baron Davis"/>
    <d v="1979-04-13T00:00:00"/>
    <s v="Former"/>
    <s v="g"/>
    <s v="USA"/>
    <s v="Black"/>
    <d v="1999-11-01T00:00:00"/>
    <n v="1999"/>
    <n v="2012"/>
    <d v="2019-07-31T00:00:00"/>
    <n v="0"/>
    <s v="No"/>
    <n v="40"/>
    <n v="20.55"/>
    <n v="40.299999999999997"/>
    <n v="94.8"/>
    <n v="190.5"/>
    <n v="190.5"/>
    <n v="26.12"/>
    <n v="835"/>
    <s v="No"/>
    <m/>
    <m/>
    <m/>
    <x v="1"/>
  </r>
  <r>
    <n v="2946"/>
    <s v="Bill Davis"/>
    <d v="1921-10-03T00:00:00"/>
    <s v="Former"/>
    <s v="F"/>
    <s v="USA"/>
    <s v="White"/>
    <d v="1946-11-01T00:00:00"/>
    <n v="1946"/>
    <n v="1947"/>
    <d v="1975-11-30T00:00:00"/>
    <n v="1"/>
    <s v="Yes"/>
    <n v="54"/>
    <n v="25.08"/>
    <n v="54.16"/>
    <n v="97.52"/>
    <n v="190.5"/>
    <n v="190.5"/>
    <n v="26.87"/>
    <n v="47"/>
    <s v="No"/>
    <m/>
    <s v="Muerte repentina en el hospital"/>
    <s v="XB5F"/>
    <x v="4"/>
  </r>
  <r>
    <n v="2947"/>
    <s v="Brad Davis"/>
    <d v="1955-12-17T00:00:00"/>
    <s v="Former"/>
    <s v="g"/>
    <s v="USA"/>
    <s v="White"/>
    <d v="1977-11-01T00:00:00"/>
    <n v="1977"/>
    <n v="1992"/>
    <d v="2019-07-31T00:00:00"/>
    <n v="0"/>
    <s v="No"/>
    <n v="63"/>
    <n v="21.88"/>
    <n v="63.62"/>
    <n v="81.650000000000006"/>
    <n v="190.5"/>
    <n v="190.5"/>
    <n v="22.5"/>
    <n v="961"/>
    <s v="No"/>
    <m/>
    <m/>
    <m/>
    <x v="1"/>
  </r>
  <r>
    <n v="2948"/>
    <s v="Mike Davis"/>
    <d v="1946-07-26T00:00:00"/>
    <s v="Former"/>
    <s v="g"/>
    <s v="USA"/>
    <s v="Black"/>
    <d v="1969-11-01T00:00:00"/>
    <n v="1969"/>
    <n v="1973"/>
    <d v="2019-07-31T00:00:00"/>
    <n v="0"/>
    <s v="No"/>
    <n v="73"/>
    <n v="23.27"/>
    <n v="73.010000000000005"/>
    <n v="83.91"/>
    <n v="190.5"/>
    <n v="190.5"/>
    <n v="23.12"/>
    <n v="204"/>
    <s v="No"/>
    <m/>
    <m/>
    <m/>
    <x v="1"/>
  </r>
  <r>
    <n v="2949"/>
    <s v="Red Dehnert"/>
    <d v="1924-07-01T00:00:00"/>
    <s v="Former"/>
    <s v="F"/>
    <s v="USA"/>
    <s v="White"/>
    <d v="1946-11-01T00:00:00"/>
    <n v="1946"/>
    <n v="1947"/>
    <d v="1994-09-23T00:00:00"/>
    <n v="1"/>
    <s v="Yes"/>
    <n v="70"/>
    <n v="22.34"/>
    <n v="70.23"/>
    <n v="79.38"/>
    <n v="190.5"/>
    <n v="190.5"/>
    <n v="21.87"/>
    <n v="10"/>
    <s v="No"/>
    <m/>
    <s v="Sin información"/>
    <s v="XB5F"/>
    <x v="4"/>
  </r>
  <r>
    <n v="2950"/>
    <s v="Dell Demps"/>
    <d v="1970-02-12T00:00:00"/>
    <s v="Former"/>
    <s v="g"/>
    <s v="USA"/>
    <s v="Black"/>
    <d v="1993-11-01T00:00:00"/>
    <n v="1993"/>
    <n v="1997"/>
    <d v="2019-07-31T00:00:00"/>
    <n v="0"/>
    <s v="No"/>
    <n v="49"/>
    <n v="23.72"/>
    <n v="49.46"/>
    <n v="92.99"/>
    <n v="190.5"/>
    <n v="190.5"/>
    <n v="25.62"/>
    <n v="20"/>
    <s v="No"/>
    <m/>
    <m/>
    <m/>
    <x v="1"/>
  </r>
  <r>
    <n v="2951"/>
    <s v="Mickey Dillard"/>
    <d v="1958-10-15T00:00:00"/>
    <s v="Former"/>
    <s v="g"/>
    <s v="USA"/>
    <s v="Black"/>
    <d v="1981-11-01T00:00:00"/>
    <n v="1981"/>
    <n v="1982"/>
    <d v="2019-07-31T00:00:00"/>
    <n v="0"/>
    <s v="No"/>
    <n v="60"/>
    <n v="23.05"/>
    <n v="60.79"/>
    <n v="77.11"/>
    <n v="190.5"/>
    <n v="190.5"/>
    <n v="21.25"/>
    <n v="33"/>
    <s v="No"/>
    <m/>
    <m/>
    <m/>
    <x v="1"/>
  </r>
  <r>
    <n v="2952"/>
    <s v="Bob Dille"/>
    <d v="1917-07-02T00:00:00"/>
    <s v="Former"/>
    <s v="F"/>
    <s v="USA"/>
    <s v="White"/>
    <d v="1946-11-01T00:00:00"/>
    <n v="1946"/>
    <n v="1947"/>
    <d v="1998-12-10T00:00:00"/>
    <n v="1"/>
    <s v="Yes"/>
    <n v="81"/>
    <n v="29.33"/>
    <n v="81.44"/>
    <n v="86.18"/>
    <n v="190.5"/>
    <n v="190.5"/>
    <n v="23.75"/>
    <n v="57"/>
    <s v="No"/>
    <s v="No encontrado"/>
    <s v="Sin información"/>
    <s v="XB5F"/>
    <x v="4"/>
  </r>
  <r>
    <n v="2953"/>
    <s v="Hook Dillon"/>
    <d v="1924-01-08T00:00:00"/>
    <s v="Former"/>
    <s v="F"/>
    <s v="USA"/>
    <s v="White"/>
    <d v="1949-11-01T00:00:00"/>
    <n v="1949"/>
    <n v="1950"/>
    <d v="2004-01-18T00:00:00"/>
    <n v="1"/>
    <s v="Yes"/>
    <n v="80"/>
    <n v="25.82"/>
    <n v="80.03"/>
    <n v="81.650000000000006"/>
    <n v="190.5"/>
    <n v="190.5"/>
    <n v="22.5"/>
    <n v="22"/>
    <s v="No"/>
    <s v="No encontrado"/>
    <s v="Sin información"/>
    <s v="XB5F"/>
    <x v="4"/>
  </r>
  <r>
    <n v="2954"/>
    <s v="Fred Diute"/>
    <d v="1929-01-09T00:00:00"/>
    <s v="Former"/>
    <s v="g"/>
    <s v="USA"/>
    <s v="Black"/>
    <d v="1954-11-01T00:00:00"/>
    <n v="1954"/>
    <n v="1955"/>
    <d v="2004-07-19T00:00:00"/>
    <n v="1"/>
    <s v="Yes"/>
    <n v="75"/>
    <n v="25.81"/>
    <n v="75.52"/>
    <n v="95.25"/>
    <n v="190.5"/>
    <n v="190.5"/>
    <n v="26.25"/>
    <n v="7"/>
    <s v="No"/>
    <s v="No encontrado"/>
    <s v="Cáncer"/>
    <s v="2D4Z Unspecified malignant neoplasms of ill-defined or unspecified sites"/>
    <x v="3"/>
  </r>
  <r>
    <n v="2955"/>
    <s v="Juan Dixon"/>
    <d v="1978-10-09T00:00:00"/>
    <s v="Former"/>
    <s v="g"/>
    <s v="USA"/>
    <s v="Black"/>
    <d v="2002-11-01T00:00:00"/>
    <n v="2002"/>
    <n v="2009"/>
    <d v="2019-07-31T00:00:00"/>
    <n v="0"/>
    <s v="No"/>
    <n v="40"/>
    <n v="24.06"/>
    <n v="40.81"/>
    <n v="74.39"/>
    <n v="190.5"/>
    <n v="190.5"/>
    <n v="20.5"/>
    <n v="436"/>
    <s v="No"/>
    <m/>
    <m/>
    <m/>
    <x v="1"/>
  </r>
  <r>
    <n v="2956"/>
    <s v="Keyon Dooling"/>
    <d v="1980-05-08T00:00:00"/>
    <s v="Former"/>
    <s v="g"/>
    <s v="USA"/>
    <s v="Black"/>
    <d v="2000-11-01T00:00:00"/>
    <n v="2000"/>
    <n v="2013"/>
    <d v="2019-07-31T00:00:00"/>
    <n v="0"/>
    <s v="No"/>
    <n v="39"/>
    <n v="20.48"/>
    <n v="39.229999999999997"/>
    <n v="88.9"/>
    <n v="190.5"/>
    <n v="190.5"/>
    <n v="24.5"/>
    <n v="728"/>
    <s v="No"/>
    <m/>
    <m/>
    <m/>
    <x v="1"/>
  </r>
  <r>
    <n v="2957"/>
    <s v="Quincy Douby"/>
    <d v="1984-05-16T00:00:00"/>
    <s v="Former"/>
    <s v="g"/>
    <s v="USA"/>
    <s v="Black"/>
    <d v="2006-11-01T00:00:00"/>
    <n v="2006"/>
    <n v="2009"/>
    <d v="2019-07-31T00:00:00"/>
    <n v="0"/>
    <s v="No"/>
    <n v="35"/>
    <n v="22.46"/>
    <n v="35.21"/>
    <n v="79.38"/>
    <n v="190.5"/>
    <n v="190.5"/>
    <n v="21.87"/>
    <n v="143"/>
    <s v="No"/>
    <m/>
    <m/>
    <m/>
    <x v="1"/>
  </r>
  <r>
    <n v="2958"/>
    <s v="Bruce Douglas"/>
    <d v="1964-04-09T00:00:00"/>
    <s v="Former"/>
    <s v="g"/>
    <s v="USA"/>
    <s v="Black"/>
    <d v="1986-11-01T00:00:00"/>
    <n v="1986"/>
    <n v="1987"/>
    <d v="2019-07-31T00:00:00"/>
    <n v="0"/>
    <s v="No"/>
    <n v="55"/>
    <n v="22.56"/>
    <n v="55.31"/>
    <n v="88.45"/>
    <n v="190.5"/>
    <n v="190.5"/>
    <n v="24.37"/>
    <n v="8"/>
    <s v="No"/>
    <m/>
    <m/>
    <m/>
    <x v="1"/>
  </r>
  <r>
    <n v="2959"/>
    <s v="Zabian Dowdell"/>
    <d v="1984-09-10T00:00:00"/>
    <s v="Former"/>
    <s v="g"/>
    <s v="USA"/>
    <s v="Black"/>
    <d v="2010-11-01T00:00:00"/>
    <n v="2010"/>
    <n v="2011"/>
    <d v="2019-07-31T00:00:00"/>
    <n v="0"/>
    <s v="No"/>
    <n v="34"/>
    <n v="26.14"/>
    <n v="34.89"/>
    <n v="86.64"/>
    <n v="190.5"/>
    <n v="190.5"/>
    <n v="23.87"/>
    <n v="24"/>
    <s v="No"/>
    <m/>
    <m/>
    <m/>
    <x v="1"/>
  </r>
  <r>
    <n v="2960"/>
    <s v="Goran Dragic"/>
    <d v="1986-05-06T00:00:00"/>
    <s v="Active"/>
    <s v="g"/>
    <s v="No USA"/>
    <s v="White"/>
    <d v="2008-11-01T00:00:00"/>
    <n v="2008"/>
    <n v="2020"/>
    <d v="2019-07-31T00:00:00"/>
    <n v="0"/>
    <s v="No"/>
    <n v="33"/>
    <n v="22.49"/>
    <n v="33.229999999999997"/>
    <n v="86.18"/>
    <n v="190.5"/>
    <n v="190.5"/>
    <n v="23.75"/>
    <n v="488"/>
    <s v="Yes"/>
    <m/>
    <m/>
    <m/>
    <x v="1"/>
  </r>
  <r>
    <n v="2961"/>
    <s v="Bob Duffy"/>
    <d v="1940-09-26T00:00:00"/>
    <s v="Former"/>
    <s v="g"/>
    <s v="USA"/>
    <s v="White"/>
    <d v="1962-11-01T00:00:00"/>
    <n v="1962"/>
    <n v="1965"/>
    <d v="2019-07-31T00:00:00"/>
    <n v="0"/>
    <s v="No"/>
    <n v="78"/>
    <n v="22.1"/>
    <n v="78.84"/>
    <n v="83.91"/>
    <n v="190.5"/>
    <n v="190.5"/>
    <n v="23.12"/>
    <n v="94"/>
    <s v="No"/>
    <m/>
    <m/>
    <m/>
    <x v="1"/>
  </r>
  <r>
    <n v="2962"/>
    <s v="Joe Dumars*"/>
    <d v="1963-05-24T00:00:00"/>
    <s v="Former"/>
    <s v="g"/>
    <s v="USA"/>
    <s v="Black"/>
    <d v="1985-11-01T00:00:00"/>
    <n v="1985"/>
    <n v="1999"/>
    <d v="2019-07-31T00:00:00"/>
    <n v="0"/>
    <s v="No"/>
    <n v="56"/>
    <n v="22.44"/>
    <n v="56.19"/>
    <n v="86.18"/>
    <n v="190.5"/>
    <n v="190.5"/>
    <n v="23.75"/>
    <n v="1018"/>
    <s v="No"/>
    <m/>
    <m/>
    <m/>
    <x v="1"/>
  </r>
  <r>
    <n v="2963"/>
    <s v="Mike Dunleavy"/>
    <d v="1954-03-21T00:00:00"/>
    <s v="Former"/>
    <s v="g"/>
    <s v="USA"/>
    <s v="White"/>
    <d v="1976-11-01T00:00:00"/>
    <n v="1976"/>
    <n v="1990"/>
    <d v="2019-07-31T00:00:00"/>
    <n v="0"/>
    <s v="No"/>
    <n v="65"/>
    <n v="22.62"/>
    <n v="65.36"/>
    <n v="81.650000000000006"/>
    <n v="190.5"/>
    <n v="190.5"/>
    <n v="22.5"/>
    <n v="438"/>
    <s v="No"/>
    <m/>
    <m/>
    <m/>
    <x v="1"/>
  </r>
  <r>
    <n v="2964"/>
    <s v="John Duren"/>
    <d v="1958-10-30T00:00:00"/>
    <s v="Former"/>
    <s v="g"/>
    <s v="USA"/>
    <s v="Black"/>
    <d v="1980-11-01T00:00:00"/>
    <n v="1980"/>
    <n v="1983"/>
    <d v="2019-07-31T00:00:00"/>
    <n v="0"/>
    <s v="No"/>
    <n v="60"/>
    <n v="22.01"/>
    <n v="60.75"/>
    <n v="88.45"/>
    <n v="190.5"/>
    <n v="190.5"/>
    <n v="24.37"/>
    <n v="201"/>
    <s v="No"/>
    <m/>
    <m/>
    <m/>
    <x v="1"/>
  </r>
  <r>
    <n v="2965"/>
    <s v="Dennis DuVal"/>
    <d v="1952-03-31T00:00:00"/>
    <s v="Former"/>
    <s v="g"/>
    <s v="USA"/>
    <s v="Black"/>
    <d v="1974-11-01T00:00:00"/>
    <n v="1974"/>
    <n v="1976"/>
    <d v="2019-07-31T00:00:00"/>
    <n v="0"/>
    <s v="No"/>
    <n v="67"/>
    <n v="22.59"/>
    <n v="67.33"/>
    <n v="79.38"/>
    <n v="190.5"/>
    <n v="190.5"/>
    <n v="21.87"/>
    <n v="50"/>
    <s v="No"/>
    <m/>
    <m/>
    <m/>
    <x v="1"/>
  </r>
  <r>
    <n v="2966"/>
    <s v="Jerome Dyson"/>
    <d v="1987-05-01T00:00:00"/>
    <s v="Former"/>
    <s v="g"/>
    <s v="USA"/>
    <s v="Black"/>
    <d v="2011-11-01T00:00:00"/>
    <n v="2011"/>
    <n v="2012"/>
    <d v="2019-07-31T00:00:00"/>
    <n v="0"/>
    <s v="No"/>
    <n v="32"/>
    <n v="24.5"/>
    <n v="32.25"/>
    <n v="81.650000000000006"/>
    <n v="190.5"/>
    <n v="190.5"/>
    <n v="22.5"/>
    <n v="9"/>
    <s v="No"/>
    <m/>
    <m/>
    <m/>
    <x v="1"/>
  </r>
  <r>
    <n v="2967"/>
    <s v="Ed Earle"/>
    <d v="1927-04-28T00:00:00"/>
    <s v="Former"/>
    <s v="F"/>
    <s v="USA"/>
    <s v="White"/>
    <d v="1953-11-01T00:00:00"/>
    <n v="1953"/>
    <n v="1954"/>
    <d v="2009-03-26T00:00:00"/>
    <n v="1"/>
    <s v="Yes"/>
    <n v="81"/>
    <n v="26.51"/>
    <n v="81.91"/>
    <n v="86.18"/>
    <n v="190.5"/>
    <n v="190.5"/>
    <n v="23.75"/>
    <n v="2"/>
    <s v="No"/>
    <s v="Diseases of the circulatory system"/>
    <s v="Sin información"/>
    <s v="XB5F"/>
    <x v="4"/>
  </r>
  <r>
    <n v="2968"/>
    <s v="Dike Eddleman"/>
    <d v="1922-12-27T00:00:00"/>
    <s v="Former"/>
    <s v="F-G"/>
    <s v="USA"/>
    <s v="White"/>
    <d v="1949-11-01T00:00:00"/>
    <n v="1949"/>
    <n v="1953"/>
    <d v="2001-08-01T00:00:00"/>
    <n v="1"/>
    <s v="Yes"/>
    <n v="78"/>
    <n v="26.85"/>
    <n v="78.599999999999994"/>
    <n v="85.73"/>
    <n v="190.5"/>
    <n v="190.5"/>
    <n v="23.62"/>
    <n v="267"/>
    <s v="No"/>
    <s v="Diseases of the circulatory system"/>
    <s v="Enfermedad cardiovascular"/>
    <s v="BC4Z"/>
    <x v="2"/>
  </r>
  <r>
    <n v="2969"/>
    <s v="Kevin Edwards"/>
    <d v="1965-10-30T00:00:00"/>
    <s v="Former"/>
    <s v="g"/>
    <s v="USA"/>
    <s v="Black"/>
    <d v="1988-11-01T00:00:00"/>
    <n v="1988"/>
    <n v="2001"/>
    <d v="2019-07-31T00:00:00"/>
    <n v="0"/>
    <s v="No"/>
    <n v="53"/>
    <n v="23.01"/>
    <n v="53.75"/>
    <n v="86.18"/>
    <n v="190.5"/>
    <n v="190.5"/>
    <n v="23.75"/>
    <n v="604"/>
    <s v="No"/>
    <m/>
    <m/>
    <m/>
    <x v="1"/>
  </r>
  <r>
    <n v="2970"/>
    <s v="Bulbs Ehlers"/>
    <d v="1923-03-10T00:00:00"/>
    <s v="Former"/>
    <s v="F-G"/>
    <s v="USA"/>
    <s v="White"/>
    <d v="1947-11-01T00:00:00"/>
    <n v="1947"/>
    <n v="1949"/>
    <d v="2013-06-17T00:00:00"/>
    <n v="1"/>
    <s v="Yes"/>
    <n v="90"/>
    <n v="24.65"/>
    <n v="90.27"/>
    <n v="89.81"/>
    <n v="190.5"/>
    <n v="190.5"/>
    <n v="24.75"/>
    <n v="99"/>
    <s v="No"/>
    <s v="No encontrado"/>
    <s v="Sin información"/>
    <s v="XB5F"/>
    <x v="4"/>
  </r>
  <r>
    <n v="2971"/>
    <s v="Rich Eichhorst"/>
    <d v="1933-10-21T00:00:00"/>
    <s v="Former"/>
    <s v="g"/>
    <s v="USA"/>
    <s v="White"/>
    <d v="1961-11-01T00:00:00"/>
    <n v="1961"/>
    <n v="1962"/>
    <d v="2019-07-31T00:00:00"/>
    <n v="0"/>
    <s v="No"/>
    <n v="85"/>
    <n v="28.03"/>
    <n v="85.77"/>
    <n v="90.72"/>
    <n v="190.5"/>
    <n v="190.5"/>
    <n v="25"/>
    <n v="1"/>
    <s v="No"/>
    <m/>
    <m/>
    <m/>
    <x v="1"/>
  </r>
  <r>
    <n v="2972"/>
    <s v="Monta Ellis"/>
    <d v="1985-10-26T00:00:00"/>
    <s v="Former"/>
    <s v="g"/>
    <s v="USA"/>
    <s v="Black"/>
    <d v="2005-11-01T00:00:00"/>
    <n v="2005"/>
    <n v="2017"/>
    <d v="2019-07-31T00:00:00"/>
    <n v="0"/>
    <s v="No"/>
    <n v="33"/>
    <n v="20.02"/>
    <n v="33.76"/>
    <n v="83.91"/>
    <n v="190.5"/>
    <n v="190.5"/>
    <n v="23.12"/>
    <n v="667"/>
    <s v="No"/>
    <m/>
    <m/>
    <m/>
    <x v="1"/>
  </r>
  <r>
    <n v="2973"/>
    <s v="A.J. English"/>
    <d v="1967-07-11T00:00:00"/>
    <s v="Former"/>
    <s v="g"/>
    <s v="USA"/>
    <s v="Black"/>
    <d v="1990-11-01T00:00:00"/>
    <n v="1990"/>
    <n v="1992"/>
    <d v="2019-07-31T00:00:00"/>
    <n v="0"/>
    <s v="No"/>
    <n v="52"/>
    <n v="23.31"/>
    <n v="52.05"/>
    <n v="79.38"/>
    <n v="190.5"/>
    <n v="190.5"/>
    <n v="21.87"/>
    <n v="151"/>
    <s v="No"/>
    <m/>
    <m/>
    <m/>
    <x v="1"/>
  </r>
  <r>
    <n v="2974"/>
    <s v="Bo Erias"/>
    <d v="1932-07-30T00:00:00"/>
    <s v="Former"/>
    <s v="F"/>
    <s v="USA"/>
    <s v="White"/>
    <d v="1957-11-01T00:00:00"/>
    <n v="1957"/>
    <n v="1958"/>
    <d v="2007-01-25T00:00:00"/>
    <n v="1"/>
    <s v="Yes"/>
    <n v="74"/>
    <n v="25.26"/>
    <n v="74.489999999999995"/>
    <n v="99.79"/>
    <n v="190.5"/>
    <n v="190.5"/>
    <n v="27.5"/>
    <n v="18"/>
    <s v="No"/>
    <s v="No encontrado"/>
    <s v="Sin información"/>
    <s v="XB5F"/>
    <x v="4"/>
  </r>
  <r>
    <n v="2975"/>
    <s v="Vincenzo Esposito"/>
    <d v="1969-01-03T00:00:00"/>
    <s v="Former"/>
    <s v="g"/>
    <s v="No USA"/>
    <s v="White"/>
    <d v="1995-11-01T00:00:00"/>
    <n v="1995"/>
    <n v="1996"/>
    <d v="2019-07-31T00:00:00"/>
    <n v="0"/>
    <s v="No"/>
    <n v="50"/>
    <n v="26.83"/>
    <n v="50.57"/>
    <n v="89.81"/>
    <n v="190.5"/>
    <n v="190.5"/>
    <n v="24.75"/>
    <n v="30"/>
    <s v="No"/>
    <m/>
    <m/>
    <m/>
    <x v="1"/>
  </r>
  <r>
    <n v="2976"/>
    <s v="Daniel Ewing"/>
    <d v="1983-03-26T00:00:00"/>
    <s v="Former"/>
    <s v="g"/>
    <s v="USA"/>
    <s v="Black"/>
    <d v="2005-11-01T00:00:00"/>
    <n v="2005"/>
    <n v="2007"/>
    <d v="2019-07-31T00:00:00"/>
    <n v="0"/>
    <s v="No"/>
    <n v="36"/>
    <n v="22.6"/>
    <n v="36.35"/>
    <n v="83.91"/>
    <n v="190.5"/>
    <n v="190.5"/>
    <n v="23.12"/>
    <n v="127"/>
    <s v="No"/>
    <m/>
    <m/>
    <m/>
    <x v="1"/>
  </r>
  <r>
    <n v="2977"/>
    <s v="Johnny Ezersky"/>
    <d v="1921-07-01T00:00:00"/>
    <s v="Former"/>
    <s v="F-G"/>
    <s v="USA"/>
    <s v="White"/>
    <d v="1947-11-01T00:00:00"/>
    <n v="1947"/>
    <n v="1950"/>
    <d v="2012-02-20T00:00:00"/>
    <n v="1"/>
    <s v="Yes"/>
    <n v="90"/>
    <n v="26.34"/>
    <n v="90.64"/>
    <n v="79.38"/>
    <n v="190.5"/>
    <n v="190.5"/>
    <n v="21.87"/>
    <n v="135"/>
    <s v="No"/>
    <m/>
    <s v="Sin información"/>
    <s v="XB5F"/>
    <x v="4"/>
  </r>
  <r>
    <n v="2978"/>
    <s v="Bob Feerick"/>
    <d v="1920-01-02T00:00:00"/>
    <s v="Former"/>
    <s v="F-G"/>
    <s v="USA"/>
    <s v="White"/>
    <d v="1946-11-01T00:00:00"/>
    <n v="1946"/>
    <n v="1950"/>
    <d v="1976-06-08T00:00:00"/>
    <n v="1"/>
    <s v="Yes"/>
    <n v="56"/>
    <n v="26.83"/>
    <n v="56.43"/>
    <n v="86.18"/>
    <n v="190.5"/>
    <n v="190.5"/>
    <n v="23.75"/>
    <n v="221"/>
    <s v="No"/>
    <s v="Diseases of the circulatory system"/>
    <s v="Infarto"/>
    <s v="BA41.Z Acute myocardial infarction, unspecified"/>
    <x v="2"/>
  </r>
  <r>
    <n v="2979"/>
    <s v="Ron Feiereisel"/>
    <d v="1931-08-06T00:00:00"/>
    <s v="Former"/>
    <s v="g"/>
    <s v="USA"/>
    <s v="White"/>
    <d v="1955-11-01T00:00:00"/>
    <n v="1955"/>
    <n v="1956"/>
    <d v="2000-01-28T00:00:00"/>
    <n v="1"/>
    <s v="Yes"/>
    <n v="68"/>
    <n v="24.24"/>
    <n v="68.48"/>
    <n v="83.91"/>
    <n v="190.5"/>
    <n v="190.5"/>
    <n v="23.12"/>
    <n v="10"/>
    <s v="No"/>
    <s v="Causas naturales/mientras dormía"/>
    <s v="Causas naturales"/>
    <s v="XB5F"/>
    <x v="6"/>
  </r>
  <r>
    <n v="2980"/>
    <s v="Warren Fenley"/>
    <d v="1922-02-08T00:00:00"/>
    <s v="Former"/>
    <s v="F"/>
    <s v="USA"/>
    <s v="White"/>
    <d v="1946-11-01T00:00:00"/>
    <n v="1946"/>
    <n v="1947"/>
    <d v="2009-01-18T00:00:00"/>
    <n v="1"/>
    <s v="Yes"/>
    <n v="86"/>
    <n v="24.73"/>
    <n v="86.94"/>
    <n v="86.18"/>
    <n v="190.5"/>
    <n v="190.5"/>
    <n v="23.75"/>
    <n v="33"/>
    <s v="No"/>
    <m/>
    <s v="Sin información"/>
    <s v="XB5F"/>
    <x v="4"/>
  </r>
  <r>
    <n v="2981"/>
    <s v="Gerald Fitch"/>
    <d v="1982-08-12T00:00:00"/>
    <s v="Former"/>
    <s v="g"/>
    <s v="USA"/>
    <s v="Black"/>
    <d v="2005-11-01T00:00:00"/>
    <n v="2005"/>
    <n v="2006"/>
    <d v="2019-07-31T00:00:00"/>
    <n v="0"/>
    <s v="No"/>
    <n v="36"/>
    <n v="23.22"/>
    <n v="36.97"/>
    <n v="85.27"/>
    <n v="190.5"/>
    <n v="190.5"/>
    <n v="23.5"/>
    <n v="18"/>
    <s v="No"/>
    <m/>
    <m/>
    <m/>
    <x v="1"/>
  </r>
  <r>
    <n v="2982"/>
    <s v="Ed Fleming"/>
    <d v="1933-07-25T00:00:00"/>
    <s v="Former"/>
    <s v="G-F"/>
    <s v="USA"/>
    <s v="Black"/>
    <d v="1955-11-01T00:00:00"/>
    <n v="1955"/>
    <n v="1960"/>
    <d v="2002-04-10T00:00:00"/>
    <n v="1"/>
    <s v="Yes"/>
    <n v="68"/>
    <n v="22.27"/>
    <n v="68.709999999999994"/>
    <n v="85.73"/>
    <n v="190.5"/>
    <n v="190.5"/>
    <n v="23.62"/>
    <n v="292"/>
    <s v="No"/>
    <s v="No encontrado"/>
    <s v="Sin información"/>
    <s v="XB5F"/>
    <x v="4"/>
  </r>
  <r>
    <n v="2983"/>
    <s v="Sleepy Floyd"/>
    <d v="1960-03-06T00:00:00"/>
    <s v="Former"/>
    <s v="g"/>
    <s v="USA"/>
    <s v="Black"/>
    <d v="1982-11-01T00:00:00"/>
    <n v="1982"/>
    <n v="1995"/>
    <d v="2019-07-31T00:00:00"/>
    <n v="0"/>
    <s v="No"/>
    <n v="59"/>
    <n v="22.66"/>
    <n v="59.4"/>
    <n v="77.11"/>
    <n v="190.5"/>
    <n v="190.5"/>
    <n v="21.25"/>
    <n v="957"/>
    <s v="No"/>
    <m/>
    <m/>
    <m/>
    <x v="1"/>
  </r>
  <r>
    <n v="2984"/>
    <s v="Jack Foley"/>
    <d v="1939-04-19T00:00:00"/>
    <s v="Former"/>
    <s v="F"/>
    <s v="USA"/>
    <s v="White"/>
    <d v="1962-11-01T00:00:00"/>
    <n v="1962"/>
    <n v="1963"/>
    <d v="2019-07-31T00:00:00"/>
    <n v="0"/>
    <s v="No"/>
    <n v="80"/>
    <n v="23.54"/>
    <n v="80.28"/>
    <n v="77.11"/>
    <n v="190.5"/>
    <n v="190.5"/>
    <n v="21.25"/>
    <n v="11"/>
    <s v="No"/>
    <m/>
    <m/>
    <m/>
    <x v="1"/>
  </r>
  <r>
    <n v="2985"/>
    <s v="Jake Ford"/>
    <d v="1946-04-29T00:00:00"/>
    <s v="Former"/>
    <s v="g"/>
    <s v="USA"/>
    <s v="Black"/>
    <d v="1970-11-01T00:00:00"/>
    <n v="1970"/>
    <n v="1972"/>
    <d v="1996-05-19T00:00:00"/>
    <n v="1"/>
    <s v="Yes"/>
    <n v="50"/>
    <n v="24.51"/>
    <n v="50.06"/>
    <n v="81.650000000000006"/>
    <n v="190.5"/>
    <n v="190.5"/>
    <n v="22.5"/>
    <n v="31"/>
    <s v="No"/>
    <s v="Cáncer"/>
    <s v="Sin información [no puedo acceder a la página indicada en H595]"/>
    <s v="2D4Z Unspecified malignant neoplasms of ill-defined or unspecified sites"/>
    <x v="3"/>
  </r>
  <r>
    <n v="2986"/>
    <s v="Steve Francis"/>
    <d v="1977-02-21T00:00:00"/>
    <s v="Former"/>
    <s v="g"/>
    <s v="USA"/>
    <s v="Black"/>
    <d v="1999-11-01T00:00:00"/>
    <n v="1999"/>
    <n v="2008"/>
    <d v="2019-07-31T00:00:00"/>
    <n v="0"/>
    <s v="No"/>
    <n v="42"/>
    <n v="22.69"/>
    <n v="42.44"/>
    <n v="88.45"/>
    <n v="190.5"/>
    <n v="190.5"/>
    <n v="24.37"/>
    <n v="576"/>
    <s v="No"/>
    <m/>
    <m/>
    <m/>
    <x v="1"/>
  </r>
  <r>
    <n v="2987"/>
    <s v="Donnie Freeman"/>
    <d v="1944-07-18T00:00:00"/>
    <s v="Former"/>
    <s v="g"/>
    <s v="USA"/>
    <s v="Black"/>
    <d v="1975-11-01T00:00:00"/>
    <n v="1975"/>
    <n v="1976"/>
    <d v="2019-07-31T00:00:00"/>
    <n v="0"/>
    <s v="No"/>
    <n v="75"/>
    <n v="31.29"/>
    <n v="75.03"/>
    <n v="83.91"/>
    <n v="190.5"/>
    <n v="190.5"/>
    <n v="23.12"/>
    <n v="64"/>
    <s v="No"/>
    <m/>
    <m/>
    <m/>
    <x v="1"/>
  </r>
  <r>
    <n v="2988"/>
    <s v="Bernie Fryer"/>
    <d v="1949-12-25T00:00:00"/>
    <s v="Former"/>
    <s v="g"/>
    <s v="USA"/>
    <s v="White"/>
    <d v="1973-11-01T00:00:00"/>
    <n v="1973"/>
    <n v="1975"/>
    <d v="2019-07-31T00:00:00"/>
    <n v="0"/>
    <s v="No"/>
    <n v="69"/>
    <n v="23.85"/>
    <n v="69.599999999999994"/>
    <n v="83.91"/>
    <n v="190.5"/>
    <n v="190.5"/>
    <n v="23.12"/>
    <n v="111"/>
    <s v="No"/>
    <m/>
    <m/>
    <m/>
    <x v="1"/>
  </r>
  <r>
    <n v="2989"/>
    <s v="Corey Gaines"/>
    <d v="1965-06-01T00:00:00"/>
    <s v="Former"/>
    <s v="g"/>
    <s v="USA"/>
    <s v="Black"/>
    <d v="1988-11-01T00:00:00"/>
    <n v="1988"/>
    <n v="1995"/>
    <d v="2019-07-31T00:00:00"/>
    <n v="0"/>
    <s v="No"/>
    <n v="54"/>
    <n v="23.42"/>
    <n v="54.16"/>
    <n v="88.45"/>
    <n v="190.5"/>
    <n v="190.5"/>
    <n v="24.37"/>
    <n v="80"/>
    <s v="No"/>
    <m/>
    <m/>
    <m/>
    <x v="1"/>
  </r>
  <r>
    <n v="2990"/>
    <s v="Alex Garcia"/>
    <d v="1980-03-04T00:00:00"/>
    <s v="Former"/>
    <s v="g"/>
    <s v="No USA"/>
    <s v="Mezcla"/>
    <d v="2003-11-01T00:00:00"/>
    <n v="2003"/>
    <n v="2005"/>
    <d v="2019-07-31T00:00:00"/>
    <n v="0"/>
    <s v="No"/>
    <n v="39"/>
    <n v="23.66"/>
    <n v="39.409999999999997"/>
    <n v="99.79"/>
    <n v="190.5"/>
    <n v="190.5"/>
    <n v="27.5"/>
    <n v="10"/>
    <s v="Yes"/>
    <m/>
    <m/>
    <m/>
    <x v="1"/>
  </r>
  <r>
    <n v="2991"/>
    <s v="Earl Gardner"/>
    <d v="1923-09-18T00:00:00"/>
    <s v="Former"/>
    <s v="F"/>
    <s v="USA"/>
    <s v="White"/>
    <d v="1948-11-01T00:00:00"/>
    <n v="1948"/>
    <n v="1949"/>
    <d v="2005-10-15T00:00:00"/>
    <n v="1"/>
    <s v="Yes"/>
    <n v="82"/>
    <n v="25.12"/>
    <n v="82.08"/>
    <n v="88.45"/>
    <n v="190.5"/>
    <n v="190.5"/>
    <n v="24.37"/>
    <n v="50"/>
    <s v="No"/>
    <s v="No encontrado"/>
    <s v="Murio en paz"/>
    <s v="XB5F"/>
    <x v="6"/>
  </r>
  <r>
    <n v="2992"/>
    <s v="Dick Garmaker"/>
    <d v="1932-10-29T00:00:00"/>
    <s v="Former"/>
    <s v="G-F"/>
    <s v="USA"/>
    <s v="White"/>
    <d v="1955-11-01T00:00:00"/>
    <n v="1955"/>
    <n v="1961"/>
    <d v="2019-07-31T00:00:00"/>
    <n v="0"/>
    <s v="No"/>
    <n v="86"/>
    <n v="23.01"/>
    <n v="86.75"/>
    <n v="90.72"/>
    <n v="190.5"/>
    <n v="190.5"/>
    <n v="25"/>
    <n v="421"/>
    <s v="No"/>
    <m/>
    <s v="Sin información"/>
    <s v="XB5F"/>
    <x v="1"/>
  </r>
  <r>
    <n v="2993"/>
    <s v="Dick Garrett"/>
    <d v="1947-01-31T00:00:00"/>
    <s v="Former"/>
    <s v="g"/>
    <s v="USA"/>
    <s v="Black"/>
    <d v="1969-11-01T00:00:00"/>
    <n v="1969"/>
    <n v="1974"/>
    <d v="2019-07-31T00:00:00"/>
    <n v="0"/>
    <s v="No"/>
    <n v="72"/>
    <n v="22.75"/>
    <n v="72.5"/>
    <n v="83.91"/>
    <n v="190.5"/>
    <n v="190.5"/>
    <n v="23.12"/>
    <n v="339"/>
    <s v="No"/>
    <m/>
    <m/>
    <m/>
    <x v="1"/>
  </r>
  <r>
    <n v="2994"/>
    <s v="Mel Gibson"/>
    <d v="1940-12-30T00:00:00"/>
    <s v="Former"/>
    <s v="g"/>
    <s v="USA"/>
    <s v="White"/>
    <d v="1963-11-01T00:00:00"/>
    <n v="1963"/>
    <n v="1964"/>
    <d v="2019-07-31T00:00:00"/>
    <n v="0"/>
    <s v="No"/>
    <n v="78"/>
    <n v="22.84"/>
    <n v="78.58"/>
    <n v="81.650000000000006"/>
    <n v="190.5"/>
    <n v="190.5"/>
    <n v="22.5"/>
    <n v="9"/>
    <s v="No"/>
    <m/>
    <m/>
    <m/>
    <x v="1"/>
  </r>
  <r>
    <n v="2995"/>
    <s v="Herm Gilliam"/>
    <d v="1946-05-05T00:00:00"/>
    <s v="Former"/>
    <s v="G-F"/>
    <s v="USA"/>
    <s v="Black"/>
    <d v="1969-11-01T00:00:00"/>
    <n v="1969"/>
    <n v="1977"/>
    <d v="2005-04-16T00:00:00"/>
    <n v="1"/>
    <s v="Yes"/>
    <n v="58"/>
    <n v="23.49"/>
    <n v="58.95"/>
    <n v="86.18"/>
    <n v="190.5"/>
    <n v="190.5"/>
    <n v="23.75"/>
    <n v="578"/>
    <s v="No"/>
    <s v="Diseases of the circulatory system"/>
    <s v="Infarto"/>
    <s v="BA41.Z Acute myocardial infarction, unspecified"/>
    <x v="2"/>
  </r>
  <r>
    <n v="2996"/>
    <s v="Ben Gordon"/>
    <d v="1983-04-04T00:00:00"/>
    <s v="Former"/>
    <s v="g"/>
    <s v="No USA"/>
    <s v="Black"/>
    <d v="2004-11-01T00:00:00"/>
    <n v="2004"/>
    <n v="2015"/>
    <d v="2019-07-31T00:00:00"/>
    <n v="0"/>
    <s v="No"/>
    <n v="36"/>
    <n v="21.58"/>
    <n v="36.32"/>
    <n v="90.72"/>
    <n v="190.5"/>
    <n v="190.5"/>
    <n v="25"/>
    <n v="742"/>
    <s v="No"/>
    <m/>
    <m/>
    <m/>
    <x v="1"/>
  </r>
  <r>
    <n v="2997"/>
    <s v="Lancaster Gordon"/>
    <d v="1962-06-24T00:00:00"/>
    <s v="Former"/>
    <s v="g"/>
    <s v="USA"/>
    <s v="Black"/>
    <d v="1984-11-01T00:00:00"/>
    <n v="1984"/>
    <n v="1988"/>
    <d v="2019-07-31T00:00:00"/>
    <n v="0"/>
    <s v="No"/>
    <n v="57"/>
    <n v="22.36"/>
    <n v="57.1"/>
    <n v="83.91"/>
    <n v="190.5"/>
    <n v="190.5"/>
    <n v="23.12"/>
    <n v="201"/>
    <s v="No"/>
    <m/>
    <m/>
    <m/>
    <x v="1"/>
  </r>
  <r>
    <n v="2998"/>
    <s v="Paul Gordon"/>
    <d v="1927-04-08T00:00:00"/>
    <s v="Former"/>
    <s v="F"/>
    <s v="USA"/>
    <s v="Black"/>
    <d v="1949-11-01T00:00:00"/>
    <n v="1949"/>
    <n v="1950"/>
    <d v="2002-11-02T00:00:00"/>
    <n v="1"/>
    <s v="Yes"/>
    <n v="75"/>
    <n v="22.57"/>
    <n v="75.569999999999993"/>
    <n v="83.91"/>
    <n v="190.5"/>
    <n v="190.5"/>
    <n v="23.12"/>
    <n v="4"/>
    <s v="No"/>
    <s v="No encontrado"/>
    <s v="Sin información"/>
    <s v="XB5F"/>
    <x v="4"/>
  </r>
  <r>
    <n v="2999"/>
    <s v="Andrew Goudelock"/>
    <d v="1988-12-07T00:00:00"/>
    <s v="Former"/>
    <s v="g"/>
    <s v="USA"/>
    <s v="Black"/>
    <d v="2011-11-01T00:00:00"/>
    <n v="2011"/>
    <n v="2016"/>
    <d v="2019-07-31T00:00:00"/>
    <n v="0"/>
    <s v="No"/>
    <n v="30"/>
    <n v="22.9"/>
    <n v="30.64"/>
    <n v="90.72"/>
    <n v="190.5"/>
    <n v="190.5"/>
    <n v="25"/>
    <n v="41"/>
    <s v="No"/>
    <m/>
    <m/>
    <m/>
    <x v="1"/>
  </r>
  <r>
    <n v="3000"/>
    <s v="Stewart Granger"/>
    <d v="1961-10-27T00:00:00"/>
    <s v="Former"/>
    <s v="g"/>
    <s v="No USA"/>
    <s v="Black"/>
    <d v="1983-11-01T00:00:00"/>
    <n v="1983"/>
    <n v="1987"/>
    <d v="2019-07-31T00:00:00"/>
    <n v="0"/>
    <s v="No"/>
    <n v="57"/>
    <n v="22.01"/>
    <n v="57.76"/>
    <n v="86.18"/>
    <n v="190.5"/>
    <n v="190.5"/>
    <n v="23.75"/>
    <n v="80"/>
    <s v="No"/>
    <m/>
    <m/>
    <m/>
    <x v="1"/>
  </r>
  <r>
    <n v="3001"/>
    <s v="Bud Grant"/>
    <d v="1927-05-20T00:00:00"/>
    <s v="Former"/>
    <s v="F"/>
    <s v="USA"/>
    <s v="White"/>
    <d v="1949-11-01T00:00:00"/>
    <n v="1949"/>
    <n v="1951"/>
    <d v="2019-07-31T00:00:00"/>
    <n v="0"/>
    <s v="No"/>
    <n v="92"/>
    <n v="22.45"/>
    <n v="92.2"/>
    <n v="88.45"/>
    <n v="190.5"/>
    <n v="190.5"/>
    <n v="24.37"/>
    <n v="96"/>
    <s v="No"/>
    <m/>
    <m/>
    <m/>
    <x v="1"/>
  </r>
  <r>
    <n v="3002"/>
    <s v="Gary Grant"/>
    <d v="1965-04-21T00:00:00"/>
    <s v="Former"/>
    <s v="g"/>
    <s v="USA"/>
    <s v="Black"/>
    <d v="1988-11-01T00:00:00"/>
    <n v="1988"/>
    <n v="2001"/>
    <d v="2019-07-31T00:00:00"/>
    <n v="0"/>
    <s v="No"/>
    <n v="54"/>
    <n v="23.53"/>
    <n v="54.28"/>
    <n v="83.91"/>
    <n v="190.5"/>
    <n v="190.5"/>
    <n v="23.12"/>
    <n v="552"/>
    <s v="No"/>
    <m/>
    <m/>
    <m/>
    <x v="1"/>
  </r>
  <r>
    <n v="3003"/>
    <s v="Butch Graves"/>
    <d v="1962-01-05T00:00:00"/>
    <s v="Former"/>
    <s v="g"/>
    <s v="USA"/>
    <s v="Black"/>
    <d v="1984-11-01T00:00:00"/>
    <n v="1984"/>
    <n v="1985"/>
    <d v="2019-07-31T00:00:00"/>
    <n v="0"/>
    <s v="No"/>
    <n v="57"/>
    <n v="22.82"/>
    <n v="57.57"/>
    <n v="90.72"/>
    <n v="190.5"/>
    <n v="190.5"/>
    <n v="25"/>
    <n v="4"/>
    <s v="No"/>
    <m/>
    <m/>
    <m/>
    <x v="1"/>
  </r>
  <r>
    <n v="3004"/>
    <s v="Ed Gray"/>
    <d v="1975-09-27T00:00:00"/>
    <s v="Former"/>
    <s v="g"/>
    <s v="USA"/>
    <s v="Black"/>
    <d v="1997-11-01T00:00:00"/>
    <n v="1997"/>
    <n v="1999"/>
    <d v="2019-07-31T00:00:00"/>
    <n v="0"/>
    <s v="No"/>
    <n v="43"/>
    <n v="22.1"/>
    <n v="43.84"/>
    <n v="95.25"/>
    <n v="190.5"/>
    <n v="190.5"/>
    <n v="26.25"/>
    <n v="60"/>
    <s v="No"/>
    <m/>
    <m/>
    <m/>
    <x v="1"/>
  </r>
  <r>
    <n v="3005"/>
    <s v="Erick Green"/>
    <d v="1991-05-09T00:00:00"/>
    <s v="Former"/>
    <s v="g"/>
    <s v="USA"/>
    <s v="Mezcla"/>
    <d v="2014-11-01T00:00:00"/>
    <n v="2014"/>
    <n v="2016"/>
    <d v="2019-07-31T00:00:00"/>
    <n v="0"/>
    <s v="No"/>
    <n v="28"/>
    <n v="23.48"/>
    <n v="28.23"/>
    <n v="83.91"/>
    <n v="190.5"/>
    <n v="190.5"/>
    <n v="23.12"/>
    <n v="31"/>
    <s v="No"/>
    <m/>
    <m/>
    <m/>
    <x v="1"/>
  </r>
  <r>
    <n v="3006"/>
    <s v="Anthony Grundy"/>
    <d v="1979-04-15T00:00:00"/>
    <s v="Former"/>
    <s v="g"/>
    <s v="USA"/>
    <s v="Black"/>
    <d v="2005-11-01T00:00:00"/>
    <n v="2005"/>
    <n v="2006"/>
    <d v="2019-07-31T00:00:00"/>
    <n v="0"/>
    <s v="No"/>
    <n v="40"/>
    <n v="26.55"/>
    <n v="40.29"/>
    <n v="81.650000000000006"/>
    <n v="190.5"/>
    <n v="190.5"/>
    <n v="22.5"/>
    <n v="12"/>
    <s v="No"/>
    <m/>
    <s v="Fue apuñalado"/>
    <s v="PE30&amp;XE174"/>
    <x v="1"/>
  </r>
  <r>
    <n v="3007"/>
    <s v="Matt Guokas"/>
    <d v="1915-11-11T00:00:00"/>
    <s v="Former"/>
    <s v="F"/>
    <s v="USA"/>
    <s v="White"/>
    <d v="1946-11-01T00:00:00"/>
    <n v="1946"/>
    <n v="1947"/>
    <d v="1993-12-09T00:00:00"/>
    <n v="1"/>
    <s v="Yes"/>
    <n v="78"/>
    <n v="30.97"/>
    <n v="78.08"/>
    <n v="88.45"/>
    <n v="190.5"/>
    <n v="190.5"/>
    <n v="24.37"/>
    <n v="47"/>
    <s v="No"/>
    <m/>
    <s v="Enfermedad después de una fractura de la cadera"/>
    <s v="NC72.2Z Fracture of neck of femur, unspecified"/>
    <x v="5"/>
  </r>
  <r>
    <n v="3008"/>
    <s v="Jorge Gutierrez"/>
    <d v="1988-12-27T00:00:00"/>
    <s v="Former"/>
    <s v="g"/>
    <s v="No USA"/>
    <s v="Mezcla"/>
    <d v="2013-11-01T00:00:00"/>
    <n v="2013"/>
    <n v="2016"/>
    <d v="2019-07-31T00:00:00"/>
    <n v="0"/>
    <s v="No"/>
    <n v="30"/>
    <n v="24.85"/>
    <n v="30.59"/>
    <n v="86.64"/>
    <n v="190.5"/>
    <n v="190.5"/>
    <n v="23.87"/>
    <n v="32"/>
    <s v="No"/>
    <m/>
    <m/>
    <m/>
    <x v="1"/>
  </r>
  <r>
    <n v="3009"/>
    <s v="Scott Haffner"/>
    <d v="1966-02-02T00:00:00"/>
    <s v="Former"/>
    <s v="g"/>
    <s v="USA"/>
    <s v="White"/>
    <d v="1989-11-01T00:00:00"/>
    <n v="1989"/>
    <n v="1991"/>
    <d v="2019-07-31T00:00:00"/>
    <n v="0"/>
    <s v="No"/>
    <n v="53"/>
    <n v="23.75"/>
    <n v="53.49"/>
    <n v="81.650000000000006"/>
    <n v="190.5"/>
    <n v="190.5"/>
    <n v="22.5"/>
    <n v="50"/>
    <s v="No"/>
    <m/>
    <m/>
    <m/>
    <x v="1"/>
  </r>
  <r>
    <n v="3010"/>
    <s v="Ben Hansbrough"/>
    <d v="1987-12-23T00:00:00"/>
    <s v="Former"/>
    <s v="g"/>
    <s v="USA"/>
    <s v="White"/>
    <d v="2012-11-01T00:00:00"/>
    <n v="2012"/>
    <n v="2013"/>
    <d v="2019-07-31T00:00:00"/>
    <n v="0"/>
    <s v="No"/>
    <n v="31"/>
    <n v="24.86"/>
    <n v="31.6"/>
    <n v="92.08"/>
    <n v="190.5"/>
    <n v="190.5"/>
    <n v="25.37"/>
    <n v="28"/>
    <s v="No"/>
    <m/>
    <m/>
    <m/>
    <x v="1"/>
  </r>
  <r>
    <n v="3011"/>
    <s v="Chris Harris"/>
    <d v="1933-08-11T00:00:00"/>
    <s v="Former"/>
    <s v="g"/>
    <s v="No USA"/>
    <s v="White"/>
    <d v="1955-11-01T00:00:00"/>
    <n v="1955"/>
    <n v="1956"/>
    <d v="2019-07-31T00:00:00"/>
    <n v="0"/>
    <s v="No"/>
    <n v="85"/>
    <n v="22.22"/>
    <n v="85.97"/>
    <n v="86.18"/>
    <n v="190.5"/>
    <n v="190.5"/>
    <n v="23.75"/>
    <n v="41"/>
    <s v="No"/>
    <m/>
    <m/>
    <m/>
    <x v="1"/>
  </r>
  <r>
    <n v="3012"/>
    <s v="Devin Harris"/>
    <d v="1983-02-27T00:00:00"/>
    <s v="Former"/>
    <s v="g"/>
    <s v="USA"/>
    <s v="Black"/>
    <d v="2004-11-01T00:00:00"/>
    <n v="2004"/>
    <n v="2019"/>
    <d v="2019-07-31T00:00:00"/>
    <n v="0"/>
    <s v="No"/>
    <n v="36"/>
    <n v="21.68"/>
    <n v="36.42"/>
    <n v="87.09"/>
    <n v="190.5"/>
    <n v="190.5"/>
    <n v="24"/>
    <n v="706"/>
    <s v="No"/>
    <m/>
    <m/>
    <m/>
    <x v="1"/>
  </r>
  <r>
    <n v="3013"/>
    <s v="Tony Harris"/>
    <d v="1967-05-13T00:00:00"/>
    <s v="Former"/>
    <s v="g"/>
    <s v="USA"/>
    <s v="Black"/>
    <d v="1990-11-01T00:00:00"/>
    <n v="1990"/>
    <n v="1995"/>
    <d v="2019-07-31T00:00:00"/>
    <n v="0"/>
    <s v="No"/>
    <n v="52"/>
    <n v="23.47"/>
    <n v="52.22"/>
    <n v="86.18"/>
    <n v="190.5"/>
    <n v="190.5"/>
    <n v="23.75"/>
    <n v="14"/>
    <s v="No"/>
    <m/>
    <m/>
    <m/>
    <x v="1"/>
  </r>
  <r>
    <n v="3014"/>
    <s v="Jason Hart"/>
    <d v="1978-04-29T00:00:00"/>
    <s v="Former"/>
    <s v="g"/>
    <s v="USA"/>
    <s v="Black"/>
    <d v="2000-11-01T00:00:00"/>
    <n v="2000"/>
    <n v="2010"/>
    <d v="2019-07-31T00:00:00"/>
    <n v="0"/>
    <s v="No"/>
    <n v="41"/>
    <n v="22.51"/>
    <n v="41.25"/>
    <n v="83.91"/>
    <n v="190.5"/>
    <n v="190.5"/>
    <n v="23.12"/>
    <n v="341"/>
    <s v="No"/>
    <m/>
    <m/>
    <m/>
    <x v="1"/>
  </r>
  <r>
    <n v="3015"/>
    <s v="Clem Haskins"/>
    <d v="1943-07-11T00:00:00"/>
    <s v="Former"/>
    <s v="g"/>
    <s v="USA"/>
    <s v="Black"/>
    <d v="1967-11-01T00:00:00"/>
    <n v="1967"/>
    <n v="1976"/>
    <d v="2019-07-31T00:00:00"/>
    <n v="0"/>
    <s v="No"/>
    <n v="76"/>
    <n v="24.31"/>
    <n v="76.05"/>
    <n v="88.45"/>
    <n v="190.5"/>
    <n v="190.5"/>
    <n v="24.37"/>
    <n v="681"/>
    <s v="No"/>
    <m/>
    <m/>
    <m/>
    <x v="1"/>
  </r>
  <r>
    <n v="3016"/>
    <s v="Vern Hatton"/>
    <d v="1936-01-13T00:00:00"/>
    <s v="Former"/>
    <s v="g"/>
    <s v="USA"/>
    <s v="White"/>
    <d v="1958-11-01T00:00:00"/>
    <n v="1958"/>
    <n v="1962"/>
    <d v="2019-07-31T00:00:00"/>
    <n v="0"/>
    <s v="No"/>
    <n v="83"/>
    <n v="22.8"/>
    <n v="83.55"/>
    <n v="88.45"/>
    <n v="190.5"/>
    <n v="190.5"/>
    <n v="24.37"/>
    <n v="225"/>
    <s v="No"/>
    <m/>
    <m/>
    <m/>
    <x v="1"/>
  </r>
  <r>
    <n v="3017"/>
    <s v="Hersey Hawkins"/>
    <d v="1966-09-29T00:00:00"/>
    <s v="Former"/>
    <s v="g"/>
    <s v="USA"/>
    <s v="Black"/>
    <d v="1988-11-01T00:00:00"/>
    <n v="1988"/>
    <n v="2001"/>
    <d v="2019-07-31T00:00:00"/>
    <n v="0"/>
    <s v="No"/>
    <n v="52"/>
    <n v="22.09"/>
    <n v="52.84"/>
    <n v="86.18"/>
    <n v="190.5"/>
    <n v="190.5"/>
    <n v="23.75"/>
    <n v="983"/>
    <s v="No"/>
    <m/>
    <m/>
    <m/>
    <x v="1"/>
  </r>
  <r>
    <n v="3018"/>
    <s v="Marshall Hawkins"/>
    <d v="1924-08-03T00:00:00"/>
    <s v="Former"/>
    <s v="F"/>
    <s v="USA"/>
    <s v="White"/>
    <d v="1949-11-01T00:00:00"/>
    <n v="1949"/>
    <n v="1950"/>
    <d v="2010-10-28T00:00:00"/>
    <n v="1"/>
    <s v="Yes"/>
    <n v="86"/>
    <n v="25.25"/>
    <n v="86.23"/>
    <n v="92.99"/>
    <n v="190.5"/>
    <n v="190.5"/>
    <n v="25.62"/>
    <n v="39"/>
    <s v="No"/>
    <m/>
    <s v="Murio en su casa"/>
    <s v="XB5F"/>
    <x v="4"/>
  </r>
  <r>
    <n v="3019"/>
    <s v="Luther Head"/>
    <d v="1982-11-26T00:00:00"/>
    <s v="Former"/>
    <s v="g"/>
    <s v="USA"/>
    <s v="Black"/>
    <d v="2005-11-01T00:00:00"/>
    <n v="2005"/>
    <n v="2011"/>
    <d v="2019-07-31T00:00:00"/>
    <n v="0"/>
    <s v="No"/>
    <n v="36"/>
    <n v="22.93"/>
    <n v="36.68"/>
    <n v="83.91"/>
    <n v="190.5"/>
    <n v="190.5"/>
    <n v="23.12"/>
    <n v="348"/>
    <s v="No"/>
    <m/>
    <m/>
    <m/>
    <x v="1"/>
  </r>
  <r>
    <n v="3020"/>
    <s v="Tom Henderson"/>
    <d v="1952-01-26T00:00:00"/>
    <s v="Former"/>
    <s v="g"/>
    <s v="USA"/>
    <s v="Black"/>
    <d v="1974-11-01T00:00:00"/>
    <n v="1974"/>
    <n v="1983"/>
    <d v="2019-07-31T00:00:00"/>
    <n v="0"/>
    <s v="No"/>
    <n v="67"/>
    <n v="22.77"/>
    <n v="67.510000000000005"/>
    <n v="86.18"/>
    <n v="190.5"/>
    <n v="190.5"/>
    <n v="23.75"/>
    <n v="650"/>
    <s v="No"/>
    <m/>
    <m/>
    <m/>
    <x v="1"/>
  </r>
  <r>
    <n v="3021"/>
    <s v="Larry Hennessy"/>
    <d v="1929-05-20T00:00:00"/>
    <s v="Former"/>
    <s v="g"/>
    <s v="USA"/>
    <s v="White"/>
    <d v="1955-11-01T00:00:00"/>
    <n v="1955"/>
    <n v="1957"/>
    <d v="2008-08-20T00:00:00"/>
    <n v="1"/>
    <s v="Yes"/>
    <n v="79"/>
    <n v="26.45"/>
    <n v="79.25"/>
    <n v="83.91"/>
    <n v="190.5"/>
    <n v="190.5"/>
    <n v="23.12"/>
    <n v="74"/>
    <s v="No"/>
    <s v="No encontrado"/>
    <s v="Sin información"/>
    <s v="XB5F"/>
    <x v="4"/>
  </r>
  <r>
    <n v="3022"/>
    <s v="Bill Herman"/>
    <d v="1924-05-17T00:00:00"/>
    <s v="Former"/>
    <s v="g"/>
    <s v="USA"/>
    <s v="White"/>
    <d v="1949-11-01T00:00:00"/>
    <n v="1949"/>
    <n v="1950"/>
    <d v="2010-06-13T00:00:00"/>
    <n v="1"/>
    <s v="Yes"/>
    <n v="86"/>
    <n v="25.46"/>
    <n v="86.07"/>
    <n v="77.11"/>
    <n v="190.5"/>
    <n v="190.5"/>
    <n v="21.25"/>
    <n v="13"/>
    <s v="No"/>
    <s v="No encontrado"/>
    <s v="Sin información"/>
    <s v="XB5F"/>
    <x v="4"/>
  </r>
  <r>
    <n v="3023"/>
    <s v="Johnny High"/>
    <d v="1957-04-25T00:00:00"/>
    <s v="Former"/>
    <s v="g"/>
    <s v="USA"/>
    <s v="Black"/>
    <d v="1979-11-01T00:00:00"/>
    <n v="1979"/>
    <n v="1984"/>
    <d v="1987-06-13T00:00:00"/>
    <n v="1"/>
    <s v="Yes"/>
    <n v="30"/>
    <n v="22.52"/>
    <n v="30.13"/>
    <n v="83.91"/>
    <n v="190.5"/>
    <n v="190.5"/>
    <n v="23.12"/>
    <n v="274"/>
    <s v="No"/>
    <s v="Accidente/Asesinato/Suicidio"/>
    <s v="Accidente de coche"/>
    <s v="PA04&amp;XE5NE"/>
    <x v="5"/>
  </r>
  <r>
    <n v="3024"/>
    <s v="Fred Hilton"/>
    <d v="1948-01-15T00:00:00"/>
    <s v="Former"/>
    <s v="G-F"/>
    <s v="USA"/>
    <s v="Black"/>
    <d v="1971-11-01T00:00:00"/>
    <n v="1971"/>
    <n v="1973"/>
    <d v="2019-07-31T00:00:00"/>
    <n v="0"/>
    <s v="No"/>
    <n v="71"/>
    <n v="23.79"/>
    <n v="71.540000000000006"/>
    <n v="83.91"/>
    <n v="190.5"/>
    <n v="190.5"/>
    <n v="23.12"/>
    <n v="120"/>
    <s v="No"/>
    <m/>
    <m/>
    <m/>
    <x v="1"/>
  </r>
  <r>
    <n v="3025"/>
    <s v="Kirk Hinrich"/>
    <d v="1981-01-02T00:00:00"/>
    <s v="Former"/>
    <s v="g"/>
    <s v="USA"/>
    <s v="White"/>
    <d v="2003-11-01T00:00:00"/>
    <n v="2003"/>
    <n v="2016"/>
    <d v="2019-07-31T00:00:00"/>
    <n v="0"/>
    <s v="No"/>
    <n v="38"/>
    <n v="22.83"/>
    <n v="38.57"/>
    <n v="86.18"/>
    <n v="190.5"/>
    <n v="193.04"/>
    <n v="23.75"/>
    <n v="824"/>
    <s v="No"/>
    <m/>
    <m/>
    <m/>
    <x v="1"/>
  </r>
  <r>
    <n v="3026"/>
    <s v="Brad Holland"/>
    <d v="1956-12-06T00:00:00"/>
    <s v="Former"/>
    <s v="g"/>
    <s v="USA"/>
    <s v="White"/>
    <d v="1979-11-01T00:00:00"/>
    <n v="1979"/>
    <n v="1982"/>
    <d v="2019-07-31T00:00:00"/>
    <n v="0"/>
    <s v="No"/>
    <n v="62"/>
    <n v="22.9"/>
    <n v="62.65"/>
    <n v="81.650000000000006"/>
    <n v="190.5"/>
    <n v="190.5"/>
    <n v="22.5"/>
    <n v="93"/>
    <s v="No"/>
    <m/>
    <m/>
    <m/>
    <x v="1"/>
  </r>
  <r>
    <n v="3027"/>
    <s v="Lionel Hollins"/>
    <d v="1953-10-19T00:00:00"/>
    <s v="Former"/>
    <s v="g"/>
    <s v="USA"/>
    <s v="Black"/>
    <d v="1975-11-01T00:00:00"/>
    <n v="1975"/>
    <n v="1985"/>
    <d v="2019-07-31T00:00:00"/>
    <n v="0"/>
    <s v="No"/>
    <n v="65"/>
    <n v="22.03"/>
    <n v="65.78"/>
    <n v="83.91"/>
    <n v="190.5"/>
    <n v="190.5"/>
    <n v="23.12"/>
    <n v="673"/>
    <s v="Yes"/>
    <m/>
    <m/>
    <m/>
    <x v="1"/>
  </r>
  <r>
    <n v="3028"/>
    <s v="Jim Holstein"/>
    <d v="1930-09-24T00:00:00"/>
    <s v="Former"/>
    <s v="F-G"/>
    <s v="USA"/>
    <s v="White"/>
    <d v="1952-11-01T00:00:00"/>
    <n v="1952"/>
    <n v="1956"/>
    <d v="2007-12-16T00:00:00"/>
    <n v="1"/>
    <s v="Yes"/>
    <n v="77"/>
    <n v="22.11"/>
    <n v="77.23"/>
    <n v="81.650000000000006"/>
    <n v="190.5"/>
    <n v="190.5"/>
    <n v="22.5"/>
    <n v="225"/>
    <s v="No"/>
    <s v="No encontrado"/>
    <s v="Sin información"/>
    <s v="XB5F"/>
    <x v="4"/>
  </r>
  <r>
    <n v="3029"/>
    <s v="Jeff Hornacek"/>
    <d v="1963-05-03T00:00:00"/>
    <s v="Former"/>
    <s v="g"/>
    <s v="USA"/>
    <s v="White"/>
    <d v="1986-11-01T00:00:00"/>
    <n v="1986"/>
    <n v="2000"/>
    <d v="2019-07-31T00:00:00"/>
    <n v="0"/>
    <s v="No"/>
    <n v="56"/>
    <n v="23.5"/>
    <n v="56.24"/>
    <n v="86.18"/>
    <n v="190.5"/>
    <n v="190.5"/>
    <n v="23.75"/>
    <n v="1077"/>
    <s v="No"/>
    <m/>
    <m/>
    <m/>
    <x v="1"/>
  </r>
  <r>
    <n v="3030"/>
    <s v="Lester Hudson"/>
    <d v="1984-08-07T00:00:00"/>
    <s v="Former"/>
    <s v="g"/>
    <s v="USA"/>
    <s v="Black"/>
    <d v="2009-11-01T00:00:00"/>
    <n v="2009"/>
    <n v="2015"/>
    <d v="2019-07-31T00:00:00"/>
    <n v="0"/>
    <s v="No"/>
    <n v="34"/>
    <n v="25.23"/>
    <n v="34.979999999999997"/>
    <n v="86.18"/>
    <n v="190.5"/>
    <n v="190.5"/>
    <n v="23.75"/>
    <n v="52"/>
    <s v="No"/>
    <m/>
    <m/>
    <m/>
    <x v="1"/>
  </r>
  <r>
    <n v="3031"/>
    <s v="Jay Humphries"/>
    <d v="1962-10-17T00:00:00"/>
    <s v="Former"/>
    <s v="g"/>
    <s v="USA"/>
    <s v="Black"/>
    <d v="1984-11-01T00:00:00"/>
    <n v="1984"/>
    <n v="1995"/>
    <d v="2019-07-31T00:00:00"/>
    <n v="0"/>
    <s v="No"/>
    <n v="56"/>
    <n v="22.04"/>
    <n v="56.79"/>
    <n v="83.91"/>
    <n v="190.5"/>
    <n v="190.5"/>
    <n v="23.12"/>
    <n v="788"/>
    <s v="No"/>
    <m/>
    <m/>
    <m/>
    <x v="1"/>
  </r>
  <r>
    <n v="3032"/>
    <s v="Paul Huston"/>
    <d v="1925-06-02T00:00:00"/>
    <s v="Former"/>
    <s v="F"/>
    <s v="USA"/>
    <s v="White"/>
    <d v="1947-11-01T00:00:00"/>
    <n v="1947"/>
    <n v="1948"/>
    <d v="1992-02-02T00:00:00"/>
    <n v="1"/>
    <s v="Yes"/>
    <n v="66"/>
    <n v="22.41"/>
    <n v="66.67"/>
    <n v="79.38"/>
    <n v="190.5"/>
    <n v="190.5"/>
    <n v="21.87"/>
    <n v="46"/>
    <s v="No"/>
    <s v="No encontrado"/>
    <s v="Sin información"/>
    <s v="XB5F"/>
    <x v="4"/>
  </r>
  <r>
    <n v="3033"/>
    <s v="Tom Ingelsby"/>
    <d v="1951-02-12T00:00:00"/>
    <s v="Former"/>
    <s v="g"/>
    <s v="USA"/>
    <s v="White"/>
    <d v="1973-11-01T00:00:00"/>
    <n v="1973"/>
    <n v="1974"/>
    <d v="2019-07-31T00:00:00"/>
    <n v="0"/>
    <s v="No"/>
    <n v="68"/>
    <n v="22.72"/>
    <n v="68.459999999999994"/>
    <n v="81.650000000000006"/>
    <n v="190.5"/>
    <n v="190.5"/>
    <n v="22.5"/>
    <n v="48"/>
    <s v="No"/>
    <m/>
    <m/>
    <m/>
    <x v="1"/>
  </r>
  <r>
    <n v="3034"/>
    <s v="Kyrie Irving"/>
    <d v="1992-03-23T00:00:00"/>
    <s v="Active"/>
    <s v="g"/>
    <s v="No USA"/>
    <s v="Black"/>
    <d v="2011-11-01T00:00:00"/>
    <n v="2011"/>
    <n v="2020"/>
    <d v="2019-07-31T00:00:00"/>
    <n v="0"/>
    <s v="No"/>
    <n v="27"/>
    <n v="19.61"/>
    <n v="27.35"/>
    <n v="87.54"/>
    <n v="190.5"/>
    <n v="190.5"/>
    <n v="24.12"/>
    <n v="246"/>
    <s v="No"/>
    <m/>
    <m/>
    <m/>
    <x v="1"/>
  </r>
  <r>
    <n v="3035"/>
    <s v="Royal Ivey"/>
    <d v="1981-12-20T00:00:00"/>
    <s v="Former"/>
    <s v="g"/>
    <s v="USA"/>
    <s v="Black"/>
    <d v="2004-11-01T00:00:00"/>
    <n v="2004"/>
    <n v="2014"/>
    <d v="2019-07-31T00:00:00"/>
    <n v="0"/>
    <s v="No"/>
    <n v="37"/>
    <n v="22.87"/>
    <n v="37.61"/>
    <n v="90.72"/>
    <n v="190.5"/>
    <n v="190.5"/>
    <n v="25"/>
    <n v="492"/>
    <s v="No"/>
    <m/>
    <m/>
    <m/>
    <x v="1"/>
  </r>
  <r>
    <n v="3036"/>
    <s v="Jarrett Jack"/>
    <d v="1983-10-28T00:00:00"/>
    <s v="Former"/>
    <s v="g"/>
    <s v="USA"/>
    <s v="Black"/>
    <d v="2005-11-01T00:00:00"/>
    <n v="2005"/>
    <n v="2018"/>
    <d v="2019-07-31T00:00:00"/>
    <n v="0"/>
    <s v="No"/>
    <n v="35"/>
    <n v="22.01"/>
    <n v="35.76"/>
    <n v="90.72"/>
    <n v="190.5"/>
    <n v="190.5"/>
    <n v="25"/>
    <n v="755"/>
    <s v="No"/>
    <m/>
    <m/>
    <m/>
    <x v="1"/>
  </r>
  <r>
    <n v="3037"/>
    <s v="Cedric Jackson"/>
    <d v="1986-03-05T00:00:00"/>
    <s v="Former"/>
    <s v="g"/>
    <s v="USA"/>
    <s v="Black"/>
    <d v="2009-11-01T00:00:00"/>
    <n v="2009"/>
    <n v="2010"/>
    <d v="2019-07-31T00:00:00"/>
    <n v="0"/>
    <s v="No"/>
    <n v="33"/>
    <n v="23.66"/>
    <n v="33.4"/>
    <n v="86.64"/>
    <n v="190.5"/>
    <n v="190.5"/>
    <n v="23.87"/>
    <n v="12"/>
    <s v="No"/>
    <m/>
    <m/>
    <m/>
    <x v="1"/>
  </r>
  <r>
    <n v="3038"/>
    <s v="Myron Jackson"/>
    <d v="1964-05-06T00:00:00"/>
    <s v="Former"/>
    <s v="g"/>
    <s v="USA"/>
    <s v="Black"/>
    <d v="1986-11-01T00:00:00"/>
    <n v="1986"/>
    <n v="1987"/>
    <d v="2019-07-31T00:00:00"/>
    <n v="0"/>
    <s v="No"/>
    <n v="55"/>
    <n v="22.49"/>
    <n v="55.23"/>
    <n v="83.91"/>
    <n v="190.5"/>
    <n v="190.5"/>
    <n v="23.12"/>
    <n v="8"/>
    <s v="No"/>
    <m/>
    <m/>
    <m/>
    <x v="1"/>
  </r>
  <r>
    <n v="3039"/>
    <s v="Reggie Jackson"/>
    <d v="1990-04-16T00:00:00"/>
    <s v="Active"/>
    <s v="g"/>
    <s v="No USA"/>
    <s v="Black"/>
    <d v="2011-11-01T00:00:00"/>
    <n v="2011"/>
    <n v="2020"/>
    <d v="2019-07-31T00:00:00"/>
    <n v="0"/>
    <s v="No"/>
    <n v="29"/>
    <n v="21.54"/>
    <n v="29.29"/>
    <n v="94.35"/>
    <n v="190.5"/>
    <n v="190.5"/>
    <n v="26"/>
    <n v="258"/>
    <s v="No"/>
    <m/>
    <m/>
    <m/>
    <x v="1"/>
  </r>
  <r>
    <n v="3040"/>
    <s v="Stanley Jackson"/>
    <d v="1970-10-10T00:00:00"/>
    <s v="Former"/>
    <s v="g"/>
    <s v="USA"/>
    <s v="Black"/>
    <d v="1993-11-01T00:00:00"/>
    <n v="1993"/>
    <n v="1994"/>
    <d v="2019-07-31T00:00:00"/>
    <n v="0"/>
    <s v="No"/>
    <n v="48"/>
    <n v="23.06"/>
    <n v="48.8"/>
    <n v="83.91"/>
    <n v="190.5"/>
    <n v="190.5"/>
    <n v="23.12"/>
    <n v="17"/>
    <s v="No"/>
    <m/>
    <m/>
    <m/>
    <x v="1"/>
  </r>
  <r>
    <n v="3041"/>
    <s v="Fred Jacobs"/>
    <d v="1922-12-02T00:00:00"/>
    <s v="Former"/>
    <s v="F"/>
    <s v="USA"/>
    <s v="White"/>
    <d v="1946-11-01T00:00:00"/>
    <n v="1946"/>
    <n v="1947"/>
    <d v="2008-10-19T00:00:00"/>
    <n v="1"/>
    <s v="Yes"/>
    <n v="85"/>
    <n v="23.92"/>
    <n v="85.88"/>
    <n v="79.38"/>
    <n v="190.5"/>
    <n v="190.5"/>
    <n v="21.87"/>
    <n v="18"/>
    <s v="No"/>
    <s v="No encontrado"/>
    <s v="Sin información"/>
    <s v="XB5F"/>
    <x v="4"/>
  </r>
  <r>
    <n v="3042"/>
    <s v="John Janisch"/>
    <d v="1920-03-15T00:00:00"/>
    <s v="Former"/>
    <s v="F-G"/>
    <s v="USA"/>
    <s v="White"/>
    <d v="1946-11-01T00:00:00"/>
    <n v="1946"/>
    <n v="1948"/>
    <d v="1992-08-29T00:00:00"/>
    <n v="1"/>
    <s v="Yes"/>
    <n v="72"/>
    <n v="26.63"/>
    <n v="72.459999999999994"/>
    <n v="90.72"/>
    <n v="190.5"/>
    <n v="190.5"/>
    <n v="25"/>
    <n v="70"/>
    <s v="No"/>
    <s v="No encontrado"/>
    <s v="Sin información"/>
    <s v="XB5F"/>
    <x v="4"/>
  </r>
  <r>
    <n v="3043"/>
    <s v="Howie Janotta"/>
    <d v="1924-10-19T00:00:00"/>
    <s v="Former"/>
    <s v="F"/>
    <s v="USA"/>
    <s v="White"/>
    <d v="1949-11-01T00:00:00"/>
    <n v="1949"/>
    <n v="1950"/>
    <d v="2010-11-22T00:00:00"/>
    <n v="1"/>
    <s v="Yes"/>
    <n v="86"/>
    <n v="25.03"/>
    <n v="86.09"/>
    <n v="83.91"/>
    <n v="190.5"/>
    <n v="190.5"/>
    <n v="23.12"/>
    <n v="9"/>
    <s v="No"/>
    <s v="No encontrado"/>
    <s v="Sin información"/>
    <s v="XB5F"/>
    <x v="4"/>
  </r>
  <r>
    <n v="3044"/>
    <s v="Tony Jaros"/>
    <d v="1920-02-22T00:00:00"/>
    <s v="Former"/>
    <s v="F-G"/>
    <s v="USA"/>
    <s v="White"/>
    <d v="1946-11-01T00:00:00"/>
    <n v="1946"/>
    <n v="1951"/>
    <d v="1995-04-22T00:00:00"/>
    <n v="1"/>
    <s v="Yes"/>
    <n v="75"/>
    <n v="26.69"/>
    <n v="75.16"/>
    <n v="83.91"/>
    <n v="190.5"/>
    <n v="190.5"/>
    <n v="23.12"/>
    <n v="242"/>
    <s v="No"/>
    <s v="No encontrado"/>
    <s v="Sin información"/>
    <s v="XB5F"/>
    <x v="4"/>
  </r>
  <r>
    <n v="3045"/>
    <s v="Charles Jenkins"/>
    <d v="1989-02-28T00:00:00"/>
    <s v="Former"/>
    <s v="g"/>
    <s v="USA"/>
    <s v="Black"/>
    <d v="2011-11-01T00:00:00"/>
    <n v="2011"/>
    <n v="2013"/>
    <d v="2019-07-31T00:00:00"/>
    <n v="0"/>
    <s v="No"/>
    <n v="30"/>
    <n v="22.67"/>
    <n v="30.42"/>
    <n v="99.79"/>
    <n v="190.5"/>
    <n v="190.5"/>
    <n v="27.5"/>
    <n v="110"/>
    <s v="No"/>
    <m/>
    <m/>
    <m/>
    <x v="1"/>
  </r>
  <r>
    <n v="3046"/>
    <s v="Anthony Johnson"/>
    <d v="1974-10-02T00:00:00"/>
    <s v="Former"/>
    <s v="g"/>
    <s v="USA"/>
    <s v="Black"/>
    <d v="1997-11-01T00:00:00"/>
    <n v="1997"/>
    <n v="2010"/>
    <d v="2019-07-31T00:00:00"/>
    <n v="0"/>
    <s v="No"/>
    <n v="44"/>
    <n v="23.08"/>
    <n v="44.83"/>
    <n v="86.18"/>
    <n v="190.5"/>
    <n v="190.5"/>
    <n v="23.75"/>
    <n v="793"/>
    <s v="No"/>
    <m/>
    <m/>
    <m/>
    <x v="1"/>
  </r>
  <r>
    <n v="3047"/>
    <s v="Armon Johnson"/>
    <d v="1989-02-23T00:00:00"/>
    <s v="Former"/>
    <s v="g"/>
    <s v="USA"/>
    <s v="Black"/>
    <d v="2010-11-01T00:00:00"/>
    <n v="2010"/>
    <n v="2012"/>
    <d v="2019-07-31T00:00:00"/>
    <n v="0"/>
    <s v="No"/>
    <n v="30"/>
    <n v="21.69"/>
    <n v="30.43"/>
    <n v="88.45"/>
    <n v="190.5"/>
    <n v="190.5"/>
    <n v="24.37"/>
    <n v="47"/>
    <s v="Yes"/>
    <m/>
    <m/>
    <m/>
    <x v="1"/>
  </r>
  <r>
    <n v="3048"/>
    <s v="Larry Johnson"/>
    <d v="1954-11-28T00:00:00"/>
    <s v="Former"/>
    <s v="g"/>
    <s v="USA"/>
    <s v="Black"/>
    <d v="1977-11-01T00:00:00"/>
    <n v="1977"/>
    <n v="1978"/>
    <d v="2019-07-31T00:00:00"/>
    <n v="0"/>
    <s v="No"/>
    <n v="64"/>
    <n v="22.93"/>
    <n v="64.67"/>
    <n v="92.99"/>
    <n v="190.5"/>
    <n v="190.5"/>
    <n v="25.62"/>
    <n v="4"/>
    <s v="No"/>
    <m/>
    <m/>
    <m/>
    <x v="1"/>
  </r>
  <r>
    <n v="3049"/>
    <s v="Nick Johnson"/>
    <d v="1992-12-22T00:00:00"/>
    <s v="Former"/>
    <s v="g"/>
    <s v="USA"/>
    <s v="Mezcla"/>
    <d v="2014-11-01T00:00:00"/>
    <n v="2014"/>
    <n v="2015"/>
    <d v="2019-07-31T00:00:00"/>
    <n v="0"/>
    <s v="No"/>
    <n v="26"/>
    <n v="21.86"/>
    <n v="26.6"/>
    <n v="91.63"/>
    <n v="190.5"/>
    <n v="190.5"/>
    <n v="25.25"/>
    <n v="20"/>
    <s v="No"/>
    <m/>
    <m/>
    <m/>
    <x v="1"/>
  </r>
  <r>
    <n v="3050"/>
    <s v="Charles Jones"/>
    <d v="1975-07-17T00:00:00"/>
    <s v="Former"/>
    <s v="g"/>
    <s v="USA"/>
    <s v="Black"/>
    <d v="1998-11-01T00:00:00"/>
    <n v="1998"/>
    <n v="2000"/>
    <d v="2019-07-31T00:00:00"/>
    <n v="0"/>
    <s v="No"/>
    <n v="44"/>
    <n v="23.29"/>
    <n v="44.04"/>
    <n v="81.650000000000006"/>
    <n v="190.5"/>
    <n v="190.5"/>
    <n v="22.5"/>
    <n v="85"/>
    <s v="No"/>
    <m/>
    <m/>
    <m/>
    <x v="1"/>
  </r>
  <r>
    <n v="3051"/>
    <s v="Damon Jones"/>
    <d v="1976-08-25T00:00:00"/>
    <s v="Former"/>
    <s v="g"/>
    <s v="USA"/>
    <s v="Black"/>
    <d v="1998-11-01T00:00:00"/>
    <n v="1998"/>
    <n v="2009"/>
    <d v="2019-07-31T00:00:00"/>
    <n v="0"/>
    <s v="No"/>
    <n v="42"/>
    <n v="22.18"/>
    <n v="42.93"/>
    <n v="83.91"/>
    <n v="190.5"/>
    <n v="190.5"/>
    <n v="23.12"/>
    <n v="657"/>
    <s v="No"/>
    <m/>
    <m/>
    <m/>
    <x v="1"/>
  </r>
  <r>
    <n v="3052"/>
    <s v="Jake Jones"/>
    <d v="1949-05-09T00:00:00"/>
    <s v="Former"/>
    <s v="g"/>
    <s v="USA"/>
    <s v="Black"/>
    <d v="1971-11-01T00:00:00"/>
    <n v="1971"/>
    <n v="1972"/>
    <d v="2019-07-31T00:00:00"/>
    <n v="0"/>
    <s v="No"/>
    <n v="70"/>
    <n v="22.48"/>
    <n v="70.23"/>
    <n v="81.650000000000006"/>
    <n v="190.5"/>
    <n v="190.5"/>
    <n v="22.5"/>
    <n v="17"/>
    <s v="No"/>
    <m/>
    <m/>
    <m/>
    <x v="1"/>
  </r>
  <r>
    <n v="3053"/>
    <s v="Willie Jones"/>
    <d v="1936-06-29T00:00:00"/>
    <s v="Former"/>
    <s v="g"/>
    <s v="USA"/>
    <s v="Black"/>
    <d v="1960-11-01T00:00:00"/>
    <n v="1960"/>
    <n v="1965"/>
    <d v="2019-07-31T00:00:00"/>
    <n v="0"/>
    <s v="No"/>
    <n v="83"/>
    <n v="24.34"/>
    <n v="83.09"/>
    <n v="83.91"/>
    <n v="190.5"/>
    <n v="190.5"/>
    <n v="23.12"/>
    <n v="272"/>
    <s v="No"/>
    <m/>
    <m/>
    <m/>
    <x v="1"/>
  </r>
  <r>
    <n v="3054"/>
    <s v="Cory Joseph"/>
    <d v="1991-08-20T00:00:00"/>
    <s v="Active"/>
    <s v="g"/>
    <s v="No USA"/>
    <s v="Mezcla"/>
    <d v="2011-11-01T00:00:00"/>
    <n v="2011"/>
    <n v="2020"/>
    <d v="2019-07-31T00:00:00"/>
    <n v="0"/>
    <s v="No"/>
    <n v="27"/>
    <n v="20.2"/>
    <n v="27.95"/>
    <n v="86.18"/>
    <n v="190.5"/>
    <n v="190.5"/>
    <n v="23.75"/>
    <n v="189"/>
    <s v="No"/>
    <m/>
    <m/>
    <m/>
    <x v="1"/>
  </r>
  <r>
    <n v="3055"/>
    <s v="George Kaftan"/>
    <d v="1928-02-22T00:00:00"/>
    <s v="Former"/>
    <s v="F"/>
    <s v="USA"/>
    <s v="White"/>
    <d v="1948-11-01T00:00:00"/>
    <n v="1948"/>
    <n v="1953"/>
    <d v="2018-10-06T00:00:00"/>
    <n v="1"/>
    <s v="Yes"/>
    <n v="90"/>
    <n v="20.69"/>
    <n v="90.62"/>
    <n v="86.18"/>
    <n v="190.5"/>
    <n v="190.5"/>
    <n v="23.75"/>
    <n v="212"/>
    <s v="No"/>
    <m/>
    <s v="¿Cáncer?"/>
    <s v="2D4Z Unspecified malignant neoplasms of ill-defined or unspecified sites"/>
    <x v="3"/>
  </r>
  <r>
    <n v="3056"/>
    <s v="Ben Kelso"/>
    <d v="1949-04-11T00:00:00"/>
    <s v="Former"/>
    <s v="g"/>
    <s v="USA"/>
    <s v="Black"/>
    <d v="1973-11-01T00:00:00"/>
    <n v="1973"/>
    <n v="1974"/>
    <d v="2019-07-31T00:00:00"/>
    <n v="0"/>
    <s v="No"/>
    <n v="70"/>
    <n v="24.56"/>
    <n v="70.3"/>
    <n v="88.45"/>
    <n v="190.5"/>
    <n v="190.5"/>
    <n v="24.37"/>
    <n v="46"/>
    <s v="No"/>
    <m/>
    <m/>
    <m/>
    <x v="1"/>
  </r>
  <r>
    <n v="3057"/>
    <s v="Steve Kerr"/>
    <d v="1965-09-27T00:00:00"/>
    <s v="Former"/>
    <s v="g"/>
    <s v="No USA"/>
    <s v="White"/>
    <d v="1988-11-01T00:00:00"/>
    <n v="1988"/>
    <n v="2003"/>
    <d v="2019-07-31T00:00:00"/>
    <n v="0"/>
    <s v="No"/>
    <n v="53"/>
    <n v="23.1"/>
    <n v="53.84"/>
    <n v="79.38"/>
    <n v="190.5"/>
    <n v="190.5"/>
    <n v="21.87"/>
    <n v="910"/>
    <s v="No"/>
    <m/>
    <m/>
    <m/>
    <x v="1"/>
  </r>
  <r>
    <n v="3058"/>
    <s v="Earnie Killum"/>
    <d v="1948-06-11T00:00:00"/>
    <s v="Former"/>
    <s v="g"/>
    <s v="USA"/>
    <s v="Black"/>
    <d v="1970-11-01T00:00:00"/>
    <n v="1970"/>
    <n v="1971"/>
    <d v="2019-07-31T00:00:00"/>
    <n v="0"/>
    <s v="No"/>
    <n v="71"/>
    <n v="22.39"/>
    <n v="71.13"/>
    <n v="81.650000000000006"/>
    <n v="190.5"/>
    <n v="190.5"/>
    <n v="22.5"/>
    <n v="4"/>
    <s v="No"/>
    <m/>
    <s v="Sin información"/>
    <s v="XB5F"/>
    <x v="1"/>
  </r>
  <r>
    <n v="3059"/>
    <s v="Walt Kirk"/>
    <d v="1924-09-03T00:00:00"/>
    <s v="Former"/>
    <s v="G-F"/>
    <s v="USA"/>
    <s v="White"/>
    <d v="1948-11-01T00:00:00"/>
    <n v="1948"/>
    <n v="1952"/>
    <d v="2012-12-12T00:00:00"/>
    <n v="1"/>
    <s v="Yes"/>
    <n v="88"/>
    <n v="24.16"/>
    <n v="88.27"/>
    <n v="78.47"/>
    <n v="190.5"/>
    <n v="190.5"/>
    <n v="21.62"/>
    <n v="118"/>
    <s v="No"/>
    <s v="Sistema nervioso"/>
    <s v="Parkinson"/>
    <s v="8A00.0Z Parkinson disease, unspecified"/>
    <x v="0"/>
  </r>
  <r>
    <n v="3060"/>
    <s v="Duane Klueh"/>
    <d v="1926-01-06T00:00:00"/>
    <s v="Former"/>
    <s v="g"/>
    <s v="USA"/>
    <s v="White"/>
    <d v="1949-11-01T00:00:00"/>
    <n v="1949"/>
    <n v="1951"/>
    <d v="2019-07-31T00:00:00"/>
    <n v="0"/>
    <s v="No"/>
    <n v="93"/>
    <n v="23.82"/>
    <n v="93.56"/>
    <n v="79.38"/>
    <n v="190.5"/>
    <n v="190.5"/>
    <n v="21.87"/>
    <n v="113"/>
    <s v="No"/>
    <m/>
    <m/>
    <m/>
    <x v="1"/>
  </r>
  <r>
    <n v="3061"/>
    <s v="Brandon Knight"/>
    <d v="1991-12-02T00:00:00"/>
    <s v="Active"/>
    <s v="g"/>
    <s v="USA"/>
    <s v="Black"/>
    <d v="2011-11-01T00:00:00"/>
    <n v="2011"/>
    <n v="2020"/>
    <d v="2019-07-31T00:00:00"/>
    <n v="0"/>
    <s v="No"/>
    <n v="27"/>
    <n v="19.920000000000002"/>
    <n v="27.66"/>
    <n v="85.73"/>
    <n v="190.5"/>
    <n v="190.5"/>
    <n v="23.62"/>
    <n v="275"/>
    <s v="No"/>
    <m/>
    <m/>
    <m/>
    <x v="1"/>
  </r>
  <r>
    <n v="3062"/>
    <s v="Andy Kostecka"/>
    <d v="1921-02-10T00:00:00"/>
    <s v="Former"/>
    <s v="F"/>
    <s v="USA"/>
    <s v="White"/>
    <d v="1948-11-01T00:00:00"/>
    <n v="1948"/>
    <n v="1949"/>
    <d v="2007-01-17T00:00:00"/>
    <n v="1"/>
    <s v="Yes"/>
    <n v="85"/>
    <n v="27.72"/>
    <n v="85.93"/>
    <n v="92.08"/>
    <n v="190.5"/>
    <n v="190.5"/>
    <n v="25.37"/>
    <n v="21"/>
    <s v="No"/>
    <s v="Diseases of the circulatory system"/>
    <s v="Insuficiencia cardíaca"/>
    <s v="BD1Z Heart failure, unspecified"/>
    <x v="2"/>
  </r>
  <r>
    <n v="3063"/>
    <s v="Tom Kropp"/>
    <d v="1953-02-12T00:00:00"/>
    <s v="Former"/>
    <s v="g"/>
    <s v="USA"/>
    <s v="White"/>
    <d v="1975-11-01T00:00:00"/>
    <n v="1975"/>
    <n v="1977"/>
    <d v="2019-07-31T00:00:00"/>
    <n v="0"/>
    <s v="No"/>
    <n v="66"/>
    <n v="22.72"/>
    <n v="66.459999999999994"/>
    <n v="92.99"/>
    <n v="190.5"/>
    <n v="190.5"/>
    <n v="25.62"/>
    <n v="78"/>
    <s v="No"/>
    <m/>
    <m/>
    <m/>
    <x v="1"/>
  </r>
  <r>
    <n v="3064"/>
    <s v="Ray Kuka"/>
    <d v="1922-02-17T00:00:00"/>
    <s v="Former"/>
    <s v="F"/>
    <s v="USA"/>
    <s v="White"/>
    <d v="1947-11-01T00:00:00"/>
    <n v="1947"/>
    <n v="1949"/>
    <d v="1990-03-27T00:00:00"/>
    <n v="1"/>
    <s v="Yes"/>
    <n v="68"/>
    <n v="25.7"/>
    <n v="68.099999999999994"/>
    <n v="90.72"/>
    <n v="190.5"/>
    <n v="190.5"/>
    <n v="25"/>
    <n v="52"/>
    <s v="No"/>
    <s v="Diseases of the circulatory system"/>
    <s v="¿Causas naturales? ¿Después de larga enfermedad?"/>
    <s v="XB5F"/>
    <x v="4"/>
  </r>
  <r>
    <n v="3065"/>
    <s v="Trajan Langdon"/>
    <d v="1976-05-13T00:00:00"/>
    <s v="Former"/>
    <s v="g"/>
    <s v="USA"/>
    <s v="Mezcla"/>
    <d v="1999-11-01T00:00:00"/>
    <n v="1999"/>
    <n v="2002"/>
    <d v="2019-07-31T00:00:00"/>
    <n v="0"/>
    <s v="No"/>
    <n v="43"/>
    <n v="23.47"/>
    <n v="43.21"/>
    <n v="89.36"/>
    <n v="190.5"/>
    <n v="190.5"/>
    <n v="24.62"/>
    <n v="119"/>
    <s v="No"/>
    <m/>
    <m/>
    <m/>
    <x v="1"/>
  </r>
  <r>
    <n v="3066"/>
    <s v="Stu Lantz"/>
    <d v="1946-07-13T00:00:00"/>
    <s v="Former"/>
    <s v="g"/>
    <s v="USA"/>
    <s v="Black"/>
    <d v="1968-11-01T00:00:00"/>
    <n v="1968"/>
    <n v="1976"/>
    <d v="2019-07-31T00:00:00"/>
    <n v="0"/>
    <s v="No"/>
    <n v="73"/>
    <n v="22.31"/>
    <n v="73.05"/>
    <n v="79.38"/>
    <n v="190.5"/>
    <n v="190.5"/>
    <n v="21.87"/>
    <n v="547"/>
    <s v="No"/>
    <m/>
    <m/>
    <m/>
    <x v="1"/>
  </r>
  <r>
    <n v="3067"/>
    <s v="Tony Lavelli"/>
    <d v="1926-07-11T00:00:00"/>
    <s v="Former"/>
    <s v="F"/>
    <s v="USA"/>
    <s v="White"/>
    <d v="1949-11-01T00:00:00"/>
    <n v="1949"/>
    <n v="1951"/>
    <d v="1998-01-08T00:00:00"/>
    <n v="1"/>
    <s v="Yes"/>
    <n v="71"/>
    <n v="23.31"/>
    <n v="71.5"/>
    <n v="83.91"/>
    <n v="190.5"/>
    <n v="190.5"/>
    <n v="23.12"/>
    <n v="86"/>
    <s v="No"/>
    <s v="Diseases of the circulatory system"/>
    <s v="Infarto"/>
    <s v="BA41.Z Acute myocardial infarction, unspecified"/>
    <x v="2"/>
  </r>
  <r>
    <n v="3068"/>
    <s v="Acie Law"/>
    <d v="1985-01-25T00:00:00"/>
    <s v="Former"/>
    <s v="g"/>
    <s v="USA"/>
    <s v="Black"/>
    <d v="2007-11-01T00:00:00"/>
    <n v="2007"/>
    <n v="2011"/>
    <d v="2019-07-31T00:00:00"/>
    <n v="0"/>
    <s v="No"/>
    <n v="34"/>
    <n v="22.77"/>
    <n v="34.51"/>
    <n v="88.45"/>
    <n v="190.5"/>
    <n v="190.5"/>
    <n v="24.37"/>
    <n v="188"/>
    <s v="No"/>
    <m/>
    <m/>
    <m/>
    <x v="1"/>
  </r>
  <r>
    <n v="3069"/>
    <s v="Greg Lee"/>
    <d v="1951-12-12T00:00:00"/>
    <s v="Former"/>
    <s v="g"/>
    <s v="USA"/>
    <s v="White"/>
    <d v="1975-11-01T00:00:00"/>
    <n v="1975"/>
    <n v="1976"/>
    <d v="2019-07-31T00:00:00"/>
    <n v="0"/>
    <s v="No"/>
    <n v="67"/>
    <n v="23.89"/>
    <n v="67.63"/>
    <n v="86.18"/>
    <n v="190.5"/>
    <n v="190.5"/>
    <n v="23.75"/>
    <n v="5"/>
    <s v="No"/>
    <m/>
    <m/>
    <m/>
    <x v="1"/>
  </r>
  <r>
    <n v="3070"/>
    <s v="Kurk Lee"/>
    <d v="1967-06-03T00:00:00"/>
    <s v="Former"/>
    <s v="g"/>
    <s v="USA"/>
    <s v="Black"/>
    <d v="1990-11-01T00:00:00"/>
    <n v="1990"/>
    <n v="1991"/>
    <d v="2019-07-31T00:00:00"/>
    <n v="0"/>
    <s v="No"/>
    <n v="52"/>
    <n v="23.41"/>
    <n v="52.16"/>
    <n v="86.18"/>
    <n v="190.5"/>
    <n v="190.5"/>
    <n v="23.75"/>
    <n v="48"/>
    <s v="No"/>
    <m/>
    <m/>
    <m/>
    <x v="1"/>
  </r>
  <r>
    <n v="3071"/>
    <s v="Ed Leede"/>
    <d v="1927-07-17T00:00:00"/>
    <s v="Former"/>
    <s v="F-G"/>
    <s v="USA"/>
    <s v="White"/>
    <d v="1949-11-01T00:00:00"/>
    <n v="1949"/>
    <n v="1951"/>
    <d v="2018-02-24T00:00:00"/>
    <n v="1"/>
    <s v="Yes"/>
    <n v="90"/>
    <n v="22.29"/>
    <n v="90.61"/>
    <n v="83.91"/>
    <n v="190.5"/>
    <n v="190.5"/>
    <n v="23.12"/>
    <n v="121"/>
    <s v="No"/>
    <m/>
    <s v="Murio acompañado por su familia"/>
    <s v="XB5F"/>
    <x v="4"/>
  </r>
  <r>
    <n v="3072"/>
    <s v="Slick Leonard*"/>
    <d v="1932-07-17T00:00:00"/>
    <s v="Former"/>
    <s v="g"/>
    <s v="USA"/>
    <s v="White"/>
    <d v="1956-11-01T00:00:00"/>
    <n v="1956"/>
    <n v="1963"/>
    <d v="2019-07-31T00:00:00"/>
    <n v="0"/>
    <s v="No"/>
    <n v="87"/>
    <n v="24.29"/>
    <n v="87.04"/>
    <n v="83.91"/>
    <n v="190.5"/>
    <n v="190.5"/>
    <n v="23.12"/>
    <n v="426"/>
    <s v="No"/>
    <m/>
    <m/>
    <m/>
    <x v="1"/>
  </r>
  <r>
    <n v="3073"/>
    <s v="Clifford Lett"/>
    <d v="1965-12-23T00:00:00"/>
    <s v="Former"/>
    <s v="g"/>
    <s v="USA"/>
    <s v="Black"/>
    <d v="1989-11-01T00:00:00"/>
    <n v="1989"/>
    <n v="1991"/>
    <d v="2019-07-31T00:00:00"/>
    <n v="0"/>
    <s v="No"/>
    <n v="53"/>
    <n v="23.86"/>
    <n v="53.6"/>
    <n v="77.11"/>
    <n v="190.5"/>
    <n v="190.5"/>
    <n v="21.25"/>
    <n v="11"/>
    <s v="No"/>
    <m/>
    <m/>
    <m/>
    <x v="1"/>
  </r>
  <r>
    <n v="3074"/>
    <s v="Fat Lever"/>
    <d v="1960-08-18T00:00:00"/>
    <s v="Former"/>
    <s v="g"/>
    <s v="USA"/>
    <s v="Black"/>
    <d v="1982-11-01T00:00:00"/>
    <n v="1982"/>
    <n v="1994"/>
    <d v="2019-07-31T00:00:00"/>
    <n v="0"/>
    <s v="No"/>
    <n v="58"/>
    <n v="22.2"/>
    <n v="58.95"/>
    <n v="77.11"/>
    <n v="190.5"/>
    <n v="190.5"/>
    <n v="21.25"/>
    <n v="752"/>
    <s v="No"/>
    <m/>
    <m/>
    <m/>
    <x v="1"/>
  </r>
  <r>
    <n v="3075"/>
    <s v="Bobby Lewis"/>
    <d v="1945-03-20T00:00:00"/>
    <s v="Former"/>
    <s v="g"/>
    <s v="USA"/>
    <s v="White"/>
    <d v="1967-11-01T00:00:00"/>
    <n v="1967"/>
    <n v="1971"/>
    <d v="2019-07-31T00:00:00"/>
    <n v="0"/>
    <s v="No"/>
    <n v="74"/>
    <n v="22.62"/>
    <n v="74.36"/>
    <n v="79.38"/>
    <n v="190.5"/>
    <n v="190.5"/>
    <n v="21.87"/>
    <n v="255"/>
    <s v="No"/>
    <m/>
    <m/>
    <m/>
    <x v="1"/>
  </r>
  <r>
    <n v="3076"/>
    <s v="Damian Lillard"/>
    <d v="1990-07-15T00:00:00"/>
    <s v="Active"/>
    <s v="g"/>
    <s v="USA"/>
    <s v="Black"/>
    <d v="2012-11-01T00:00:00"/>
    <n v="2012"/>
    <n v="2020"/>
    <d v="2019-07-31T00:00:00"/>
    <n v="0"/>
    <s v="No"/>
    <n v="29"/>
    <n v="22.3"/>
    <n v="29.04"/>
    <n v="88.45"/>
    <n v="190.5"/>
    <n v="190.5"/>
    <n v="24.37"/>
    <n v="230"/>
    <s v="No"/>
    <m/>
    <m/>
    <m/>
    <x v="1"/>
  </r>
  <r>
    <n v="3077"/>
    <s v="Jeremy Lin"/>
    <d v="1988-08-23T00:00:00"/>
    <s v="Former"/>
    <s v="g"/>
    <s v="USA"/>
    <m/>
    <d v="2010-11-01T00:00:00"/>
    <n v="2010"/>
    <n v="2019"/>
    <d v="2019-07-31T00:00:00"/>
    <n v="0"/>
    <s v="No"/>
    <n v="30"/>
    <n v="22.19"/>
    <n v="30.93"/>
    <n v="90.72"/>
    <n v="190.5"/>
    <n v="190.5"/>
    <n v="25"/>
    <n v="283"/>
    <s v="No"/>
    <m/>
    <m/>
    <m/>
    <x v="1"/>
  </r>
  <r>
    <n v="3078"/>
    <s v="Kevin Loughery"/>
    <d v="1940-03-28T00:00:00"/>
    <s v="Former"/>
    <s v="g"/>
    <s v="USA"/>
    <s v="White"/>
    <d v="1962-11-01T00:00:00"/>
    <n v="1962"/>
    <n v="1973"/>
    <d v="2019-07-31T00:00:00"/>
    <n v="0"/>
    <s v="No"/>
    <n v="79"/>
    <n v="22.6"/>
    <n v="79.34"/>
    <n v="86.18"/>
    <n v="190.5"/>
    <n v="190.5"/>
    <n v="23.75"/>
    <n v="755"/>
    <s v="No"/>
    <m/>
    <m/>
    <m/>
    <x v="1"/>
  </r>
  <r>
    <n v="3079"/>
    <s v="Charlie Lowery"/>
    <d v="1949-11-12T00:00:00"/>
    <s v="Former"/>
    <s v="g"/>
    <s v="USA"/>
    <s v="Black"/>
    <d v="1971-11-01T00:00:00"/>
    <n v="1971"/>
    <n v="1972"/>
    <d v="2019-07-31T00:00:00"/>
    <n v="0"/>
    <s v="No"/>
    <n v="69"/>
    <n v="21.97"/>
    <n v="69.709999999999994"/>
    <n v="83.91"/>
    <n v="190.5"/>
    <n v="190.5"/>
    <n v="23.12"/>
    <n v="20"/>
    <s v="No"/>
    <m/>
    <m/>
    <m/>
    <x v="1"/>
  </r>
  <r>
    <n v="3080"/>
    <s v="Al Lucas"/>
    <d v="1922-07-04T00:00:00"/>
    <s v="Former"/>
    <s v="F-G"/>
    <s v="USA"/>
    <s v="Black"/>
    <d v="1948-11-01T00:00:00"/>
    <n v="1948"/>
    <n v="1949"/>
    <d v="1995-04-26T00:00:00"/>
    <n v="1"/>
    <s v="Yes"/>
    <n v="72"/>
    <n v="26.33"/>
    <n v="72.81"/>
    <n v="88.45"/>
    <n v="190.5"/>
    <n v="190.5"/>
    <n v="24.37"/>
    <n v="2"/>
    <s v="No"/>
    <s v="No encontrado"/>
    <s v="Sin información"/>
    <s v="XB5F"/>
    <x v="4"/>
  </r>
  <r>
    <n v="3081"/>
    <s v="John Lucas"/>
    <d v="1953-10-31T00:00:00"/>
    <s v="Former"/>
    <s v="g"/>
    <s v="USA"/>
    <s v="Black"/>
    <d v="1976-11-01T00:00:00"/>
    <n v="1976"/>
    <n v="1990"/>
    <d v="2019-07-31T00:00:00"/>
    <n v="0"/>
    <s v="No"/>
    <n v="65"/>
    <n v="23"/>
    <n v="65.75"/>
    <n v="79.38"/>
    <n v="190.5"/>
    <n v="190.5"/>
    <n v="21.87"/>
    <n v="928"/>
    <s v="Yes"/>
    <m/>
    <m/>
    <m/>
    <x v="1"/>
  </r>
  <r>
    <n v="3082"/>
    <s v="Al Lujack"/>
    <d v="1920-10-05T00:00:00"/>
    <s v="Former"/>
    <s v="F"/>
    <s v="USA"/>
    <s v="White"/>
    <d v="1946-11-01T00:00:00"/>
    <n v="1946"/>
    <n v="1947"/>
    <d v="2002-12-26T00:00:00"/>
    <n v="1"/>
    <s v="Yes"/>
    <n v="82"/>
    <n v="26.07"/>
    <n v="82.22"/>
    <n v="99.79"/>
    <n v="190.5"/>
    <n v="190.5"/>
    <n v="27.5"/>
    <n v="5"/>
    <s v="No"/>
    <s v="No encontrado"/>
    <s v="Alzheimer"/>
    <s v="8A20"/>
    <x v="0"/>
  </r>
  <r>
    <n v="3083"/>
    <s v="Ollie Mack"/>
    <d v="1957-06-06T00:00:00"/>
    <s v="Former"/>
    <s v="g"/>
    <s v="USA"/>
    <s v="Black"/>
    <d v="1979-11-01T00:00:00"/>
    <n v="1979"/>
    <n v="1982"/>
    <d v="2019-07-31T00:00:00"/>
    <n v="0"/>
    <s v="No"/>
    <n v="62"/>
    <n v="22.4"/>
    <n v="62.15"/>
    <n v="83.91"/>
    <n v="190.5"/>
    <n v="190.5"/>
    <n v="23.12"/>
    <n v="128"/>
    <s v="No"/>
    <m/>
    <m/>
    <m/>
    <x v="1"/>
  </r>
  <r>
    <n v="3084"/>
    <s v="Shelvin Mack"/>
    <d v="1990-04-22T00:00:00"/>
    <s v="Former"/>
    <s v="g"/>
    <s v="USA"/>
    <s v="Black"/>
    <d v="2011-11-01T00:00:00"/>
    <n v="2011"/>
    <n v="2019"/>
    <d v="2019-07-31T00:00:00"/>
    <n v="0"/>
    <s v="No"/>
    <n v="29"/>
    <n v="21.53"/>
    <n v="29.27"/>
    <n v="92.08"/>
    <n v="190.5"/>
    <n v="190.5"/>
    <n v="25.37"/>
    <n v="210"/>
    <s v="No"/>
    <m/>
    <m/>
    <m/>
    <x v="1"/>
  </r>
  <r>
    <n v="3085"/>
    <s v="Kyle Macy"/>
    <d v="1957-04-09T00:00:00"/>
    <s v="Former"/>
    <s v="g"/>
    <s v="USA"/>
    <s v="White"/>
    <d v="1980-11-01T00:00:00"/>
    <n v="1980"/>
    <n v="1987"/>
    <d v="2019-07-31T00:00:00"/>
    <n v="0"/>
    <s v="No"/>
    <n v="62"/>
    <n v="23.56"/>
    <n v="62.31"/>
    <n v="79.38"/>
    <n v="190.5"/>
    <n v="190.5"/>
    <n v="21.87"/>
    <n v="551"/>
    <s v="No"/>
    <m/>
    <m/>
    <m/>
    <x v="1"/>
  </r>
  <r>
    <n v="3086"/>
    <s v="Jack Maddox"/>
    <d v="1919-12-10T00:00:00"/>
    <s v="Former"/>
    <s v="F-G"/>
    <s v="USA"/>
    <s v="White"/>
    <d v="1948-11-01T00:00:00"/>
    <n v="1948"/>
    <n v="1949"/>
    <d v="2006-07-09T00:00:00"/>
    <n v="1"/>
    <s v="Yes"/>
    <n v="86"/>
    <n v="28.9"/>
    <n v="86.58"/>
    <n v="83.91"/>
    <n v="190.5"/>
    <n v="190.5"/>
    <n v="23.12"/>
    <n v="1"/>
    <s v="No"/>
    <s v="No encontrado"/>
    <s v="Sin información"/>
    <s v="XB5F"/>
    <x v="4"/>
  </r>
  <r>
    <n v="3087"/>
    <s v="Matt Maloney"/>
    <d v="1971-12-06T00:00:00"/>
    <s v="Former"/>
    <s v="g"/>
    <s v="USA"/>
    <s v="White"/>
    <d v="1996-11-01T00:00:00"/>
    <n v="1996"/>
    <n v="2003"/>
    <d v="2019-07-31T00:00:00"/>
    <n v="0"/>
    <s v="No"/>
    <n v="47"/>
    <n v="24.91"/>
    <n v="47.65"/>
    <n v="87.09"/>
    <n v="190.5"/>
    <n v="190.5"/>
    <n v="24"/>
    <n v="295"/>
    <s v="No"/>
    <m/>
    <m/>
    <m/>
    <x v="1"/>
  </r>
  <r>
    <n v="3088"/>
    <s v="Nick Mantis"/>
    <d v="1935-12-07T00:00:00"/>
    <s v="Former"/>
    <s v="g"/>
    <s v="USA"/>
    <s v="White"/>
    <d v="1959-11-01T00:00:00"/>
    <n v="1959"/>
    <n v="1963"/>
    <d v="2017-08-13T00:00:00"/>
    <n v="1"/>
    <s v="Yes"/>
    <n v="81"/>
    <n v="23.9"/>
    <n v="81.680000000000007"/>
    <n v="86.18"/>
    <n v="190.5"/>
    <n v="190.5"/>
    <n v="23.75"/>
    <n v="52"/>
    <s v="No"/>
    <m/>
    <s v="Cáncer de pulmón"/>
    <s v="2C25.Z Malignant neoplasms of bronchus or lung, unspecified"/>
    <x v="3"/>
  </r>
  <r>
    <n v="3089"/>
    <s v="Harvey Marlatt"/>
    <d v="1948-08-26T00:00:00"/>
    <s v="Former"/>
    <s v="g"/>
    <s v="USA"/>
    <s v="White"/>
    <d v="1970-11-01T00:00:00"/>
    <n v="1970"/>
    <n v="1973"/>
    <d v="2019-07-31T00:00:00"/>
    <n v="0"/>
    <s v="No"/>
    <n v="70"/>
    <n v="22.18"/>
    <n v="70.930000000000007"/>
    <n v="83.91"/>
    <n v="190.5"/>
    <n v="190.5"/>
    <n v="23.12"/>
    <n v="61"/>
    <s v="No"/>
    <m/>
    <m/>
    <m/>
    <x v="1"/>
  </r>
  <r>
    <n v="3090"/>
    <s v="Ricky Marsh"/>
    <d v="1954-03-10T00:00:00"/>
    <s v="Former"/>
    <s v="g"/>
    <s v="USA"/>
    <s v="Black"/>
    <d v="1977-11-01T00:00:00"/>
    <n v="1977"/>
    <n v="1978"/>
    <d v="2019-07-31T00:00:00"/>
    <n v="0"/>
    <s v="No"/>
    <n v="65"/>
    <n v="23.65"/>
    <n v="65.39"/>
    <n v="90.72"/>
    <n v="190.5"/>
    <n v="190.5"/>
    <n v="25"/>
    <n v="60"/>
    <s v="No"/>
    <m/>
    <m/>
    <m/>
    <x v="1"/>
  </r>
  <r>
    <n v="3091"/>
    <s v="Phil Martin"/>
    <d v="1928-04-02T00:00:00"/>
    <s v="Former"/>
    <s v="g"/>
    <s v="USA"/>
    <s v="White"/>
    <d v="1954-11-01T00:00:00"/>
    <n v="1954"/>
    <n v="1955"/>
    <d v="2008-06-24T00:00:00"/>
    <n v="1"/>
    <s v="Yes"/>
    <n v="80"/>
    <n v="26.58"/>
    <n v="80.23"/>
    <n v="86.18"/>
    <n v="190.5"/>
    <n v="190.5"/>
    <n v="23.75"/>
    <n v="7"/>
    <s v="No"/>
    <s v="No encontrado"/>
    <s v="Enfermedad del riñon"/>
    <s v="GB6Z"/>
    <x v="0"/>
  </r>
  <r>
    <n v="3092"/>
    <s v="Tharon Mayes"/>
    <d v="1968-09-09T00:00:00"/>
    <s v="Former"/>
    <s v="g"/>
    <s v="USA"/>
    <s v="Black"/>
    <d v="1991-11-01T00:00:00"/>
    <n v="1991"/>
    <n v="1992"/>
    <d v="2019-07-31T00:00:00"/>
    <n v="0"/>
    <s v="No"/>
    <n v="50"/>
    <n v="23.14"/>
    <n v="50.89"/>
    <n v="79.38"/>
    <n v="190.5"/>
    <n v="190.5"/>
    <n v="21.87"/>
    <n v="24"/>
    <s v="No"/>
    <m/>
    <m/>
    <m/>
    <x v="1"/>
  </r>
  <r>
    <n v="3093"/>
    <s v="Eric Maynor"/>
    <d v="1987-06-11T00:00:00"/>
    <s v="Former"/>
    <s v="g"/>
    <s v="USA"/>
    <s v="Black"/>
    <d v="2009-11-01T00:00:00"/>
    <n v="2009"/>
    <n v="2014"/>
    <d v="2019-07-31T00:00:00"/>
    <n v="0"/>
    <s v="No"/>
    <n v="32"/>
    <n v="22.39"/>
    <n v="32.14"/>
    <n v="79.38"/>
    <n v="190.5"/>
    <n v="190.5"/>
    <n v="21.87"/>
    <n v="267"/>
    <s v="No"/>
    <m/>
    <m/>
    <m/>
    <x v="1"/>
  </r>
  <r>
    <n v="3094"/>
    <s v="Matt Mazza"/>
    <d v="1923-09-23T00:00:00"/>
    <s v="Former"/>
    <s v="F"/>
    <s v="USA"/>
    <s v="White"/>
    <d v="1949-11-01T00:00:00"/>
    <n v="1949"/>
    <n v="1950"/>
    <d v="2003-06-11T00:00:00"/>
    <n v="1"/>
    <s v="Yes"/>
    <n v="79"/>
    <n v="26.11"/>
    <n v="79.72"/>
    <n v="95.25"/>
    <n v="190.5"/>
    <n v="190.5"/>
    <n v="26.25"/>
    <n v="26"/>
    <s v="No"/>
    <m/>
    <s v="Después de una breve enfermedad"/>
    <s v="XB5F"/>
    <x v="4"/>
  </r>
  <r>
    <n v="3095"/>
    <s v="Ken McBride"/>
    <d v="1931-07-01T00:00:00"/>
    <s v="Former"/>
    <s v="g"/>
    <s v="USA"/>
    <s v="Black"/>
    <d v="1954-11-01T00:00:00"/>
    <n v="1954"/>
    <n v="1955"/>
    <d v="2005-05-14T00:00:00"/>
    <n v="1"/>
    <s v="Yes"/>
    <n v="73"/>
    <n v="23.34"/>
    <n v="73.87"/>
    <n v="86.18"/>
    <n v="190.5"/>
    <n v="190.5"/>
    <n v="23.75"/>
    <n v="12"/>
    <s v="No"/>
    <s v="No encontrado"/>
    <s v="Sin información"/>
    <s v="XB5F"/>
    <x v="4"/>
  </r>
  <r>
    <n v="3096"/>
    <s v="Ray McCallum"/>
    <d v="1991-06-12T00:00:00"/>
    <s v="Former"/>
    <s v="g"/>
    <s v="USA"/>
    <s v="Black"/>
    <d v="2013-11-01T00:00:00"/>
    <n v="2013"/>
    <n v="2016"/>
    <d v="2019-07-31T00:00:00"/>
    <n v="0"/>
    <s v="No"/>
    <n v="28"/>
    <n v="22.39"/>
    <n v="28.13"/>
    <n v="86.18"/>
    <n v="190.5"/>
    <n v="190.5"/>
    <n v="23.75"/>
    <n v="98"/>
    <s v="No"/>
    <m/>
    <m/>
    <m/>
    <x v="1"/>
  </r>
  <r>
    <n v="3097"/>
    <s v="Andre McCarter"/>
    <d v="1953-08-25T00:00:00"/>
    <s v="Former"/>
    <s v="g"/>
    <s v="USA"/>
    <s v="Black"/>
    <d v="1976-11-01T00:00:00"/>
    <n v="1976"/>
    <n v="1981"/>
    <d v="2019-07-31T00:00:00"/>
    <n v="0"/>
    <s v="No"/>
    <n v="65"/>
    <n v="23.19"/>
    <n v="65.930000000000007"/>
    <n v="86.18"/>
    <n v="190.5"/>
    <n v="190.5"/>
    <n v="23.75"/>
    <n v="103"/>
    <s v="No"/>
    <m/>
    <m/>
    <m/>
    <x v="1"/>
  </r>
  <r>
    <n v="3098"/>
    <s v="Willie McCarter"/>
    <d v="1946-07-26T00:00:00"/>
    <s v="Former"/>
    <s v="g"/>
    <s v="USA"/>
    <s v="Black"/>
    <d v="1969-11-01T00:00:00"/>
    <n v="1969"/>
    <n v="1972"/>
    <d v="2019-07-31T00:00:00"/>
    <n v="0"/>
    <s v="No"/>
    <n v="73"/>
    <n v="23.27"/>
    <n v="73.010000000000005"/>
    <n v="79.38"/>
    <n v="190.5"/>
    <n v="190.5"/>
    <n v="21.87"/>
    <n v="155"/>
    <s v="No"/>
    <m/>
    <m/>
    <m/>
    <x v="1"/>
  </r>
  <r>
    <n v="3099"/>
    <s v="Jim McElroy"/>
    <d v="1953-10-04T00:00:00"/>
    <s v="Former"/>
    <s v="g"/>
    <s v="USA"/>
    <s v="Black"/>
    <d v="1975-11-01T00:00:00"/>
    <n v="1975"/>
    <n v="1982"/>
    <d v="2019-07-31T00:00:00"/>
    <n v="0"/>
    <s v="No"/>
    <n v="65"/>
    <n v="22.08"/>
    <n v="65.819999999999993"/>
    <n v="86.18"/>
    <n v="190.5"/>
    <n v="190.5"/>
    <n v="23.75"/>
    <n v="418"/>
    <s v="No"/>
    <m/>
    <m/>
    <m/>
    <x v="1"/>
  </r>
  <r>
    <n v="3100"/>
    <s v="Allie McGuire"/>
    <d v="1951-07-10T00:00:00"/>
    <s v="Former"/>
    <s v="g"/>
    <s v="USA"/>
    <s v="White"/>
    <d v="1973-11-01T00:00:00"/>
    <n v="1973"/>
    <n v="1974"/>
    <d v="2019-07-31T00:00:00"/>
    <n v="0"/>
    <s v="No"/>
    <n v="68"/>
    <n v="22.31"/>
    <n v="68.06"/>
    <n v="79.38"/>
    <n v="190.5"/>
    <n v="190.5"/>
    <n v="21.87"/>
    <n v="2"/>
    <s v="No"/>
    <m/>
    <m/>
    <m/>
    <x v="1"/>
  </r>
  <r>
    <n v="3101"/>
    <s v="Carl McNulty"/>
    <d v="1930-02-14T00:00:00"/>
    <s v="Former"/>
    <s v="g"/>
    <s v="USA"/>
    <s v="White"/>
    <d v="1954-11-01T00:00:00"/>
    <n v="1954"/>
    <n v="1955"/>
    <d v="2019-07-31T00:00:00"/>
    <n v="0"/>
    <s v="No"/>
    <n v="89"/>
    <n v="24.71"/>
    <n v="89.46"/>
    <n v="83.91"/>
    <n v="190.5"/>
    <n v="190.5"/>
    <n v="23.12"/>
    <n v="1"/>
    <s v="No"/>
    <m/>
    <s v="Sin información"/>
    <s v="XB5F"/>
    <x v="1"/>
  </r>
  <r>
    <n v="3102"/>
    <s v="Thales McReynolds"/>
    <d v="1943-06-08T00:00:00"/>
    <s v="Former"/>
    <s v="g"/>
    <s v="USA"/>
    <s v="Black"/>
    <d v="1965-11-01T00:00:00"/>
    <n v="1965"/>
    <n v="1966"/>
    <d v="1988-06-30T00:00:00"/>
    <n v="1"/>
    <s v="Yes"/>
    <n v="45"/>
    <n v="22.4"/>
    <n v="45.06"/>
    <n v="83.91"/>
    <n v="190.5"/>
    <n v="190.5"/>
    <n v="23.12"/>
    <n v="5"/>
    <s v="No"/>
    <s v="Diseases of the circulatory system"/>
    <s v="Sin información"/>
    <s v="XB5F"/>
    <x v="4"/>
  </r>
  <r>
    <n v="3103"/>
    <s v="George Mearns"/>
    <d v="1922-04-18T00:00:00"/>
    <s v="Former"/>
    <s v="F"/>
    <s v="USA"/>
    <s v="White"/>
    <d v="1946-11-01T00:00:00"/>
    <n v="1946"/>
    <n v="1948"/>
    <d v="1997-12-27T00:00:00"/>
    <n v="1"/>
    <s v="Yes"/>
    <n v="75"/>
    <n v="24.54"/>
    <n v="75.69"/>
    <n v="79.38"/>
    <n v="190.5"/>
    <n v="190.5"/>
    <n v="21.87"/>
    <n v="81"/>
    <s v="No"/>
    <s v="No encontrado"/>
    <s v="Sin información"/>
    <s v="XB5F"/>
    <x v="4"/>
  </r>
  <r>
    <n v="3104"/>
    <s v="Gal Mekel"/>
    <d v="1988-03-04T00:00:00"/>
    <s v="Former"/>
    <s v="g"/>
    <s v="No USA"/>
    <s v="White"/>
    <d v="2013-11-01T00:00:00"/>
    <n v="2013"/>
    <n v="2015"/>
    <d v="2019-07-31T00:00:00"/>
    <n v="0"/>
    <s v="No"/>
    <n v="31"/>
    <n v="25.66"/>
    <n v="31.41"/>
    <n v="86.64"/>
    <n v="190.5"/>
    <n v="190.5"/>
    <n v="23.87"/>
    <n v="35"/>
    <s v="No"/>
    <m/>
    <m/>
    <m/>
    <x v="1"/>
  </r>
  <r>
    <n v="3105"/>
    <s v="Nat Militzok"/>
    <d v="1923-05-03T00:00:00"/>
    <s v="Former"/>
    <s v="F"/>
    <s v="USA"/>
    <s v="White"/>
    <d v="1946-11-01T00:00:00"/>
    <n v="1946"/>
    <n v="1947"/>
    <d v="2009-05-14T00:00:00"/>
    <n v="1"/>
    <s v="Yes"/>
    <n v="86"/>
    <n v="23.5"/>
    <n v="86.03"/>
    <n v="88.45"/>
    <n v="190.5"/>
    <n v="190.5"/>
    <n v="24.37"/>
    <n v="57"/>
    <s v="No"/>
    <s v="No encontrado"/>
    <s v="Sin información"/>
    <s v="XB5F"/>
    <x v="4"/>
  </r>
  <r>
    <n v="3106"/>
    <s v="Bill Miller"/>
    <d v="1924-11-24T00:00:00"/>
    <s v="Former"/>
    <s v="F"/>
    <s v="USA"/>
    <s v="White"/>
    <d v="1948-11-01T00:00:00"/>
    <n v="1948"/>
    <n v="1949"/>
    <d v="1991-07-09T00:00:00"/>
    <n v="1"/>
    <s v="Yes"/>
    <n v="66"/>
    <n v="23.94"/>
    <n v="66.62"/>
    <n v="86.18"/>
    <n v="190.5"/>
    <n v="190.5"/>
    <n v="23.75"/>
    <n v="28"/>
    <s v="No"/>
    <m/>
    <s v="Sin información"/>
    <s v="XB5F"/>
    <x v="4"/>
  </r>
  <r>
    <n v="3107"/>
    <s v="Dirk Minniefield"/>
    <d v="1961-01-17T00:00:00"/>
    <s v="Former"/>
    <s v="g"/>
    <s v="USA"/>
    <s v="Black"/>
    <d v="1985-11-01T00:00:00"/>
    <n v="1985"/>
    <n v="1988"/>
    <d v="2019-07-31T00:00:00"/>
    <n v="0"/>
    <s v="No"/>
    <n v="58"/>
    <n v="24.79"/>
    <n v="58.53"/>
    <n v="81.650000000000006"/>
    <n v="190.5"/>
    <n v="190.5"/>
    <n v="22.5"/>
    <n v="222"/>
    <s v="No"/>
    <m/>
    <m/>
    <m/>
    <x v="1"/>
  </r>
  <r>
    <n v="3108"/>
    <s v="Sidney Moncrief"/>
    <d v="1957-09-21T00:00:00"/>
    <s v="Former"/>
    <s v="g"/>
    <s v="USA"/>
    <s v="Black"/>
    <d v="1979-11-01T00:00:00"/>
    <n v="1979"/>
    <n v="1991"/>
    <d v="2019-07-31T00:00:00"/>
    <n v="0"/>
    <s v="No"/>
    <n v="61"/>
    <n v="22.11"/>
    <n v="61.86"/>
    <n v="81.650000000000006"/>
    <n v="190.5"/>
    <n v="190.5"/>
    <n v="22.5"/>
    <n v="767"/>
    <s v="No"/>
    <m/>
    <m/>
    <m/>
    <x v="1"/>
  </r>
  <r>
    <n v="3109"/>
    <s v="Earl Monroe*"/>
    <d v="1944-11-21T00:00:00"/>
    <s v="Former"/>
    <s v="g"/>
    <s v="USA"/>
    <s v="Black"/>
    <d v="1967-11-01T00:00:00"/>
    <n v="1967"/>
    <n v="1980"/>
    <d v="2019-07-31T00:00:00"/>
    <n v="0"/>
    <s v="No"/>
    <n v="74"/>
    <n v="22.94"/>
    <n v="74.69"/>
    <n v="83.91"/>
    <n v="190.5"/>
    <n v="190.5"/>
    <n v="23.12"/>
    <n v="926"/>
    <s v="No"/>
    <m/>
    <m/>
    <m/>
    <x v="1"/>
  </r>
  <r>
    <n v="3110"/>
    <s v="Rodney Monroe"/>
    <d v="1968-04-16T00:00:00"/>
    <s v="Former"/>
    <s v="g"/>
    <s v="USA"/>
    <s v="Black"/>
    <d v="1991-11-01T00:00:00"/>
    <n v="1991"/>
    <n v="1992"/>
    <d v="2019-07-31T00:00:00"/>
    <n v="0"/>
    <s v="No"/>
    <n v="51"/>
    <n v="23.54"/>
    <n v="51.29"/>
    <n v="83.91"/>
    <n v="190.5"/>
    <n v="190.5"/>
    <n v="23.12"/>
    <n v="38"/>
    <s v="No"/>
    <m/>
    <m/>
    <m/>
    <x v="1"/>
  </r>
  <r>
    <n v="3111"/>
    <s v="John Morton"/>
    <d v="1967-05-18T00:00:00"/>
    <s v="Former"/>
    <s v="g"/>
    <s v="USA"/>
    <s v="Black"/>
    <d v="1989-11-01T00:00:00"/>
    <n v="1989"/>
    <n v="1992"/>
    <d v="2019-07-31T00:00:00"/>
    <n v="0"/>
    <s v="No"/>
    <n v="52"/>
    <n v="22.46"/>
    <n v="52.2"/>
    <n v="81.650000000000006"/>
    <n v="190.5"/>
    <n v="190.5"/>
    <n v="22.5"/>
    <n v="128"/>
    <s v="No"/>
    <m/>
    <m/>
    <m/>
    <x v="1"/>
  </r>
  <r>
    <n v="3112"/>
    <s v="Richard Morton"/>
    <d v="1966-02-02T00:00:00"/>
    <s v="Former"/>
    <s v="g"/>
    <s v="USA"/>
    <s v="Black"/>
    <d v="1988-11-01T00:00:00"/>
    <n v="1988"/>
    <n v="1989"/>
    <d v="2019-07-31T00:00:00"/>
    <n v="0"/>
    <s v="No"/>
    <n v="53"/>
    <n v="22.75"/>
    <n v="53.49"/>
    <n v="86.18"/>
    <n v="190.5"/>
    <n v="190.5"/>
    <n v="23.75"/>
    <n v="2"/>
    <s v="No"/>
    <m/>
    <m/>
    <m/>
    <x v="1"/>
  </r>
  <r>
    <n v="3113"/>
    <s v="Bob Naber"/>
    <d v="1929-09-03T00:00:00"/>
    <s v="Former"/>
    <s v="F"/>
    <s v="USA"/>
    <s v="White"/>
    <d v="1952-11-01T00:00:00"/>
    <n v="1952"/>
    <n v="1953"/>
    <d v="1998-02-08T00:00:00"/>
    <n v="1"/>
    <s v="Yes"/>
    <n v="68"/>
    <n v="23.16"/>
    <n v="68.430000000000007"/>
    <n v="83.91"/>
    <n v="190.5"/>
    <n v="190.5"/>
    <n v="23.12"/>
    <n v="4"/>
    <s v="No"/>
    <s v="No encontrado"/>
    <s v="Sin información"/>
    <s v="XB5F"/>
    <x v="4"/>
  </r>
  <r>
    <n v="3114"/>
    <s v="Steve Nash"/>
    <d v="1974-02-07T00:00:00"/>
    <s v="Former"/>
    <s v="g"/>
    <s v="No USA"/>
    <s v="White"/>
    <d v="1996-11-01T00:00:00"/>
    <n v="1996"/>
    <n v="2014"/>
    <d v="2019-07-31T00:00:00"/>
    <n v="0"/>
    <s v="No"/>
    <n v="45"/>
    <n v="22.73"/>
    <n v="45.48"/>
    <n v="88.45"/>
    <n v="190.5"/>
    <n v="190.5"/>
    <n v="24.37"/>
    <n v="1217"/>
    <s v="No"/>
    <m/>
    <m/>
    <m/>
    <x v="1"/>
  </r>
  <r>
    <n v="3115"/>
    <s v="Kenny Natt"/>
    <d v="1958-10-05T00:00:00"/>
    <s v="Former"/>
    <s v="g"/>
    <s v="USA"/>
    <s v="Black"/>
    <d v="1980-11-01T00:00:00"/>
    <n v="1980"/>
    <n v="1985"/>
    <d v="2019-07-31T00:00:00"/>
    <n v="0"/>
    <s v="No"/>
    <n v="60"/>
    <n v="22.08"/>
    <n v="60.82"/>
    <n v="83.91"/>
    <n v="190.5"/>
    <n v="190.5"/>
    <n v="23.12"/>
    <n v="49"/>
    <s v="No"/>
    <m/>
    <m/>
    <m/>
    <x v="1"/>
  </r>
  <r>
    <n v="3116"/>
    <s v="Juan Carlos Navarro"/>
    <d v="1980-06-13T00:00:00"/>
    <s v="Former"/>
    <s v="g"/>
    <s v="No USA"/>
    <s v="White"/>
    <d v="2007-11-01T00:00:00"/>
    <n v="2007"/>
    <n v="2008"/>
    <d v="2019-07-31T00:00:00"/>
    <n v="0"/>
    <s v="No"/>
    <n v="39"/>
    <n v="27.38"/>
    <n v="39.130000000000003"/>
    <n v="77.11"/>
    <n v="190.5"/>
    <n v="190.5"/>
    <n v="21.25"/>
    <n v="82"/>
    <s v="No"/>
    <m/>
    <m/>
    <m/>
    <x v="1"/>
  </r>
  <r>
    <n v="3117"/>
    <s v="Nemanja Nedovic"/>
    <d v="1991-06-16T00:00:00"/>
    <s v="Former"/>
    <s v="g"/>
    <s v="No USA"/>
    <s v="White"/>
    <d v="2013-11-01T00:00:00"/>
    <n v="2013"/>
    <n v="2014"/>
    <d v="2019-07-31T00:00:00"/>
    <n v="0"/>
    <s v="No"/>
    <n v="28"/>
    <n v="22.38"/>
    <n v="28.12"/>
    <n v="87.09"/>
    <n v="190.5"/>
    <n v="190.5"/>
    <n v="24"/>
    <n v="24"/>
    <s v="No"/>
    <m/>
    <m/>
    <m/>
    <x v="1"/>
  </r>
  <r>
    <n v="3118"/>
    <s v="Al Negratti"/>
    <d v="1921-06-12T00:00:00"/>
    <s v="Former"/>
    <s v="F-C"/>
    <s v="USA"/>
    <s v="White"/>
    <d v="1946-11-01T00:00:00"/>
    <n v="1946"/>
    <n v="1947"/>
    <d v="1998-01-19T00:00:00"/>
    <n v="1"/>
    <s v="Yes"/>
    <n v="76"/>
    <n v="25.39"/>
    <n v="76.61"/>
    <n v="90.72"/>
    <n v="190.5"/>
    <n v="190.5"/>
    <n v="25"/>
    <n v="11"/>
    <s v="No"/>
    <s v="Cáncer"/>
    <s v="Cáncer"/>
    <s v="2D4Z Unspecified malignant neoplasms of ill-defined or unspecified sites"/>
    <x v="3"/>
  </r>
  <r>
    <n v="3119"/>
    <s v="Louie Nelson"/>
    <d v="1951-05-28T00:00:00"/>
    <s v="Former"/>
    <s v="g"/>
    <s v="USA"/>
    <s v="Black"/>
    <d v="1973-11-01T00:00:00"/>
    <n v="1973"/>
    <n v="1978"/>
    <d v="2019-07-31T00:00:00"/>
    <n v="0"/>
    <s v="No"/>
    <n v="68"/>
    <n v="22.43"/>
    <n v="68.180000000000007"/>
    <n v="86.18"/>
    <n v="190.5"/>
    <n v="190.5"/>
    <n v="23.75"/>
    <n v="224"/>
    <s v="No"/>
    <m/>
    <m/>
    <m/>
    <x v="1"/>
  </r>
  <r>
    <n v="3120"/>
    <s v="Ruben Nembhard"/>
    <d v="1972-02-20T00:00:00"/>
    <s v="Former"/>
    <s v="g"/>
    <s v="USA"/>
    <s v="Black"/>
    <d v="1996-11-01T00:00:00"/>
    <n v="1996"/>
    <n v="1997"/>
    <d v="2019-07-31T00:00:00"/>
    <n v="0"/>
    <s v="No"/>
    <n v="47"/>
    <n v="24.7"/>
    <n v="47.44"/>
    <n v="94.35"/>
    <n v="190.5"/>
    <n v="190.5"/>
    <n v="26"/>
    <n v="10"/>
    <s v="No"/>
    <m/>
    <m/>
    <m/>
    <x v="1"/>
  </r>
  <r>
    <n v="3121"/>
    <s v="Gaylon Nickerson"/>
    <d v="1969-02-05T00:00:00"/>
    <s v="Former"/>
    <s v="g"/>
    <s v="USA"/>
    <s v="Black"/>
    <d v="1996-11-01T00:00:00"/>
    <n v="1996"/>
    <n v="1997"/>
    <d v="2019-07-31T00:00:00"/>
    <n v="0"/>
    <s v="No"/>
    <n v="50"/>
    <n v="27.74"/>
    <n v="50.48"/>
    <n v="86.18"/>
    <n v="190.5"/>
    <n v="190.5"/>
    <n v="23.75"/>
    <n v="4"/>
    <s v="No"/>
    <m/>
    <m/>
    <m/>
    <x v="1"/>
  </r>
  <r>
    <n v="3122"/>
    <s v="Johnny Norlander"/>
    <d v="1921-03-05T00:00:00"/>
    <s v="Former"/>
    <s v="F"/>
    <s v="USA"/>
    <s v="White"/>
    <d v="1946-11-01T00:00:00"/>
    <n v="1946"/>
    <n v="1951"/>
    <d v="2002-03-06T00:00:00"/>
    <n v="1"/>
    <s v="Yes"/>
    <n v="81"/>
    <n v="25.66"/>
    <n v="81"/>
    <n v="81.650000000000006"/>
    <n v="190.5"/>
    <n v="190.5"/>
    <n v="22.5"/>
    <n v="217"/>
    <s v="No"/>
    <s v="No encontrado"/>
    <s v="Sin información"/>
    <s v="XB5F"/>
    <x v="4"/>
  </r>
  <r>
    <n v="3123"/>
    <s v="Connie Norman"/>
    <d v="1953-09-24T00:00:00"/>
    <s v="Former"/>
    <s v="g"/>
    <s v="USA"/>
    <s v="Black"/>
    <d v="1974-11-01T00:00:00"/>
    <n v="1974"/>
    <n v="1979"/>
    <d v="2019-07-31T00:00:00"/>
    <n v="0"/>
    <s v="No"/>
    <n v="65"/>
    <n v="21.1"/>
    <n v="65.849999999999994"/>
    <n v="79.38"/>
    <n v="190.5"/>
    <n v="190.5"/>
    <n v="21.87"/>
    <n v="99"/>
    <s v="No"/>
    <m/>
    <m/>
    <m/>
    <x v="1"/>
  </r>
  <r>
    <n v="3124"/>
    <s v="Mike O'Neill"/>
    <d v="1927-07-01T00:00:00"/>
    <s v="Former"/>
    <s v="F"/>
    <s v="USA"/>
    <s v="White"/>
    <d v="1952-11-01T00:00:00"/>
    <n v="1952"/>
    <n v="1953"/>
    <d v="2019-07-31T00:00:00"/>
    <n v="0"/>
    <s v="No"/>
    <n v="92"/>
    <n v="25.34"/>
    <n v="92.08"/>
    <n v="95.25"/>
    <n v="190.5"/>
    <n v="190.5"/>
    <n v="26.25"/>
    <n v="4"/>
    <s v="No"/>
    <m/>
    <m/>
    <m/>
    <x v="1"/>
  </r>
  <r>
    <n v="3125"/>
    <s v="Don Ohl"/>
    <d v="1936-04-18T00:00:00"/>
    <s v="Former"/>
    <s v="g"/>
    <s v="USA"/>
    <s v="White"/>
    <d v="1960-11-01T00:00:00"/>
    <n v="1960"/>
    <n v="1970"/>
    <d v="2019-07-31T00:00:00"/>
    <n v="0"/>
    <s v="No"/>
    <n v="83"/>
    <n v="24.54"/>
    <n v="83.28"/>
    <n v="86.18"/>
    <n v="190.5"/>
    <n v="190.5"/>
    <n v="23.75"/>
    <n v="727"/>
    <s v="No"/>
    <m/>
    <m/>
    <m/>
    <x v="1"/>
  </r>
  <r>
    <n v="3126"/>
    <s v="John Oldham"/>
    <d v="1923-06-22T00:00:00"/>
    <s v="Former"/>
    <s v="g"/>
    <s v="USA"/>
    <s v="White"/>
    <d v="1949-11-01T00:00:00"/>
    <n v="1949"/>
    <n v="1951"/>
    <d v="2019-07-31T00:00:00"/>
    <n v="0"/>
    <s v="No"/>
    <n v="96"/>
    <n v="26.36"/>
    <n v="96.11"/>
    <n v="79.38"/>
    <n v="190.5"/>
    <n v="190.5"/>
    <n v="21.87"/>
    <n v="127"/>
    <s v="No"/>
    <m/>
    <m/>
    <m/>
    <x v="1"/>
  </r>
  <r>
    <n v="3127"/>
    <s v="Barry Orms"/>
    <d v="1946-05-01T00:00:00"/>
    <s v="Former"/>
    <s v="g"/>
    <s v="USA"/>
    <s v="Black"/>
    <d v="1968-11-01T00:00:00"/>
    <n v="1968"/>
    <n v="1969"/>
    <d v="2019-07-31T00:00:00"/>
    <n v="0"/>
    <s v="No"/>
    <n v="73"/>
    <n v="22.51"/>
    <n v="73.25"/>
    <n v="86.18"/>
    <n v="190.5"/>
    <n v="190.5"/>
    <n v="23.75"/>
    <n v="64"/>
    <s v="No"/>
    <m/>
    <m/>
    <m/>
    <x v="1"/>
  </r>
  <r>
    <n v="3128"/>
    <s v="Johnny Orr"/>
    <d v="1927-06-10T00:00:00"/>
    <s v="Former"/>
    <s v="F"/>
    <s v="USA"/>
    <s v="White"/>
    <d v="1949-11-01T00:00:00"/>
    <n v="1949"/>
    <n v="1950"/>
    <d v="2013-12-31T00:00:00"/>
    <n v="1"/>
    <s v="Yes"/>
    <n v="86"/>
    <n v="22.4"/>
    <n v="86.56"/>
    <n v="88.45"/>
    <n v="190.5"/>
    <n v="190.5"/>
    <n v="24.37"/>
    <n v="34"/>
    <s v="No"/>
    <m/>
    <s v="Sin información"/>
    <s v="XB5F"/>
    <x v="4"/>
  </r>
  <r>
    <n v="3129"/>
    <s v="Doug Overton"/>
    <d v="1969-08-03T00:00:00"/>
    <s v="Former"/>
    <s v="g"/>
    <s v="USA"/>
    <s v="Black"/>
    <d v="1992-11-01T00:00:00"/>
    <n v="1992"/>
    <n v="2004"/>
    <d v="2019-07-31T00:00:00"/>
    <n v="0"/>
    <s v="No"/>
    <n v="49"/>
    <n v="23.25"/>
    <n v="49.99"/>
    <n v="86.18"/>
    <n v="190.5"/>
    <n v="190.5"/>
    <n v="23.75"/>
    <n v="499"/>
    <s v="No"/>
    <m/>
    <m/>
    <m/>
    <x v="1"/>
  </r>
  <r>
    <n v="3130"/>
    <s v="Red Owens"/>
    <d v="1925-09-02T00:00:00"/>
    <s v="Former"/>
    <s v="G-F"/>
    <s v="USA"/>
    <s v="Black"/>
    <d v="1949-11-01T00:00:00"/>
    <n v="1949"/>
    <n v="1952"/>
    <d v="1988-10-11T00:00:00"/>
    <n v="1"/>
    <s v="Yes"/>
    <n v="63"/>
    <n v="24.16"/>
    <n v="63.11"/>
    <n v="83.91"/>
    <n v="190.5"/>
    <n v="190.5"/>
    <n v="23.12"/>
    <n v="90"/>
    <s v="No"/>
    <s v="No encontrado"/>
    <s v="Sin información"/>
    <s v="XB5F"/>
    <x v="4"/>
  </r>
  <r>
    <n v="3131"/>
    <s v="Milt Palacio"/>
    <d v="1978-02-07T00:00:00"/>
    <s v="Former"/>
    <s v="g"/>
    <s v="USA"/>
    <s v="Black"/>
    <d v="1999-11-01T00:00:00"/>
    <n v="1999"/>
    <n v="2006"/>
    <d v="2019-07-31T00:00:00"/>
    <n v="0"/>
    <s v="No"/>
    <n v="41"/>
    <n v="21.73"/>
    <n v="41.48"/>
    <n v="88.45"/>
    <n v="190.5"/>
    <n v="190.5"/>
    <n v="24.37"/>
    <n v="470"/>
    <s v="No"/>
    <m/>
    <m/>
    <m/>
    <x v="1"/>
  </r>
  <r>
    <n v="3132"/>
    <s v="Easy Parham"/>
    <d v="1921-12-27T00:00:00"/>
    <s v="Former"/>
    <s v="F-G"/>
    <s v="USA"/>
    <s v="White"/>
    <d v="1948-11-01T00:00:00"/>
    <n v="1948"/>
    <n v="1951"/>
    <d v="1982-10-04T00:00:00"/>
    <n v="1"/>
    <s v="Yes"/>
    <n v="60"/>
    <n v="26.85"/>
    <n v="60.77"/>
    <n v="90.72"/>
    <n v="190.5"/>
    <n v="190.5"/>
    <n v="25"/>
    <n v="133"/>
    <s v="No"/>
    <s v="No encontrado"/>
    <s v="Cáncer"/>
    <s v="2D4Z Unspecified malignant neoplasms of ill-defined or unspecified sites"/>
    <x v="3"/>
  </r>
  <r>
    <n v="3133"/>
    <s v="Mike Penberthy"/>
    <d v="1974-11-29T00:00:00"/>
    <s v="Former"/>
    <s v="g"/>
    <s v="USA"/>
    <s v="White"/>
    <d v="2000-11-01T00:00:00"/>
    <n v="2000"/>
    <n v="2002"/>
    <d v="2019-07-31T00:00:00"/>
    <n v="0"/>
    <s v="No"/>
    <n v="44"/>
    <n v="25.92"/>
    <n v="44.67"/>
    <n v="83.91"/>
    <n v="190.5"/>
    <n v="190.5"/>
    <n v="23.12"/>
    <n v="56"/>
    <s v="No"/>
    <m/>
    <m/>
    <m/>
    <x v="1"/>
  </r>
  <r>
    <n v="3134"/>
    <s v="Warren Perkins"/>
    <d v="1924-02-02T00:00:00"/>
    <s v="Former"/>
    <s v="G-F"/>
    <s v="USA"/>
    <s v="White"/>
    <d v="1949-11-01T00:00:00"/>
    <n v="1949"/>
    <n v="1951"/>
    <d v="2014-09-12T00:00:00"/>
    <n v="1"/>
    <s v="Yes"/>
    <n v="90"/>
    <n v="25.75"/>
    <n v="90.61"/>
    <n v="86.18"/>
    <n v="190.5"/>
    <n v="190.5"/>
    <n v="23.75"/>
    <n v="126"/>
    <s v="No"/>
    <m/>
    <s v="Sin información"/>
    <s v="XB5F"/>
    <x v="4"/>
  </r>
  <r>
    <n v="3135"/>
    <s v="Gary Phillips"/>
    <d v="1939-12-07T00:00:00"/>
    <s v="Former"/>
    <s v="g"/>
    <s v="USA"/>
    <s v="White"/>
    <d v="1961-11-01T00:00:00"/>
    <n v="1961"/>
    <n v="1966"/>
    <d v="2019-07-31T00:00:00"/>
    <n v="0"/>
    <s v="No"/>
    <n v="79"/>
    <n v="21.9"/>
    <n v="79.650000000000006"/>
    <n v="85.73"/>
    <n v="190.5"/>
    <n v="190.5"/>
    <n v="23.62"/>
    <n v="348"/>
    <s v="No"/>
    <m/>
    <m/>
    <m/>
    <x v="1"/>
  </r>
  <r>
    <n v="3136"/>
    <s v="John Pilch"/>
    <d v="1925-07-11T00:00:00"/>
    <s v="Former"/>
    <s v="F"/>
    <s v="USA"/>
    <s v="White"/>
    <d v="1951-11-01T00:00:00"/>
    <n v="1951"/>
    <n v="1952"/>
    <d v="1991-06-14T00:00:00"/>
    <n v="1"/>
    <s v="Yes"/>
    <n v="65"/>
    <n v="26.31"/>
    <n v="65.92"/>
    <n v="83.91"/>
    <n v="190.5"/>
    <n v="190.5"/>
    <n v="23.12"/>
    <n v="9"/>
    <s v="No"/>
    <s v="No encontrado"/>
    <s v="Sin información"/>
    <s v="XB5F"/>
    <x v="4"/>
  </r>
  <r>
    <n v="3137"/>
    <s v="Terry Porter"/>
    <d v="1963-04-08T00:00:00"/>
    <s v="Former"/>
    <s v="g"/>
    <s v="USA"/>
    <s v="Black"/>
    <d v="1985-11-01T00:00:00"/>
    <n v="1985"/>
    <n v="2002"/>
    <d v="2019-07-31T00:00:00"/>
    <n v="0"/>
    <s v="No"/>
    <n v="56"/>
    <n v="22.57"/>
    <n v="56.31"/>
    <n v="88.45"/>
    <n v="190.5"/>
    <n v="190.5"/>
    <n v="24.37"/>
    <n v="1274"/>
    <s v="No"/>
    <m/>
    <m/>
    <m/>
    <x v="1"/>
  </r>
  <r>
    <n v="3138"/>
    <s v="Jim Price"/>
    <d v="1949-11-27T00:00:00"/>
    <s v="Former"/>
    <s v="g"/>
    <s v="USA"/>
    <s v="Black"/>
    <d v="1972-11-01T00:00:00"/>
    <n v="1972"/>
    <n v="1979"/>
    <d v="2019-07-31T00:00:00"/>
    <n v="0"/>
    <s v="No"/>
    <n v="69"/>
    <n v="22.93"/>
    <n v="69.67"/>
    <n v="88.45"/>
    <n v="190.5"/>
    <n v="190.5"/>
    <n v="24.37"/>
    <n v="510"/>
    <s v="No"/>
    <m/>
    <m/>
    <m/>
    <x v="1"/>
  </r>
  <r>
    <n v="3139"/>
    <s v="Mike Price"/>
    <d v="1948-09-11T00:00:00"/>
    <s v="Former"/>
    <s v="g"/>
    <s v="USA"/>
    <s v="Black"/>
    <d v="1970-11-01T00:00:00"/>
    <n v="1970"/>
    <n v="1973"/>
    <d v="2019-07-31T00:00:00"/>
    <n v="0"/>
    <s v="No"/>
    <n v="70"/>
    <n v="22.14"/>
    <n v="70.88"/>
    <n v="90.72"/>
    <n v="190.5"/>
    <n v="190.5"/>
    <n v="25"/>
    <n v="119"/>
    <s v="No"/>
    <m/>
    <m/>
    <m/>
    <x v="1"/>
  </r>
  <r>
    <n v="3140"/>
    <s v="Bob Priddy"/>
    <d v="1930-03-24T00:00:00"/>
    <s v="Former"/>
    <s v="F"/>
    <s v="USA"/>
    <s v="White"/>
    <d v="1952-11-01T00:00:00"/>
    <n v="1952"/>
    <n v="1953"/>
    <d v="2019-07-31T00:00:00"/>
    <n v="0"/>
    <s v="No"/>
    <n v="89"/>
    <n v="22.61"/>
    <n v="89.35"/>
    <n v="86.18"/>
    <n v="190.5"/>
    <n v="190.5"/>
    <n v="23.75"/>
    <n v="16"/>
    <s v="No"/>
    <m/>
    <m/>
    <m/>
    <x v="1"/>
  </r>
  <r>
    <n v="3141"/>
    <s v="Pablo Prigioni"/>
    <d v="1977-05-17T00:00:00"/>
    <s v="Former"/>
    <s v="g"/>
    <s v="No USA"/>
    <s v="White"/>
    <d v="2012-11-01T00:00:00"/>
    <n v="2012"/>
    <n v="2016"/>
    <d v="2019-07-31T00:00:00"/>
    <n v="0"/>
    <s v="No"/>
    <n v="42"/>
    <n v="35.46"/>
    <n v="42.2"/>
    <n v="83.91"/>
    <n v="190.5"/>
    <n v="190.5"/>
    <n v="23.12"/>
    <n v="197"/>
    <s v="No"/>
    <m/>
    <m/>
    <m/>
    <x v="1"/>
  </r>
  <r>
    <n v="3142"/>
    <s v="Kevin Pritchard"/>
    <d v="1967-07-17T00:00:00"/>
    <s v="Former"/>
    <s v="g"/>
    <s v="USA"/>
    <s v="White"/>
    <d v="1990-11-01T00:00:00"/>
    <n v="1990"/>
    <n v="1996"/>
    <d v="2019-07-31T00:00:00"/>
    <n v="0"/>
    <s v="No"/>
    <n v="52"/>
    <n v="23.29"/>
    <n v="52.04"/>
    <n v="81.650000000000006"/>
    <n v="190.5"/>
    <n v="190.5"/>
    <n v="22.5"/>
    <n v="94"/>
    <s v="No"/>
    <m/>
    <m/>
    <m/>
    <x v="1"/>
  </r>
  <r>
    <n v="3143"/>
    <s v="Wayne Radford"/>
    <d v="1956-05-29T00:00:00"/>
    <s v="Former"/>
    <s v="g"/>
    <s v="USA"/>
    <s v="Black"/>
    <d v="1978-11-01T00:00:00"/>
    <n v="1978"/>
    <n v="1979"/>
    <d v="2019-07-31T00:00:00"/>
    <n v="0"/>
    <s v="No"/>
    <n v="63"/>
    <n v="22.43"/>
    <n v="63.17"/>
    <n v="92.99"/>
    <n v="190.5"/>
    <n v="190.5"/>
    <n v="25.62"/>
    <n v="52"/>
    <s v="No"/>
    <m/>
    <m/>
    <m/>
    <x v="1"/>
  </r>
  <r>
    <n v="3144"/>
    <s v="Igor Rakocevic"/>
    <d v="1978-03-29T00:00:00"/>
    <s v="Former"/>
    <s v="g"/>
    <s v="No USA"/>
    <s v="White"/>
    <d v="2002-11-01T00:00:00"/>
    <n v="2002"/>
    <n v="2003"/>
    <d v="2019-07-31T00:00:00"/>
    <n v="0"/>
    <s v="No"/>
    <n v="41"/>
    <n v="24.59"/>
    <n v="41.34"/>
    <n v="83.01"/>
    <n v="190.5"/>
    <n v="190.5"/>
    <n v="22.87"/>
    <n v="42"/>
    <s v="No"/>
    <m/>
    <m/>
    <m/>
    <x v="1"/>
  </r>
  <r>
    <n v="3145"/>
    <s v="Frank Ramsey*"/>
    <d v="1931-07-13T00:00:00"/>
    <s v="Former"/>
    <s v="F-G"/>
    <s v="USA"/>
    <s v="White"/>
    <d v="1954-11-01T00:00:00"/>
    <n v="1954"/>
    <n v="1964"/>
    <d v="2018-07-08T00:00:00"/>
    <n v="1"/>
    <s v="Yes"/>
    <n v="86"/>
    <n v="23.3"/>
    <n v="86.99"/>
    <n v="86.18"/>
    <n v="190.5"/>
    <n v="190.5"/>
    <n v="23.75"/>
    <n v="623"/>
    <s v="No"/>
    <m/>
    <s v="Causas naturales"/>
    <s v="XB5F"/>
    <x v="6"/>
  </r>
  <r>
    <n v="3146"/>
    <s v="Connie Rea"/>
    <d v="1935-01-27T00:00:00"/>
    <s v="Former"/>
    <s v="G-F"/>
    <s v="USA"/>
    <s v="White"/>
    <d v="1953-11-01T00:00:00"/>
    <n v="1953"/>
    <n v="1954"/>
    <d v="2019-07-31T00:00:00"/>
    <n v="0"/>
    <s v="No"/>
    <n v="84"/>
    <n v="18.760000000000002"/>
    <n v="84.51"/>
    <n v="79.38"/>
    <n v="190.5"/>
    <n v="190.5"/>
    <n v="21.87"/>
    <n v="20"/>
    <s v="No"/>
    <m/>
    <m/>
    <m/>
    <x v="1"/>
  </r>
  <r>
    <n v="3147"/>
    <s v="Eldridge Recasner"/>
    <d v="1967-12-14T00:00:00"/>
    <s v="Former"/>
    <s v="g"/>
    <s v="USA"/>
    <s v="Black"/>
    <d v="1994-11-01T00:00:00"/>
    <n v="1994"/>
    <n v="2002"/>
    <d v="2019-07-31T00:00:00"/>
    <n v="0"/>
    <s v="No"/>
    <n v="51"/>
    <n v="26.88"/>
    <n v="51.63"/>
    <n v="86.18"/>
    <n v="190.5"/>
    <n v="190.5"/>
    <n v="23.75"/>
    <n v="296"/>
    <s v="No"/>
    <m/>
    <m/>
    <m/>
    <x v="1"/>
  </r>
  <r>
    <n v="3148"/>
    <s v="Khalid Reeves"/>
    <d v="1972-07-15T00:00:00"/>
    <s v="Former"/>
    <s v="g"/>
    <s v="USA"/>
    <s v="Black"/>
    <d v="1994-11-01T00:00:00"/>
    <n v="1994"/>
    <n v="2000"/>
    <d v="2019-07-31T00:00:00"/>
    <n v="0"/>
    <s v="No"/>
    <n v="47"/>
    <n v="22.3"/>
    <n v="47.04"/>
    <n v="90.26"/>
    <n v="190.5"/>
    <n v="190.5"/>
    <n v="24.87"/>
    <n v="277"/>
    <s v="No"/>
    <m/>
    <m/>
    <m/>
    <x v="1"/>
  </r>
  <r>
    <n v="3149"/>
    <s v="Terrence Rencher"/>
    <d v="1973-02-19T00:00:00"/>
    <s v="Former"/>
    <s v="g"/>
    <s v="USA"/>
    <s v="Black"/>
    <d v="1995-11-01T00:00:00"/>
    <n v="1995"/>
    <n v="1996"/>
    <d v="2019-07-31T00:00:00"/>
    <n v="0"/>
    <s v="No"/>
    <n v="46"/>
    <n v="22.7"/>
    <n v="46.44"/>
    <n v="83.91"/>
    <n v="190.5"/>
    <n v="190.5"/>
    <n v="23.12"/>
    <n v="36"/>
    <s v="No"/>
    <m/>
    <m/>
    <m/>
    <x v="1"/>
  </r>
  <r>
    <n v="3150"/>
    <s v="Clint Richardson"/>
    <d v="1956-08-07T00:00:00"/>
    <s v="Former"/>
    <s v="g"/>
    <s v="USA"/>
    <s v="Black"/>
    <d v="1979-11-01T00:00:00"/>
    <n v="1979"/>
    <n v="1987"/>
    <d v="2019-07-31T00:00:00"/>
    <n v="0"/>
    <s v="No"/>
    <n v="62"/>
    <n v="23.23"/>
    <n v="62.98"/>
    <n v="88.45"/>
    <n v="190.5"/>
    <n v="190.5"/>
    <n v="24.37"/>
    <n v="586"/>
    <s v="No"/>
    <m/>
    <m/>
    <m/>
    <x v="1"/>
  </r>
  <r>
    <n v="3151"/>
    <s v="Rich Rinaldi"/>
    <d v="1949-08-03T00:00:00"/>
    <s v="Former"/>
    <s v="g"/>
    <s v="USA"/>
    <s v="White"/>
    <d v="1971-11-01T00:00:00"/>
    <n v="1971"/>
    <n v="1974"/>
    <d v="2019-07-31T00:00:00"/>
    <n v="0"/>
    <s v="No"/>
    <n v="69"/>
    <n v="22.25"/>
    <n v="69.989999999999995"/>
    <n v="88.45"/>
    <n v="190.5"/>
    <n v="190.5"/>
    <n v="24.37"/>
    <n v="79"/>
    <s v="No"/>
    <m/>
    <m/>
    <m/>
    <x v="1"/>
  </r>
  <r>
    <n v="3152"/>
    <s v="Lee Robbins"/>
    <d v="1922-02-11T00:00:00"/>
    <s v="Former"/>
    <s v="F"/>
    <s v="USA"/>
    <s v="White"/>
    <d v="1947-11-01T00:00:00"/>
    <n v="1947"/>
    <n v="1949"/>
    <d v="1968-04-08T00:00:00"/>
    <n v="1"/>
    <s v="Yes"/>
    <n v="46"/>
    <n v="25.72"/>
    <n v="46.15"/>
    <n v="79.38"/>
    <n v="190.5"/>
    <n v="190.5"/>
    <n v="21.87"/>
    <n v="47"/>
    <s v="No"/>
    <s v="Accidente/Asesinato/Suicidio"/>
    <s v="Asesinado de tiros"/>
    <s v="PE20.1&amp;XE72J&amp;XA20Q1"/>
    <x v="5"/>
  </r>
  <r>
    <n v="3153"/>
    <s v="Alvin Robertson"/>
    <d v="1962-07-22T00:00:00"/>
    <s v="Former"/>
    <s v="g"/>
    <s v="USA"/>
    <s v="Black"/>
    <d v="1984-11-01T00:00:00"/>
    <n v="1984"/>
    <n v="1996"/>
    <d v="2019-07-31T00:00:00"/>
    <n v="0"/>
    <s v="No"/>
    <n v="57"/>
    <n v="22.28"/>
    <n v="57.02"/>
    <n v="83.91"/>
    <n v="190.5"/>
    <n v="190.5"/>
    <n v="23.12"/>
    <n v="779"/>
    <s v="No"/>
    <m/>
    <m/>
    <m/>
    <x v="1"/>
  </r>
  <r>
    <n v="3154"/>
    <s v="Larry Robinson"/>
    <d v="1968-01-11T00:00:00"/>
    <s v="Former"/>
    <s v="F-G"/>
    <s v="USA"/>
    <s v="Black"/>
    <d v="1990-11-01T00:00:00"/>
    <n v="1990"/>
    <n v="2002"/>
    <d v="2019-07-31T00:00:00"/>
    <n v="0"/>
    <s v="No"/>
    <n v="51"/>
    <n v="22.81"/>
    <n v="51.55"/>
    <n v="81.650000000000006"/>
    <n v="190.5"/>
    <n v="190.5"/>
    <n v="22.5"/>
    <n v="89"/>
    <s v="No"/>
    <m/>
    <m/>
    <m/>
    <x v="1"/>
  </r>
  <r>
    <n v="3155"/>
    <s v="John Roche"/>
    <d v="1949-09-26T00:00:00"/>
    <s v="Former"/>
    <s v="g"/>
    <s v="USA"/>
    <s v="White"/>
    <d v="1975-11-01T00:00:00"/>
    <n v="1975"/>
    <n v="1982"/>
    <d v="2019-07-31T00:00:00"/>
    <n v="0"/>
    <s v="No"/>
    <n v="69"/>
    <n v="26.1"/>
    <n v="69.84"/>
    <n v="77.11"/>
    <n v="190.5"/>
    <n v="190.5"/>
    <n v="21.25"/>
    <n v="162"/>
    <s v="No"/>
    <m/>
    <m/>
    <m/>
    <x v="1"/>
  </r>
  <r>
    <n v="3156"/>
    <s v="Sergio Rodriguez"/>
    <d v="1986-06-12T00:00:00"/>
    <s v="Former"/>
    <s v="g"/>
    <s v="No USA"/>
    <s v="White"/>
    <d v="2006-11-01T00:00:00"/>
    <n v="2006"/>
    <n v="2017"/>
    <d v="2019-07-31T00:00:00"/>
    <n v="0"/>
    <s v="No"/>
    <n v="33"/>
    <n v="20.39"/>
    <n v="33.130000000000003"/>
    <n v="76.2"/>
    <n v="190.5"/>
    <n v="190.5"/>
    <n v="21"/>
    <n v="285"/>
    <s v="No"/>
    <m/>
    <m/>
    <m/>
    <x v="1"/>
  </r>
  <r>
    <n v="3157"/>
    <s v="Derrick Rose"/>
    <d v="1988-10-04T00:00:00"/>
    <s v="Active"/>
    <s v="g"/>
    <s v="USA"/>
    <s v="Black"/>
    <d v="2008-11-01T00:00:00"/>
    <n v="2008"/>
    <n v="2020"/>
    <d v="2019-07-31T00:00:00"/>
    <n v="0"/>
    <s v="No"/>
    <n v="30"/>
    <n v="20.079999999999998"/>
    <n v="30.82"/>
    <n v="86.18"/>
    <n v="190.5"/>
    <n v="190.5"/>
    <n v="23.75"/>
    <n v="335"/>
    <s v="No"/>
    <m/>
    <m/>
    <m/>
    <x v="1"/>
  </r>
  <r>
    <n v="3158"/>
    <s v="Frank Russell"/>
    <d v="1949-04-17T00:00:00"/>
    <s v="Former"/>
    <s v="g"/>
    <s v="USA"/>
    <s v="Black"/>
    <d v="1972-11-01T00:00:00"/>
    <n v="1972"/>
    <n v="1973"/>
    <d v="2019-07-31T00:00:00"/>
    <n v="0"/>
    <s v="No"/>
    <n v="70"/>
    <n v="23.54"/>
    <n v="70.290000000000006"/>
    <n v="81.650000000000006"/>
    <n v="190.5"/>
    <n v="190.5"/>
    <n v="22.5"/>
    <n v="23"/>
    <s v="No"/>
    <m/>
    <m/>
    <m/>
    <x v="1"/>
  </r>
  <r>
    <n v="3159"/>
    <s v="Don Savage"/>
    <d v="1928-04-09T00:00:00"/>
    <s v="Former"/>
    <s v="F-G"/>
    <s v="USA"/>
    <s v="Mezcla"/>
    <d v="1951-11-01T00:00:00"/>
    <n v="1951"/>
    <n v="1957"/>
    <d v="2010-01-27T00:00:00"/>
    <n v="1"/>
    <s v="Yes"/>
    <n v="81"/>
    <n v="23.56"/>
    <n v="81.8"/>
    <n v="92.99"/>
    <n v="190.5"/>
    <n v="190.5"/>
    <n v="25.62"/>
    <n v="17"/>
    <s v="No"/>
    <m/>
    <s v="Sin información"/>
    <s v="XB5F"/>
    <x v="4"/>
  </r>
  <r>
    <n v="3160"/>
    <s v="Bob Schafer"/>
    <d v="1933-07-01T00:00:00"/>
    <s v="Former"/>
    <s v="g"/>
    <s v="USA"/>
    <s v="White"/>
    <d v="1955-11-01T00:00:00"/>
    <n v="1955"/>
    <n v="1957"/>
    <d v="2005-02-15T00:00:00"/>
    <n v="1"/>
    <s v="Yes"/>
    <n v="71"/>
    <n v="22.34"/>
    <n v="71.63"/>
    <n v="88.45"/>
    <n v="190.5"/>
    <n v="190.5"/>
    <n v="24.37"/>
    <n v="65"/>
    <s v="No"/>
    <s v="No encontrado"/>
    <s v="Sin información"/>
    <s v="XB5F"/>
    <x v="4"/>
  </r>
  <r>
    <n v="3161"/>
    <s v="Dave Schellhase"/>
    <d v="1944-10-14T00:00:00"/>
    <s v="Former"/>
    <s v="g"/>
    <s v="USA"/>
    <s v="White"/>
    <d v="1966-11-01T00:00:00"/>
    <n v="1966"/>
    <n v="1968"/>
    <d v="2019-07-31T00:00:00"/>
    <n v="0"/>
    <s v="No"/>
    <n v="74"/>
    <n v="22.05"/>
    <n v="74.790000000000006"/>
    <n v="92.99"/>
    <n v="190.5"/>
    <n v="190.5"/>
    <n v="25.62"/>
    <n v="73"/>
    <s v="No"/>
    <m/>
    <m/>
    <m/>
    <x v="1"/>
  </r>
  <r>
    <n v="3162"/>
    <s v="Byron Scott"/>
    <d v="1961-03-28T00:00:00"/>
    <s v="Former"/>
    <s v="g"/>
    <s v="USA"/>
    <s v="Black"/>
    <d v="1983-11-01T00:00:00"/>
    <n v="1983"/>
    <n v="1997"/>
    <d v="2019-07-31T00:00:00"/>
    <n v="0"/>
    <s v="No"/>
    <n v="58"/>
    <n v="22.6"/>
    <n v="58.34"/>
    <n v="88.45"/>
    <n v="190.5"/>
    <n v="190.5"/>
    <n v="24.37"/>
    <n v="1073"/>
    <s v="No"/>
    <m/>
    <m/>
    <m/>
    <x v="1"/>
  </r>
  <r>
    <n v="3163"/>
    <s v="Wayne See"/>
    <d v="1923-11-03T00:00:00"/>
    <s v="Former"/>
    <s v="g"/>
    <s v="USA"/>
    <s v="White"/>
    <d v="1949-11-01T00:00:00"/>
    <n v="1949"/>
    <n v="1950"/>
    <d v="2019-07-22T00:00:00"/>
    <n v="1"/>
    <s v="Yes"/>
    <n v="95"/>
    <n v="26"/>
    <n v="95.72"/>
    <n v="86.18"/>
    <n v="190.5"/>
    <n v="190.5"/>
    <n v="23.75"/>
    <n v="61"/>
    <s v="No"/>
    <m/>
    <s v="Murio en su casa"/>
    <s v="XB5F"/>
    <x v="4"/>
  </r>
  <r>
    <n v="3164"/>
    <s v="Glen Selbo"/>
    <d v="1926-03-29T00:00:00"/>
    <s v="Former"/>
    <s v="G-F"/>
    <s v="USA"/>
    <s v="White"/>
    <d v="1949-11-01T00:00:00"/>
    <n v="1949"/>
    <n v="1950"/>
    <d v="1995-05-29T00:00:00"/>
    <n v="1"/>
    <s v="Yes"/>
    <n v="69"/>
    <n v="23.59"/>
    <n v="69.17"/>
    <n v="88.9"/>
    <n v="190.5"/>
    <n v="190.5"/>
    <n v="24.5"/>
    <n v="13"/>
    <s v="No"/>
    <s v="No encontrado"/>
    <s v="Infarto"/>
    <s v="BA41.Z"/>
    <x v="2"/>
  </r>
  <r>
    <n v="3165"/>
    <s v="Frank Selvy"/>
    <d v="1932-11-09T00:00:00"/>
    <s v="Former"/>
    <s v="G-F"/>
    <s v="USA"/>
    <s v="White"/>
    <d v="1954-11-01T00:00:00"/>
    <n v="1954"/>
    <n v="1964"/>
    <d v="2019-07-31T00:00:00"/>
    <n v="0"/>
    <s v="No"/>
    <n v="86"/>
    <n v="21.98"/>
    <n v="86.72"/>
    <n v="81.650000000000006"/>
    <n v="190.5"/>
    <n v="190.5"/>
    <n v="22.5"/>
    <n v="565"/>
    <s v="No"/>
    <m/>
    <m/>
    <m/>
    <x v="1"/>
  </r>
  <r>
    <n v="3166"/>
    <s v="Ramon Sessions"/>
    <d v="1986-04-11T00:00:00"/>
    <s v="Former"/>
    <s v="g"/>
    <s v="USA"/>
    <s v="Black"/>
    <d v="2007-11-01T00:00:00"/>
    <n v="2007"/>
    <n v="2018"/>
    <d v="2019-07-31T00:00:00"/>
    <n v="0"/>
    <s v="No"/>
    <n v="33"/>
    <n v="21.56"/>
    <n v="33.299999999999997"/>
    <n v="86.18"/>
    <n v="190.5"/>
    <n v="190.5"/>
    <n v="23.75"/>
    <n v="517"/>
    <s v="No"/>
    <m/>
    <m/>
    <m/>
    <x v="1"/>
  </r>
  <r>
    <n v="3167"/>
    <s v="Carl Shaeffer"/>
    <d v="1924-10-25T00:00:00"/>
    <s v="Former"/>
    <s v="F-G"/>
    <s v="USA"/>
    <s v="White"/>
    <d v="1949-11-01T00:00:00"/>
    <n v="1949"/>
    <n v="1951"/>
    <d v="1974-10-25T00:00:00"/>
    <n v="1"/>
    <s v="Yes"/>
    <n v="49"/>
    <n v="25.02"/>
    <n v="50"/>
    <n v="83.91"/>
    <n v="190.5"/>
    <n v="190.5"/>
    <n v="23.12"/>
    <n v="53"/>
    <s v="No"/>
    <s v="Diseases of the circulatory system"/>
    <s v="Suicidio"/>
    <s v="PC50.0&amp;XE72J"/>
    <x v="5"/>
  </r>
  <r>
    <n v="3168"/>
    <s v="Mustafa Shakur"/>
    <d v="1984-08-18T00:00:00"/>
    <s v="Former"/>
    <s v="g"/>
    <s v="USA"/>
    <s v="Black"/>
    <d v="2010-11-01T00:00:00"/>
    <n v="2010"/>
    <n v="2014"/>
    <d v="2019-07-31T00:00:00"/>
    <n v="0"/>
    <s v="No"/>
    <n v="34"/>
    <n v="26.2"/>
    <n v="34.950000000000003"/>
    <n v="86.18"/>
    <n v="190.5"/>
    <n v="190.5"/>
    <n v="23.75"/>
    <n v="25"/>
    <s v="No"/>
    <m/>
    <m/>
    <m/>
    <x v="1"/>
  </r>
  <r>
    <n v="3169"/>
    <s v="Jeffrey Sheppard"/>
    <d v="1974-09-29T00:00:00"/>
    <s v="Former"/>
    <s v="g"/>
    <s v="USA"/>
    <s v="White"/>
    <d v="1998-11-01T00:00:00"/>
    <n v="1998"/>
    <n v="1999"/>
    <d v="2019-07-31T00:00:00"/>
    <n v="0"/>
    <s v="No"/>
    <n v="44"/>
    <n v="24.09"/>
    <n v="44.84"/>
    <n v="86.18"/>
    <n v="190.5"/>
    <n v="190.5"/>
    <n v="23.75"/>
    <n v="18"/>
    <s v="No"/>
    <m/>
    <m/>
    <m/>
    <x v="1"/>
  </r>
  <r>
    <n v="3170"/>
    <s v="Larry Siegfried"/>
    <d v="1939-05-22T00:00:00"/>
    <s v="Former"/>
    <s v="F"/>
    <s v="USA"/>
    <s v="White"/>
    <d v="1963-11-01T00:00:00"/>
    <n v="1963"/>
    <n v="1972"/>
    <d v="2010-10-14T00:00:00"/>
    <n v="1"/>
    <s v="Yes"/>
    <n v="71"/>
    <n v="24.45"/>
    <n v="71.400000000000006"/>
    <n v="86.18"/>
    <n v="190.5"/>
    <n v="190.5"/>
    <n v="23.75"/>
    <n v="550"/>
    <s v="No"/>
    <s v="Diseases of the circulatory system"/>
    <s v="Infarto"/>
    <s v="BA41.Z Acute myocardial infarction, unspecified"/>
    <x v="2"/>
  </r>
  <r>
    <n v="3171"/>
    <s v="Miles Simon"/>
    <d v="1975-11-21T00:00:00"/>
    <s v="Former"/>
    <s v="g"/>
    <s v="No USA"/>
    <s v="Mezcla"/>
    <d v="1998-11-01T00:00:00"/>
    <n v="1998"/>
    <n v="1999"/>
    <d v="2019-07-31T00:00:00"/>
    <n v="0"/>
    <s v="No"/>
    <n v="43"/>
    <n v="22.95"/>
    <n v="43.69"/>
    <n v="91.63"/>
    <n v="190.5"/>
    <n v="190.5"/>
    <n v="25.25"/>
    <n v="5"/>
    <s v="No"/>
    <m/>
    <m/>
    <m/>
    <x v="1"/>
  </r>
  <r>
    <n v="3172"/>
    <s v="Al Skinner"/>
    <d v="1952-06-16T00:00:00"/>
    <s v="Former"/>
    <s v="g"/>
    <s v="USA"/>
    <s v="Black"/>
    <d v="1976-11-01T00:00:00"/>
    <n v="1976"/>
    <n v="1980"/>
    <d v="2019-07-31T00:00:00"/>
    <n v="0"/>
    <s v="No"/>
    <n v="67"/>
    <n v="24.38"/>
    <n v="67.12"/>
    <n v="86.18"/>
    <n v="190.5"/>
    <n v="190.5"/>
    <n v="23.75"/>
    <n v="203"/>
    <s v="No"/>
    <m/>
    <m/>
    <m/>
    <x v="1"/>
  </r>
  <r>
    <n v="3173"/>
    <s v="Donald Sloan"/>
    <d v="1988-01-15T00:00:00"/>
    <s v="Former"/>
    <s v="g"/>
    <s v="USA"/>
    <s v="Black"/>
    <d v="2011-11-01T00:00:00"/>
    <n v="2011"/>
    <n v="2016"/>
    <d v="2019-07-31T00:00:00"/>
    <n v="0"/>
    <s v="No"/>
    <n v="31"/>
    <n v="23.79"/>
    <n v="31.54"/>
    <n v="92.99"/>
    <n v="190.5"/>
    <n v="190.5"/>
    <n v="25.62"/>
    <n v="150"/>
    <s v="No"/>
    <m/>
    <m/>
    <m/>
    <x v="1"/>
  </r>
  <r>
    <n v="3174"/>
    <s v="Jack Smiley"/>
    <d v="1922-12-22T00:00:00"/>
    <s v="Former"/>
    <s v="F-G"/>
    <s v="USA"/>
    <s v="White"/>
    <d v="1948-11-01T00:00:00"/>
    <n v="1948"/>
    <n v="1950"/>
    <d v="2000-07-30T00:00:00"/>
    <n v="1"/>
    <s v="Yes"/>
    <n v="77"/>
    <n v="25.86"/>
    <n v="77.599999999999994"/>
    <n v="86.18"/>
    <n v="190.5"/>
    <n v="190.5"/>
    <n v="23.75"/>
    <n v="118"/>
    <s v="No"/>
    <s v="No encontrado"/>
    <s v="¿Cáncer?"/>
    <s v="XB5F"/>
    <x v="4"/>
  </r>
  <r>
    <n v="3175"/>
    <s v="Chris Smith"/>
    <d v="1970-05-17T00:00:00"/>
    <s v="Former"/>
    <s v="g"/>
    <s v="USA"/>
    <s v="Black"/>
    <d v="1992-11-01T00:00:00"/>
    <n v="1992"/>
    <n v="1995"/>
    <d v="2019-07-31T00:00:00"/>
    <n v="0"/>
    <s v="No"/>
    <n v="49"/>
    <n v="22.46"/>
    <n v="49.2"/>
    <n v="86.18"/>
    <n v="190.5"/>
    <n v="190.5"/>
    <n v="23.75"/>
    <n v="224"/>
    <s v="No"/>
    <m/>
    <m/>
    <m/>
    <x v="1"/>
  </r>
  <r>
    <n v="3176"/>
    <s v="Deb Smith"/>
    <d v="1920-01-07T00:00:00"/>
    <s v="Former"/>
    <s v="F"/>
    <s v="USA"/>
    <s v="White"/>
    <d v="1946-11-01T00:00:00"/>
    <n v="1946"/>
    <n v="1947"/>
    <d v="2009-02-25T00:00:00"/>
    <n v="1"/>
    <s v="Yes"/>
    <n v="89"/>
    <n v="26.82"/>
    <n v="89.14"/>
    <n v="81.650000000000006"/>
    <n v="190.5"/>
    <n v="190.5"/>
    <n v="22.5"/>
    <n v="48"/>
    <s v="No"/>
    <s v="No encontrado"/>
    <s v="Sin información"/>
    <s v="XB5F"/>
    <x v="4"/>
  </r>
  <r>
    <n v="3177"/>
    <s v="Keith Smith"/>
    <d v="1964-03-09T00:00:00"/>
    <s v="Former"/>
    <s v="g"/>
    <s v="USA"/>
    <s v="Black"/>
    <d v="1986-11-01T00:00:00"/>
    <n v="1986"/>
    <n v="1987"/>
    <d v="2019-07-31T00:00:00"/>
    <n v="0"/>
    <s v="No"/>
    <n v="55"/>
    <n v="22.65"/>
    <n v="55.39"/>
    <n v="81.650000000000006"/>
    <n v="190.5"/>
    <n v="190.5"/>
    <n v="22.5"/>
    <n v="42"/>
    <s v="Yes"/>
    <m/>
    <m/>
    <m/>
    <x v="1"/>
  </r>
  <r>
    <n v="3178"/>
    <s v="Kenny Smith"/>
    <d v="1965-03-08T00:00:00"/>
    <s v="Former"/>
    <s v="g"/>
    <s v="USA"/>
    <s v="Black"/>
    <d v="1987-11-01T00:00:00"/>
    <n v="1987"/>
    <n v="1997"/>
    <d v="2019-07-31T00:00:00"/>
    <n v="0"/>
    <s v="No"/>
    <n v="54"/>
    <n v="22.65"/>
    <n v="54.4"/>
    <n v="77.11"/>
    <n v="190.5"/>
    <n v="190.5"/>
    <n v="21.25"/>
    <n v="737"/>
    <s v="No"/>
    <m/>
    <m/>
    <m/>
    <x v="1"/>
  </r>
  <r>
    <n v="3179"/>
    <s v="LaBradford Smith"/>
    <d v="1969-04-03T00:00:00"/>
    <s v="Former"/>
    <s v="g"/>
    <s v="USA"/>
    <s v="Black"/>
    <d v="1991-11-01T00:00:00"/>
    <n v="1991"/>
    <n v="1994"/>
    <d v="2019-07-31T00:00:00"/>
    <n v="0"/>
    <s v="No"/>
    <n v="50"/>
    <n v="22.58"/>
    <n v="50.32"/>
    <n v="90.72"/>
    <n v="190.5"/>
    <n v="190.5"/>
    <n v="25"/>
    <n v="183"/>
    <s v="No"/>
    <m/>
    <m/>
    <m/>
    <x v="1"/>
  </r>
  <r>
    <n v="3180"/>
    <s v="Randy Smith"/>
    <d v="1948-12-12T00:00:00"/>
    <s v="Former"/>
    <s v="G-F"/>
    <s v="USA"/>
    <s v="Black"/>
    <d v="1971-11-01T00:00:00"/>
    <n v="1971"/>
    <n v="1983"/>
    <d v="2009-06-04T00:00:00"/>
    <n v="1"/>
    <s v="Yes"/>
    <n v="60"/>
    <n v="22.89"/>
    <n v="60.48"/>
    <n v="81.650000000000006"/>
    <n v="190.5"/>
    <n v="190.5"/>
    <n v="22.5"/>
    <n v="976"/>
    <s v="No"/>
    <s v="Diseases of the circulatory system"/>
    <s v="Infarto"/>
    <s v="BA41.Z Acute myocardial infarction, unspecified"/>
    <x v="2"/>
  </r>
  <r>
    <n v="3181"/>
    <s v="Tony Smith"/>
    <d v="1968-06-14T00:00:00"/>
    <s v="Former"/>
    <s v="g"/>
    <s v="USA"/>
    <s v="Black"/>
    <d v="1990-11-01T00:00:00"/>
    <n v="1990"/>
    <n v="2001"/>
    <d v="2019-07-31T00:00:00"/>
    <n v="0"/>
    <s v="No"/>
    <n v="51"/>
    <n v="22.38"/>
    <n v="51.13"/>
    <n v="83.91"/>
    <n v="190.5"/>
    <n v="190.5"/>
    <n v="23.12"/>
    <n v="457"/>
    <s v="No"/>
    <m/>
    <m/>
    <m/>
    <x v="1"/>
  </r>
  <r>
    <n v="3182"/>
    <s v="Joe Smyth"/>
    <d v="1929-05-22T00:00:00"/>
    <s v="Former"/>
    <s v="F"/>
    <s v="USA"/>
    <m/>
    <d v="1953-11-01T00:00:00"/>
    <n v="1953"/>
    <n v="1954"/>
    <d v="1999-06-10T00:00:00"/>
    <n v="1"/>
    <s v="Yes"/>
    <n v="70"/>
    <n v="24.45"/>
    <n v="70.05"/>
    <n v="97.52"/>
    <n v="190.5"/>
    <n v="190.5"/>
    <n v="26.87"/>
    <n v="40"/>
    <s v="No"/>
    <s v="No encontrado"/>
    <s v="Sin información"/>
    <s v="XB5F"/>
    <x v="4"/>
  </r>
  <r>
    <n v="3183"/>
    <s v="Eric Snow"/>
    <d v="1973-04-24T00:00:00"/>
    <s v="Former"/>
    <s v="g"/>
    <s v="USA"/>
    <s v="Black"/>
    <d v="1995-11-01T00:00:00"/>
    <n v="1995"/>
    <n v="2008"/>
    <d v="2019-07-31T00:00:00"/>
    <n v="0"/>
    <s v="No"/>
    <n v="46"/>
    <n v="22.52"/>
    <n v="46.27"/>
    <n v="86.18"/>
    <n v="190.5"/>
    <n v="190.5"/>
    <n v="23.75"/>
    <n v="846"/>
    <s v="No"/>
    <m/>
    <m/>
    <m/>
    <x v="1"/>
  </r>
  <r>
    <n v="3184"/>
    <s v="Ricky Sobers"/>
    <d v="1953-01-15T00:00:00"/>
    <s v="Former"/>
    <s v="g"/>
    <s v="USA"/>
    <s v="Black"/>
    <d v="1975-11-01T00:00:00"/>
    <n v="1975"/>
    <n v="1986"/>
    <d v="2019-07-31T00:00:00"/>
    <n v="0"/>
    <s v="No"/>
    <n v="66"/>
    <n v="22.79"/>
    <n v="66.540000000000006"/>
    <n v="89.81"/>
    <n v="190.5"/>
    <n v="190.5"/>
    <n v="24.75"/>
    <n v="821"/>
    <s v="No"/>
    <m/>
    <m/>
    <m/>
    <x v="1"/>
  </r>
  <r>
    <n v="3185"/>
    <s v="Ron Sobie"/>
    <d v="1934-09-21T00:00:00"/>
    <s v="Former"/>
    <s v="g"/>
    <s v="USA"/>
    <s v="White"/>
    <d v="1956-11-01T00:00:00"/>
    <n v="1956"/>
    <n v="1960"/>
    <d v="2009-10-23T00:00:00"/>
    <n v="1"/>
    <s v="Yes"/>
    <n v="75"/>
    <n v="22.11"/>
    <n v="75.09"/>
    <n v="83.91"/>
    <n v="190.5"/>
    <n v="190.5"/>
    <n v="23.12"/>
    <n v="192"/>
    <s v="No"/>
    <s v="Mental and behavioral disorders"/>
    <s v="Enfermedad degenerativa del cerebro."/>
    <s v="6D85.Y"/>
    <x v="0"/>
  </r>
  <r>
    <n v="3186"/>
    <s v="Kevin Stacom"/>
    <d v="1951-09-04T00:00:00"/>
    <s v="Former"/>
    <s v="g"/>
    <s v="USA"/>
    <s v="White"/>
    <d v="1974-11-01T00:00:00"/>
    <n v="1974"/>
    <n v="1982"/>
    <d v="2019-07-31T00:00:00"/>
    <n v="0"/>
    <s v="No"/>
    <n v="67"/>
    <n v="23.16"/>
    <n v="67.900000000000006"/>
    <n v="83.91"/>
    <n v="190.5"/>
    <n v="190.5"/>
    <n v="23.12"/>
    <n v="347"/>
    <s v="No"/>
    <m/>
    <m/>
    <m/>
    <x v="1"/>
  </r>
  <r>
    <n v="3187"/>
    <s v="John Starks"/>
    <d v="1965-08-10T00:00:00"/>
    <s v="Former"/>
    <s v="g"/>
    <s v="USA"/>
    <s v="Mezcla"/>
    <d v="1988-11-01T00:00:00"/>
    <n v="1988"/>
    <n v="2002"/>
    <d v="2019-07-31T00:00:00"/>
    <n v="0"/>
    <s v="No"/>
    <n v="53"/>
    <n v="23.23"/>
    <n v="53.97"/>
    <n v="81.650000000000006"/>
    <n v="190.5"/>
    <n v="190.5"/>
    <n v="22.5"/>
    <n v="866"/>
    <s v="No"/>
    <m/>
    <m/>
    <m/>
    <x v="1"/>
  </r>
  <r>
    <n v="3188"/>
    <s v="Jack Stephens"/>
    <d v="1933-05-18T00:00:00"/>
    <s v="Former"/>
    <s v="G-F"/>
    <s v="USA"/>
    <s v="White"/>
    <d v="1955-11-01T00:00:00"/>
    <n v="1955"/>
    <n v="1956"/>
    <d v="2011-08-31T00:00:00"/>
    <n v="1"/>
    <s v="Yes"/>
    <n v="78"/>
    <n v="22.46"/>
    <n v="78.290000000000006"/>
    <n v="83.91"/>
    <n v="190.5"/>
    <n v="190.5"/>
    <n v="23.12"/>
    <n v="72"/>
    <s v="No"/>
    <s v="No encontrado"/>
    <s v="Sin información"/>
    <s v="XB5F"/>
    <x v="4"/>
  </r>
  <r>
    <n v="3189"/>
    <s v="Wayne Stevens"/>
    <d v="1936-06-19T00:00:00"/>
    <s v="Former"/>
    <s v="F"/>
    <s v="USA"/>
    <s v="White"/>
    <d v="1959-11-01T00:00:00"/>
    <n v="1959"/>
    <n v="1960"/>
    <d v="2019-07-31T00:00:00"/>
    <n v="0"/>
    <s v="No"/>
    <n v="83"/>
    <n v="23.37"/>
    <n v="83.11"/>
    <n v="83.91"/>
    <n v="190.5"/>
    <n v="190.5"/>
    <n v="23.12"/>
    <n v="8"/>
    <s v="No"/>
    <m/>
    <m/>
    <m/>
    <x v="1"/>
  </r>
  <r>
    <n v="3190"/>
    <s v="Erick Strickland"/>
    <d v="1973-11-25T00:00:00"/>
    <s v="Former"/>
    <s v="g"/>
    <s v="USA"/>
    <s v="Black"/>
    <d v="1996-11-01T00:00:00"/>
    <n v="1996"/>
    <n v="2005"/>
    <d v="2019-07-31T00:00:00"/>
    <n v="0"/>
    <s v="No"/>
    <n v="45"/>
    <n v="22.93"/>
    <n v="45.68"/>
    <n v="95.25"/>
    <n v="190.5"/>
    <n v="190.5"/>
    <n v="26.25"/>
    <n v="501"/>
    <s v="Yes"/>
    <m/>
    <m/>
    <m/>
    <x v="1"/>
  </r>
  <r>
    <n v="3191"/>
    <s v="Rod Strickland"/>
    <d v="1966-07-11T00:00:00"/>
    <s v="Former"/>
    <s v="g"/>
    <s v="USA"/>
    <s v="Black"/>
    <d v="1988-11-01T00:00:00"/>
    <n v="1988"/>
    <n v="2005"/>
    <d v="2019-07-31T00:00:00"/>
    <n v="0"/>
    <s v="No"/>
    <n v="53"/>
    <n v="22.31"/>
    <n v="53.05"/>
    <n v="79.38"/>
    <n v="190.5"/>
    <n v="190.5"/>
    <n v="21.87"/>
    <n v="1094"/>
    <s v="No"/>
    <m/>
    <m/>
    <m/>
    <x v="1"/>
  </r>
  <r>
    <n v="3192"/>
    <s v="Dane Suttle"/>
    <d v="1961-08-09T00:00:00"/>
    <s v="Former"/>
    <s v="g"/>
    <s v="USA"/>
    <s v="Black"/>
    <d v="1983-11-01T00:00:00"/>
    <n v="1983"/>
    <n v="1985"/>
    <d v="2019-07-31T00:00:00"/>
    <n v="0"/>
    <s v="No"/>
    <n v="57"/>
    <n v="22.23"/>
    <n v="57.97"/>
    <n v="86.18"/>
    <n v="190.5"/>
    <n v="190.5"/>
    <n v="23.75"/>
    <n v="46"/>
    <s v="No"/>
    <m/>
    <m/>
    <m/>
    <x v="1"/>
  </r>
  <r>
    <n v="3193"/>
    <s v="Jay Taylor"/>
    <d v="1967-10-03T00:00:00"/>
    <s v="Former"/>
    <s v="g"/>
    <s v="USA"/>
    <s v="Black"/>
    <d v="1989-11-01T00:00:00"/>
    <n v="1989"/>
    <n v="1990"/>
    <d v="1998-07-04T00:00:00"/>
    <n v="1"/>
    <s v="Yes"/>
    <n v="30"/>
    <n v="22.08"/>
    <n v="30.75"/>
    <n v="86.18"/>
    <n v="190.5"/>
    <n v="190.5"/>
    <n v="23.75"/>
    <n v="17"/>
    <s v="No"/>
    <s v="Accidente/Asesinato/Suicidio"/>
    <s v="En un incendio"/>
    <s v="XE87S"/>
    <x v="5"/>
  </r>
  <r>
    <n v="3194"/>
    <s v="Tyshawn Taylor"/>
    <d v="1990-04-12T00:00:00"/>
    <s v="Former"/>
    <s v="g"/>
    <s v="USA"/>
    <s v="Black"/>
    <d v="2012-11-01T00:00:00"/>
    <n v="2012"/>
    <n v="2014"/>
    <d v="2019-07-31T00:00:00"/>
    <n v="0"/>
    <s v="No"/>
    <n v="29"/>
    <n v="22.56"/>
    <n v="29.3"/>
    <n v="83.91"/>
    <n v="190.5"/>
    <n v="190.5"/>
    <n v="23.12"/>
    <n v="61"/>
    <s v="No"/>
    <m/>
    <m/>
    <m/>
    <x v="1"/>
  </r>
  <r>
    <n v="3195"/>
    <s v="Charles Thomas"/>
    <d v="1969-10-03T00:00:00"/>
    <s v="Former"/>
    <s v="g"/>
    <s v="USA"/>
    <s v="Black"/>
    <d v="1991-11-01T00:00:00"/>
    <n v="1991"/>
    <n v="1992"/>
    <d v="2019-07-31T00:00:00"/>
    <n v="0"/>
    <s v="No"/>
    <n v="49"/>
    <n v="22.08"/>
    <n v="49.82"/>
    <n v="79.38"/>
    <n v="190.5"/>
    <n v="190.5"/>
    <n v="21.87"/>
    <n v="36"/>
    <s v="No"/>
    <m/>
    <m/>
    <m/>
    <x v="1"/>
  </r>
  <r>
    <n v="3196"/>
    <s v="Jim Thomas"/>
    <d v="1960-10-19T00:00:00"/>
    <s v="Former"/>
    <s v="g"/>
    <s v="USA"/>
    <s v="Black"/>
    <d v="1983-11-01T00:00:00"/>
    <n v="1983"/>
    <n v="1991"/>
    <d v="2019-07-31T00:00:00"/>
    <n v="0"/>
    <s v="No"/>
    <n v="58"/>
    <n v="23.03"/>
    <n v="58.78"/>
    <n v="86.18"/>
    <n v="190.5"/>
    <n v="190.5"/>
    <n v="23.75"/>
    <n v="161"/>
    <s v="No"/>
    <m/>
    <m/>
    <m/>
    <x v="1"/>
  </r>
  <r>
    <n v="3197"/>
    <s v="Jamaal Tinsley"/>
    <d v="1978-02-28T00:00:00"/>
    <s v="Former"/>
    <s v="g"/>
    <s v="USA"/>
    <s v="Black"/>
    <d v="2001-11-01T00:00:00"/>
    <n v="2001"/>
    <n v="2014"/>
    <d v="2019-07-31T00:00:00"/>
    <n v="0"/>
    <s v="No"/>
    <n v="41"/>
    <n v="23.67"/>
    <n v="41.42"/>
    <n v="88.45"/>
    <n v="190.5"/>
    <n v="190.5"/>
    <n v="24.37"/>
    <n v="547"/>
    <s v="No"/>
    <m/>
    <m/>
    <m/>
    <x v="1"/>
  </r>
  <r>
    <n v="3198"/>
    <s v="Andrew Toney"/>
    <d v="1957-11-23T00:00:00"/>
    <s v="Former"/>
    <s v="g"/>
    <s v="USA"/>
    <s v="Black"/>
    <d v="1980-11-01T00:00:00"/>
    <n v="1980"/>
    <n v="1988"/>
    <d v="2019-07-31T00:00:00"/>
    <n v="0"/>
    <s v="No"/>
    <n v="61"/>
    <n v="22.94"/>
    <n v="61.68"/>
    <n v="80.739999999999995"/>
    <n v="190.5"/>
    <n v="190.5"/>
    <n v="22.25"/>
    <n v="468"/>
    <s v="No"/>
    <m/>
    <m/>
    <m/>
    <x v="1"/>
  </r>
  <r>
    <n v="3199"/>
    <s v="Raymond Townsend"/>
    <d v="1955-12-20T00:00:00"/>
    <s v="Former"/>
    <s v="g"/>
    <s v="USA"/>
    <s v="Mezcla"/>
    <d v="1978-11-01T00:00:00"/>
    <n v="1978"/>
    <n v="1982"/>
    <d v="2019-07-31T00:00:00"/>
    <n v="0"/>
    <s v="No"/>
    <n v="63"/>
    <n v="22.87"/>
    <n v="63.61"/>
    <n v="79.38"/>
    <n v="190.5"/>
    <n v="190.5"/>
    <n v="21.87"/>
    <n v="154"/>
    <s v="No"/>
    <m/>
    <m/>
    <m/>
    <x v="1"/>
  </r>
  <r>
    <n v="3200"/>
    <s v="Beno Udrih"/>
    <d v="1982-07-05T00:00:00"/>
    <s v="Former"/>
    <s v="g"/>
    <s v="No USA"/>
    <s v="White"/>
    <d v="2004-11-01T00:00:00"/>
    <n v="2004"/>
    <n v="2017"/>
    <d v="2019-07-31T00:00:00"/>
    <n v="0"/>
    <s v="No"/>
    <n v="37"/>
    <n v="22.33"/>
    <n v="37.07"/>
    <n v="92.99"/>
    <n v="190.5"/>
    <n v="190.5"/>
    <n v="25.62"/>
    <n v="734"/>
    <s v="Yes"/>
    <m/>
    <m/>
    <m/>
    <x v="1"/>
  </r>
  <r>
    <n v="3201"/>
    <s v="Ben Uzoh"/>
    <d v="1988-03-19T00:00:00"/>
    <s v="Former"/>
    <s v="g"/>
    <s v="USA"/>
    <s v="Black"/>
    <d v="2010-11-01T00:00:00"/>
    <n v="2010"/>
    <n v="2012"/>
    <d v="2019-07-31T00:00:00"/>
    <n v="0"/>
    <s v="No"/>
    <n v="31"/>
    <n v="22.62"/>
    <n v="31.36"/>
    <n v="92.99"/>
    <n v="190.5"/>
    <n v="190.5"/>
    <n v="25.62"/>
    <n v="60"/>
    <s v="No"/>
    <m/>
    <m/>
    <m/>
    <x v="1"/>
  </r>
  <r>
    <n v="3202"/>
    <s v="John Vallely"/>
    <d v="1948-10-03T00:00:00"/>
    <s v="Former"/>
    <s v="g"/>
    <s v="USA"/>
    <s v="White"/>
    <d v="1970-11-01T00:00:00"/>
    <n v="1970"/>
    <n v="1972"/>
    <d v="2019-07-31T00:00:00"/>
    <n v="0"/>
    <s v="No"/>
    <n v="70"/>
    <n v="22.08"/>
    <n v="70.819999999999993"/>
    <n v="83.91"/>
    <n v="190.5"/>
    <n v="190.5"/>
    <n v="23.12"/>
    <n v="100"/>
    <s v="No"/>
    <m/>
    <m/>
    <m/>
    <x v="1"/>
  </r>
  <r>
    <n v="3203"/>
    <s v="Butch Van Breda Kolff"/>
    <d v="1922-10-28T00:00:00"/>
    <s v="Former"/>
    <s v="G-F"/>
    <s v="USA"/>
    <s v="White"/>
    <d v="1946-11-01T00:00:00"/>
    <n v="1946"/>
    <n v="1950"/>
    <d v="2007-08-22T00:00:00"/>
    <n v="1"/>
    <s v="Yes"/>
    <n v="84"/>
    <n v="24.01"/>
    <n v="84.82"/>
    <n v="83.91"/>
    <n v="190.5"/>
    <n v="190.5"/>
    <n v="23.12"/>
    <n v="175"/>
    <s v="No"/>
    <m/>
    <s v="Múltiples enfermedades incluyendo Parkinson y neumonía"/>
    <s v="CA40.Z&amp;XY85"/>
    <x v="0"/>
  </r>
  <r>
    <n v="3204"/>
    <s v="Gene Vance"/>
    <d v="1923-02-25T00:00:00"/>
    <s v="Former"/>
    <s v="G-F"/>
    <s v="USA"/>
    <s v="White"/>
    <d v="1947-11-01T00:00:00"/>
    <n v="1947"/>
    <n v="1952"/>
    <d v="2012-02-16T00:00:00"/>
    <n v="1"/>
    <s v="Yes"/>
    <n v="88"/>
    <n v="24.68"/>
    <n v="88.97"/>
    <n v="88.45"/>
    <n v="190.5"/>
    <n v="190.5"/>
    <n v="24.37"/>
    <n v="175"/>
    <s v="No"/>
    <s v="No encontrado"/>
    <s v="nada"/>
    <s v="XB5F"/>
    <x v="4"/>
  </r>
  <r>
    <n v="3205"/>
    <s v="Ernie Vandeweghe"/>
    <d v="1928-09-12T00:00:00"/>
    <s v="Former"/>
    <s v="F-G"/>
    <s v="No USA"/>
    <s v="White"/>
    <d v="1949-11-01T00:00:00"/>
    <n v="1949"/>
    <n v="1956"/>
    <d v="2014-11-08T00:00:00"/>
    <n v="1"/>
    <s v="Yes"/>
    <n v="86"/>
    <n v="21.14"/>
    <n v="86.15"/>
    <n v="88.45"/>
    <n v="190.5"/>
    <n v="190.5"/>
    <n v="24.37"/>
    <n v="224"/>
    <s v="No"/>
    <m/>
    <s v="Causas naturales"/>
    <s v="1G40 Sepsis without septic shock"/>
    <x v="0"/>
  </r>
  <r>
    <n v="3206"/>
    <s v="Andre Wakefield"/>
    <d v="1955-01-11T00:00:00"/>
    <s v="Former"/>
    <s v="g"/>
    <s v="USA"/>
    <s v="Black"/>
    <d v="1978-11-01T00:00:00"/>
    <n v="1978"/>
    <n v="1980"/>
    <d v="2019-07-31T00:00:00"/>
    <n v="0"/>
    <s v="No"/>
    <n v="64"/>
    <n v="23.81"/>
    <n v="64.55"/>
    <n v="79.38"/>
    <n v="190.5"/>
    <n v="190.5"/>
    <n v="21.87"/>
    <n v="81"/>
    <s v="No"/>
    <m/>
    <m/>
    <m/>
    <x v="1"/>
  </r>
  <r>
    <n v="3207"/>
    <s v="Horace Walker"/>
    <d v="1937-04-17T00:00:00"/>
    <s v="Former"/>
    <s v="F"/>
    <s v="USA"/>
    <s v="Black"/>
    <d v="1961-11-01T00:00:00"/>
    <n v="1961"/>
    <n v="1962"/>
    <d v="2001-06-07T00:00:00"/>
    <n v="1"/>
    <s v="Yes"/>
    <n v="64"/>
    <n v="24.54"/>
    <n v="64.14"/>
    <n v="95.25"/>
    <n v="190.5"/>
    <n v="190.5"/>
    <n v="26.25"/>
    <n v="65"/>
    <s v="No"/>
    <s v="No encontrado"/>
    <s v="Diabetes seizure and heart attack"/>
    <s v="BA41.Z Acute myocardial infarction, unspecified"/>
    <x v="2"/>
  </r>
  <r>
    <n v="3208"/>
    <s v="Jimmy Walker"/>
    <d v="1944-04-08T00:00:00"/>
    <s v="Former"/>
    <s v="g"/>
    <s v="USA"/>
    <s v="Black"/>
    <d v="1967-11-01T00:00:00"/>
    <n v="1967"/>
    <n v="1976"/>
    <d v="2007-07-02T00:00:00"/>
    <n v="1"/>
    <s v="Yes"/>
    <n v="63"/>
    <n v="23.56"/>
    <n v="63.23"/>
    <n v="88.45"/>
    <n v="190.5"/>
    <n v="190.5"/>
    <n v="24.37"/>
    <n v="698"/>
    <s v="No"/>
    <s v="Cáncer"/>
    <s v="Cáncer de pulmón"/>
    <s v="2C25.Z Malignant neoplasms of bronchus or lung, unspecified"/>
    <x v="3"/>
  </r>
  <r>
    <n v="3209"/>
    <s v="Phil Walker"/>
    <d v="1956-03-20T00:00:00"/>
    <s v="Former"/>
    <s v="g"/>
    <s v="USA"/>
    <s v="Black"/>
    <d v="1977-11-01T00:00:00"/>
    <n v="1977"/>
    <n v="1978"/>
    <d v="2019-07-31T00:00:00"/>
    <n v="0"/>
    <s v="No"/>
    <n v="63"/>
    <n v="21.62"/>
    <n v="63.36"/>
    <n v="81.650000000000006"/>
    <n v="190.5"/>
    <n v="190.5"/>
    <n v="22.5"/>
    <n v="40"/>
    <s v="No"/>
    <m/>
    <m/>
    <m/>
    <x v="1"/>
  </r>
  <r>
    <n v="3210"/>
    <s v="John Warren"/>
    <d v="1947-07-07T00:00:00"/>
    <s v="Former"/>
    <s v="G-F"/>
    <s v="USA"/>
    <s v="Black"/>
    <d v="1969-11-01T00:00:00"/>
    <n v="1969"/>
    <n v="1974"/>
    <d v="2019-07-31T00:00:00"/>
    <n v="0"/>
    <s v="No"/>
    <n v="72"/>
    <n v="22.32"/>
    <n v="72.069999999999993"/>
    <n v="81.650000000000006"/>
    <n v="190.5"/>
    <n v="190.5"/>
    <n v="22.5"/>
    <n v="303"/>
    <s v="No"/>
    <m/>
    <m/>
    <m/>
    <x v="1"/>
  </r>
  <r>
    <n v="3211"/>
    <s v="Russell Westbrook"/>
    <d v="1988-11-12T00:00:00"/>
    <s v="Active"/>
    <s v="g"/>
    <s v="USA"/>
    <s v="Black"/>
    <d v="2008-11-01T00:00:00"/>
    <n v="2008"/>
    <n v="2020"/>
    <d v="2019-07-31T00:00:00"/>
    <n v="0"/>
    <s v="No"/>
    <n v="30"/>
    <n v="19.97"/>
    <n v="30.71"/>
    <n v="90.72"/>
    <n v="190.5"/>
    <n v="190.5"/>
    <n v="25"/>
    <n v="493"/>
    <s v="No"/>
    <m/>
    <m/>
    <m/>
    <x v="1"/>
  </r>
  <r>
    <n v="3212"/>
    <s v="Ennis Whatley"/>
    <d v="1962-08-11T00:00:00"/>
    <s v="Former"/>
    <s v="g"/>
    <s v="USA"/>
    <s v="Black"/>
    <d v="1983-11-01T00:00:00"/>
    <n v="1983"/>
    <n v="1997"/>
    <d v="2019-07-31T00:00:00"/>
    <n v="0"/>
    <s v="No"/>
    <n v="56"/>
    <n v="21.22"/>
    <n v="56.97"/>
    <n v="80.290000000000006"/>
    <n v="190.5"/>
    <n v="190.5"/>
    <n v="22.12"/>
    <n v="385"/>
    <s v="No"/>
    <m/>
    <m/>
    <m/>
    <x v="1"/>
  </r>
  <r>
    <n v="3213"/>
    <s v="Jo Jo White"/>
    <d v="1946-11-16T00:00:00"/>
    <s v="Former"/>
    <s v="g"/>
    <s v="USA"/>
    <s v="Black"/>
    <d v="1969-11-01T00:00:00"/>
    <n v="1969"/>
    <n v="1981"/>
    <d v="2018-01-16T00:00:00"/>
    <n v="1"/>
    <s v="Yes"/>
    <n v="71"/>
    <n v="22.96"/>
    <n v="71.17"/>
    <n v="86.18"/>
    <n v="190.5"/>
    <n v="190.5"/>
    <n v="23.75"/>
    <n v="837"/>
    <s v="No"/>
    <m/>
    <s v="My dad died from complications (pneumonia) from dementia that was brought on by the removal of a benign brain tumor in May 2010"/>
    <s v="CA40.Z&amp;XY85"/>
    <x v="0"/>
  </r>
  <r>
    <n v="3214"/>
    <s v="Willie White"/>
    <d v="1962-08-20T00:00:00"/>
    <s v="Former"/>
    <s v="g"/>
    <s v="USA"/>
    <s v="Black"/>
    <d v="1984-11-01T00:00:00"/>
    <n v="1984"/>
    <n v="1986"/>
    <d v="2019-07-31T00:00:00"/>
    <n v="0"/>
    <s v="No"/>
    <n v="56"/>
    <n v="22.2"/>
    <n v="56.94"/>
    <n v="88.45"/>
    <n v="190.5"/>
    <n v="190.5"/>
    <n v="24.37"/>
    <n v="82"/>
    <s v="No"/>
    <m/>
    <m/>
    <m/>
    <x v="1"/>
  </r>
  <r>
    <n v="3215"/>
    <s v="Bernie Williams"/>
    <d v="1945-12-30T00:00:00"/>
    <s v="Former"/>
    <s v="g"/>
    <s v="USA"/>
    <s v="Black"/>
    <d v="1969-11-01T00:00:00"/>
    <n v="1969"/>
    <n v="1971"/>
    <d v="2019-07-31T00:00:00"/>
    <n v="0"/>
    <s v="No"/>
    <n v="73"/>
    <n v="23.84"/>
    <n v="73.58"/>
    <n v="79.38"/>
    <n v="190.5"/>
    <n v="190.5"/>
    <n v="21.87"/>
    <n v="128"/>
    <s v="No"/>
    <m/>
    <m/>
    <m/>
    <x v="1"/>
  </r>
  <r>
    <n v="3216"/>
    <s v="Chuckie Williams"/>
    <d v="1953-12-31T00:00:00"/>
    <s v="Former"/>
    <s v="g"/>
    <s v="USA"/>
    <s v="Black"/>
    <d v="1976-11-01T00:00:00"/>
    <n v="1976"/>
    <n v="1977"/>
    <d v="2019-07-31T00:00:00"/>
    <n v="0"/>
    <s v="No"/>
    <n v="65"/>
    <n v="22.84"/>
    <n v="65.58"/>
    <n v="81.650000000000006"/>
    <n v="190.5"/>
    <n v="190.5"/>
    <n v="22.5"/>
    <n v="22"/>
    <s v="No"/>
    <m/>
    <m/>
    <m/>
    <x v="1"/>
  </r>
  <r>
    <n v="3217"/>
    <s v="Cliff Williams"/>
    <d v="1945-04-15T00:00:00"/>
    <s v="Former"/>
    <s v="g"/>
    <s v="USA"/>
    <s v="White"/>
    <d v="1968-11-01T00:00:00"/>
    <n v="1968"/>
    <n v="1969"/>
    <d v="2019-07-31T00:00:00"/>
    <n v="0"/>
    <s v="No"/>
    <n v="74"/>
    <n v="23.55"/>
    <n v="74.290000000000006"/>
    <n v="81.650000000000006"/>
    <n v="190.5"/>
    <n v="190.5"/>
    <n v="22.5"/>
    <n v="3"/>
    <s v="No"/>
    <m/>
    <m/>
    <m/>
    <x v="1"/>
  </r>
  <r>
    <n v="3218"/>
    <s v="Deron Williams"/>
    <d v="1984-06-26T00:00:00"/>
    <s v="Former"/>
    <s v="g"/>
    <s v="USA"/>
    <s v="Mezcla"/>
    <d v="2005-11-01T00:00:00"/>
    <n v="2005"/>
    <n v="2017"/>
    <d v="2019-07-31T00:00:00"/>
    <n v="0"/>
    <s v="No"/>
    <n v="35"/>
    <n v="21.35"/>
    <n v="35.090000000000003"/>
    <n v="90.72"/>
    <n v="190.5"/>
    <n v="190.5"/>
    <n v="25"/>
    <n v="700"/>
    <s v="No"/>
    <m/>
    <m/>
    <m/>
    <x v="1"/>
  </r>
  <r>
    <n v="3219"/>
    <s v="Frank Williams"/>
    <d v="1980-02-25T00:00:00"/>
    <s v="Former"/>
    <s v="g"/>
    <s v="USA"/>
    <s v="Black"/>
    <d v="2002-11-01T00:00:00"/>
    <n v="2002"/>
    <n v="2005"/>
    <d v="2019-07-31T00:00:00"/>
    <n v="0"/>
    <s v="No"/>
    <n v="39"/>
    <n v="22.68"/>
    <n v="39.43"/>
    <n v="96.16"/>
    <n v="190.5"/>
    <n v="190.5"/>
    <n v="26.5"/>
    <n v="86"/>
    <s v="No"/>
    <m/>
    <m/>
    <m/>
    <x v="1"/>
  </r>
  <r>
    <n v="3220"/>
    <s v="Marcus Williams"/>
    <d v="1985-12-03T00:00:00"/>
    <s v="Former"/>
    <s v="g"/>
    <s v="USA"/>
    <s v="Black"/>
    <d v="2006-11-01T00:00:00"/>
    <n v="2006"/>
    <n v="2010"/>
    <d v="2019-07-31T00:00:00"/>
    <n v="0"/>
    <s v="No"/>
    <n v="33"/>
    <n v="20.91"/>
    <n v="33.659999999999997"/>
    <n v="92.99"/>
    <n v="190.5"/>
    <n v="190.5"/>
    <n v="25.62"/>
    <n v="203"/>
    <s v="Yes"/>
    <m/>
    <m/>
    <m/>
    <x v="1"/>
  </r>
  <r>
    <n v="3221"/>
    <s v="Ray Williams"/>
    <d v="1954-10-14T00:00:00"/>
    <s v="Former"/>
    <s v="g"/>
    <s v="USA"/>
    <s v="Black"/>
    <d v="1977-11-01T00:00:00"/>
    <n v="1977"/>
    <n v="1987"/>
    <d v="2013-03-22T00:00:00"/>
    <n v="1"/>
    <s v="Yes"/>
    <n v="58"/>
    <n v="23.05"/>
    <n v="58.44"/>
    <n v="85.27"/>
    <n v="190.5"/>
    <n v="190.5"/>
    <n v="23.5"/>
    <n v="655"/>
    <s v="No"/>
    <s v="Cáncer"/>
    <s v="Infarto cuando estaba en tratamiento por cáncer de colon"/>
    <s v="BA41.Z"/>
    <x v="2"/>
  </r>
  <r>
    <n v="3222"/>
    <s v="Ron Williams"/>
    <d v="1944-09-24T00:00:00"/>
    <s v="Former"/>
    <s v="g"/>
    <s v="USA"/>
    <s v="Black"/>
    <d v="1968-11-01T00:00:00"/>
    <n v="1968"/>
    <n v="1976"/>
    <d v="2004-04-04T00:00:00"/>
    <n v="1"/>
    <s v="Yes"/>
    <n v="59"/>
    <n v="24.1"/>
    <n v="59.53"/>
    <n v="85.27"/>
    <n v="190.5"/>
    <n v="190.5"/>
    <n v="23.5"/>
    <n v="516"/>
    <s v="No"/>
    <s v="Diseases of the circulatory system"/>
    <s v="Ataque al corazón"/>
    <s v="BA41.Z Acute myocardial infarction, unspecified"/>
    <x v="2"/>
  </r>
  <r>
    <n v="3223"/>
    <s v="Sam Williams"/>
    <d v="1945-01-22T00:00:00"/>
    <s v="Former"/>
    <s v="g"/>
    <s v="USA"/>
    <s v="Black"/>
    <d v="1968-11-01T00:00:00"/>
    <n v="1968"/>
    <n v="1970"/>
    <d v="2019-07-31T00:00:00"/>
    <n v="0"/>
    <s v="No"/>
    <n v="74"/>
    <n v="23.78"/>
    <n v="74.52"/>
    <n v="81.650000000000006"/>
    <n v="190.5"/>
    <n v="190.5"/>
    <n v="22.5"/>
    <n v="66"/>
    <s v="No"/>
    <m/>
    <m/>
    <m/>
    <x v="1"/>
  </r>
  <r>
    <n v="3224"/>
    <s v="Dedric Willoughby"/>
    <d v="1974-05-27T00:00:00"/>
    <s v="Former"/>
    <s v="G-F"/>
    <s v="USA"/>
    <s v="Black"/>
    <d v="1999-11-01T00:00:00"/>
    <n v="1999"/>
    <n v="2000"/>
    <d v="2019-07-31T00:00:00"/>
    <n v="0"/>
    <s v="No"/>
    <n v="45"/>
    <n v="25.43"/>
    <n v="45.18"/>
    <n v="81.650000000000006"/>
    <n v="190.5"/>
    <n v="190.5"/>
    <n v="22.5"/>
    <n v="25"/>
    <s v="No"/>
    <m/>
    <m/>
    <m/>
    <x v="1"/>
  </r>
  <r>
    <n v="3225"/>
    <s v="Bobby Wilson"/>
    <d v="1951-01-15T00:00:00"/>
    <s v="Former"/>
    <s v="g"/>
    <s v="USA"/>
    <s v="Black"/>
    <d v="1974-11-01T00:00:00"/>
    <n v="1974"/>
    <n v="1978"/>
    <d v="2019-07-31T00:00:00"/>
    <n v="0"/>
    <s v="No"/>
    <n v="68"/>
    <n v="23.79"/>
    <n v="68.540000000000006"/>
    <n v="79.38"/>
    <n v="190.5"/>
    <n v="190.5"/>
    <n v="21.87"/>
    <n v="143"/>
    <s v="No"/>
    <m/>
    <m/>
    <m/>
    <x v="1"/>
  </r>
  <r>
    <n v="3226"/>
    <s v="Bubba Wilson"/>
    <d v="1955-08-07T00:00:00"/>
    <s v="Former"/>
    <s v="g"/>
    <s v="USA"/>
    <s v="Black"/>
    <d v="1979-11-01T00:00:00"/>
    <n v="1979"/>
    <n v="1980"/>
    <d v="2019-07-31T00:00:00"/>
    <n v="0"/>
    <s v="No"/>
    <n v="63"/>
    <n v="24.24"/>
    <n v="63.98"/>
    <n v="79.38"/>
    <n v="190.5"/>
    <n v="190.5"/>
    <n v="21.87"/>
    <n v="16"/>
    <s v="No"/>
    <m/>
    <m/>
    <m/>
    <x v="1"/>
  </r>
  <r>
    <n v="3227"/>
    <s v="Ricky Wilson"/>
    <d v="1964-07-16T00:00:00"/>
    <s v="Former"/>
    <s v="g"/>
    <s v="USA"/>
    <s v="Black"/>
    <d v="1987-11-01T00:00:00"/>
    <n v="1987"/>
    <n v="1988"/>
    <d v="2019-07-31T00:00:00"/>
    <n v="0"/>
    <s v="No"/>
    <n v="55"/>
    <n v="23.29"/>
    <n v="55.04"/>
    <n v="88.45"/>
    <n v="190.5"/>
    <n v="190.5"/>
    <n v="24.37"/>
    <n v="24"/>
    <s v="No"/>
    <m/>
    <m/>
    <m/>
    <x v="1"/>
  </r>
  <r>
    <n v="3228"/>
    <s v="Leon Wood"/>
    <d v="1962-03-25T00:00:00"/>
    <s v="Former"/>
    <s v="g"/>
    <s v="USA"/>
    <s v="Black"/>
    <d v="1984-11-01T00:00:00"/>
    <n v="1984"/>
    <n v="1991"/>
    <d v="2019-07-31T00:00:00"/>
    <n v="0"/>
    <s v="No"/>
    <n v="57"/>
    <n v="22.61"/>
    <n v="57.35"/>
    <n v="83.91"/>
    <n v="190.5"/>
    <n v="190.5"/>
    <n v="23.12"/>
    <n v="274"/>
    <s v="No"/>
    <m/>
    <m/>
    <m/>
    <x v="1"/>
  </r>
  <r>
    <n v="3229"/>
    <s v="Bracey Wright"/>
    <d v="1984-07-01T00:00:00"/>
    <s v="Former"/>
    <s v="g"/>
    <s v="USA"/>
    <s v="Black"/>
    <d v="2005-11-01T00:00:00"/>
    <n v="2005"/>
    <n v="2007"/>
    <d v="2019-07-31T00:00:00"/>
    <n v="0"/>
    <s v="No"/>
    <n v="35"/>
    <n v="21.34"/>
    <n v="35.08"/>
    <n v="95.25"/>
    <n v="190.5"/>
    <n v="190.5"/>
    <n v="26.25"/>
    <n v="26"/>
    <s v="No"/>
    <m/>
    <m/>
    <m/>
    <x v="1"/>
  </r>
  <r>
    <n v="3230"/>
    <s v="Danny Young"/>
    <d v="1962-07-26T00:00:00"/>
    <s v="Former"/>
    <s v="g"/>
    <s v="USA"/>
    <s v="Black"/>
    <d v="1984-11-01T00:00:00"/>
    <n v="1984"/>
    <n v="1995"/>
    <d v="2019-07-31T00:00:00"/>
    <n v="0"/>
    <s v="No"/>
    <n v="57"/>
    <n v="22.27"/>
    <n v="57.01"/>
    <n v="79.38"/>
    <n v="190.5"/>
    <n v="190.5"/>
    <n v="21.87"/>
    <n v="574"/>
    <s v="No"/>
    <m/>
    <m/>
    <m/>
    <x v="1"/>
  </r>
  <r>
    <n v="3231"/>
    <s v="Gary Zeller"/>
    <d v="1947-11-20T00:00:00"/>
    <s v="Former"/>
    <s v="g"/>
    <s v="USA"/>
    <s v="White"/>
    <d v="1970-11-01T00:00:00"/>
    <n v="1970"/>
    <n v="1972"/>
    <d v="1996-02-05T00:00:00"/>
    <n v="1"/>
    <s v="Yes"/>
    <n v="48"/>
    <n v="22.95"/>
    <n v="48.21"/>
    <n v="92.99"/>
    <n v="190.5"/>
    <n v="190.5"/>
    <n v="25.62"/>
    <n v="78"/>
    <s v="No"/>
    <s v="Diseases of the circulatory system"/>
    <s v="No he podido confirmarlo"/>
    <s v="XB5F"/>
    <x v="4"/>
  </r>
  <r>
    <n v="3232"/>
    <s v="Derrick Zimmerman"/>
    <d v="1981-12-02T00:00:00"/>
    <s v="Former"/>
    <s v="g"/>
    <s v="USA"/>
    <s v="Black"/>
    <d v="2005-11-01T00:00:00"/>
    <n v="2005"/>
    <n v="2006"/>
    <d v="2019-07-31T00:00:00"/>
    <n v="0"/>
    <s v="No"/>
    <n v="37"/>
    <n v="23.92"/>
    <n v="37.659999999999997"/>
    <n v="88.45"/>
    <n v="190.5"/>
    <n v="190.5"/>
    <n v="24.37"/>
    <n v="2"/>
    <s v="No"/>
    <m/>
    <m/>
    <m/>
    <x v="1"/>
  </r>
  <r>
    <n v="3233"/>
    <s v="Matt Zunic"/>
    <d v="1919-12-19T00:00:00"/>
    <s v="Former"/>
    <s v="G-F"/>
    <s v="USA"/>
    <s v="White"/>
    <d v="1948-11-01T00:00:00"/>
    <n v="1948"/>
    <n v="1949"/>
    <d v="2006-12-15T00:00:00"/>
    <n v="1"/>
    <s v="Yes"/>
    <n v="86"/>
    <n v="28.87"/>
    <n v="86.99"/>
    <n v="88.45"/>
    <n v="190.5"/>
    <n v="190.5"/>
    <n v="24.37"/>
    <n v="56"/>
    <s v="No"/>
    <s v="Causas naturales/mientras dormía"/>
    <s v="nada"/>
    <s v="MG2A Old age"/>
    <x v="6"/>
  </r>
  <r>
    <n v="3234"/>
    <s v="Mahdi Abdul-Rahman"/>
    <d v="1942-04-15T00:00:00"/>
    <s v="Former"/>
    <s v="g"/>
    <s v="USA"/>
    <s v="Black"/>
    <d v="1964-11-01T00:00:00"/>
    <n v="1964"/>
    <n v="1974"/>
    <d v="2011-11-18T00:00:00"/>
    <n v="1"/>
    <s v="Yes"/>
    <n v="69"/>
    <n v="22.55"/>
    <n v="69.59"/>
    <n v="83.91"/>
    <n v="187.96"/>
    <n v="187.96"/>
    <n v="23.75"/>
    <n v="724"/>
    <s v="No"/>
    <s v="Diseases of the circulatory system"/>
    <s v="Complicaciones después de una cirugía de corazón"/>
    <s v="PK80.1Z"/>
    <x v="2"/>
  </r>
  <r>
    <n v="3235"/>
    <s v="Blake Ahearn"/>
    <d v="1984-05-27T00:00:00"/>
    <s v="Former"/>
    <s v="g"/>
    <s v="USA"/>
    <s v="Black"/>
    <d v="2007-11-01T00:00:00"/>
    <n v="2007"/>
    <n v="2012"/>
    <d v="2019-07-31T00:00:00"/>
    <n v="0"/>
    <s v="No"/>
    <n v="35"/>
    <n v="23.43"/>
    <n v="35.18"/>
    <n v="86.18"/>
    <n v="187.96"/>
    <n v="187.96"/>
    <n v="24.39"/>
    <n v="19"/>
    <s v="No"/>
    <m/>
    <m/>
    <m/>
    <x v="1"/>
  </r>
  <r>
    <n v="3236"/>
    <s v="Steve Alford"/>
    <d v="1964-11-23T00:00:00"/>
    <s v="Former"/>
    <s v="g"/>
    <s v="USA"/>
    <s v="White"/>
    <d v="1987-11-01T00:00:00"/>
    <n v="1987"/>
    <n v="1991"/>
    <d v="2019-07-31T00:00:00"/>
    <n v="0"/>
    <s v="No"/>
    <n v="54"/>
    <n v="22.94"/>
    <n v="54.68"/>
    <n v="83.01"/>
    <n v="187.96"/>
    <n v="187.96"/>
    <n v="23.5"/>
    <n v="169"/>
    <s v="No"/>
    <m/>
    <m/>
    <m/>
    <x v="1"/>
  </r>
  <r>
    <n v="3237"/>
    <s v="Lucius Allen"/>
    <d v="1947-09-26T00:00:00"/>
    <s v="Former"/>
    <s v="g"/>
    <s v="USA"/>
    <s v="Black"/>
    <d v="1969-11-01T00:00:00"/>
    <n v="1969"/>
    <n v="1979"/>
    <d v="2019-07-31T00:00:00"/>
    <n v="0"/>
    <s v="No"/>
    <n v="71"/>
    <n v="22.1"/>
    <n v="71.84"/>
    <n v="79.38"/>
    <n v="187.96"/>
    <n v="187.96"/>
    <n v="22.47"/>
    <n v="702"/>
    <s v="No"/>
    <m/>
    <m/>
    <m/>
    <x v="1"/>
  </r>
  <r>
    <n v="3238"/>
    <s v="Rafer Alston"/>
    <d v="1976-07-24T00:00:00"/>
    <s v="Former"/>
    <s v="g"/>
    <s v="USA"/>
    <s v="Black"/>
    <d v="1999-11-01T00:00:00"/>
    <n v="1999"/>
    <n v="2010"/>
    <d v="2019-07-31T00:00:00"/>
    <n v="0"/>
    <s v="No"/>
    <n v="43"/>
    <n v="23.27"/>
    <n v="43.02"/>
    <n v="77.56"/>
    <n v="187.96"/>
    <n v="187.96"/>
    <n v="21.95"/>
    <n v="671"/>
    <s v="No"/>
    <m/>
    <m/>
    <m/>
    <x v="1"/>
  </r>
  <r>
    <n v="3239"/>
    <s v="Cliff Anderson"/>
    <d v="1944-09-07T00:00:00"/>
    <s v="Former"/>
    <s v="G-F"/>
    <s v="USA"/>
    <s v="Black"/>
    <d v="1967-11-01T00:00:00"/>
    <n v="1967"/>
    <n v="1971"/>
    <d v="2019-07-31T00:00:00"/>
    <n v="0"/>
    <s v="No"/>
    <n v="74"/>
    <n v="23.15"/>
    <n v="74.89"/>
    <n v="90.72"/>
    <n v="187.96"/>
    <n v="187.96"/>
    <n v="25.68"/>
    <n v="81"/>
    <s v="No"/>
    <m/>
    <m/>
    <m/>
    <x v="1"/>
  </r>
  <r>
    <n v="3240"/>
    <s v="Dan Anderson"/>
    <d v="1951-01-01T00:00:00"/>
    <s v="Former"/>
    <s v="g"/>
    <s v="USA"/>
    <s v="White"/>
    <d v="1974-11-01T00:00:00"/>
    <n v="1974"/>
    <n v="1976"/>
    <d v="2019-07-31T00:00:00"/>
    <n v="0"/>
    <s v="No"/>
    <n v="68"/>
    <n v="23.83"/>
    <n v="68.58"/>
    <n v="83.91"/>
    <n v="187.96"/>
    <n v="187.96"/>
    <n v="23.75"/>
    <n v="95"/>
    <s v="No"/>
    <m/>
    <m/>
    <m/>
    <x v="1"/>
  </r>
  <r>
    <n v="3241"/>
    <s v="B.J. Armstrong"/>
    <d v="1967-09-09T00:00:00"/>
    <s v="Former"/>
    <s v="g"/>
    <s v="USA"/>
    <s v="Black"/>
    <d v="1989-11-01T00:00:00"/>
    <n v="1989"/>
    <n v="2000"/>
    <d v="2019-07-31T00:00:00"/>
    <n v="0"/>
    <s v="No"/>
    <n v="51"/>
    <n v="22.15"/>
    <n v="51.89"/>
    <n v="79.38"/>
    <n v="187.96"/>
    <n v="187.96"/>
    <n v="22.47"/>
    <n v="747"/>
    <s v="No"/>
    <m/>
    <m/>
    <m/>
    <x v="1"/>
  </r>
  <r>
    <n v="3242"/>
    <s v="Jay Arnette"/>
    <d v="1938-12-19T00:00:00"/>
    <s v="Former"/>
    <s v="g"/>
    <s v="USA"/>
    <s v="White"/>
    <d v="1963-11-01T00:00:00"/>
    <n v="1963"/>
    <n v="1966"/>
    <d v="2019-07-31T00:00:00"/>
    <n v="0"/>
    <s v="No"/>
    <n v="80"/>
    <n v="24.87"/>
    <n v="80.61"/>
    <n v="79.38"/>
    <n v="187.96"/>
    <n v="187.96"/>
    <n v="22.47"/>
    <n v="114"/>
    <s v="No"/>
    <m/>
    <m/>
    <m/>
    <x v="1"/>
  </r>
  <r>
    <n v="3243"/>
    <s v="Carlos Arroyo"/>
    <d v="1979-07-30T00:00:00"/>
    <s v="Former"/>
    <s v="g"/>
    <s v="No USA"/>
    <s v="Mezcla"/>
    <d v="2001-11-01T00:00:00"/>
    <n v="2001"/>
    <n v="2011"/>
    <d v="2019-07-31T00:00:00"/>
    <n v="0"/>
    <s v="No"/>
    <n v="40"/>
    <n v="22.26"/>
    <n v="40"/>
    <n v="91.63"/>
    <n v="187.96"/>
    <n v="187.96"/>
    <n v="25.93"/>
    <n v="569"/>
    <s v="No"/>
    <m/>
    <m/>
    <m/>
    <x v="1"/>
  </r>
  <r>
    <n v="3244"/>
    <s v="Don Asmonga"/>
    <d v="1928-02-15T00:00:00"/>
    <s v="Former"/>
    <s v="g"/>
    <s v="USA"/>
    <s v="White"/>
    <d v="1953-11-01T00:00:00"/>
    <n v="1953"/>
    <n v="1954"/>
    <d v="2014-01-13T00:00:00"/>
    <n v="1"/>
    <s v="Yes"/>
    <n v="85"/>
    <n v="25.71"/>
    <n v="85.91"/>
    <n v="83.91"/>
    <n v="187.96"/>
    <n v="187.96"/>
    <n v="23.75"/>
    <n v="7"/>
    <s v="No"/>
    <m/>
    <s v="Complicaciones de enfermedades, incluyendo neumonía"/>
    <s v="CA40.Z"/>
    <x v="0"/>
  </r>
  <r>
    <n v="3245"/>
    <s v="Dick Atha"/>
    <d v="1931-09-21T00:00:00"/>
    <s v="Former"/>
    <s v="g"/>
    <s v="USA"/>
    <s v="White"/>
    <d v="1955-11-01T00:00:00"/>
    <n v="1955"/>
    <n v="1958"/>
    <d v="2019-07-31T00:00:00"/>
    <n v="0"/>
    <s v="No"/>
    <n v="87"/>
    <n v="24.11"/>
    <n v="87.86"/>
    <n v="86.18"/>
    <n v="187.96"/>
    <n v="187.96"/>
    <n v="24.39"/>
    <n v="43"/>
    <s v="No"/>
    <m/>
    <m/>
    <m/>
    <x v="1"/>
  </r>
  <r>
    <n v="3246"/>
    <s v="William Avery"/>
    <d v="1979-08-08T00:00:00"/>
    <s v="Former"/>
    <s v="g"/>
    <s v="USA"/>
    <s v="Black"/>
    <d v="1999-11-01T00:00:00"/>
    <n v="1999"/>
    <n v="2002"/>
    <d v="2019-07-31T00:00:00"/>
    <n v="0"/>
    <s v="No"/>
    <n v="39"/>
    <n v="20.23"/>
    <n v="39.979999999999997"/>
    <n v="89.36"/>
    <n v="187.96"/>
    <n v="187.96"/>
    <n v="25.29"/>
    <n v="142"/>
    <s v="No"/>
    <m/>
    <m/>
    <m/>
    <x v="1"/>
  </r>
  <r>
    <n v="3247"/>
    <s v="Johnny Bach"/>
    <d v="1924-07-10T00:00:00"/>
    <s v="Former"/>
    <s v="F-G"/>
    <s v="USA"/>
    <s v="White"/>
    <d v="1948-11-01T00:00:00"/>
    <n v="1948"/>
    <n v="1949"/>
    <d v="2016-01-18T00:00:00"/>
    <n v="1"/>
    <s v="Yes"/>
    <n v="91"/>
    <n v="24.31"/>
    <n v="91.52"/>
    <n v="81.650000000000006"/>
    <n v="187.96"/>
    <n v="187.96"/>
    <n v="23.11"/>
    <n v="34"/>
    <s v="No"/>
    <s v="Diseases of the circulatory system"/>
    <s v="Complicaciones después de un infarto"/>
    <s v="BA41.Z Acute myocardial infarction, unspecified"/>
    <x v="2"/>
  </r>
  <r>
    <n v="3248"/>
    <s v="Marcus Banks"/>
    <d v="1981-11-19T00:00:00"/>
    <s v="Former"/>
    <s v="g"/>
    <s v="USA"/>
    <s v="Black"/>
    <d v="2003-11-01T00:00:00"/>
    <n v="2003"/>
    <n v="2011"/>
    <d v="2019-07-31T00:00:00"/>
    <n v="0"/>
    <s v="No"/>
    <n v="37"/>
    <n v="21.95"/>
    <n v="37.69"/>
    <n v="90.72"/>
    <n v="187.96"/>
    <n v="187.96"/>
    <n v="25.68"/>
    <n v="348"/>
    <s v="No"/>
    <m/>
    <m/>
    <m/>
    <x v="1"/>
  </r>
  <r>
    <n v="3249"/>
    <s v="Cliff Barker"/>
    <d v="1921-01-15T00:00:00"/>
    <s v="Former"/>
    <s v="g"/>
    <s v="USA"/>
    <s v="White"/>
    <d v="1949-11-01T00:00:00"/>
    <n v="1949"/>
    <n v="1952"/>
    <d v="1998-03-17T00:00:00"/>
    <n v="1"/>
    <s v="Yes"/>
    <n v="77"/>
    <n v="28.79"/>
    <n v="77.17"/>
    <n v="83.91"/>
    <n v="187.96"/>
    <n v="187.96"/>
    <n v="23.75"/>
    <n v="149"/>
    <s v="No"/>
    <s v="Causas naturales/mientras dormía"/>
    <s v="Murió mientras dormía aunque´tenía diabetes en sus últimos años"/>
    <s v="XB5F"/>
    <x v="4"/>
  </r>
  <r>
    <n v="3250"/>
    <s v="John Battle"/>
    <d v="1962-11-09T00:00:00"/>
    <s v="Former"/>
    <s v="g"/>
    <s v="USA"/>
    <s v="Black"/>
    <d v="1985-11-01T00:00:00"/>
    <n v="1985"/>
    <n v="1995"/>
    <d v="2019-07-31T00:00:00"/>
    <n v="0"/>
    <s v="No"/>
    <n v="56"/>
    <n v="22.98"/>
    <n v="56.72"/>
    <n v="79.38"/>
    <n v="187.96"/>
    <n v="187.96"/>
    <n v="22.47"/>
    <n v="612"/>
    <s v="No"/>
    <m/>
    <m/>
    <m/>
    <x v="1"/>
  </r>
  <r>
    <n v="3251"/>
    <s v="Sergei Bazarevich"/>
    <d v="1965-03-16T00:00:00"/>
    <s v="Former"/>
    <s v="g"/>
    <s v="No USA"/>
    <s v="White"/>
    <d v="1994-11-01T00:00:00"/>
    <n v="1994"/>
    <n v="1995"/>
    <d v="2019-07-31T00:00:00"/>
    <n v="0"/>
    <s v="No"/>
    <n v="54"/>
    <n v="29.63"/>
    <n v="54.37"/>
    <n v="76.2"/>
    <n v="187.96"/>
    <n v="187.96"/>
    <n v="21.57"/>
    <n v="10"/>
    <s v="No"/>
    <m/>
    <m/>
    <m/>
    <x v="1"/>
  </r>
  <r>
    <n v="3252"/>
    <s v="Leon Blevins"/>
    <d v="1926-06-25T00:00:00"/>
    <s v="Former"/>
    <s v="g"/>
    <s v="USA"/>
    <s v="Black"/>
    <d v="1950-11-01T00:00:00"/>
    <n v="1950"/>
    <n v="1951"/>
    <d v="1987-09-02T00:00:00"/>
    <n v="1"/>
    <s v="Yes"/>
    <n v="61"/>
    <n v="24.35"/>
    <n v="61.19"/>
    <n v="72.569999999999993"/>
    <n v="187.96"/>
    <n v="187.96"/>
    <n v="20.54"/>
    <n v="2"/>
    <s v="No"/>
    <m/>
    <s v="Larga enfermedad"/>
    <s v="XB5F"/>
    <x v="4"/>
  </r>
  <r>
    <n v="3253"/>
    <s v="Phil Bond"/>
    <d v="1954-07-27T00:00:00"/>
    <s v="Former"/>
    <s v="g"/>
    <s v="USA"/>
    <s v="Black"/>
    <d v="1977-11-01T00:00:00"/>
    <n v="1977"/>
    <n v="1978"/>
    <d v="2019-07-31T00:00:00"/>
    <n v="0"/>
    <s v="No"/>
    <n v="65"/>
    <n v="23.27"/>
    <n v="65.010000000000005"/>
    <n v="79.38"/>
    <n v="187.96"/>
    <n v="187.96"/>
    <n v="22.47"/>
    <n v="7"/>
    <s v="No"/>
    <m/>
    <m/>
    <m/>
    <x v="1"/>
  </r>
  <r>
    <n v="3254"/>
    <s v="Ron Boone"/>
    <d v="1946-09-06T00:00:00"/>
    <s v="Former"/>
    <s v="G-F"/>
    <s v="USA"/>
    <s v="Black"/>
    <d v="1976-11-01T00:00:00"/>
    <n v="1976"/>
    <n v="1981"/>
    <d v="2019-07-31T00:00:00"/>
    <n v="0"/>
    <s v="No"/>
    <n v="72"/>
    <n v="30.15"/>
    <n v="72.900000000000006"/>
    <n v="90.72"/>
    <n v="187.96"/>
    <n v="187.96"/>
    <n v="25.68"/>
    <n v="379"/>
    <s v="No"/>
    <m/>
    <m/>
    <m/>
    <x v="1"/>
  </r>
  <r>
    <n v="3255"/>
    <s v="Freddie Boyd"/>
    <d v="1950-06-13T00:00:00"/>
    <s v="Former"/>
    <s v="g"/>
    <s v="USA"/>
    <s v="Black"/>
    <d v="1972-11-01T00:00:00"/>
    <n v="1972"/>
    <n v="1978"/>
    <d v="2019-07-31T00:00:00"/>
    <n v="0"/>
    <s v="No"/>
    <n v="69"/>
    <n v="22.39"/>
    <n v="69.13"/>
    <n v="81.650000000000006"/>
    <n v="187.96"/>
    <n v="187.96"/>
    <n v="23.11"/>
    <n v="327"/>
    <s v="Yes"/>
    <m/>
    <m/>
    <m/>
    <x v="1"/>
  </r>
  <r>
    <n v="3256"/>
    <s v="Avery Bradley"/>
    <d v="1990-11-26T00:00:00"/>
    <s v="Active"/>
    <s v="g"/>
    <s v="USA"/>
    <s v="Black"/>
    <d v="2010-11-01T00:00:00"/>
    <n v="2010"/>
    <n v="2020"/>
    <d v="2019-07-31T00:00:00"/>
    <n v="0"/>
    <s v="No"/>
    <n v="28"/>
    <n v="19.93"/>
    <n v="28.68"/>
    <n v="81.650000000000006"/>
    <n v="187.96"/>
    <n v="187.96"/>
    <n v="23.11"/>
    <n v="268"/>
    <s v="No"/>
    <m/>
    <m/>
    <m/>
    <x v="1"/>
  </r>
  <r>
    <n v="3257"/>
    <s v="Mike Bratz"/>
    <d v="1955-10-17T00:00:00"/>
    <s v="Former"/>
    <s v="g"/>
    <s v="USA"/>
    <s v="White"/>
    <d v="1977-11-01T00:00:00"/>
    <n v="1977"/>
    <n v="1986"/>
    <d v="2019-07-31T00:00:00"/>
    <n v="0"/>
    <s v="No"/>
    <n v="63"/>
    <n v="22.04"/>
    <n v="63.79"/>
    <n v="83.91"/>
    <n v="187.96"/>
    <n v="187.96"/>
    <n v="23.75"/>
    <n v="586"/>
    <s v="No"/>
    <m/>
    <m/>
    <m/>
    <x v="1"/>
  </r>
  <r>
    <n v="3258"/>
    <s v="J.R. Bremer"/>
    <d v="1980-09-19T00:00:00"/>
    <s v="Former"/>
    <s v="g"/>
    <s v="USA"/>
    <s v="Black"/>
    <d v="2002-11-01T00:00:00"/>
    <n v="2002"/>
    <n v="2004"/>
    <d v="2019-07-31T00:00:00"/>
    <n v="0"/>
    <s v="No"/>
    <n v="38"/>
    <n v="22.12"/>
    <n v="38.86"/>
    <n v="83.91"/>
    <n v="187.96"/>
    <n v="187.96"/>
    <n v="23.75"/>
    <n v="100"/>
    <s v="Yes"/>
    <m/>
    <m/>
    <m/>
    <x v="1"/>
  </r>
  <r>
    <n v="3259"/>
    <s v="Al Brightman"/>
    <d v="1923-09-22T00:00:00"/>
    <s v="Former"/>
    <s v="F"/>
    <s v="USA"/>
    <s v="White"/>
    <d v="1946-11-01T00:00:00"/>
    <n v="1946"/>
    <n v="1947"/>
    <d v="1992-06-10T00:00:00"/>
    <n v="1"/>
    <s v="Yes"/>
    <n v="68"/>
    <n v="23.11"/>
    <n v="68.72"/>
    <n v="88.45"/>
    <n v="187.96"/>
    <n v="187.96"/>
    <n v="25.04"/>
    <n v="58"/>
    <s v="No"/>
    <s v="Cáncer"/>
    <s v="Dos años con cáncer de hígado"/>
    <s v="2C12.0&amp;XA5DY0"/>
    <x v="3"/>
  </r>
  <r>
    <n v="3260"/>
    <s v="Wayman Britt"/>
    <d v="1952-08-31T00:00:00"/>
    <s v="Former"/>
    <s v="g"/>
    <s v="USA"/>
    <s v="Black"/>
    <d v="1977-11-01T00:00:00"/>
    <n v="1977"/>
    <n v="1978"/>
    <d v="2019-07-31T00:00:00"/>
    <n v="0"/>
    <s v="No"/>
    <n v="66"/>
    <n v="25.17"/>
    <n v="66.91"/>
    <n v="83.91"/>
    <n v="187.96"/>
    <n v="187.96"/>
    <n v="23.75"/>
    <n v="7"/>
    <s v="No"/>
    <m/>
    <m/>
    <m/>
    <x v="1"/>
  </r>
  <r>
    <n v="3261"/>
    <s v="Bobby Brown"/>
    <d v="1984-09-24T00:00:00"/>
    <s v="Former"/>
    <s v="g"/>
    <s v="USA"/>
    <s v="Black"/>
    <d v="2008-11-01T00:00:00"/>
    <n v="2008"/>
    <n v="2018"/>
    <d v="2019-07-31T00:00:00"/>
    <n v="0"/>
    <s v="No"/>
    <n v="34"/>
    <n v="24.1"/>
    <n v="34.85"/>
    <n v="79.38"/>
    <n v="187.96"/>
    <n v="187.96"/>
    <n v="22.47"/>
    <n v="113"/>
    <s v="No"/>
    <m/>
    <m/>
    <m/>
    <x v="1"/>
  </r>
  <r>
    <n v="3262"/>
    <s v="Darrell Brown"/>
    <d v="1923-03-14T00:00:00"/>
    <s v="Former"/>
    <s v="F"/>
    <s v="USA"/>
    <s v="Black"/>
    <d v="1948-11-01T00:00:00"/>
    <n v="1948"/>
    <n v="1949"/>
    <d v="1990-10-07T00:00:00"/>
    <n v="1"/>
    <s v="Yes"/>
    <n v="67"/>
    <n v="25.64"/>
    <n v="67.569999999999993"/>
    <n v="79.38"/>
    <n v="187.96"/>
    <n v="187.96"/>
    <n v="22.47"/>
    <n v="3"/>
    <s v="No"/>
    <m/>
    <s v="nada"/>
    <s v="XB5F"/>
    <x v="4"/>
  </r>
  <r>
    <n v="3263"/>
    <s v="Randy Brown"/>
    <d v="1968-05-22T00:00:00"/>
    <s v="Former"/>
    <s v="g"/>
    <s v="USA"/>
    <s v="Black"/>
    <d v="1991-11-01T00:00:00"/>
    <n v="1991"/>
    <n v="2003"/>
    <d v="2019-07-31T00:00:00"/>
    <n v="0"/>
    <s v="No"/>
    <n v="51"/>
    <n v="23.44"/>
    <n v="51.19"/>
    <n v="86.18"/>
    <n v="187.96"/>
    <n v="187.96"/>
    <n v="24.39"/>
    <n v="655"/>
    <s v="No"/>
    <m/>
    <m/>
    <m/>
    <x v="1"/>
  </r>
  <r>
    <n v="3264"/>
    <s v="Tierre Brown"/>
    <d v="1979-06-03T00:00:00"/>
    <s v="Former"/>
    <s v="g"/>
    <s v="USA"/>
    <s v="Black"/>
    <d v="2001-11-01T00:00:00"/>
    <n v="2001"/>
    <n v="2005"/>
    <d v="2019-07-31T00:00:00"/>
    <n v="0"/>
    <s v="No"/>
    <n v="40"/>
    <n v="22.41"/>
    <n v="40.159999999999997"/>
    <n v="85.73"/>
    <n v="187.96"/>
    <n v="187.96"/>
    <n v="24.27"/>
    <n v="134"/>
    <s v="No"/>
    <m/>
    <m/>
    <m/>
    <x v="1"/>
  </r>
  <r>
    <n v="3265"/>
    <s v="Ticky Burden"/>
    <d v="1953-02-28T00:00:00"/>
    <s v="Former"/>
    <s v="g"/>
    <s v="USA"/>
    <s v="Black"/>
    <d v="1976-11-01T00:00:00"/>
    <n v="1976"/>
    <n v="1978"/>
    <d v="2015-10-29T00:00:00"/>
    <n v="1"/>
    <s v="Yes"/>
    <n v="62"/>
    <n v="23.67"/>
    <n v="62.66"/>
    <n v="83.91"/>
    <n v="187.96"/>
    <n v="187.96"/>
    <n v="23.75"/>
    <n v="63"/>
    <s v="No"/>
    <m/>
    <s v="Murió en su sueño pero tenía ATTR amuloidosis, una enfermedad que compromete el sistema inmune"/>
    <s v="5D00.20 Hereditary ATTR amyloidosis"/>
    <x v="0"/>
  </r>
  <r>
    <n v="3266"/>
    <s v="David Burns"/>
    <d v="1958-07-03T00:00:00"/>
    <s v="Former"/>
    <s v="g"/>
    <s v="USA"/>
    <s v="Black"/>
    <d v="1981-11-01T00:00:00"/>
    <n v="1981"/>
    <n v="1982"/>
    <d v="2019-07-31T00:00:00"/>
    <n v="0"/>
    <s v="No"/>
    <n v="61"/>
    <n v="23.33"/>
    <n v="61.08"/>
    <n v="81.650000000000006"/>
    <n v="187.96"/>
    <n v="187.96"/>
    <n v="23.11"/>
    <n v="9"/>
    <s v="No"/>
    <m/>
    <m/>
    <m/>
    <x v="1"/>
  </r>
  <r>
    <n v="3267"/>
    <s v="Steve Burtt"/>
    <d v="1962-11-05T00:00:00"/>
    <s v="Former"/>
    <s v="g"/>
    <s v="USA"/>
    <s v="Black"/>
    <d v="1984-11-01T00:00:00"/>
    <n v="1984"/>
    <n v="1993"/>
    <d v="2019-07-31T00:00:00"/>
    <n v="0"/>
    <s v="No"/>
    <n v="56"/>
    <n v="21.99"/>
    <n v="56.73"/>
    <n v="83.91"/>
    <n v="187.96"/>
    <n v="187.96"/>
    <n v="23.75"/>
    <n v="101"/>
    <s v="No"/>
    <m/>
    <m/>
    <m/>
    <x v="1"/>
  </r>
  <r>
    <n v="3268"/>
    <s v="Donnie Butcher"/>
    <d v="1936-02-08T00:00:00"/>
    <s v="Former"/>
    <s v="g"/>
    <s v="USA"/>
    <s v="White"/>
    <d v="1961-11-01T00:00:00"/>
    <n v="1961"/>
    <n v="1966"/>
    <d v="2012-10-08T00:00:00"/>
    <n v="1"/>
    <s v="Yes"/>
    <n v="76"/>
    <n v="25.73"/>
    <n v="76.67"/>
    <n v="90.72"/>
    <n v="187.96"/>
    <n v="187.96"/>
    <n v="25.68"/>
    <n v="279"/>
    <s v="No"/>
    <s v="No encontrado"/>
    <s v="Kidney cancer"/>
    <s v="2C90.Z&amp;XA6KU8"/>
    <x v="3"/>
  </r>
  <r>
    <n v="3269"/>
    <s v="Al Butler"/>
    <d v="1938-07-09T00:00:00"/>
    <s v="Former"/>
    <s v="g"/>
    <s v="USA"/>
    <s v="Black"/>
    <d v="1961-11-01T00:00:00"/>
    <n v="1961"/>
    <n v="1965"/>
    <d v="2000-07-12T00:00:00"/>
    <n v="1"/>
    <s v="Yes"/>
    <n v="62"/>
    <n v="23.32"/>
    <n v="62.01"/>
    <n v="79.38"/>
    <n v="187.96"/>
    <n v="187.96"/>
    <n v="22.47"/>
    <n v="234"/>
    <s v="No"/>
    <s v="Cáncer"/>
    <s v="cáncer"/>
    <s v="2D4Z Unspecified malignant neoplasms of ill-defined or unspecified sites "/>
    <x v="3"/>
  </r>
  <r>
    <n v="3270"/>
    <s v="Randolph Childress"/>
    <d v="1972-09-21T00:00:00"/>
    <s v="Former"/>
    <s v="g"/>
    <s v="USA"/>
    <s v="Black"/>
    <d v="1995-11-01T00:00:00"/>
    <n v="1995"/>
    <n v="1997"/>
    <d v="2019-07-31T00:00:00"/>
    <n v="0"/>
    <s v="No"/>
    <n v="46"/>
    <n v="23.11"/>
    <n v="46.86"/>
    <n v="85.27"/>
    <n v="187.96"/>
    <n v="187.96"/>
    <n v="24.14"/>
    <n v="51"/>
    <s v="No"/>
    <m/>
    <m/>
    <m/>
    <x v="1"/>
  </r>
  <r>
    <n v="3271"/>
    <s v="Leroy Chollet"/>
    <d v="1925-03-05T00:00:00"/>
    <s v="Former"/>
    <s v="F"/>
    <s v="USA"/>
    <s v="White"/>
    <d v="1949-11-01T00:00:00"/>
    <n v="1949"/>
    <n v="1951"/>
    <d v="1998-06-10T00:00:00"/>
    <n v="1"/>
    <s v="Yes"/>
    <n v="73"/>
    <n v="24.66"/>
    <n v="73.260000000000005"/>
    <n v="86.18"/>
    <n v="187.96"/>
    <n v="187.96"/>
    <n v="24.39"/>
    <n v="63"/>
    <s v="No"/>
    <m/>
    <s v="Enfermedad de Loy Gehrig"/>
    <s v="8B60.5"/>
    <x v="0"/>
  </r>
  <r>
    <n v="3272"/>
    <s v="Archie Clark"/>
    <d v="1941-07-15T00:00:00"/>
    <s v="Former"/>
    <s v="g"/>
    <s v="USA"/>
    <s v="Black"/>
    <d v="1966-11-01T00:00:00"/>
    <n v="1966"/>
    <n v="1976"/>
    <d v="2019-07-31T00:00:00"/>
    <n v="0"/>
    <s v="No"/>
    <n v="78"/>
    <n v="25.3"/>
    <n v="78.040000000000006"/>
    <n v="79.38"/>
    <n v="187.96"/>
    <n v="187.96"/>
    <n v="22.47"/>
    <n v="725"/>
    <s v="No"/>
    <m/>
    <m/>
    <m/>
    <x v="1"/>
  </r>
  <r>
    <n v="3273"/>
    <s v="Mateen Cleaves"/>
    <d v="1977-09-07T00:00:00"/>
    <s v="Former"/>
    <s v="g"/>
    <s v="USA"/>
    <s v="Black"/>
    <d v="2000-11-01T00:00:00"/>
    <n v="2000"/>
    <n v="2006"/>
    <d v="2019-07-31T00:00:00"/>
    <n v="0"/>
    <s v="No"/>
    <n v="41"/>
    <n v="23.15"/>
    <n v="41.89"/>
    <n v="92.99"/>
    <n v="187.96"/>
    <n v="187.96"/>
    <n v="26.32"/>
    <n v="167"/>
    <s v="No"/>
    <m/>
    <m/>
    <m/>
    <x v="1"/>
  </r>
  <r>
    <n v="3274"/>
    <s v="Paul Cloyd"/>
    <d v="1920-06-13T00:00:00"/>
    <s v="Former"/>
    <s v="G-F"/>
    <s v="USA"/>
    <s v="White"/>
    <d v="1949-11-01T00:00:00"/>
    <n v="1949"/>
    <n v="1950"/>
    <d v="2005-12-28T00:00:00"/>
    <n v="1"/>
    <s v="Yes"/>
    <n v="85"/>
    <n v="29.39"/>
    <n v="85.54"/>
    <n v="81.650000000000006"/>
    <n v="187.96"/>
    <n v="187.96"/>
    <n v="23.11"/>
    <n v="7"/>
    <s v="No"/>
    <s v="No encontrado"/>
    <s v="nada"/>
    <s v="XB5F"/>
    <x v="4"/>
  </r>
  <r>
    <n v="3275"/>
    <s v="Norris Cole"/>
    <d v="1988-10-13T00:00:00"/>
    <s v="Former"/>
    <s v="g"/>
    <s v="USA"/>
    <s v="Black"/>
    <d v="2011-11-01T00:00:00"/>
    <n v="2011"/>
    <n v="2017"/>
    <d v="2019-07-31T00:00:00"/>
    <n v="0"/>
    <s v="No"/>
    <n v="30"/>
    <n v="23.05"/>
    <n v="30.8"/>
    <n v="79.38"/>
    <n v="187.96"/>
    <n v="187.96"/>
    <n v="22.47"/>
    <n v="288"/>
    <s v="No"/>
    <m/>
    <m/>
    <m/>
    <x v="1"/>
  </r>
  <r>
    <n v="3276"/>
    <s v="Jimmy Collins"/>
    <d v="1946-11-24T00:00:00"/>
    <s v="Former"/>
    <s v="g"/>
    <s v="USA"/>
    <s v="Black"/>
    <d v="1970-11-01T00:00:00"/>
    <n v="1970"/>
    <n v="1972"/>
    <d v="2019-07-31T00:00:00"/>
    <n v="0"/>
    <s v="No"/>
    <n v="72"/>
    <n v="23.94"/>
    <n v="72.680000000000007"/>
    <n v="79.38"/>
    <n v="187.96"/>
    <n v="187.96"/>
    <n v="22.47"/>
    <n v="74"/>
    <s v="No"/>
    <m/>
    <m/>
    <m/>
    <x v="1"/>
  </r>
  <r>
    <n v="3277"/>
    <s v="Will Conroy"/>
    <d v="1982-12-08T00:00:00"/>
    <s v="Former"/>
    <s v="g"/>
    <s v="USA"/>
    <s v="Black"/>
    <d v="2006-11-01T00:00:00"/>
    <n v="2006"/>
    <n v="2013"/>
    <d v="2019-07-31T00:00:00"/>
    <n v="0"/>
    <s v="No"/>
    <n v="36"/>
    <n v="23.9"/>
    <n v="36.64"/>
    <n v="88.45"/>
    <n v="187.96"/>
    <n v="187.96"/>
    <n v="25.04"/>
    <n v="16"/>
    <s v="No"/>
    <m/>
    <m/>
    <m/>
    <x v="1"/>
  </r>
  <r>
    <n v="3278"/>
    <s v="Chubby Cox"/>
    <d v="1955-12-29T00:00:00"/>
    <s v="Former"/>
    <s v="g"/>
    <s v="USA"/>
    <s v="Black"/>
    <d v="1982-11-01T00:00:00"/>
    <n v="1982"/>
    <n v="1983"/>
    <d v="2019-07-31T00:00:00"/>
    <n v="0"/>
    <s v="No"/>
    <n v="63"/>
    <n v="26.84"/>
    <n v="63.59"/>
    <n v="81.650000000000006"/>
    <n v="187.96"/>
    <n v="187.96"/>
    <n v="23.11"/>
    <n v="7"/>
    <s v="No"/>
    <m/>
    <m/>
    <m/>
    <x v="1"/>
  </r>
  <r>
    <n v="3279"/>
    <s v="Seth Curry"/>
    <d v="1990-08-23T00:00:00"/>
    <s v="Active"/>
    <s v="g"/>
    <s v="USA"/>
    <s v="Mezcla"/>
    <d v="2013-11-01T00:00:00"/>
    <n v="2013"/>
    <n v="2020"/>
    <d v="2019-07-31T00:00:00"/>
    <n v="0"/>
    <s v="No"/>
    <n v="28"/>
    <n v="23.19"/>
    <n v="28.94"/>
    <n v="83.91"/>
    <n v="187.96"/>
    <n v="187.96"/>
    <n v="23.75"/>
    <n v="4"/>
    <s v="No"/>
    <m/>
    <m/>
    <m/>
    <x v="1"/>
  </r>
  <r>
    <n v="3280"/>
    <s v="Aubrey Davis"/>
    <d v="1921-03-28T00:00:00"/>
    <s v="Former"/>
    <s v="G-F"/>
    <s v="USA"/>
    <s v="White"/>
    <d v="1946-11-01T00:00:00"/>
    <n v="1946"/>
    <n v="1947"/>
    <d v="1996-11-23T00:00:00"/>
    <n v="1"/>
    <s v="Yes"/>
    <n v="75"/>
    <n v="25.6"/>
    <n v="75.66"/>
    <n v="79.38"/>
    <n v="187.96"/>
    <n v="187.96"/>
    <n v="22.47"/>
    <n v="59"/>
    <s v="No"/>
    <s v="No encontrado"/>
    <s v="nada"/>
    <s v="XB5F"/>
    <x v="4"/>
  </r>
  <r>
    <n v="3281"/>
    <s v="Charlie Davis"/>
    <d v="1949-09-07T00:00:00"/>
    <s v="Former"/>
    <s v="g"/>
    <s v="USA"/>
    <s v="Black"/>
    <d v="1971-11-01T00:00:00"/>
    <n v="1971"/>
    <n v="1974"/>
    <d v="2019-07-31T00:00:00"/>
    <n v="0"/>
    <s v="No"/>
    <n v="69"/>
    <n v="22.15"/>
    <n v="69.89"/>
    <n v="72.569999999999993"/>
    <n v="187.96"/>
    <n v="187.96"/>
    <n v="20.54"/>
    <n v="144"/>
    <s v="No"/>
    <m/>
    <m/>
    <m/>
    <x v="1"/>
  </r>
  <r>
    <n v="3282"/>
    <s v="Johnny Davis"/>
    <d v="1955-10-21T00:00:00"/>
    <s v="Former"/>
    <s v="g"/>
    <s v="USA"/>
    <s v="Black"/>
    <d v="1976-11-01T00:00:00"/>
    <n v="1976"/>
    <n v="1986"/>
    <d v="2019-07-31T00:00:00"/>
    <n v="0"/>
    <s v="No"/>
    <n v="63"/>
    <n v="21.03"/>
    <n v="63.78"/>
    <n v="77.11"/>
    <n v="187.96"/>
    <n v="187.96"/>
    <n v="21.83"/>
    <n v="750"/>
    <s v="No"/>
    <m/>
    <m/>
    <m/>
    <x v="1"/>
  </r>
  <r>
    <n v="3283"/>
    <s v="Johnny Dawkins"/>
    <d v="1963-09-28T00:00:00"/>
    <s v="Former"/>
    <s v="g"/>
    <s v="USA"/>
    <s v="Black"/>
    <d v="1986-11-01T00:00:00"/>
    <n v="1986"/>
    <n v="1995"/>
    <d v="2019-07-31T00:00:00"/>
    <n v="0"/>
    <s v="No"/>
    <n v="55"/>
    <n v="23.09"/>
    <n v="55.84"/>
    <n v="74.84"/>
    <n v="187.96"/>
    <n v="187.96"/>
    <n v="21.18"/>
    <n v="541"/>
    <s v="Yes"/>
    <m/>
    <m/>
    <m/>
    <x v="1"/>
  </r>
  <r>
    <n v="3284"/>
    <s v="Terry Dehere"/>
    <d v="1971-09-12T00:00:00"/>
    <s v="Former"/>
    <s v="g"/>
    <s v="USA"/>
    <s v="Black"/>
    <d v="1993-11-01T00:00:00"/>
    <n v="1993"/>
    <n v="1999"/>
    <d v="2019-07-31T00:00:00"/>
    <n v="0"/>
    <s v="No"/>
    <n v="47"/>
    <n v="22.14"/>
    <n v="47.88"/>
    <n v="86.18"/>
    <n v="187.96"/>
    <n v="187.96"/>
    <n v="24.39"/>
    <n v="402"/>
    <s v="No"/>
    <m/>
    <m/>
    <m/>
    <x v="1"/>
  </r>
  <r>
    <n v="3285"/>
    <s v="George Dempsey"/>
    <d v="1929-07-19T00:00:00"/>
    <s v="Former"/>
    <s v="g"/>
    <s v="USA"/>
    <s v="White"/>
    <d v="1954-11-01T00:00:00"/>
    <n v="1954"/>
    <n v="1959"/>
    <d v="2019-07-31T00:00:00"/>
    <n v="0"/>
    <s v="No"/>
    <n v="90"/>
    <n v="25.29"/>
    <n v="90.03"/>
    <n v="86.18"/>
    <n v="187.96"/>
    <n v="187.96"/>
    <n v="24.39"/>
    <n v="315"/>
    <s v="No"/>
    <m/>
    <m/>
    <m/>
    <x v="1"/>
  </r>
  <r>
    <n v="3286"/>
    <s v="Blaine Denning"/>
    <d v="1930-09-19T00:00:00"/>
    <s v="Former"/>
    <s v="g"/>
    <s v="USA"/>
    <s v="Black"/>
    <d v="1952-11-01T00:00:00"/>
    <n v="1952"/>
    <n v="1953"/>
    <d v="2016-01-25T00:00:00"/>
    <n v="1"/>
    <s v="Yes"/>
    <n v="85"/>
    <n v="22.12"/>
    <n v="85.35"/>
    <n v="79.38"/>
    <n v="187.96"/>
    <n v="187.96"/>
    <n v="22.47"/>
    <n v="1"/>
    <s v="Yes"/>
    <m/>
    <s v="nada"/>
    <s v="XB5F"/>
    <x v="4"/>
  </r>
  <r>
    <n v="3287"/>
    <s v="Guillermo Diaz"/>
    <d v="1985-03-04T00:00:00"/>
    <s v="Former"/>
    <s v="g"/>
    <s v="No USA"/>
    <s v="Black"/>
    <d v="2007-11-01T00:00:00"/>
    <n v="2007"/>
    <n v="2008"/>
    <d v="2019-07-31T00:00:00"/>
    <n v="0"/>
    <s v="No"/>
    <n v="34"/>
    <n v="22.66"/>
    <n v="34.409999999999997"/>
    <n v="87.09"/>
    <n v="187.96"/>
    <n v="187.96"/>
    <n v="24.65"/>
    <n v="6"/>
    <s v="No"/>
    <m/>
    <m/>
    <m/>
    <x v="1"/>
  </r>
  <r>
    <n v="3288"/>
    <s v="Aleksandar Djordjevic"/>
    <d v="1967-08-26T00:00:00"/>
    <s v="Former"/>
    <s v="g"/>
    <s v="No USA"/>
    <s v="White"/>
    <d v="1996-11-01T00:00:00"/>
    <n v="1996"/>
    <n v="1997"/>
    <d v="2019-07-31T00:00:00"/>
    <n v="0"/>
    <s v="No"/>
    <n v="51"/>
    <n v="29.19"/>
    <n v="51.93"/>
    <n v="89.81"/>
    <n v="187.96"/>
    <n v="187.96"/>
    <n v="25.42"/>
    <n v="8"/>
    <s v="No"/>
    <m/>
    <m/>
    <m/>
    <x v="1"/>
  </r>
  <r>
    <n v="3289"/>
    <s v="Bob Donham"/>
    <d v="1926-10-11T00:00:00"/>
    <s v="Former"/>
    <s v="G-F"/>
    <s v="USA"/>
    <s v="White"/>
    <d v="1950-11-01T00:00:00"/>
    <n v="1950"/>
    <n v="1954"/>
    <d v="1983-09-21T00:00:00"/>
    <n v="1"/>
    <s v="Yes"/>
    <n v="56"/>
    <n v="24.06"/>
    <n v="56.94"/>
    <n v="86.18"/>
    <n v="187.96"/>
    <n v="187.96"/>
    <n v="24.39"/>
    <n v="273"/>
    <s v="No"/>
    <m/>
    <s v="No he podido confirmarlo"/>
    <s v="8B20 Stroke not known if ischaemic or haemorrhagic"/>
    <x v="0"/>
  </r>
  <r>
    <n v="3290"/>
    <s v="Harry Donovan"/>
    <d v="1926-09-10T00:00:00"/>
    <s v="Former"/>
    <s v="g"/>
    <s v="USA"/>
    <s v="White"/>
    <d v="1949-11-01T00:00:00"/>
    <n v="1949"/>
    <n v="1950"/>
    <d v="2019-07-31T00:00:00"/>
    <n v="0"/>
    <s v="No"/>
    <n v="92"/>
    <n v="23.14"/>
    <n v="92.89"/>
    <n v="81.650000000000006"/>
    <n v="187.96"/>
    <n v="187.96"/>
    <n v="23.11"/>
    <n v="45"/>
    <s v="No"/>
    <m/>
    <m/>
    <m/>
    <x v="1"/>
  </r>
  <r>
    <n v="3291"/>
    <s v="John Douglas"/>
    <d v="1956-06-12T00:00:00"/>
    <s v="Former"/>
    <s v="g"/>
    <s v="USA"/>
    <s v="Black"/>
    <d v="1981-11-01T00:00:00"/>
    <n v="1981"/>
    <n v="1983"/>
    <d v="2019-07-31T00:00:00"/>
    <n v="0"/>
    <s v="No"/>
    <n v="63"/>
    <n v="25.39"/>
    <n v="63.13"/>
    <n v="77.11"/>
    <n v="187.96"/>
    <n v="187.96"/>
    <n v="21.83"/>
    <n v="67"/>
    <s v="No"/>
    <m/>
    <m/>
    <m/>
    <x v="1"/>
  </r>
  <r>
    <n v="3292"/>
    <s v="Toney Douglas"/>
    <d v="1986-03-16T00:00:00"/>
    <s v="Former"/>
    <s v="g"/>
    <s v="USA"/>
    <s v="Black"/>
    <d v="2009-11-01T00:00:00"/>
    <n v="2009"/>
    <n v="2017"/>
    <d v="2019-07-31T00:00:00"/>
    <n v="0"/>
    <s v="No"/>
    <n v="33"/>
    <n v="23.63"/>
    <n v="33.369999999999997"/>
    <n v="88.45"/>
    <n v="187.96"/>
    <n v="187.96"/>
    <n v="25.04"/>
    <n v="300"/>
    <s v="No"/>
    <m/>
    <m/>
    <m/>
    <x v="1"/>
  </r>
  <r>
    <n v="3293"/>
    <s v="Bryce Drew"/>
    <d v="1974-09-21T00:00:00"/>
    <s v="Former"/>
    <s v="g"/>
    <s v="USA"/>
    <s v="White"/>
    <d v="1998-11-01T00:00:00"/>
    <n v="1998"/>
    <n v="2004"/>
    <d v="2019-07-31T00:00:00"/>
    <n v="0"/>
    <s v="No"/>
    <n v="44"/>
    <n v="24.11"/>
    <n v="44.86"/>
    <n v="83.91"/>
    <n v="187.96"/>
    <n v="187.96"/>
    <n v="23.75"/>
    <n v="243"/>
    <s v="No"/>
    <m/>
    <m/>
    <m/>
    <x v="1"/>
  </r>
  <r>
    <n v="3294"/>
    <s v="Larry Drew"/>
    <d v="1990-03-05T00:00:00"/>
    <s v="Former"/>
    <s v="g"/>
    <s v="USA"/>
    <s v="Black"/>
    <d v="2014-11-01T00:00:00"/>
    <n v="2014"/>
    <n v="2018"/>
    <d v="2019-07-31T00:00:00"/>
    <n v="0"/>
    <s v="No"/>
    <n v="29"/>
    <n v="24.66"/>
    <n v="29.4"/>
    <n v="81.650000000000006"/>
    <n v="187.96"/>
    <n v="187.96"/>
    <n v="23.11"/>
    <n v="12"/>
    <s v="No"/>
    <m/>
    <m/>
    <m/>
    <x v="1"/>
  </r>
  <r>
    <n v="3295"/>
    <s v="Charles Dudley"/>
    <d v="1950-03-05T00:00:00"/>
    <s v="Former"/>
    <s v="g"/>
    <s v="USA"/>
    <s v="Black"/>
    <d v="1972-11-01T00:00:00"/>
    <n v="1972"/>
    <n v="1979"/>
    <d v="2019-07-31T00:00:00"/>
    <n v="0"/>
    <s v="No"/>
    <n v="69"/>
    <n v="22.66"/>
    <n v="69.400000000000006"/>
    <n v="81.650000000000006"/>
    <n v="187.96"/>
    <n v="187.96"/>
    <n v="23.11"/>
    <n v="361"/>
    <s v="No"/>
    <m/>
    <m/>
    <m/>
    <x v="1"/>
  </r>
  <r>
    <n v="3296"/>
    <s v="Terry Duerod"/>
    <d v="1956-07-29T00:00:00"/>
    <s v="Former"/>
    <s v="g"/>
    <s v="USA"/>
    <s v="Black"/>
    <d v="1979-11-01T00:00:00"/>
    <n v="1979"/>
    <n v="1983"/>
    <d v="2019-07-31T00:00:00"/>
    <n v="0"/>
    <s v="No"/>
    <n v="63"/>
    <n v="23.26"/>
    <n v="63"/>
    <n v="81.650000000000006"/>
    <n v="187.96"/>
    <n v="187.96"/>
    <n v="23.11"/>
    <n v="143"/>
    <s v="No"/>
    <m/>
    <m/>
    <m/>
    <x v="1"/>
  </r>
  <r>
    <n v="3297"/>
    <s v="Pat Dunn"/>
    <d v="1931-03-17T00:00:00"/>
    <s v="Former"/>
    <s v="g"/>
    <s v="USA"/>
    <s v="White"/>
    <d v="1957-11-01T00:00:00"/>
    <n v="1957"/>
    <n v="1958"/>
    <d v="1975-11-11T00:00:00"/>
    <n v="1"/>
    <s v="Yes"/>
    <n v="44"/>
    <n v="26.63"/>
    <n v="44.65"/>
    <n v="77.11"/>
    <n v="187.96"/>
    <n v="187.96"/>
    <n v="21.83"/>
    <n v="28"/>
    <s v="No"/>
    <s v="Cáncer"/>
    <s v="Leucemia"/>
    <s v="2B33.4 Leukaemia, unspecified"/>
    <x v="3"/>
  </r>
  <r>
    <n v="3298"/>
    <s v="Howard Eisley"/>
    <d v="1972-12-04T00:00:00"/>
    <s v="Former"/>
    <s v="g"/>
    <s v="USA"/>
    <s v="Black"/>
    <d v="1994-11-01T00:00:00"/>
    <n v="1994"/>
    <n v="2006"/>
    <d v="2019-07-31T00:00:00"/>
    <n v="0"/>
    <s v="No"/>
    <n v="46"/>
    <n v="21.91"/>
    <n v="46.65"/>
    <n v="80.290000000000006"/>
    <n v="187.96"/>
    <n v="187.96"/>
    <n v="22.73"/>
    <n v="786"/>
    <s v="No"/>
    <m/>
    <m/>
    <m/>
    <x v="1"/>
  </r>
  <r>
    <n v="3299"/>
    <s v="Don Eliason"/>
    <d v="1918-07-24T00:00:00"/>
    <s v="Former"/>
    <s v="F"/>
    <s v="USA"/>
    <s v="White"/>
    <d v="1946-11-01T00:00:00"/>
    <n v="1946"/>
    <n v="1947"/>
    <d v="2003-08-18T00:00:00"/>
    <n v="1"/>
    <s v="Yes"/>
    <n v="85"/>
    <n v="28.27"/>
    <n v="85.07"/>
    <n v="95.25"/>
    <n v="187.96"/>
    <n v="187.96"/>
    <n v="26.96"/>
    <n v="1"/>
    <s v="No"/>
    <s v="No encontrado"/>
    <s v="nada"/>
    <s v="XB5F"/>
    <x v="4"/>
  </r>
  <r>
    <n v="3300"/>
    <s v="Ned Endress"/>
    <d v="1918-03-02T00:00:00"/>
    <s v="Former"/>
    <s v="F-G"/>
    <s v="USA"/>
    <s v="White"/>
    <d v="1946-11-01T00:00:00"/>
    <n v="1946"/>
    <n v="1947"/>
    <d v="2010-06-19T00:00:00"/>
    <n v="1"/>
    <s v="Yes"/>
    <n v="92"/>
    <n v="28.67"/>
    <n v="92.3"/>
    <n v="90.72"/>
    <n v="187.96"/>
    <n v="187.96"/>
    <n v="25.68"/>
    <n v="16"/>
    <s v="No"/>
    <s v="No encontrado"/>
    <s v="nada"/>
    <s v="XB5F"/>
    <x v="4"/>
  </r>
  <r>
    <n v="3301"/>
    <s v="Tyler Ennis"/>
    <d v="1994-08-24T00:00:00"/>
    <s v="Former"/>
    <s v="g"/>
    <s v="No USA"/>
    <s v="Mezcla"/>
    <d v="2014-11-01T00:00:00"/>
    <n v="2014"/>
    <n v="2018"/>
    <d v="2019-07-31T00:00:00"/>
    <n v="0"/>
    <s v="No"/>
    <n v="24"/>
    <n v="20.190000000000001"/>
    <n v="24.93"/>
    <n v="88"/>
    <n v="187.96"/>
    <n v="190.5"/>
    <n v="24.91"/>
    <n v="22"/>
    <s v="No"/>
    <m/>
    <m/>
    <m/>
    <x v="1"/>
  </r>
  <r>
    <n v="3302"/>
    <s v="Bob Evans"/>
    <d v="1925-05-31T00:00:00"/>
    <s v="Former"/>
    <s v="g"/>
    <s v="USA"/>
    <s v="White"/>
    <d v="1949-11-01T00:00:00"/>
    <n v="1949"/>
    <n v="1950"/>
    <d v="1997-09-27T00:00:00"/>
    <n v="1"/>
    <s v="Yes"/>
    <n v="72"/>
    <n v="24.42"/>
    <n v="72.33"/>
    <n v="79.38"/>
    <n v="187.96"/>
    <n v="187.96"/>
    <n v="22.47"/>
    <n v="47"/>
    <s v="No"/>
    <s v="No encontrado"/>
    <s v="nada"/>
    <s v="XB5F"/>
    <x v="4"/>
  </r>
  <r>
    <n v="3303"/>
    <s v="Jordan Farmar"/>
    <d v="1986-11-30T00:00:00"/>
    <s v="Former"/>
    <s v="g"/>
    <s v="USA"/>
    <s v="Mezcla"/>
    <d v="2006-11-01T00:00:00"/>
    <n v="2006"/>
    <n v="2017"/>
    <d v="2019-07-31T00:00:00"/>
    <n v="0"/>
    <s v="No"/>
    <n v="32"/>
    <n v="19.920000000000002"/>
    <n v="32.67"/>
    <n v="81.650000000000006"/>
    <n v="187.96"/>
    <n v="187.96"/>
    <n v="23.11"/>
    <n v="490"/>
    <s v="No"/>
    <m/>
    <m/>
    <m/>
    <x v="1"/>
  </r>
  <r>
    <n v="3304"/>
    <s v="Arnie Ferrin"/>
    <d v="1925-07-29T00:00:00"/>
    <s v="Former"/>
    <s v="F-G"/>
    <s v="USA"/>
    <s v="White"/>
    <d v="1948-11-01T00:00:00"/>
    <n v="1948"/>
    <n v="1951"/>
    <d v="2019-07-31T00:00:00"/>
    <n v="0"/>
    <s v="No"/>
    <n v="94"/>
    <n v="23.26"/>
    <n v="94"/>
    <n v="81.650000000000006"/>
    <n v="187.96"/>
    <n v="187.96"/>
    <n v="23.11"/>
    <n v="178"/>
    <s v="No"/>
    <m/>
    <m/>
    <m/>
    <x v="1"/>
  </r>
  <r>
    <n v="3305"/>
    <s v="Dick Fitzgerald"/>
    <d v="1920-11-18T00:00:00"/>
    <s v="Former"/>
    <s v="F"/>
    <s v="USA"/>
    <s v="White"/>
    <d v="1946-11-01T00:00:00"/>
    <n v="1946"/>
    <n v="1948"/>
    <d v="1968-04-13T00:00:00"/>
    <n v="1"/>
    <s v="Yes"/>
    <n v="47"/>
    <n v="25.95"/>
    <n v="47.4"/>
    <n v="79.38"/>
    <n v="187.96"/>
    <n v="187.96"/>
    <n v="22.47"/>
    <n v="61"/>
    <s v="No"/>
    <s v="Diseases of the circulatory system"/>
    <s v="Murió en casa pero no dice nada más"/>
    <s v="BD1Z Heart failure, unspecified"/>
    <x v="2"/>
  </r>
  <r>
    <n v="3306"/>
    <s v="Jerry Fleishman"/>
    <d v="1922-02-14T00:00:00"/>
    <s v="Former"/>
    <s v="G-F"/>
    <s v="USA"/>
    <s v="White"/>
    <d v="1946-11-01T00:00:00"/>
    <n v="1946"/>
    <n v="1953"/>
    <d v="2007-07-20T00:00:00"/>
    <n v="1"/>
    <s v="Yes"/>
    <n v="85"/>
    <n v="24.71"/>
    <n v="85.43"/>
    <n v="86.18"/>
    <n v="187.96"/>
    <n v="187.96"/>
    <n v="24.39"/>
    <n v="262"/>
    <s v="Yes"/>
    <s v="No encontrado"/>
    <s v="nada"/>
    <s v="XB5F"/>
    <x v="4"/>
  </r>
  <r>
    <n v="3307"/>
    <s v="Luis Flores"/>
    <d v="1981-04-11T00:00:00"/>
    <s v="Former"/>
    <s v="g"/>
    <s v="No USA"/>
    <s v="Black"/>
    <d v="2004-11-01T00:00:00"/>
    <n v="2004"/>
    <n v="2005"/>
    <d v="2019-07-31T00:00:00"/>
    <n v="0"/>
    <s v="No"/>
    <n v="38"/>
    <n v="23.56"/>
    <n v="38.299999999999997"/>
    <n v="90.72"/>
    <n v="187.96"/>
    <n v="187.96"/>
    <n v="25.68"/>
    <n v="16"/>
    <s v="No"/>
    <m/>
    <m/>
    <m/>
    <x v="1"/>
  </r>
  <r>
    <n v="3308"/>
    <s v="Mike Flynn"/>
    <d v="1953-07-31T00:00:00"/>
    <s v="Former"/>
    <s v="g"/>
    <s v="USA"/>
    <s v="White"/>
    <d v="1976-11-01T00:00:00"/>
    <n v="1976"/>
    <n v="1978"/>
    <d v="2019-07-31T00:00:00"/>
    <n v="0"/>
    <s v="No"/>
    <n v="65"/>
    <n v="23.26"/>
    <n v="66"/>
    <n v="81.650000000000006"/>
    <n v="187.96"/>
    <n v="187.96"/>
    <n v="23.11"/>
    <n v="144"/>
    <s v="No"/>
    <m/>
    <m/>
    <m/>
    <x v="1"/>
  </r>
  <r>
    <n v="3309"/>
    <s v="Phil Ford"/>
    <d v="1956-02-09T00:00:00"/>
    <s v="Former"/>
    <s v="g"/>
    <s v="USA"/>
    <s v="Black"/>
    <d v="1978-11-01T00:00:00"/>
    <n v="1978"/>
    <n v="1985"/>
    <d v="2019-07-31T00:00:00"/>
    <n v="0"/>
    <s v="No"/>
    <n v="63"/>
    <n v="22.73"/>
    <n v="63.47"/>
    <n v="79.38"/>
    <n v="187.96"/>
    <n v="187.96"/>
    <n v="22.47"/>
    <n v="482"/>
    <s v="No"/>
    <m/>
    <m/>
    <m/>
    <x v="1"/>
  </r>
  <r>
    <n v="3310"/>
    <s v="Harold Fox"/>
    <d v="1949-08-29T00:00:00"/>
    <s v="Former"/>
    <s v="g"/>
    <s v="USA"/>
    <s v="Black"/>
    <d v="1972-11-01T00:00:00"/>
    <n v="1972"/>
    <n v="1973"/>
    <d v="2019-07-31T00:00:00"/>
    <n v="0"/>
    <s v="No"/>
    <n v="69"/>
    <n v="23.18"/>
    <n v="69.92"/>
    <n v="79.38"/>
    <n v="187.96"/>
    <n v="187.96"/>
    <n v="22.47"/>
    <n v="10"/>
    <s v="No"/>
    <m/>
    <m/>
    <m/>
    <x v="1"/>
  </r>
  <r>
    <n v="3311"/>
    <s v="Jimmer Fredette"/>
    <d v="1989-02-25T00:00:00"/>
    <s v="Former"/>
    <s v="g"/>
    <s v="USA"/>
    <s v="White"/>
    <d v="2011-11-01T00:00:00"/>
    <n v="2011"/>
    <n v="2019"/>
    <d v="2019-07-31T00:00:00"/>
    <n v="0"/>
    <s v="No"/>
    <n v="30"/>
    <n v="22.68"/>
    <n v="30.43"/>
    <n v="88.45"/>
    <n v="187.96"/>
    <n v="187.96"/>
    <n v="25.04"/>
    <n v="224"/>
    <s v="No"/>
    <m/>
    <m/>
    <m/>
    <x v="1"/>
  </r>
  <r>
    <n v="3312"/>
    <s v="World B. Free"/>
    <d v="1953-12-09T00:00:00"/>
    <s v="Former"/>
    <s v="g"/>
    <s v="USA"/>
    <s v="Black"/>
    <d v="1975-11-01T00:00:00"/>
    <n v="1975"/>
    <n v="1988"/>
    <d v="2019-07-31T00:00:00"/>
    <n v="0"/>
    <s v="No"/>
    <n v="65"/>
    <n v="21.89"/>
    <n v="65.64"/>
    <n v="83.91"/>
    <n v="187.96"/>
    <n v="187.96"/>
    <n v="23.75"/>
    <n v="886"/>
    <s v="No"/>
    <m/>
    <m/>
    <m/>
    <x v="1"/>
  </r>
  <r>
    <n v="3313"/>
    <s v="Frido Frey"/>
    <d v="1921-10-26T00:00:00"/>
    <s v="Former"/>
    <s v="F"/>
    <s v="USA"/>
    <s v="White"/>
    <d v="1946-11-01T00:00:00"/>
    <n v="1946"/>
    <n v="1947"/>
    <d v="2000-05-16T00:00:00"/>
    <n v="1"/>
    <s v="Yes"/>
    <n v="78"/>
    <n v="25.02"/>
    <n v="78.55"/>
    <n v="88.45"/>
    <n v="187.96"/>
    <n v="187.96"/>
    <n v="25.04"/>
    <n v="23"/>
    <s v="No"/>
    <s v="No encontrado"/>
    <s v="nada"/>
    <s v="XB5F"/>
    <x v="4"/>
  </r>
  <r>
    <n v="3314"/>
    <s v="Frank Fucarino"/>
    <d v="1920-07-24T00:00:00"/>
    <s v="Former"/>
    <s v="F"/>
    <s v="USA"/>
    <s v="White"/>
    <d v="1946-11-01T00:00:00"/>
    <n v="1946"/>
    <n v="1947"/>
    <d v="2012-04-03T00:00:00"/>
    <n v="1"/>
    <s v="Yes"/>
    <n v="91"/>
    <n v="26.27"/>
    <n v="91.69"/>
    <n v="79.38"/>
    <n v="187.96"/>
    <n v="187.96"/>
    <n v="22.47"/>
    <n v="28"/>
    <s v="No"/>
    <m/>
    <s v="nada"/>
    <s v="XB5F"/>
    <x v="4"/>
  </r>
  <r>
    <n v="3315"/>
    <s v="Langston Galloway"/>
    <d v="1991-12-09T00:00:00"/>
    <s v="Active"/>
    <s v="g"/>
    <s v="USA"/>
    <s v="Black"/>
    <d v="2014-11-01T00:00:00"/>
    <n v="2014"/>
    <n v="2020"/>
    <d v="2019-07-31T00:00:00"/>
    <n v="0"/>
    <s v="No"/>
    <n v="27"/>
    <n v="22.9"/>
    <n v="27.64"/>
    <n v="90.72"/>
    <n v="187.96"/>
    <n v="187.96"/>
    <n v="25.68"/>
    <n v="31"/>
    <s v="No"/>
    <m/>
    <m/>
    <m/>
    <x v="1"/>
  </r>
  <r>
    <n v="3316"/>
    <s v="Winston Garland"/>
    <d v="1964-12-19T00:00:00"/>
    <s v="Former"/>
    <s v="g"/>
    <s v="USA"/>
    <s v="Black"/>
    <d v="1987-11-01T00:00:00"/>
    <n v="1987"/>
    <n v="1995"/>
    <d v="2019-07-31T00:00:00"/>
    <n v="0"/>
    <s v="No"/>
    <n v="54"/>
    <n v="22.87"/>
    <n v="54.61"/>
    <n v="77.11"/>
    <n v="187.96"/>
    <n v="187.96"/>
    <n v="21.83"/>
    <n v="511"/>
    <s v="No"/>
    <m/>
    <m/>
    <m/>
    <x v="1"/>
  </r>
  <r>
    <n v="3317"/>
    <s v="Marlon Garnett"/>
    <d v="1975-07-03T00:00:00"/>
    <s v="Former"/>
    <s v="g"/>
    <s v="USA"/>
    <s v="Black"/>
    <d v="1998-11-01T00:00:00"/>
    <n v="1998"/>
    <n v="1999"/>
    <d v="2019-07-31T00:00:00"/>
    <n v="0"/>
    <s v="No"/>
    <n v="44"/>
    <n v="23.33"/>
    <n v="44.08"/>
    <n v="84.37"/>
    <n v="187.96"/>
    <n v="187.96"/>
    <n v="23.88"/>
    <n v="24"/>
    <s v="No"/>
    <m/>
    <m/>
    <m/>
    <x v="1"/>
  </r>
  <r>
    <n v="3318"/>
    <s v="Tom Garrick"/>
    <d v="1966-07-07T00:00:00"/>
    <s v="Former"/>
    <s v="g"/>
    <s v="USA"/>
    <s v="Black"/>
    <d v="1988-11-01T00:00:00"/>
    <n v="1988"/>
    <n v="1992"/>
    <d v="2019-07-31T00:00:00"/>
    <n v="0"/>
    <s v="No"/>
    <n v="53"/>
    <n v="22.32"/>
    <n v="53.07"/>
    <n v="83.91"/>
    <n v="187.96"/>
    <n v="187.96"/>
    <n v="23.75"/>
    <n v="251"/>
    <s v="No"/>
    <m/>
    <m/>
    <m/>
    <x v="1"/>
  </r>
  <r>
    <n v="3319"/>
    <s v="Kiwane Garris"/>
    <d v="1974-09-24T00:00:00"/>
    <s v="Former"/>
    <s v="g"/>
    <s v="USA"/>
    <s v="Black"/>
    <d v="1997-11-01T00:00:00"/>
    <n v="1997"/>
    <n v="2000"/>
    <d v="2019-07-31T00:00:00"/>
    <n v="0"/>
    <s v="No"/>
    <n v="44"/>
    <n v="23.1"/>
    <n v="44.85"/>
    <n v="83.01"/>
    <n v="187.96"/>
    <n v="187.96"/>
    <n v="23.5"/>
    <n v="31"/>
    <s v="No"/>
    <m/>
    <m/>
    <m/>
    <x v="1"/>
  </r>
  <r>
    <n v="3320"/>
    <s v="Reggie Geary"/>
    <d v="1973-08-31T00:00:00"/>
    <s v="Former"/>
    <s v="g"/>
    <s v="USA"/>
    <s v="Black"/>
    <d v="1996-11-01T00:00:00"/>
    <n v="1996"/>
    <n v="1998"/>
    <d v="2019-07-31T00:00:00"/>
    <n v="0"/>
    <s v="No"/>
    <n v="45"/>
    <n v="23.17"/>
    <n v="45.91"/>
    <n v="84.82"/>
    <n v="187.96"/>
    <n v="187.96"/>
    <n v="24.01"/>
    <n v="101"/>
    <s v="No"/>
    <m/>
    <m/>
    <m/>
    <x v="1"/>
  </r>
  <r>
    <n v="3321"/>
    <s v="Jack George"/>
    <d v="1928-11-13T00:00:00"/>
    <s v="Former"/>
    <s v="g"/>
    <s v="USA"/>
    <s v="White"/>
    <d v="1953-11-01T00:00:00"/>
    <n v="1953"/>
    <n v="1961"/>
    <d v="1989-01-30T00:00:00"/>
    <n v="1"/>
    <s v="Yes"/>
    <n v="60"/>
    <n v="24.97"/>
    <n v="60.21"/>
    <n v="86.18"/>
    <n v="187.96"/>
    <n v="187.96"/>
    <n v="24.39"/>
    <n v="506"/>
    <s v="No"/>
    <s v="No encontrado"/>
    <s v="cancer"/>
    <s v="2D4Z 2D4Z Unspecified malignant neoplasms of ill-defined or unspecified sites"/>
    <x v="3"/>
  </r>
  <r>
    <n v="3322"/>
    <s v="Daniel Gibson"/>
    <d v="1986-02-27T00:00:00"/>
    <s v="Former"/>
    <s v="g"/>
    <s v="USA"/>
    <s v="Black"/>
    <d v="2006-11-01T00:00:00"/>
    <n v="2006"/>
    <n v="2013"/>
    <d v="2019-07-31T00:00:00"/>
    <n v="0"/>
    <s v="No"/>
    <n v="33"/>
    <n v="20.68"/>
    <n v="33.42"/>
    <n v="86.18"/>
    <n v="187.96"/>
    <n v="187.96"/>
    <n v="24.39"/>
    <n v="397"/>
    <s v="No"/>
    <m/>
    <m/>
    <m/>
    <x v="1"/>
  </r>
  <r>
    <n v="3323"/>
    <s v="Gene Gillette"/>
    <d v="1921-07-01T00:00:00"/>
    <s v="Former"/>
    <s v="F"/>
    <s v="USA"/>
    <s v="White"/>
    <d v="1946-11-01T00:00:00"/>
    <n v="1946"/>
    <n v="1947"/>
    <d v="1976-09-29T00:00:00"/>
    <n v="1"/>
    <s v="Yes"/>
    <n v="55"/>
    <n v="25.34"/>
    <n v="55.25"/>
    <n v="92.99"/>
    <n v="187.96"/>
    <n v="187.96"/>
    <n v="26.32"/>
    <n v="14"/>
    <s v="No"/>
    <m/>
    <s v="nada"/>
    <s v="XB5F"/>
    <x v="4"/>
  </r>
  <r>
    <n v="3324"/>
    <s v="Mike Glenn"/>
    <d v="1955-09-10T00:00:00"/>
    <s v="Former"/>
    <s v="g"/>
    <s v="USA"/>
    <s v="Black"/>
    <d v="1977-11-01T00:00:00"/>
    <n v="1977"/>
    <n v="1987"/>
    <d v="2019-07-31T00:00:00"/>
    <n v="0"/>
    <s v="No"/>
    <n v="63"/>
    <n v="22.14"/>
    <n v="63.89"/>
    <n v="79.38"/>
    <n v="187.96"/>
    <n v="187.96"/>
    <n v="22.47"/>
    <n v="593"/>
    <s v="No"/>
    <m/>
    <m/>
    <m/>
    <x v="1"/>
  </r>
  <r>
    <n v="3325"/>
    <s v="Pop Goodwin"/>
    <d v="1920-12-22T00:00:00"/>
    <s v="Former"/>
    <s v="F-C"/>
    <s v="USA"/>
    <s v="Black"/>
    <d v="1946-11-01T00:00:00"/>
    <n v="1946"/>
    <n v="1948"/>
    <d v="2005-05-17T00:00:00"/>
    <n v="1"/>
    <s v="Yes"/>
    <n v="84"/>
    <n v="25.86"/>
    <n v="84.4"/>
    <n v="92.08"/>
    <n v="187.96"/>
    <n v="187.96"/>
    <n v="26.06"/>
    <n v="79"/>
    <s v="No"/>
    <s v="No encontrado"/>
    <s v="nada"/>
    <s v="XB5F"/>
    <x v="4"/>
  </r>
  <r>
    <n v="3326"/>
    <s v="Don Grate"/>
    <d v="1923-08-27T00:00:00"/>
    <s v="Former"/>
    <s v="F-G"/>
    <s v="USA"/>
    <s v="White"/>
    <d v="1949-11-01T00:00:00"/>
    <n v="1949"/>
    <n v="1950"/>
    <d v="2014-11-22T00:00:00"/>
    <n v="1"/>
    <s v="Yes"/>
    <n v="91"/>
    <n v="26.18"/>
    <n v="91.24"/>
    <n v="83.91"/>
    <n v="187.96"/>
    <n v="187.96"/>
    <n v="23.75"/>
    <n v="2"/>
    <s v="No"/>
    <s v="No encontrado"/>
    <s v="nada"/>
    <s v="XB5F"/>
    <x v="4"/>
  </r>
  <r>
    <n v="3327"/>
    <s v="Si Green"/>
    <d v="1933-08-20T00:00:00"/>
    <s v="Former"/>
    <s v="G-F"/>
    <s v="USA"/>
    <s v="Black"/>
    <d v="1956-11-01T00:00:00"/>
    <n v="1956"/>
    <n v="1966"/>
    <d v="1980-10-04T00:00:00"/>
    <n v="1"/>
    <s v="Yes"/>
    <n v="47"/>
    <n v="23.2"/>
    <n v="47.12"/>
    <n v="83.91"/>
    <n v="187.96"/>
    <n v="187.96"/>
    <n v="23.75"/>
    <n v="504"/>
    <s v="No"/>
    <s v="Cáncer"/>
    <s v="cáncer"/>
    <s v="2D4Z Unspecified malignant neoplasms of ill-defined or unspecified sites "/>
    <x v="3"/>
  </r>
  <r>
    <n v="3328"/>
    <s v="Tommie Green"/>
    <d v="1956-04-08T00:00:00"/>
    <s v="Former"/>
    <s v="g"/>
    <s v="USA"/>
    <s v="Black"/>
    <d v="1978-11-01T00:00:00"/>
    <n v="1978"/>
    <n v="1979"/>
    <d v="2015-09-25T00:00:00"/>
    <n v="1"/>
    <s v="Yes"/>
    <n v="59"/>
    <n v="22.57"/>
    <n v="59.46"/>
    <n v="83.91"/>
    <n v="187.96"/>
    <n v="187.96"/>
    <n v="23.75"/>
    <n v="59"/>
    <s v="No"/>
    <m/>
    <s v="nada"/>
    <m/>
    <x v="4"/>
  </r>
  <r>
    <n v="3329"/>
    <s v="Hal Greer*"/>
    <d v="1936-06-26T00:00:00"/>
    <s v="Former"/>
    <s v="G-F"/>
    <s v="USA"/>
    <s v="Black"/>
    <d v="1958-11-01T00:00:00"/>
    <n v="1958"/>
    <n v="1973"/>
    <d v="2018-04-14T00:00:00"/>
    <n v="1"/>
    <s v="Yes"/>
    <n v="81"/>
    <n v="22.35"/>
    <n v="81.8"/>
    <n v="79.38"/>
    <n v="187.96"/>
    <n v="187.96"/>
    <n v="22.47"/>
    <n v="1122"/>
    <s v="No"/>
    <m/>
    <s v="breve enfermedad pero no dice más"/>
    <s v="XB5F"/>
    <x v="4"/>
  </r>
  <r>
    <n v="3330"/>
    <s v="Lynn Greer"/>
    <d v="1979-10-23T00:00:00"/>
    <s v="Former"/>
    <s v="g"/>
    <s v="USA"/>
    <s v="Black"/>
    <d v="2006-11-01T00:00:00"/>
    <n v="2006"/>
    <n v="2007"/>
    <d v="2019-07-31T00:00:00"/>
    <n v="0"/>
    <s v="No"/>
    <n v="39"/>
    <n v="27.03"/>
    <n v="39.770000000000003"/>
    <n v="79.38"/>
    <n v="187.96"/>
    <n v="187.96"/>
    <n v="22.47"/>
    <n v="41"/>
    <s v="Yes"/>
    <m/>
    <m/>
    <m/>
    <x v="1"/>
  </r>
  <r>
    <n v="3331"/>
    <s v="Roy Hamilton"/>
    <d v="1957-07-20T00:00:00"/>
    <s v="Former"/>
    <s v="g"/>
    <s v="USA"/>
    <s v="Black"/>
    <d v="1979-11-01T00:00:00"/>
    <n v="1979"/>
    <n v="1981"/>
    <d v="2019-07-31T00:00:00"/>
    <n v="0"/>
    <s v="No"/>
    <n v="62"/>
    <n v="22.28"/>
    <n v="62.03"/>
    <n v="81.650000000000006"/>
    <n v="187.96"/>
    <n v="187.96"/>
    <n v="23.11"/>
    <n v="73"/>
    <s v="No"/>
    <m/>
    <m/>
    <m/>
    <x v="1"/>
  </r>
  <r>
    <n v="3332"/>
    <s v="Rollen Hans"/>
    <d v="1931-04-13T00:00:00"/>
    <s v="Former"/>
    <s v="g"/>
    <s v="USA"/>
    <s v="White"/>
    <d v="1953-11-01T00:00:00"/>
    <n v="1953"/>
    <n v="1955"/>
    <d v="2019-07-31T00:00:00"/>
    <n v="0"/>
    <s v="No"/>
    <n v="88"/>
    <n v="22.55"/>
    <n v="88.3"/>
    <n v="95.25"/>
    <n v="187.96"/>
    <n v="187.96"/>
    <n v="26.96"/>
    <n v="80"/>
    <s v="No"/>
    <m/>
    <m/>
    <m/>
    <x v="1"/>
  </r>
  <r>
    <n v="3333"/>
    <s v="John Hargis"/>
    <d v="1920-08-20T00:00:00"/>
    <s v="Former"/>
    <s v="G-F"/>
    <s v="USA"/>
    <s v="White"/>
    <d v="1949-11-01T00:00:00"/>
    <n v="1949"/>
    <n v="1951"/>
    <d v="1986-01-02T00:00:00"/>
    <n v="1"/>
    <s v="Yes"/>
    <n v="65"/>
    <n v="29.2"/>
    <n v="65.37"/>
    <n v="81.650000000000006"/>
    <n v="187.96"/>
    <n v="187.96"/>
    <n v="23.11"/>
    <n v="89"/>
    <s v="No"/>
    <s v="No encontrado"/>
    <s v="Después de una larga historia de problemas de corazón"/>
    <s v="XB5F"/>
    <x v="4"/>
  </r>
  <r>
    <n v="3334"/>
    <s v="Jerry Harkness"/>
    <d v="1940-05-07T00:00:00"/>
    <s v="Former"/>
    <s v="g"/>
    <s v="USA"/>
    <s v="Black"/>
    <d v="1963-11-01T00:00:00"/>
    <n v="1963"/>
    <n v="1964"/>
    <d v="2019-07-31T00:00:00"/>
    <n v="0"/>
    <s v="No"/>
    <n v="79"/>
    <n v="23.49"/>
    <n v="79.23"/>
    <n v="79.38"/>
    <n v="187.96"/>
    <n v="187.96"/>
    <n v="22.47"/>
    <n v="5"/>
    <s v="Yes"/>
    <m/>
    <m/>
    <m/>
    <x v="1"/>
  </r>
  <r>
    <n v="3335"/>
    <s v="John Hazen"/>
    <d v="1927-03-02T00:00:00"/>
    <s v="Former"/>
    <s v="g"/>
    <s v="USA"/>
    <s v="White"/>
    <d v="1948-11-01T00:00:00"/>
    <n v="1948"/>
    <n v="1949"/>
    <d v="1998-10-21T00:00:00"/>
    <n v="1"/>
    <s v="Yes"/>
    <n v="71"/>
    <n v="21.67"/>
    <n v="71.64"/>
    <n v="78.02"/>
    <n v="187.96"/>
    <n v="187.96"/>
    <n v="22.08"/>
    <n v="6"/>
    <s v="No"/>
    <s v="No encontrado"/>
    <s v="nada"/>
    <s v="XB5F"/>
    <x v="4"/>
  </r>
  <r>
    <n v="3336"/>
    <s v="Brian Heaney"/>
    <d v="1946-09-03T00:00:00"/>
    <s v="Former"/>
    <s v="g"/>
    <s v="USA"/>
    <s v="White"/>
    <d v="1969-11-01T00:00:00"/>
    <n v="1969"/>
    <n v="1970"/>
    <d v="2019-07-31T00:00:00"/>
    <n v="0"/>
    <s v="No"/>
    <n v="72"/>
    <n v="23.16"/>
    <n v="72.91"/>
    <n v="81.650000000000006"/>
    <n v="187.96"/>
    <n v="187.96"/>
    <n v="23.11"/>
    <n v="14"/>
    <s v="No"/>
    <m/>
    <m/>
    <m/>
    <x v="1"/>
  </r>
  <r>
    <n v="3337"/>
    <s v="Gerald Henderson"/>
    <d v="1956-01-16T00:00:00"/>
    <s v="Former"/>
    <s v="g"/>
    <s v="USA"/>
    <s v="Black"/>
    <d v="1979-11-01T00:00:00"/>
    <n v="1979"/>
    <n v="1992"/>
    <d v="2019-07-31T00:00:00"/>
    <n v="0"/>
    <s v="No"/>
    <n v="63"/>
    <n v="23.79"/>
    <n v="63.54"/>
    <n v="79.38"/>
    <n v="187.96"/>
    <n v="187.96"/>
    <n v="22.47"/>
    <n v="871"/>
    <s v="No"/>
    <m/>
    <m/>
    <m/>
    <x v="1"/>
  </r>
  <r>
    <n v="3338"/>
    <s v="Chris Herren"/>
    <d v="1975-09-27T00:00:00"/>
    <s v="Former"/>
    <s v="g"/>
    <s v="USA"/>
    <s v="White"/>
    <d v="1999-11-01T00:00:00"/>
    <n v="1999"/>
    <n v="2001"/>
    <d v="2019-07-31T00:00:00"/>
    <n v="0"/>
    <s v="No"/>
    <n v="43"/>
    <n v="24.1"/>
    <n v="43.84"/>
    <n v="89.36"/>
    <n v="187.96"/>
    <n v="187.96"/>
    <n v="25.29"/>
    <n v="70"/>
    <s v="No"/>
    <m/>
    <m/>
    <m/>
    <x v="1"/>
  </r>
  <r>
    <n v="3339"/>
    <s v="George Hill"/>
    <d v="1986-05-04T00:00:00"/>
    <s v="Active"/>
    <s v="g"/>
    <s v="USA"/>
    <s v="Black"/>
    <d v="2008-11-01T00:00:00"/>
    <n v="2008"/>
    <n v="2020"/>
    <d v="2019-07-31T00:00:00"/>
    <n v="0"/>
    <s v="No"/>
    <n v="33"/>
    <n v="22.5"/>
    <n v="33.24"/>
    <n v="85.27"/>
    <n v="187.96"/>
    <n v="190.5"/>
    <n v="24.14"/>
    <n v="461"/>
    <s v="No"/>
    <m/>
    <m/>
    <m/>
    <x v="1"/>
  </r>
  <r>
    <n v="3340"/>
    <s v="Robert Hite"/>
    <d v="1984-01-12T00:00:00"/>
    <s v="Former"/>
    <s v="g"/>
    <s v="USA"/>
    <s v="Black"/>
    <d v="2006-11-01T00:00:00"/>
    <n v="2006"/>
    <n v="2007"/>
    <d v="2019-07-31T00:00:00"/>
    <n v="0"/>
    <s v="No"/>
    <n v="35"/>
    <n v="22.8"/>
    <n v="35.549999999999997"/>
    <n v="83.46"/>
    <n v="187.96"/>
    <n v="187.96"/>
    <n v="23.62"/>
    <n v="12"/>
    <s v="Yes"/>
    <m/>
    <m/>
    <m/>
    <x v="1"/>
  </r>
  <r>
    <n v="3341"/>
    <s v="Craig Hodges"/>
    <d v="1960-06-27T00:00:00"/>
    <s v="Former"/>
    <s v="g"/>
    <s v="USA"/>
    <s v="Black"/>
    <d v="1982-11-01T00:00:00"/>
    <n v="1982"/>
    <n v="1992"/>
    <d v="2019-07-31T00:00:00"/>
    <n v="0"/>
    <s v="No"/>
    <n v="59"/>
    <n v="22.35"/>
    <n v="59.09"/>
    <n v="86.18"/>
    <n v="187.96"/>
    <n v="187.96"/>
    <n v="24.39"/>
    <n v="695"/>
    <s v="No"/>
    <m/>
    <m/>
    <m/>
    <x v="1"/>
  </r>
  <r>
    <n v="3342"/>
    <s v="Paul Hoffman"/>
    <d v="1925-04-12T00:00:00"/>
    <s v="Former"/>
    <s v="G-F"/>
    <s v="USA"/>
    <s v="White"/>
    <d v="1947-11-01T00:00:00"/>
    <n v="1947"/>
    <n v="1955"/>
    <d v="1998-11-12T00:00:00"/>
    <n v="1"/>
    <s v="Yes"/>
    <n v="73"/>
    <n v="22.55"/>
    <n v="73.59"/>
    <n v="88.45"/>
    <n v="187.96"/>
    <n v="187.96"/>
    <n v="25.04"/>
    <n v="317"/>
    <s v="No"/>
    <s v="Cáncer"/>
    <s v="Tumor cerebral"/>
    <s v="2A00.5"/>
    <x v="3"/>
  </r>
  <r>
    <n v="3343"/>
    <s v="Mo Howard"/>
    <d v="1954-08-25T00:00:00"/>
    <s v="Former"/>
    <s v="g"/>
    <s v="USA"/>
    <s v="Black"/>
    <d v="1976-11-01T00:00:00"/>
    <n v="1976"/>
    <n v="1977"/>
    <d v="2019-07-31T00:00:00"/>
    <n v="0"/>
    <s v="No"/>
    <n v="64"/>
    <n v="22.19"/>
    <n v="64.930000000000007"/>
    <n v="77.11"/>
    <n v="187.96"/>
    <n v="187.96"/>
    <n v="21.83"/>
    <n v="32"/>
    <s v="No"/>
    <m/>
    <m/>
    <m/>
    <x v="1"/>
  </r>
  <r>
    <n v="3344"/>
    <s v="Lindsey Hunter"/>
    <d v="1970-12-03T00:00:00"/>
    <s v="Former"/>
    <s v="g"/>
    <s v="USA"/>
    <s v="Black"/>
    <d v="1993-11-01T00:00:00"/>
    <n v="1993"/>
    <n v="2010"/>
    <d v="2019-07-31T00:00:00"/>
    <n v="0"/>
    <s v="No"/>
    <n v="48"/>
    <n v="22.91"/>
    <n v="48.66"/>
    <n v="77.11"/>
    <n v="187.96"/>
    <n v="187.96"/>
    <n v="21.83"/>
    <n v="937"/>
    <s v="No"/>
    <m/>
    <m/>
    <m/>
    <x v="1"/>
  </r>
  <r>
    <n v="3345"/>
    <s v="Roy Hurley"/>
    <d v="1922-08-12T00:00:00"/>
    <s v="Former"/>
    <s v="F-G"/>
    <s v="USA"/>
    <s v="White"/>
    <d v="1946-11-01T00:00:00"/>
    <n v="1946"/>
    <n v="1947"/>
    <d v="1993-10-14T00:00:00"/>
    <n v="1"/>
    <s v="Yes"/>
    <n v="71"/>
    <n v="24.22"/>
    <n v="71.17"/>
    <n v="77.11"/>
    <n v="187.96"/>
    <n v="187.96"/>
    <n v="21.83"/>
    <n v="46"/>
    <s v="No"/>
    <s v="No encontrado"/>
    <s v="nada"/>
    <s v="XB5F"/>
    <x v="4"/>
  </r>
  <r>
    <n v="3346"/>
    <s v="Geoff Huston"/>
    <d v="1957-11-08T00:00:00"/>
    <s v="Former"/>
    <s v="g"/>
    <s v="USA"/>
    <s v="Black"/>
    <d v="1979-11-01T00:00:00"/>
    <n v="1979"/>
    <n v="1987"/>
    <d v="2019-07-31T00:00:00"/>
    <n v="0"/>
    <s v="No"/>
    <n v="61"/>
    <n v="21.98"/>
    <n v="61.72"/>
    <n v="79.38"/>
    <n v="187.96"/>
    <n v="187.96"/>
    <n v="22.47"/>
    <n v="496"/>
    <s v="No"/>
    <m/>
    <m/>
    <m/>
    <x v="1"/>
  </r>
  <r>
    <n v="3347"/>
    <s v="Michael Jackson"/>
    <d v="1964-07-13T00:00:00"/>
    <s v="Former"/>
    <s v="g"/>
    <s v="USA"/>
    <s v="Black"/>
    <d v="1987-11-01T00:00:00"/>
    <n v="1987"/>
    <n v="1990"/>
    <d v="2019-07-31T00:00:00"/>
    <n v="0"/>
    <s v="No"/>
    <n v="55"/>
    <n v="23.3"/>
    <n v="55.05"/>
    <n v="83.01"/>
    <n v="187.96"/>
    <n v="187.96"/>
    <n v="23.5"/>
    <n v="89"/>
    <s v="No"/>
    <m/>
    <m/>
    <m/>
    <x v="1"/>
  </r>
  <r>
    <n v="3348"/>
    <s v="Ralph Jackson"/>
    <d v="1962-10-26T00:00:00"/>
    <s v="Former"/>
    <s v="g"/>
    <s v="USA"/>
    <s v="Black"/>
    <d v="1984-11-01T00:00:00"/>
    <n v="1984"/>
    <n v="1985"/>
    <d v="2019-07-31T00:00:00"/>
    <n v="0"/>
    <s v="No"/>
    <n v="56"/>
    <n v="22.02"/>
    <n v="56.76"/>
    <n v="86.18"/>
    <n v="187.96"/>
    <n v="187.96"/>
    <n v="24.39"/>
    <n v="1"/>
    <s v="No"/>
    <m/>
    <m/>
    <m/>
    <x v="1"/>
  </r>
  <r>
    <n v="3349"/>
    <s v="Mike James"/>
    <d v="1975-06-23T00:00:00"/>
    <s v="Former"/>
    <s v="g"/>
    <s v="USA"/>
    <s v="Black"/>
    <d v="2001-11-01T00:00:00"/>
    <n v="2001"/>
    <n v="2014"/>
    <d v="2019-07-31T00:00:00"/>
    <n v="0"/>
    <s v="No"/>
    <n v="44"/>
    <n v="26.36"/>
    <n v="44.1"/>
    <n v="85.27"/>
    <n v="187.96"/>
    <n v="187.96"/>
    <n v="24.14"/>
    <n v="595"/>
    <s v="No"/>
    <m/>
    <m/>
    <m/>
    <x v="1"/>
  </r>
  <r>
    <n v="3350"/>
    <s v="Eddie Johnson"/>
    <d v="1955-02-24T00:00:00"/>
    <s v="Former"/>
    <s v="g"/>
    <s v="USA"/>
    <s v="Black"/>
    <d v="1977-11-01T00:00:00"/>
    <n v="1977"/>
    <n v="1987"/>
    <d v="2019-07-31T00:00:00"/>
    <n v="0"/>
    <s v="No"/>
    <n v="64"/>
    <n v="22.69"/>
    <n v="64.430000000000007"/>
    <n v="81.650000000000006"/>
    <n v="187.96"/>
    <n v="187.96"/>
    <n v="23.11"/>
    <n v="675"/>
    <s v="No"/>
    <m/>
    <m/>
    <m/>
    <x v="1"/>
  </r>
  <r>
    <n v="3351"/>
    <s v="Eric Johnson"/>
    <d v="1966-02-07T00:00:00"/>
    <s v="Former"/>
    <s v="g"/>
    <s v="USA"/>
    <s v="Black"/>
    <d v="1989-11-01T00:00:00"/>
    <n v="1989"/>
    <n v="1990"/>
    <d v="2019-07-31T00:00:00"/>
    <n v="0"/>
    <s v="No"/>
    <n v="53"/>
    <n v="23.73"/>
    <n v="53.48"/>
    <n v="92.99"/>
    <n v="187.96"/>
    <n v="187.96"/>
    <n v="26.32"/>
    <n v="48"/>
    <s v="No"/>
    <m/>
    <m/>
    <m/>
    <x v="1"/>
  </r>
  <r>
    <n v="3352"/>
    <s v="Vinnie Johnson"/>
    <d v="1956-09-01T00:00:00"/>
    <s v="Former"/>
    <s v="g"/>
    <s v="USA"/>
    <s v="Black"/>
    <d v="1979-11-01T00:00:00"/>
    <n v="1979"/>
    <n v="1992"/>
    <d v="2019-07-31T00:00:00"/>
    <n v="0"/>
    <s v="No"/>
    <n v="62"/>
    <n v="23.16"/>
    <n v="62.91"/>
    <n v="90.72"/>
    <n v="187.96"/>
    <n v="187.96"/>
    <n v="25.68"/>
    <n v="984"/>
    <s v="No"/>
    <m/>
    <m/>
    <m/>
    <x v="1"/>
  </r>
  <r>
    <n v="3353"/>
    <s v="Darius Johnson-Odom"/>
    <d v="1989-09-28T00:00:00"/>
    <s v="Former"/>
    <s v="g"/>
    <s v="USA"/>
    <s v="Black"/>
    <d v="2012-11-01T00:00:00"/>
    <n v="2012"/>
    <n v="2014"/>
    <d v="2019-07-31T00:00:00"/>
    <n v="0"/>
    <s v="No"/>
    <n v="29"/>
    <n v="23.09"/>
    <n v="29.84"/>
    <n v="97.52"/>
    <n v="187.96"/>
    <n v="187.96"/>
    <n v="27.6"/>
    <n v="7"/>
    <s v="Yes"/>
    <m/>
    <m/>
    <m/>
    <x v="1"/>
  </r>
  <r>
    <n v="3354"/>
    <s v="Larry Jones"/>
    <d v="1942-09-22T00:00:00"/>
    <s v="Former"/>
    <s v="G-F"/>
    <s v="USA"/>
    <s v="Black"/>
    <d v="1964-11-01T00:00:00"/>
    <n v="1964"/>
    <n v="1974"/>
    <d v="2019-07-31T00:00:00"/>
    <n v="0"/>
    <s v="No"/>
    <n v="76"/>
    <n v="22.11"/>
    <n v="76.849999999999994"/>
    <n v="81.650000000000006"/>
    <n v="187.96"/>
    <n v="187.96"/>
    <n v="23.11"/>
    <n v="95"/>
    <s v="No"/>
    <m/>
    <m/>
    <m/>
    <x v="1"/>
  </r>
  <r>
    <n v="3355"/>
    <s v="Nick Jones"/>
    <d v="1945-03-28T00:00:00"/>
    <s v="Former"/>
    <s v="g"/>
    <s v="USA"/>
    <s v="Black"/>
    <d v="1967-11-01T00:00:00"/>
    <n v="1967"/>
    <n v="1972"/>
    <d v="2019-07-31T00:00:00"/>
    <n v="0"/>
    <s v="No"/>
    <n v="74"/>
    <n v="22.6"/>
    <n v="74.34"/>
    <n v="86.18"/>
    <n v="187.96"/>
    <n v="187.96"/>
    <n v="24.39"/>
    <n v="188"/>
    <s v="No"/>
    <m/>
    <m/>
    <m/>
    <x v="1"/>
  </r>
  <r>
    <n v="3356"/>
    <s v="Wali Jones"/>
    <d v="1942-02-14T00:00:00"/>
    <s v="Former"/>
    <s v="g"/>
    <s v="USA"/>
    <s v="Black"/>
    <d v="1964-11-01T00:00:00"/>
    <n v="1964"/>
    <n v="1976"/>
    <d v="2019-07-31T00:00:00"/>
    <n v="0"/>
    <s v="No"/>
    <n v="77"/>
    <n v="22.71"/>
    <n v="77.459999999999994"/>
    <n v="81.650000000000006"/>
    <n v="187.96"/>
    <n v="187.96"/>
    <n v="23.11"/>
    <n v="607"/>
    <s v="No"/>
    <m/>
    <m/>
    <m/>
    <x v="1"/>
  </r>
  <r>
    <n v="3357"/>
    <s v="Johnny Jorgensen"/>
    <d v="1921-12-28T00:00:00"/>
    <s v="Former"/>
    <s v="G-F"/>
    <s v="USA"/>
    <s v="White"/>
    <d v="1947-11-01T00:00:00"/>
    <n v="1947"/>
    <n v="1949"/>
    <d v="1973-01-19T00:00:00"/>
    <n v="1"/>
    <s v="Yes"/>
    <n v="51"/>
    <n v="25.84"/>
    <n v="51.06"/>
    <n v="83.91"/>
    <n v="187.96"/>
    <n v="187.96"/>
    <n v="23.75"/>
    <n v="51"/>
    <s v="No"/>
    <s v="Diseases of the circulatory system"/>
    <s v="No lo he podido confirmar"/>
    <s v="BD1Z Heart failure, unspecified"/>
    <x v="2"/>
  </r>
  <r>
    <n v="3358"/>
    <s v="Whitey Kachan"/>
    <d v="1925-09-15T00:00:00"/>
    <s v="Former"/>
    <s v="g"/>
    <s v="USA"/>
    <s v="White"/>
    <d v="1948-11-01T00:00:00"/>
    <n v="1948"/>
    <n v="1949"/>
    <d v="1993-03-07T00:00:00"/>
    <n v="1"/>
    <s v="Yes"/>
    <n v="67"/>
    <n v="23.13"/>
    <n v="67.47"/>
    <n v="79.38"/>
    <n v="187.96"/>
    <n v="187.96"/>
    <n v="22.47"/>
    <n v="52"/>
    <s v="No"/>
    <s v="No encontrado"/>
    <s v="nada"/>
    <s v="XB5F"/>
    <x v="4"/>
  </r>
  <r>
    <n v="3359"/>
    <s v="Ralph Kaplowitz"/>
    <d v="1919-05-18T00:00:00"/>
    <s v="Former"/>
    <s v="G-F"/>
    <s v="USA"/>
    <s v="White"/>
    <d v="1946-11-01T00:00:00"/>
    <n v="1946"/>
    <n v="1948"/>
    <d v="2009-02-02T00:00:00"/>
    <n v="1"/>
    <s v="Yes"/>
    <n v="89"/>
    <n v="27.46"/>
    <n v="89.71"/>
    <n v="77.11"/>
    <n v="187.96"/>
    <n v="187.96"/>
    <n v="21.83"/>
    <n v="105"/>
    <s v="No"/>
    <s v="Diseases of the genitourinary system"/>
    <s v="Kidney failiure"/>
    <s v="GB6Z Kidney failure, unspecified"/>
    <x v="0"/>
  </r>
  <r>
    <n v="3360"/>
    <s v="Mike Kearns"/>
    <d v="1929-06-18T00:00:00"/>
    <s v="Former"/>
    <s v="g"/>
    <s v="USA"/>
    <s v="White"/>
    <d v="1954-11-01T00:00:00"/>
    <n v="1954"/>
    <n v="1955"/>
    <d v="2009-01-31T00:00:00"/>
    <n v="1"/>
    <s v="Yes"/>
    <n v="79"/>
    <n v="25.37"/>
    <n v="79.62"/>
    <n v="80.739999999999995"/>
    <n v="187.96"/>
    <n v="187.96"/>
    <n v="22.85"/>
    <n v="6"/>
    <s v="No"/>
    <s v="No encontrado"/>
    <s v="nada"/>
    <s v="XB5F"/>
    <x v="4"/>
  </r>
  <r>
    <n v="3361"/>
    <s v="Jerry Kelly"/>
    <d v="1918-06-14T00:00:00"/>
    <s v="Former"/>
    <s v="F"/>
    <s v="USA"/>
    <s v="White"/>
    <d v="1946-11-01T00:00:00"/>
    <n v="1946"/>
    <n v="1948"/>
    <d v="1996-06-14T00:00:00"/>
    <n v="1"/>
    <s v="Yes"/>
    <n v="78"/>
    <n v="28.38"/>
    <n v="78"/>
    <n v="78.02"/>
    <n v="187.96"/>
    <n v="187.96"/>
    <n v="22.08"/>
    <n v="46"/>
    <s v="No"/>
    <s v="No encontrado"/>
    <s v="nada"/>
    <s v="XB5F"/>
    <x v="4"/>
  </r>
  <r>
    <n v="3362"/>
    <s v="Billy Kenville"/>
    <d v="1930-12-01T00:00:00"/>
    <s v="Former"/>
    <s v="G-F"/>
    <s v="USA"/>
    <s v="White"/>
    <d v="1953-11-01T00:00:00"/>
    <n v="1953"/>
    <n v="1960"/>
    <d v="2018-06-19T00:00:00"/>
    <n v="1"/>
    <s v="Yes"/>
    <n v="87"/>
    <n v="22.92"/>
    <n v="87.55"/>
    <n v="84.82"/>
    <n v="187.96"/>
    <n v="187.96"/>
    <n v="24.01"/>
    <n v="345"/>
    <s v="No"/>
    <m/>
    <s v="nada"/>
    <m/>
    <x v="4"/>
  </r>
  <r>
    <n v="3363"/>
    <s v="Jim King"/>
    <d v="1941-02-07T00:00:00"/>
    <s v="Former"/>
    <s v="g"/>
    <s v="USA"/>
    <s v="White"/>
    <d v="1963-11-01T00:00:00"/>
    <n v="1963"/>
    <n v="1973"/>
    <d v="2019-07-31T00:00:00"/>
    <n v="0"/>
    <s v="No"/>
    <n v="78"/>
    <n v="22.73"/>
    <n v="78.48"/>
    <n v="79.38"/>
    <n v="187.96"/>
    <n v="187.96"/>
    <n v="22.47"/>
    <n v="607"/>
    <s v="No"/>
    <m/>
    <m/>
    <m/>
    <x v="1"/>
  </r>
  <r>
    <n v="3364"/>
    <s v="Maury King"/>
    <d v="1935-03-12T00:00:00"/>
    <s v="Former"/>
    <s v="g"/>
    <s v="USA"/>
    <s v="White"/>
    <d v="1959-11-01T00:00:00"/>
    <n v="1959"/>
    <n v="1963"/>
    <d v="2007-09-17T00:00:00"/>
    <n v="1"/>
    <s v="Yes"/>
    <n v="72"/>
    <n v="24.64"/>
    <n v="72.52"/>
    <n v="88.45"/>
    <n v="187.96"/>
    <n v="187.96"/>
    <n v="25.04"/>
    <n v="38"/>
    <s v="No"/>
    <s v="Cáncer"/>
    <s v="cámcer"/>
    <s v="2D4Z Unspecified malignant neoplasms of ill-defined or unspecified sites"/>
    <x v="3"/>
  </r>
  <r>
    <n v="3365"/>
    <s v="Leo Klier"/>
    <d v="1923-05-21T00:00:00"/>
    <s v="Former"/>
    <s v="F-G"/>
    <s v="USA"/>
    <s v="White"/>
    <d v="1948-11-01T00:00:00"/>
    <n v="1948"/>
    <n v="1950"/>
    <d v="2005-06-04T00:00:00"/>
    <n v="1"/>
    <s v="Yes"/>
    <n v="82"/>
    <n v="25.45"/>
    <n v="82.04"/>
    <n v="77.11"/>
    <n v="187.96"/>
    <n v="187.96"/>
    <n v="21.83"/>
    <n v="113"/>
    <s v="No"/>
    <s v="Diseases of the circulatory system"/>
    <s v="No lo he podido confirmar"/>
    <s v="BD1Z Heart failure, unspecified"/>
    <x v="2"/>
  </r>
  <r>
    <n v="3366"/>
    <s v="Bob Knight"/>
    <d v="1929-04-30T00:00:00"/>
    <s v="Former"/>
    <s v="G-F"/>
    <s v="USA"/>
    <s v="White"/>
    <d v="1954-11-01T00:00:00"/>
    <n v="1954"/>
    <n v="1955"/>
    <d v="2008-05-23T00:00:00"/>
    <n v="1"/>
    <s v="Yes"/>
    <n v="79"/>
    <n v="25.51"/>
    <n v="79.06"/>
    <n v="83.91"/>
    <n v="187.96"/>
    <n v="187.96"/>
    <n v="23.75"/>
    <n v="2"/>
    <s v="No"/>
    <s v="No encontrado"/>
    <s v="nada"/>
    <s v="XB5F"/>
    <x v="4"/>
  </r>
  <r>
    <n v="3367"/>
    <s v="Frank Kudelka"/>
    <d v="1925-06-25T00:00:00"/>
    <s v="Former"/>
    <s v="G-F"/>
    <s v="USA"/>
    <s v="White"/>
    <d v="1949-11-01T00:00:00"/>
    <n v="1949"/>
    <n v="1953"/>
    <d v="1993-05-04T00:00:00"/>
    <n v="1"/>
    <s v="Yes"/>
    <n v="67"/>
    <n v="24.35"/>
    <n v="67.86"/>
    <n v="87.54"/>
    <n v="187.96"/>
    <n v="187.96"/>
    <n v="24.78"/>
    <n v="228"/>
    <s v="No"/>
    <s v="No encontrado"/>
    <s v="Después de una larga enfermedad"/>
    <s v="XB5F"/>
    <x v="4"/>
  </r>
  <r>
    <n v="3368"/>
    <s v="John Kuester"/>
    <d v="1955-02-06T00:00:00"/>
    <s v="Former"/>
    <s v="g"/>
    <s v="USA"/>
    <s v="White"/>
    <d v="1977-11-01T00:00:00"/>
    <n v="1977"/>
    <n v="1980"/>
    <d v="2019-07-31T00:00:00"/>
    <n v="0"/>
    <s v="No"/>
    <n v="64"/>
    <n v="22.74"/>
    <n v="64.48"/>
    <n v="81.650000000000006"/>
    <n v="187.96"/>
    <n v="187.96"/>
    <n v="23.11"/>
    <n v="135"/>
    <s v="No"/>
    <m/>
    <m/>
    <m/>
    <x v="1"/>
  </r>
  <r>
    <n v="3369"/>
    <s v="Oliver Lafayette"/>
    <d v="1984-05-06T00:00:00"/>
    <s v="Former"/>
    <s v="g"/>
    <s v="USA"/>
    <s v="Black"/>
    <d v="2009-11-01T00:00:00"/>
    <n v="2009"/>
    <n v="2010"/>
    <d v="2019-07-31T00:00:00"/>
    <n v="0"/>
    <s v="No"/>
    <n v="35"/>
    <n v="25.49"/>
    <n v="35.229999999999997"/>
    <n v="86.18"/>
    <n v="187.96"/>
    <n v="187.96"/>
    <n v="24.39"/>
    <n v="1"/>
    <s v="No"/>
    <m/>
    <m/>
    <m/>
    <x v="1"/>
  </r>
  <r>
    <n v="3370"/>
    <s v="Pete Lalich"/>
    <d v="1920-06-23T00:00:00"/>
    <s v="Former"/>
    <s v="F"/>
    <s v="USA"/>
    <s v="White"/>
    <d v="1946-11-01T00:00:00"/>
    <n v="1946"/>
    <n v="1947"/>
    <d v="2008-02-01T00:00:00"/>
    <n v="1"/>
    <s v="Yes"/>
    <n v="87"/>
    <n v="26.36"/>
    <n v="87.61"/>
    <n v="86.18"/>
    <n v="187.96"/>
    <n v="187.96"/>
    <n v="24.39"/>
    <n v="1"/>
    <s v="No"/>
    <s v="Diseases of the genitourinary system"/>
    <s v="Insuficiencia renal"/>
    <s v="GB6Z Kidney failure, unspecified"/>
    <x v="0"/>
  </r>
  <r>
    <n v="3371"/>
    <s v="Rusty LaRue"/>
    <d v="1973-12-10T00:00:00"/>
    <s v="Former"/>
    <s v="g"/>
    <s v="USA"/>
    <s v="White"/>
    <d v="1997-11-01T00:00:00"/>
    <n v="1997"/>
    <n v="2004"/>
    <d v="2019-07-31T00:00:00"/>
    <n v="0"/>
    <s v="No"/>
    <n v="45"/>
    <n v="23.89"/>
    <n v="45.64"/>
    <n v="95.25"/>
    <n v="187.96"/>
    <n v="187.96"/>
    <n v="26.96"/>
    <n v="98"/>
    <s v="No"/>
    <m/>
    <m/>
    <m/>
    <x v="1"/>
  </r>
  <r>
    <n v="3372"/>
    <s v="Walt Lautenbach"/>
    <d v="1922-11-17T00:00:00"/>
    <s v="Former"/>
    <s v="G-F"/>
    <s v="USA"/>
    <s v="White"/>
    <d v="1949-11-01T00:00:00"/>
    <n v="1949"/>
    <n v="1950"/>
    <d v="1997-09-09T00:00:00"/>
    <n v="1"/>
    <s v="Yes"/>
    <n v="74"/>
    <n v="26.96"/>
    <n v="74.81"/>
    <n v="83.91"/>
    <n v="187.96"/>
    <n v="187.96"/>
    <n v="23.75"/>
    <n v="55"/>
    <s v="No"/>
    <s v="No encontrado"/>
    <s v="Leucemia"/>
    <s v="2B33.4 Leukaemia, unspecified"/>
    <x v="3"/>
  </r>
  <r>
    <n v="3373"/>
    <s v="Jeff Lebo"/>
    <d v="1966-10-05T00:00:00"/>
    <s v="Former"/>
    <s v="g"/>
    <s v="USA"/>
    <s v="White"/>
    <d v="1989-11-01T00:00:00"/>
    <n v="1989"/>
    <n v="1990"/>
    <d v="2019-07-31T00:00:00"/>
    <n v="0"/>
    <s v="No"/>
    <n v="52"/>
    <n v="23.07"/>
    <n v="52.82"/>
    <n v="81.650000000000006"/>
    <n v="187.96"/>
    <n v="187.96"/>
    <n v="23.11"/>
    <n v="4"/>
    <s v="No"/>
    <m/>
    <m/>
    <m/>
    <x v="1"/>
  </r>
  <r>
    <n v="3374"/>
    <s v="Hank Lefkowitz"/>
    <d v="1923-08-31T00:00:00"/>
    <s v="Former"/>
    <s v="F"/>
    <s v="USA"/>
    <s v="White"/>
    <d v="1946-11-01T00:00:00"/>
    <n v="1946"/>
    <n v="1947"/>
    <d v="2007-04-21T00:00:00"/>
    <n v="1"/>
    <s v="Yes"/>
    <n v="83"/>
    <n v="23.17"/>
    <n v="83.64"/>
    <n v="86.18"/>
    <n v="187.96"/>
    <n v="187.96"/>
    <n v="24.39"/>
    <n v="24"/>
    <s v="No"/>
    <s v="No encontrado"/>
    <s v="nada"/>
    <s v="XB5F"/>
    <x v="4"/>
  </r>
  <r>
    <n v="3375"/>
    <s v="Ronnie Lester"/>
    <d v="1959-01-01T00:00:00"/>
    <s v="Former"/>
    <s v="g"/>
    <s v="USA"/>
    <s v="Black"/>
    <d v="1980-11-01T00:00:00"/>
    <n v="1980"/>
    <n v="1986"/>
    <d v="2019-07-31T00:00:00"/>
    <n v="0"/>
    <s v="No"/>
    <n v="60"/>
    <n v="21.83"/>
    <n v="60.58"/>
    <n v="79.38"/>
    <n v="187.96"/>
    <n v="187.96"/>
    <n v="22.47"/>
    <n v="250"/>
    <s v="No"/>
    <m/>
    <m/>
    <m/>
    <x v="1"/>
  </r>
  <r>
    <n v="3376"/>
    <s v="Andrew Levane"/>
    <d v="1920-04-11T00:00:00"/>
    <s v="Former"/>
    <s v="F-G"/>
    <s v="USA"/>
    <s v="White"/>
    <d v="1948-11-01T00:00:00"/>
    <n v="1948"/>
    <n v="1953"/>
    <d v="2012-04-30T00:00:00"/>
    <n v="1"/>
    <s v="Yes"/>
    <n v="92"/>
    <n v="28.56"/>
    <n v="92.05"/>
    <n v="86.18"/>
    <n v="187.96"/>
    <n v="187.96"/>
    <n v="24.39"/>
    <n v="103"/>
    <s v="No"/>
    <m/>
    <s v="Heart failure"/>
    <s v="BD1Z"/>
    <x v="2"/>
  </r>
  <r>
    <n v="3377"/>
    <s v="Freddie Lewis"/>
    <d v="1921-01-06T00:00:00"/>
    <s v="Former"/>
    <s v="F-G"/>
    <s v="USA"/>
    <s v="Black"/>
    <d v="1948-11-01T00:00:00"/>
    <n v="1948"/>
    <n v="1950"/>
    <d v="1994-12-27T00:00:00"/>
    <n v="1"/>
    <s v="Yes"/>
    <n v="73"/>
    <n v="27.82"/>
    <n v="73.97"/>
    <n v="88.45"/>
    <n v="187.96"/>
    <n v="187.96"/>
    <n v="25.04"/>
    <n v="95"/>
    <s v="No"/>
    <s v="No encontrado"/>
    <s v="nada"/>
    <s v="XB5F"/>
    <x v="4"/>
  </r>
  <r>
    <n v="3378"/>
    <s v="John Logan"/>
    <d v="1921-01-01T00:00:00"/>
    <s v="Former"/>
    <s v="g"/>
    <s v="USA"/>
    <s v="White"/>
    <d v="1946-11-01T00:00:00"/>
    <n v="1946"/>
    <n v="1951"/>
    <d v="1977-09-16T00:00:00"/>
    <n v="1"/>
    <s v="Yes"/>
    <n v="56"/>
    <n v="25.83"/>
    <n v="56.71"/>
    <n v="79.38"/>
    <n v="187.96"/>
    <n v="187.96"/>
    <n v="22.47"/>
    <n v="258"/>
    <s v="No"/>
    <s v="Accidente/Asesinato/Suicidio"/>
    <s v="No lo he podido confirmar"/>
    <m/>
    <x v="4"/>
  </r>
  <r>
    <n v="3379"/>
    <s v="Paul Long"/>
    <d v="1944-02-08T00:00:00"/>
    <s v="Former"/>
    <s v="g"/>
    <s v="USA"/>
    <s v="White"/>
    <d v="1967-11-01T00:00:00"/>
    <n v="1967"/>
    <n v="1971"/>
    <d v="2019-07-31T00:00:00"/>
    <n v="0"/>
    <s v="No"/>
    <n v="75"/>
    <n v="23.73"/>
    <n v="75.47"/>
    <n v="81.650000000000006"/>
    <n v="187.96"/>
    <n v="187.96"/>
    <n v="23.11"/>
    <n v="71"/>
    <s v="No"/>
    <m/>
    <m/>
    <m/>
    <x v="1"/>
  </r>
  <r>
    <n v="3380"/>
    <s v="Jim Luisi"/>
    <d v="1928-11-02T00:00:00"/>
    <s v="Former"/>
    <s v="g"/>
    <s v="USA"/>
    <s v="White"/>
    <d v="1953-11-01T00:00:00"/>
    <n v="1953"/>
    <n v="1954"/>
    <d v="2002-06-07T00:00:00"/>
    <n v="1"/>
    <s v="Yes"/>
    <n v="73"/>
    <n v="25"/>
    <n v="73.59"/>
    <n v="81.650000000000006"/>
    <n v="187.96"/>
    <n v="187.96"/>
    <n v="23.11"/>
    <n v="31"/>
    <s v="No"/>
    <s v="Cáncer"/>
    <s v="cáncer"/>
    <s v="2D4Z"/>
    <x v="3"/>
  </r>
  <r>
    <n v="3381"/>
    <s v="Ronnie MacGilvray"/>
    <d v="1930-07-20T00:00:00"/>
    <s v="Former"/>
    <s v="g"/>
    <s v="USA"/>
    <s v="White"/>
    <d v="1954-11-01T00:00:00"/>
    <n v="1954"/>
    <n v="1955"/>
    <d v="2007-02-11T00:00:00"/>
    <n v="1"/>
    <s v="Yes"/>
    <n v="76"/>
    <n v="24.28"/>
    <n v="76.56"/>
    <n v="83.91"/>
    <n v="187.96"/>
    <n v="187.96"/>
    <n v="23.75"/>
    <n v="6"/>
    <s v="No"/>
    <m/>
    <s v="nada"/>
    <s v="XB5F"/>
    <x v="4"/>
  </r>
  <r>
    <n v="3382"/>
    <s v="Mo Mahoney"/>
    <d v="1927-11-20T00:00:00"/>
    <s v="Former"/>
    <s v="F"/>
    <s v="USA"/>
    <s v="White"/>
    <d v="1952-11-01T00:00:00"/>
    <n v="1952"/>
    <n v="1954"/>
    <d v="2008-04-29T00:00:00"/>
    <n v="1"/>
    <s v="Yes"/>
    <n v="80"/>
    <n v="24.95"/>
    <n v="80.44"/>
    <n v="92.99"/>
    <n v="187.96"/>
    <n v="187.96"/>
    <n v="26.32"/>
    <n v="8"/>
    <s v="No"/>
    <s v="No encontrado"/>
    <s v="nada"/>
    <s v="XB5F"/>
    <x v="4"/>
  </r>
  <r>
    <n v="3383"/>
    <s v="Ted Manakas"/>
    <d v="1951-02-22T00:00:00"/>
    <s v="Former"/>
    <s v="g"/>
    <s v="USA"/>
    <s v="White"/>
    <d v="1973-11-01T00:00:00"/>
    <n v="1973"/>
    <n v="1974"/>
    <d v="2019-07-31T00:00:00"/>
    <n v="0"/>
    <s v="No"/>
    <n v="68"/>
    <n v="22.69"/>
    <n v="68.44"/>
    <n v="81.650000000000006"/>
    <n v="187.96"/>
    <n v="187.96"/>
    <n v="23.11"/>
    <n v="5"/>
    <s v="No"/>
    <m/>
    <m/>
    <m/>
    <x v="1"/>
  </r>
  <r>
    <n v="3384"/>
    <s v="Stephon Marbury"/>
    <d v="1977-02-20T00:00:00"/>
    <s v="Former"/>
    <s v="g"/>
    <s v="USA"/>
    <s v="Black"/>
    <d v="1996-11-01T00:00:00"/>
    <n v="1996"/>
    <n v="2009"/>
    <d v="2019-07-31T00:00:00"/>
    <n v="0"/>
    <s v="No"/>
    <n v="42"/>
    <n v="19.7"/>
    <n v="42.44"/>
    <n v="81.650000000000006"/>
    <n v="187.96"/>
    <n v="187.96"/>
    <n v="23.11"/>
    <n v="846"/>
    <s v="No"/>
    <m/>
    <m/>
    <m/>
    <x v="1"/>
  </r>
  <r>
    <n v="3385"/>
    <s v="Whitey Martin"/>
    <d v="1939-04-11T00:00:00"/>
    <s v="Former"/>
    <s v="g"/>
    <s v="USA"/>
    <s v="White"/>
    <d v="1961-11-01T00:00:00"/>
    <n v="1961"/>
    <n v="1962"/>
    <d v="2019-07-31T00:00:00"/>
    <n v="0"/>
    <s v="No"/>
    <n v="80"/>
    <n v="22.56"/>
    <n v="80.3"/>
    <n v="83.91"/>
    <n v="187.96"/>
    <n v="187.96"/>
    <n v="23.75"/>
    <n v="66"/>
    <s v="No"/>
    <m/>
    <m/>
    <m/>
    <x v="1"/>
  </r>
  <r>
    <n v="3386"/>
    <s v="Ken Mayfield"/>
    <d v="1948-05-11T00:00:00"/>
    <s v="Former"/>
    <s v="g"/>
    <s v="USA"/>
    <s v="Black"/>
    <d v="1975-11-01T00:00:00"/>
    <n v="1975"/>
    <n v="1976"/>
    <d v="2019-07-31T00:00:00"/>
    <n v="0"/>
    <s v="No"/>
    <n v="71"/>
    <n v="27.47"/>
    <n v="71.22"/>
    <n v="83.91"/>
    <n v="187.96"/>
    <n v="187.96"/>
    <n v="23.75"/>
    <n v="13"/>
    <s v="No"/>
    <m/>
    <m/>
    <m/>
    <x v="1"/>
  </r>
  <r>
    <n v="3387"/>
    <s v="Travis Mays"/>
    <d v="1968-06-19T00:00:00"/>
    <s v="Former"/>
    <s v="g"/>
    <s v="USA"/>
    <s v="Black"/>
    <d v="1990-11-01T00:00:00"/>
    <n v="1990"/>
    <n v="1993"/>
    <d v="2019-07-31T00:00:00"/>
    <n v="0"/>
    <s v="No"/>
    <n v="51"/>
    <n v="22.37"/>
    <n v="51.11"/>
    <n v="86.18"/>
    <n v="187.96"/>
    <n v="187.96"/>
    <n v="24.39"/>
    <n v="115"/>
    <s v="No"/>
    <m/>
    <m/>
    <m/>
    <x v="1"/>
  </r>
  <r>
    <n v="3388"/>
    <s v="Brendan McCann"/>
    <d v="1935-07-05T00:00:00"/>
    <s v="Former"/>
    <s v="g"/>
    <s v="USA"/>
    <s v="White"/>
    <d v="1957-11-01T00:00:00"/>
    <n v="1957"/>
    <n v="1960"/>
    <d v="2019-07-31T00:00:00"/>
    <n v="0"/>
    <s v="No"/>
    <n v="84"/>
    <n v="22.33"/>
    <n v="84.07"/>
    <n v="80.739999999999995"/>
    <n v="187.96"/>
    <n v="187.96"/>
    <n v="22.85"/>
    <n v="41"/>
    <s v="No"/>
    <m/>
    <m/>
    <m/>
    <x v="1"/>
  </r>
  <r>
    <n v="3389"/>
    <s v="Howie McCarty"/>
    <d v="1919-07-01T00:00:00"/>
    <s v="Former"/>
    <s v="F-G"/>
    <s v="USA"/>
    <s v="White"/>
    <d v="1946-11-01T00:00:00"/>
    <n v="1946"/>
    <n v="1947"/>
    <d v="1973-07-01T00:00:00"/>
    <n v="1"/>
    <s v="Yes"/>
    <n v="54"/>
    <n v="27.34"/>
    <n v="54"/>
    <n v="86.18"/>
    <n v="187.96"/>
    <n v="187.96"/>
    <n v="24.39"/>
    <n v="19"/>
    <s v="No"/>
    <s v="No encontrado"/>
    <s v="nada"/>
    <s v="XB5F"/>
    <x v="4"/>
  </r>
  <r>
    <n v="3390"/>
    <s v="Jack McCloskey"/>
    <d v="1925-09-19T00:00:00"/>
    <s v="Former"/>
    <s v="g"/>
    <s v="USA"/>
    <s v="White"/>
    <d v="1952-11-01T00:00:00"/>
    <n v="1952"/>
    <n v="1953"/>
    <d v="2017-06-01T00:00:00"/>
    <n v="1"/>
    <s v="Yes"/>
    <n v="91"/>
    <n v="27.12"/>
    <n v="91.7"/>
    <n v="86.18"/>
    <n v="187.96"/>
    <n v="187.96"/>
    <n v="24.39"/>
    <n v="1"/>
    <s v="No"/>
    <m/>
    <s v="Complicaciones del Alzheimer"/>
    <s v="8A20 Alzheimer disease"/>
    <x v="0"/>
  </r>
  <r>
    <n v="3391"/>
    <s v="Alfred McGuire*"/>
    <d v="1928-09-07T00:00:00"/>
    <s v="Former"/>
    <s v="G-F"/>
    <s v="USA"/>
    <s v="White"/>
    <d v="1951-11-01T00:00:00"/>
    <n v="1951"/>
    <n v="1955"/>
    <d v="2001-01-26T00:00:00"/>
    <n v="1"/>
    <s v="Yes"/>
    <n v="72"/>
    <n v="23.15"/>
    <n v="72.39"/>
    <n v="81.650000000000006"/>
    <n v="187.96"/>
    <n v="187.96"/>
    <n v="23.11"/>
    <n v="191"/>
    <s v="No"/>
    <s v="Cáncer"/>
    <s v="Larga enfermedad, blood disorder"/>
    <s v="2B33.4 Leukaemia, unspecified"/>
    <x v="3"/>
  </r>
  <r>
    <n v="3392"/>
    <s v="Keith McLeod"/>
    <d v="1979-11-05T00:00:00"/>
    <s v="Former"/>
    <s v="g"/>
    <s v="USA"/>
    <s v="Black"/>
    <d v="2003-11-01T00:00:00"/>
    <n v="2003"/>
    <n v="2007"/>
    <d v="2019-07-31T00:00:00"/>
    <n v="0"/>
    <s v="No"/>
    <n v="39"/>
    <n v="23.99"/>
    <n v="39.729999999999997"/>
    <n v="85.27"/>
    <n v="187.96"/>
    <n v="187.96"/>
    <n v="24.14"/>
    <n v="200"/>
    <s v="No"/>
    <m/>
    <m/>
    <m/>
    <x v="1"/>
  </r>
  <r>
    <n v="3393"/>
    <s v="Chet McNabb"/>
    <d v="1920-09-19T00:00:00"/>
    <s v="Former"/>
    <s v="F"/>
    <s v="USA"/>
    <s v="White"/>
    <d v="1947-11-01T00:00:00"/>
    <n v="1947"/>
    <n v="1948"/>
    <d v="1990-06-14T00:00:00"/>
    <n v="1"/>
    <s v="Yes"/>
    <n v="69"/>
    <n v="27.12"/>
    <n v="69.73"/>
    <n v="90.72"/>
    <n v="187.96"/>
    <n v="187.96"/>
    <n v="25.68"/>
    <n v="2"/>
    <s v="No"/>
    <s v="No encontrado"/>
    <s v="nada"/>
    <s v="XB5F"/>
    <x v="4"/>
  </r>
  <r>
    <n v="3394"/>
    <s v="Carl Meinhold"/>
    <d v="1926-03-29T00:00:00"/>
    <s v="Former"/>
    <s v="G-F"/>
    <s v="USA"/>
    <s v="White"/>
    <d v="1947-11-01T00:00:00"/>
    <n v="1947"/>
    <n v="1949"/>
    <d v="2019-02-23T00:00:00"/>
    <n v="1"/>
    <s v="Yes"/>
    <n v="92"/>
    <n v="21.59"/>
    <n v="92.91"/>
    <n v="83.91"/>
    <n v="187.96"/>
    <n v="187.96"/>
    <n v="23.75"/>
    <n v="98"/>
    <s v="No"/>
    <m/>
    <s v="nada"/>
    <s v="XB5F"/>
    <x v="4"/>
  </r>
  <r>
    <n v="3395"/>
    <s v="Gary Melchionni"/>
    <d v="1951-01-19T00:00:00"/>
    <s v="Former"/>
    <s v="g"/>
    <s v="USA"/>
    <s v="White"/>
    <d v="1973-11-01T00:00:00"/>
    <n v="1973"/>
    <n v="1975"/>
    <d v="2019-07-31T00:00:00"/>
    <n v="0"/>
    <s v="No"/>
    <n v="68"/>
    <n v="22.78"/>
    <n v="68.53"/>
    <n v="83.91"/>
    <n v="187.96"/>
    <n v="187.96"/>
    <n v="23.75"/>
    <n v="137"/>
    <s v="Yes"/>
    <m/>
    <m/>
    <m/>
    <x v="1"/>
  </r>
  <r>
    <n v="3396"/>
    <s v="John Mengelt"/>
    <d v="1949-10-16T00:00:00"/>
    <s v="Former"/>
    <s v="g"/>
    <s v="USA"/>
    <s v="White"/>
    <d v="1971-11-01T00:00:00"/>
    <n v="1971"/>
    <n v="1981"/>
    <d v="2019-07-31T00:00:00"/>
    <n v="0"/>
    <s v="No"/>
    <n v="69"/>
    <n v="22.04"/>
    <n v="69.790000000000006"/>
    <n v="88.45"/>
    <n v="187.96"/>
    <n v="187.96"/>
    <n v="25.04"/>
    <n v="636"/>
    <s v="No"/>
    <m/>
    <m/>
    <m/>
    <x v="1"/>
  </r>
  <r>
    <n v="3397"/>
    <s v="Porter Meriwether"/>
    <d v="1940-03-16T00:00:00"/>
    <s v="Former"/>
    <s v="g"/>
    <s v="USA"/>
    <s v="Black"/>
    <d v="1962-11-01T00:00:00"/>
    <n v="1962"/>
    <n v="1963"/>
    <d v="2009-11-13T00:00:00"/>
    <n v="1"/>
    <s v="Yes"/>
    <n v="69"/>
    <n v="22.63"/>
    <n v="69.66"/>
    <n v="81.650000000000006"/>
    <n v="187.96"/>
    <n v="187.96"/>
    <n v="23.11"/>
    <n v="31"/>
    <s v="No"/>
    <s v="No encontrado"/>
    <s v="nada"/>
    <s v="XB5F"/>
    <x v="4"/>
  </r>
  <r>
    <n v="3398"/>
    <s v="Andre Miller"/>
    <d v="1976-03-19T00:00:00"/>
    <s v="Former"/>
    <s v="g"/>
    <s v="USA"/>
    <s v="Black"/>
    <d v="1999-11-01T00:00:00"/>
    <n v="1999"/>
    <n v="2016"/>
    <d v="2019-07-31T00:00:00"/>
    <n v="0"/>
    <s v="No"/>
    <n v="43"/>
    <n v="23.62"/>
    <n v="43.36"/>
    <n v="90.72"/>
    <n v="187.96"/>
    <n v="187.96"/>
    <n v="25.68"/>
    <n v="1250"/>
    <s v="No"/>
    <m/>
    <m/>
    <m/>
    <x v="1"/>
  </r>
  <r>
    <n v="3399"/>
    <s v="Walt Miller"/>
    <d v="1915-07-30T00:00:00"/>
    <s v="Former"/>
    <s v="F"/>
    <s v="USA"/>
    <s v="White"/>
    <d v="1946-11-01T00:00:00"/>
    <n v="1946"/>
    <n v="1947"/>
    <d v="2001-01-21T00:00:00"/>
    <n v="1"/>
    <s v="Yes"/>
    <n v="85"/>
    <n v="31.26"/>
    <n v="85.48"/>
    <n v="86.18"/>
    <n v="187.96"/>
    <n v="187.96"/>
    <n v="24.39"/>
    <n v="12"/>
    <s v="No"/>
    <s v="Diseases of the circulatory system"/>
    <s v="Complicacioones de un stroke"/>
    <s v="8B20 Stroke not known if ischaemic or haemorrhagic"/>
    <x v="0"/>
  </r>
  <r>
    <n v="3400"/>
    <s v="Dave Minor"/>
    <d v="1922-02-24T00:00:00"/>
    <s v="Former"/>
    <s v="G-F"/>
    <s v="USA"/>
    <s v="Black"/>
    <d v="1951-11-01T00:00:00"/>
    <n v="1951"/>
    <n v="1953"/>
    <d v="1998-03-14T00:00:00"/>
    <n v="1"/>
    <s v="Yes"/>
    <n v="76"/>
    <n v="29.68"/>
    <n v="76.05"/>
    <n v="83.91"/>
    <n v="187.96"/>
    <n v="187.96"/>
    <n v="23.75"/>
    <n v="116"/>
    <s v="No"/>
    <s v="No encontrado"/>
    <s v="nada"/>
    <s v="XB5F"/>
    <x v="4"/>
  </r>
  <r>
    <n v="3401"/>
    <s v="Jason Miskiri"/>
    <d v="1975-08-19T00:00:00"/>
    <s v="Former"/>
    <s v="g"/>
    <s v="No USA"/>
    <s v="Black"/>
    <d v="1999-11-01T00:00:00"/>
    <n v="1999"/>
    <n v="2000"/>
    <d v="2019-07-31T00:00:00"/>
    <n v="0"/>
    <s v="No"/>
    <n v="43"/>
    <n v="24.2"/>
    <n v="43.95"/>
    <n v="79.38"/>
    <n v="187.96"/>
    <n v="187.96"/>
    <n v="22.47"/>
    <n v="1"/>
    <s v="No"/>
    <m/>
    <m/>
    <m/>
    <x v="1"/>
  </r>
  <r>
    <n v="3402"/>
    <s v="Max Morris"/>
    <d v="1925-03-14T00:00:00"/>
    <s v="Former"/>
    <s v="F-C"/>
    <s v="USA"/>
    <s v="White"/>
    <d v="1949-11-01T00:00:00"/>
    <n v="1949"/>
    <n v="1950"/>
    <d v="1998-01-08T00:00:00"/>
    <n v="1"/>
    <s v="Yes"/>
    <n v="72"/>
    <n v="24.64"/>
    <n v="72.819999999999993"/>
    <n v="88.45"/>
    <n v="187.96"/>
    <n v="187.96"/>
    <n v="25.04"/>
    <n v="62"/>
    <s v="No"/>
    <s v="No encontrado"/>
    <s v="nada"/>
    <s v="XB5F"/>
    <x v="4"/>
  </r>
  <r>
    <n v="3403"/>
    <s v="Perry Moss"/>
    <d v="1958-11-11T00:00:00"/>
    <s v="Former"/>
    <s v="g"/>
    <s v="USA"/>
    <s v="Black"/>
    <d v="1985-11-01T00:00:00"/>
    <n v="1985"/>
    <n v="1987"/>
    <d v="2019-07-31T00:00:00"/>
    <n v="0"/>
    <s v="No"/>
    <n v="60"/>
    <n v="26.97"/>
    <n v="60.72"/>
    <n v="83.91"/>
    <n v="187.96"/>
    <n v="187.96"/>
    <n v="23.75"/>
    <n v="136"/>
    <s v="No"/>
    <m/>
    <m/>
    <m/>
    <x v="1"/>
  </r>
  <r>
    <n v="3404"/>
    <s v="John Murphy"/>
    <d v="1924-09-13T00:00:00"/>
    <s v="Former"/>
    <s v="F"/>
    <s v="USA"/>
    <s v="White"/>
    <d v="1946-11-01T00:00:00"/>
    <n v="1946"/>
    <n v="1947"/>
    <d v="2003-01-29T00:00:00"/>
    <n v="1"/>
    <s v="Yes"/>
    <n v="78"/>
    <n v="22.13"/>
    <n v="78.38"/>
    <n v="79.38"/>
    <n v="187.96"/>
    <n v="187.96"/>
    <n v="22.47"/>
    <n v="20"/>
    <s v="No"/>
    <s v="No encontrado"/>
    <s v="nada"/>
    <s v="XB5F"/>
    <x v="4"/>
  </r>
  <r>
    <n v="3405"/>
    <s v="Ken Murray"/>
    <d v="1928-04-20T00:00:00"/>
    <s v="Former"/>
    <s v="G-F"/>
    <s v="USA"/>
    <s v="White"/>
    <d v="1950-11-01T00:00:00"/>
    <n v="1950"/>
    <n v="1955"/>
    <d v="2008-06-15T00:00:00"/>
    <n v="1"/>
    <s v="Yes"/>
    <n v="80"/>
    <n v="22.53"/>
    <n v="80.150000000000006"/>
    <n v="86.18"/>
    <n v="187.96"/>
    <n v="187.96"/>
    <n v="24.39"/>
    <n v="181"/>
    <s v="No"/>
    <s v="No encontrado"/>
    <s v="nada"/>
    <s v="XB5F"/>
    <x v="4"/>
  </r>
  <r>
    <n v="3406"/>
    <s v="Fritz Nagy"/>
    <d v="1924-01-03T00:00:00"/>
    <s v="Former"/>
    <s v="G-F"/>
    <s v="USA"/>
    <s v="White"/>
    <d v="1948-11-01T00:00:00"/>
    <n v="1948"/>
    <n v="1949"/>
    <d v="1989-06-05T00:00:00"/>
    <n v="1"/>
    <s v="Yes"/>
    <n v="65"/>
    <n v="24.83"/>
    <n v="65.42"/>
    <n v="83.91"/>
    <n v="187.96"/>
    <n v="187.96"/>
    <n v="23.75"/>
    <n v="50"/>
    <s v="No"/>
    <s v="No encontrado"/>
    <s v="Después de una larga enfermedad  "/>
    <s v="XF5F"/>
    <x v="4"/>
  </r>
  <r>
    <n v="3407"/>
    <s v="Paul Napolitano"/>
    <d v="1923-02-03T00:00:00"/>
    <s v="Former"/>
    <s v="F-G"/>
    <s v="USA"/>
    <s v="White"/>
    <d v="1948-11-01T00:00:00"/>
    <n v="1948"/>
    <n v="1949"/>
    <d v="1997-06-22T00:00:00"/>
    <n v="1"/>
    <s v="Yes"/>
    <n v="74"/>
    <n v="25.74"/>
    <n v="74.38"/>
    <n v="83.91"/>
    <n v="187.96"/>
    <n v="187.96"/>
    <n v="23.75"/>
    <n v="1"/>
    <s v="No"/>
    <s v="No encontrado"/>
    <s v="Incendio en casa"/>
    <s v="XE87S"/>
    <x v="5"/>
  </r>
  <r>
    <n v="3408"/>
    <s v="Norm Nixon"/>
    <d v="1955-10-11T00:00:00"/>
    <s v="Former"/>
    <s v="g"/>
    <s v="USA"/>
    <s v="Black"/>
    <d v="1977-11-01T00:00:00"/>
    <n v="1977"/>
    <n v="1989"/>
    <d v="2019-07-31T00:00:00"/>
    <n v="0"/>
    <s v="No"/>
    <n v="63"/>
    <n v="22.06"/>
    <n v="63.8"/>
    <n v="77.11"/>
    <n v="187.96"/>
    <n v="187.96"/>
    <n v="21.83"/>
    <n v="768"/>
    <s v="No"/>
    <m/>
    <m/>
    <m/>
    <x v="1"/>
  </r>
  <r>
    <n v="3409"/>
    <s v="Mel Nowell"/>
    <d v="1939-12-27T00:00:00"/>
    <s v="Former"/>
    <s v="g"/>
    <s v="USA"/>
    <s v="Black"/>
    <d v="1962-11-01T00:00:00"/>
    <n v="1962"/>
    <n v="1963"/>
    <d v="2019-07-31T00:00:00"/>
    <n v="0"/>
    <s v="No"/>
    <n v="79"/>
    <n v="22.85"/>
    <n v="79.59"/>
    <n v="77.11"/>
    <n v="187.96"/>
    <n v="187.96"/>
    <n v="21.83"/>
    <n v="39"/>
    <s v="No"/>
    <m/>
    <m/>
    <m/>
    <x v="1"/>
  </r>
  <r>
    <n v="3410"/>
    <s v="Dennis Nutt"/>
    <d v="1963-03-25T00:00:00"/>
    <s v="Former"/>
    <s v="g"/>
    <s v="USA"/>
    <s v="White"/>
    <d v="1986-11-01T00:00:00"/>
    <n v="1986"/>
    <n v="1987"/>
    <d v="2019-07-31T00:00:00"/>
    <n v="0"/>
    <s v="No"/>
    <n v="56"/>
    <n v="23.61"/>
    <n v="56.35"/>
    <n v="77.11"/>
    <n v="187.96"/>
    <n v="187.96"/>
    <n v="21.83"/>
    <n v="25"/>
    <s v="No"/>
    <m/>
    <m/>
    <m/>
    <x v="1"/>
  </r>
  <r>
    <n v="3411"/>
    <s v="John O'Boyle"/>
    <d v="1928-03-07T00:00:00"/>
    <s v="Former"/>
    <s v="g"/>
    <s v="USA"/>
    <s v="White"/>
    <d v="1952-11-01T00:00:00"/>
    <n v="1952"/>
    <n v="1953"/>
    <d v="2019-07-31T00:00:00"/>
    <n v="0"/>
    <s v="No"/>
    <n v="91"/>
    <n v="24.65"/>
    <n v="91.4"/>
    <n v="83.91"/>
    <n v="187.96"/>
    <n v="187.96"/>
    <n v="23.75"/>
    <n v="5"/>
    <s v="No"/>
    <m/>
    <m/>
    <m/>
    <x v="1"/>
  </r>
  <r>
    <n v="3412"/>
    <s v="Dick O'Keefe"/>
    <d v="1923-09-29T00:00:00"/>
    <s v="Former"/>
    <s v="G-F"/>
    <s v="USA"/>
    <s v="White"/>
    <d v="1947-11-01T00:00:00"/>
    <n v="1947"/>
    <n v="1951"/>
    <d v="2006-12-17T00:00:00"/>
    <n v="1"/>
    <s v="Yes"/>
    <n v="83"/>
    <n v="24.09"/>
    <n v="83.22"/>
    <n v="83.91"/>
    <n v="187.96"/>
    <n v="187.96"/>
    <n v="23.75"/>
    <n v="172"/>
    <s v="No"/>
    <s v="No encontrado"/>
    <s v="Nada"/>
    <s v="XB5F"/>
    <x v="4"/>
  </r>
  <r>
    <n v="3413"/>
    <s v="Tommy O'Keefe"/>
    <d v="1928-06-03T00:00:00"/>
    <s v="Former"/>
    <s v="g"/>
    <s v="USA"/>
    <s v="White"/>
    <d v="1950-11-01T00:00:00"/>
    <n v="1950"/>
    <n v="1951"/>
    <d v="2015-10-18T00:00:00"/>
    <n v="1"/>
    <s v="Yes"/>
    <n v="87"/>
    <n v="22.41"/>
    <n v="87.37"/>
    <n v="83.91"/>
    <n v="187.96"/>
    <n v="187.96"/>
    <n v="23.75"/>
    <n v="6"/>
    <s v="No"/>
    <m/>
    <s v="Lo mismo"/>
    <s v="XB5F"/>
    <x v="4"/>
  </r>
  <r>
    <n v="3414"/>
    <s v="Kevin O'Shea"/>
    <d v="1925-07-10T00:00:00"/>
    <s v="Former"/>
    <s v="g"/>
    <s v="USA"/>
    <s v="White"/>
    <d v="1950-11-01T00:00:00"/>
    <n v="1950"/>
    <n v="1953"/>
    <d v="2003-02-21T00:00:00"/>
    <n v="1"/>
    <s v="Yes"/>
    <n v="77"/>
    <n v="25.31"/>
    <n v="77.62"/>
    <n v="79.38"/>
    <n v="187.96"/>
    <n v="187.96"/>
    <n v="22.47"/>
    <n v="174"/>
    <s v="No"/>
    <s v="Diseases of the circulatory system"/>
    <s v="Ataque al corazón"/>
    <s v="BA41.Z Acute myocardial infarction, unspecified"/>
    <x v="2"/>
  </r>
  <r>
    <n v="3415"/>
    <s v="Frank Oleynick"/>
    <d v="1955-02-20T00:00:00"/>
    <s v="Former"/>
    <s v="g"/>
    <s v="USA"/>
    <s v="White"/>
    <d v="1975-11-01T00:00:00"/>
    <n v="1975"/>
    <n v="1977"/>
    <d v="2019-07-31T00:00:00"/>
    <n v="0"/>
    <s v="No"/>
    <n v="64"/>
    <n v="20.7"/>
    <n v="64.44"/>
    <n v="83.91"/>
    <n v="187.96"/>
    <n v="187.96"/>
    <n v="23.75"/>
    <n v="102"/>
    <s v="No"/>
    <m/>
    <m/>
    <m/>
    <x v="1"/>
  </r>
  <r>
    <n v="3416"/>
    <s v="Matt Othick"/>
    <d v="1969-03-16T00:00:00"/>
    <s v="Former"/>
    <s v="g"/>
    <s v="USA"/>
    <s v="White"/>
    <d v="1992-11-01T00:00:00"/>
    <n v="1992"/>
    <n v="1993"/>
    <d v="2019-07-31T00:00:00"/>
    <n v="0"/>
    <s v="No"/>
    <n v="50"/>
    <n v="23.63"/>
    <n v="50.37"/>
    <n v="74.84"/>
    <n v="187.96"/>
    <n v="187.96"/>
    <n v="21.18"/>
    <n v="4"/>
    <s v="No"/>
    <m/>
    <m/>
    <m/>
    <x v="1"/>
  </r>
  <r>
    <n v="3417"/>
    <s v="Claude Overton"/>
    <d v="1927-12-16T00:00:00"/>
    <s v="Former"/>
    <s v="g"/>
    <s v="USA"/>
    <s v="Black"/>
    <d v="1952-11-01T00:00:00"/>
    <n v="1952"/>
    <n v="1953"/>
    <d v="1996-04-29T00:00:00"/>
    <n v="1"/>
    <s v="Yes"/>
    <n v="68"/>
    <n v="24.88"/>
    <n v="68.37"/>
    <n v="88.45"/>
    <n v="187.96"/>
    <n v="187.96"/>
    <n v="25.04"/>
    <n v="15"/>
    <s v="No"/>
    <s v="No encontrado"/>
    <s v="Después de una cirugía de triple by-pass"/>
    <s v="PK80.1Z "/>
    <x v="2"/>
  </r>
  <r>
    <n v="3418"/>
    <s v="Robert Pack"/>
    <d v="1969-02-03T00:00:00"/>
    <s v="Former"/>
    <s v="g"/>
    <s v="USA"/>
    <s v="Black"/>
    <d v="1991-11-01T00:00:00"/>
    <n v="1991"/>
    <n v="2004"/>
    <d v="2019-07-31T00:00:00"/>
    <n v="0"/>
    <s v="No"/>
    <n v="50"/>
    <n v="22.74"/>
    <n v="50.49"/>
    <n v="81.650000000000006"/>
    <n v="187.96"/>
    <n v="187.96"/>
    <n v="23.11"/>
    <n v="552"/>
    <s v="No"/>
    <m/>
    <m/>
    <m/>
    <x v="1"/>
  </r>
  <r>
    <n v="3419"/>
    <s v="Jeremy Pargo"/>
    <d v="1986-03-17T00:00:00"/>
    <s v="Former"/>
    <s v="g"/>
    <s v="USA"/>
    <s v="Black"/>
    <d v="2011-11-01T00:00:00"/>
    <n v="2011"/>
    <n v="2013"/>
    <d v="2019-07-31T00:00:00"/>
    <n v="0"/>
    <s v="No"/>
    <n v="33"/>
    <n v="25.63"/>
    <n v="33.369999999999997"/>
    <n v="99.34"/>
    <n v="187.96"/>
    <n v="187.96"/>
    <n v="28.12"/>
    <n v="83"/>
    <s v="No"/>
    <m/>
    <m/>
    <m/>
    <x v="1"/>
  </r>
  <r>
    <n v="3420"/>
    <s v="Med Park"/>
    <d v="1933-04-11T00:00:00"/>
    <s v="Former"/>
    <s v="G-F"/>
    <s v="USA"/>
    <s v="White"/>
    <d v="1955-11-01T00:00:00"/>
    <n v="1955"/>
    <n v="1960"/>
    <d v="1998-07-23T00:00:00"/>
    <n v="1"/>
    <s v="Yes"/>
    <n v="65"/>
    <n v="22.56"/>
    <n v="65.28"/>
    <n v="92.99"/>
    <n v="187.96"/>
    <n v="187.96"/>
    <n v="26.32"/>
    <n v="313"/>
    <s v="No"/>
    <s v="No encontrado"/>
    <s v="cáncer "/>
    <s v="2D4Z Unspecified malignant neoplasms of ill-defined or unspecified sites"/>
    <x v="3"/>
  </r>
  <r>
    <n v="3421"/>
    <s v="Tony Parker"/>
    <d v="1982-05-17T00:00:00"/>
    <s v="Former"/>
    <s v="g"/>
    <s v="No USA"/>
    <s v="Mezcla"/>
    <d v="2001-11-01T00:00:00"/>
    <n v="2001"/>
    <n v="2019"/>
    <d v="2019-07-31T00:00:00"/>
    <n v="0"/>
    <s v="No"/>
    <n v="37"/>
    <n v="19.46"/>
    <n v="37.200000000000003"/>
    <n v="83.91"/>
    <n v="187.96"/>
    <n v="187.96"/>
    <n v="23.75"/>
    <n v="993"/>
    <s v="No"/>
    <m/>
    <m/>
    <m/>
    <x v="1"/>
  </r>
  <r>
    <n v="3422"/>
    <s v="Charlie Parsley"/>
    <d v="1925-10-13T00:00:00"/>
    <s v="Former"/>
    <s v="g"/>
    <s v="USA"/>
    <s v="White"/>
    <d v="1949-11-01T00:00:00"/>
    <n v="1949"/>
    <n v="1950"/>
    <d v="1997-10-01T00:00:00"/>
    <n v="1"/>
    <s v="Yes"/>
    <n v="71"/>
    <n v="24.05"/>
    <n v="71.97"/>
    <n v="79.38"/>
    <n v="187.96"/>
    <n v="187.96"/>
    <n v="22.47"/>
    <n v="9"/>
    <s v="No"/>
    <s v="Cáncer"/>
    <s v="No lo he podido confirmar"/>
    <s v="2B70.Z"/>
    <x v="3"/>
  </r>
  <r>
    <n v="3423"/>
    <s v="Stan Patrick"/>
    <d v="1922-05-05T00:00:00"/>
    <s v="Former"/>
    <s v="F-G"/>
    <s v="USA"/>
    <s v="White"/>
    <d v="1949-11-01T00:00:00"/>
    <n v="1949"/>
    <n v="1950"/>
    <d v="2000-01-01T00:00:00"/>
    <n v="1"/>
    <s v="Yes"/>
    <n v="77"/>
    <n v="27.49"/>
    <n v="77.66"/>
    <n v="83.91"/>
    <n v="187.96"/>
    <n v="187.96"/>
    <n v="23.75"/>
    <n v="53"/>
    <s v="No"/>
    <s v="No encontrado"/>
    <s v="Nada"/>
    <s v="XB5F"/>
    <x v="4"/>
  </r>
  <r>
    <n v="3424"/>
    <s v="Worthy Patterson"/>
    <d v="1931-06-17T00:00:00"/>
    <s v="Former"/>
    <s v="g"/>
    <s v="USA"/>
    <s v="Mezcla"/>
    <d v="1957-11-01T00:00:00"/>
    <n v="1957"/>
    <n v="1958"/>
    <d v="2019-07-31T00:00:00"/>
    <n v="0"/>
    <s v="No"/>
    <n v="88"/>
    <n v="26.38"/>
    <n v="88.12"/>
    <n v="79.38"/>
    <n v="187.96"/>
    <n v="187.96"/>
    <n v="22.47"/>
    <n v="4"/>
    <s v="No"/>
    <m/>
    <m/>
    <m/>
    <x v="1"/>
  </r>
  <r>
    <n v="3425"/>
    <s v="Jerry Paulson"/>
    <d v="1935-07-21T00:00:00"/>
    <s v="Former"/>
    <s v="g"/>
    <s v="USA"/>
    <s v="White"/>
    <d v="1957-11-01T00:00:00"/>
    <n v="1957"/>
    <n v="1958"/>
    <d v="1986-03-06T00:00:00"/>
    <n v="1"/>
    <s v="Yes"/>
    <n v="50"/>
    <n v="22.28"/>
    <n v="50.63"/>
    <n v="83.91"/>
    <n v="187.96"/>
    <n v="187.96"/>
    <n v="23.75"/>
    <n v="6"/>
    <s v="No"/>
    <s v="Diseases of the circulatory system"/>
    <s v="No lo he podido confirmar"/>
    <s v="XB5F"/>
    <x v="0"/>
  </r>
  <r>
    <n v="3426"/>
    <s v="John Paxson"/>
    <d v="1960-09-29T00:00:00"/>
    <s v="Former"/>
    <s v="g"/>
    <s v="USA"/>
    <s v="White"/>
    <d v="1983-11-01T00:00:00"/>
    <n v="1983"/>
    <n v="1994"/>
    <d v="2019-07-31T00:00:00"/>
    <n v="0"/>
    <s v="No"/>
    <n v="58"/>
    <n v="23.09"/>
    <n v="58.83"/>
    <n v="83.91"/>
    <n v="187.96"/>
    <n v="187.96"/>
    <n v="23.75"/>
    <n v="772"/>
    <s v="No"/>
    <m/>
    <m/>
    <m/>
    <x v="1"/>
  </r>
  <r>
    <n v="3427"/>
    <s v="Andy Phillip*"/>
    <d v="1922-03-07T00:00:00"/>
    <s v="Former"/>
    <s v="G-F"/>
    <s v="USA"/>
    <s v="White"/>
    <d v="1947-11-01T00:00:00"/>
    <n v="1947"/>
    <n v="1958"/>
    <d v="2001-04-29T00:00:00"/>
    <n v="1"/>
    <s v="Yes"/>
    <n v="79"/>
    <n v="25.65"/>
    <n v="79.150000000000006"/>
    <n v="88.45"/>
    <n v="187.96"/>
    <n v="187.96"/>
    <n v="25.04"/>
    <n v="701"/>
    <s v="No"/>
    <s v="Diseases of the circulatory system"/>
    <s v="congestive heart failure"/>
    <s v="BD10"/>
    <x v="2"/>
  </r>
  <r>
    <n v="3428"/>
    <s v="Dominic Pressley"/>
    <d v="1964-05-30T00:00:00"/>
    <s v="Former"/>
    <s v="g"/>
    <s v="USA"/>
    <s v="Black"/>
    <d v="1988-11-01T00:00:00"/>
    <n v="1988"/>
    <n v="1989"/>
    <d v="2019-07-31T00:00:00"/>
    <n v="0"/>
    <s v="No"/>
    <n v="55"/>
    <n v="24.42"/>
    <n v="55.17"/>
    <n v="77.11"/>
    <n v="187.96"/>
    <n v="187.96"/>
    <n v="21.83"/>
    <n v="13"/>
    <s v="No"/>
    <m/>
    <m/>
    <m/>
    <x v="1"/>
  </r>
  <r>
    <n v="3429"/>
    <s v="A.J. Price"/>
    <d v="1986-10-07T00:00:00"/>
    <s v="Former"/>
    <s v="g"/>
    <s v="USA"/>
    <s v="Black"/>
    <d v="2009-11-01T00:00:00"/>
    <n v="2009"/>
    <n v="2015"/>
    <d v="2019-07-31T00:00:00"/>
    <n v="0"/>
    <s v="No"/>
    <n v="32"/>
    <n v="23.07"/>
    <n v="32.81"/>
    <n v="82.1"/>
    <n v="187.96"/>
    <n v="187.96"/>
    <n v="23.24"/>
    <n v="256"/>
    <s v="No"/>
    <m/>
    <m/>
    <m/>
    <x v="1"/>
  </r>
  <r>
    <n v="3430"/>
    <s v="Ronnie Price"/>
    <d v="1983-06-21T00:00:00"/>
    <s v="Former"/>
    <s v="g"/>
    <s v="USA"/>
    <s v="Black"/>
    <d v="2005-11-01T00:00:00"/>
    <n v="2005"/>
    <n v="2017"/>
    <d v="2019-07-31T00:00:00"/>
    <n v="0"/>
    <s v="No"/>
    <n v="36"/>
    <n v="22.37"/>
    <n v="36.11"/>
    <n v="86.18"/>
    <n v="187.96"/>
    <n v="187.96"/>
    <n v="24.39"/>
    <n v="468"/>
    <s v="No"/>
    <m/>
    <m/>
    <m/>
    <x v="1"/>
  </r>
  <r>
    <n v="3431"/>
    <s v="Chris Quinn"/>
    <d v="1983-09-27T00:00:00"/>
    <s v="Former"/>
    <s v="g"/>
    <s v="USA"/>
    <s v="White"/>
    <d v="2006-11-01T00:00:00"/>
    <n v="2006"/>
    <n v="2013"/>
    <d v="2019-07-31T00:00:00"/>
    <n v="0"/>
    <s v="No"/>
    <n v="35"/>
    <n v="23.1"/>
    <n v="35.840000000000003"/>
    <n v="83.91"/>
    <n v="187.96"/>
    <n v="187.96"/>
    <n v="23.75"/>
    <n v="241"/>
    <s v="No"/>
    <m/>
    <m/>
    <m/>
    <x v="1"/>
  </r>
  <r>
    <n v="3432"/>
    <s v="Sherwin Raiken"/>
    <d v="1928-10-29T00:00:00"/>
    <s v="Former"/>
    <s v="g"/>
    <s v="USA"/>
    <s v="White"/>
    <d v="1952-11-01T00:00:00"/>
    <n v="1952"/>
    <n v="1953"/>
    <d v="2009-01-16T00:00:00"/>
    <n v="1"/>
    <s v="Yes"/>
    <n v="80"/>
    <n v="24.01"/>
    <n v="80.22"/>
    <n v="83.91"/>
    <n v="187.96"/>
    <n v="187.96"/>
    <n v="23.75"/>
    <n v="6"/>
    <s v="No"/>
    <s v="No encontrado"/>
    <s v="Nada"/>
    <s v="XB5F"/>
    <x v="4"/>
  </r>
  <r>
    <n v="3433"/>
    <s v="Ray Ramsey"/>
    <d v="1921-07-18T00:00:00"/>
    <s v="Former"/>
    <s v="G-F"/>
    <s v="USA"/>
    <s v="White"/>
    <d v="1948-11-01T00:00:00"/>
    <n v="1948"/>
    <n v="1949"/>
    <d v="2009-08-25T00:00:00"/>
    <n v="1"/>
    <s v="Yes"/>
    <n v="88"/>
    <n v="27.29"/>
    <n v="88.1"/>
    <n v="74.84"/>
    <n v="187.96"/>
    <n v="187.96"/>
    <n v="21.18"/>
    <n v="2"/>
    <s v="No"/>
    <m/>
    <s v="Después de una larga enfermedad (no dice cáncer pero se supone)"/>
    <s v="XB5F"/>
    <x v="4"/>
  </r>
  <r>
    <n v="3434"/>
    <s v="Allan Ray"/>
    <d v="1984-06-17T00:00:00"/>
    <s v="Former"/>
    <s v="g"/>
    <s v="USA"/>
    <s v="Black"/>
    <d v="2006-11-01T00:00:00"/>
    <n v="2006"/>
    <n v="2007"/>
    <d v="2019-07-31T00:00:00"/>
    <n v="0"/>
    <s v="No"/>
    <n v="35"/>
    <n v="22.37"/>
    <n v="35.119999999999997"/>
    <n v="86.18"/>
    <n v="187.96"/>
    <n v="187.96"/>
    <n v="24.39"/>
    <n v="47"/>
    <s v="No"/>
    <m/>
    <m/>
    <m/>
    <x v="1"/>
  </r>
  <r>
    <n v="3435"/>
    <s v="Richie Regan"/>
    <d v="1930-11-30T00:00:00"/>
    <s v="Former"/>
    <s v="g"/>
    <s v="USA"/>
    <s v="White"/>
    <d v="1955-11-01T00:00:00"/>
    <n v="1955"/>
    <n v="1958"/>
    <d v="2002-12-24T00:00:00"/>
    <n v="1"/>
    <s v="Yes"/>
    <n v="72"/>
    <n v="24.92"/>
    <n v="72.069999999999993"/>
    <n v="81.650000000000006"/>
    <n v="187.96"/>
    <n v="187.96"/>
    <n v="23.11"/>
    <n v="215"/>
    <s v="No"/>
    <s v="Diseases of the circulatory system"/>
    <s v="he cause was congestive heart failure"/>
    <s v="BD10"/>
    <x v="2"/>
  </r>
  <r>
    <n v="3436"/>
    <s v="John Rennicke"/>
    <d v="1929-08-11T00:00:00"/>
    <s v="Former"/>
    <s v="g"/>
    <s v="USA"/>
    <s v="White"/>
    <d v="1951-11-01T00:00:00"/>
    <n v="1951"/>
    <n v="1952"/>
    <d v="2007-12-09T00:00:00"/>
    <n v="1"/>
    <s v="Yes"/>
    <n v="78"/>
    <n v="22.22"/>
    <n v="78.33"/>
    <n v="83.91"/>
    <n v="187.96"/>
    <n v="187.96"/>
    <n v="23.75"/>
    <n v="6"/>
    <s v="No"/>
    <s v="No encontrado"/>
    <s v="Nada"/>
    <s v="XB5F"/>
    <x v="4"/>
  </r>
  <r>
    <n v="3437"/>
    <s v="Bob Rensberger"/>
    <d v="1921-03-07T00:00:00"/>
    <s v="Former"/>
    <s v="F"/>
    <s v="USA"/>
    <s v="White"/>
    <d v="1946-11-01T00:00:00"/>
    <n v="1946"/>
    <n v="1947"/>
    <d v="2007-09-06T00:00:00"/>
    <n v="1"/>
    <s v="Yes"/>
    <n v="86"/>
    <n v="25.65"/>
    <n v="86.5"/>
    <n v="77.11"/>
    <n v="187.96"/>
    <n v="187.96"/>
    <n v="21.83"/>
    <n v="3"/>
    <s v="No"/>
    <s v="Diseases of the circulatory system"/>
    <s v="No lo he podido confirmar"/>
    <s v="XB5F"/>
    <x v="0"/>
  </r>
  <r>
    <n v="3438"/>
    <s v="Luke Ridnour"/>
    <d v="1981-02-13T00:00:00"/>
    <s v="Former"/>
    <s v="g"/>
    <s v="USA"/>
    <s v="White"/>
    <d v="2003-11-01T00:00:00"/>
    <n v="2003"/>
    <n v="2015"/>
    <d v="2019-07-31T00:00:00"/>
    <n v="0"/>
    <s v="No"/>
    <n v="38"/>
    <n v="22.71"/>
    <n v="38.46"/>
    <n v="79.38"/>
    <n v="187.96"/>
    <n v="187.96"/>
    <n v="22.47"/>
    <n v="825"/>
    <s v="No"/>
    <m/>
    <m/>
    <m/>
    <x v="1"/>
  </r>
  <r>
    <n v="3439"/>
    <s v="Tex Ritter"/>
    <d v="1924-02-26T00:00:00"/>
    <s v="Former"/>
    <s v="G-F"/>
    <s v="USA"/>
    <s v="White"/>
    <d v="1948-11-01T00:00:00"/>
    <n v="1948"/>
    <n v="1951"/>
    <d v="2004-10-15T00:00:00"/>
    <n v="1"/>
    <s v="Yes"/>
    <n v="80"/>
    <n v="24.68"/>
    <n v="80.64"/>
    <n v="83.91"/>
    <n v="187.96"/>
    <n v="187.96"/>
    <n v="23.75"/>
    <n v="151"/>
    <s v="No"/>
    <s v="No encontrado"/>
    <s v="Nada"/>
    <s v="XB5F"/>
    <x v="4"/>
  </r>
  <r>
    <n v="3440"/>
    <s v="Anthony Roberson"/>
    <d v="1983-02-14T00:00:00"/>
    <s v="Former"/>
    <s v="g"/>
    <s v="USA"/>
    <s v="Mezcla"/>
    <d v="2005-11-01T00:00:00"/>
    <n v="2005"/>
    <n v="2009"/>
    <d v="2019-07-31T00:00:00"/>
    <n v="0"/>
    <s v="No"/>
    <n v="36"/>
    <n v="22.71"/>
    <n v="36.46"/>
    <n v="81.650000000000006"/>
    <n v="187.96"/>
    <n v="187.96"/>
    <n v="23.11"/>
    <n v="65"/>
    <s v="No"/>
    <m/>
    <m/>
    <m/>
    <x v="1"/>
  </r>
  <r>
    <n v="3441"/>
    <s v="James Robinson"/>
    <d v="1970-08-31T00:00:00"/>
    <s v="Former"/>
    <s v="g"/>
    <s v="USA"/>
    <s v="Black"/>
    <d v="1993-11-01T00:00:00"/>
    <n v="1993"/>
    <n v="2001"/>
    <d v="2019-07-31T00:00:00"/>
    <n v="0"/>
    <s v="No"/>
    <n v="48"/>
    <n v="23.17"/>
    <n v="48.91"/>
    <n v="81.650000000000006"/>
    <n v="187.96"/>
    <n v="187.96"/>
    <n v="23.11"/>
    <n v="381"/>
    <s v="No"/>
    <m/>
    <m/>
    <m/>
    <x v="1"/>
  </r>
  <r>
    <n v="3442"/>
    <s v="Rumeal Robinson"/>
    <d v="1966-11-13T00:00:00"/>
    <s v="Former"/>
    <s v="g"/>
    <s v="No USA"/>
    <s v="Black"/>
    <d v="1990-11-01T00:00:00"/>
    <n v="1990"/>
    <n v="1997"/>
    <d v="2019-07-31T00:00:00"/>
    <n v="0"/>
    <s v="No"/>
    <n v="52"/>
    <n v="23.97"/>
    <n v="52.71"/>
    <n v="88.45"/>
    <n v="187.96"/>
    <n v="187.96"/>
    <n v="25.04"/>
    <n v="336"/>
    <s v="No"/>
    <m/>
    <m/>
    <m/>
    <x v="1"/>
  </r>
  <r>
    <n v="3443"/>
    <s v="Phil Rollins"/>
    <d v="1934-01-19T00:00:00"/>
    <s v="Former"/>
    <s v="g"/>
    <s v="USA"/>
    <s v="White"/>
    <d v="1958-11-01T00:00:00"/>
    <n v="1958"/>
    <n v="1961"/>
    <d v="2019-07-31T00:00:00"/>
    <n v="0"/>
    <s v="No"/>
    <n v="85"/>
    <n v="24.78"/>
    <n v="85.53"/>
    <n v="83.91"/>
    <n v="187.96"/>
    <n v="187.96"/>
    <n v="23.75"/>
    <n v="177"/>
    <s v="No"/>
    <m/>
    <m/>
    <m/>
    <x v="1"/>
  </r>
  <r>
    <n v="3444"/>
    <s v="Delaney Rudd"/>
    <d v="1962-11-08T00:00:00"/>
    <s v="Former"/>
    <s v="g"/>
    <s v="USA"/>
    <s v="Black"/>
    <d v="1989-11-01T00:00:00"/>
    <n v="1989"/>
    <n v="1993"/>
    <d v="2019-07-31T00:00:00"/>
    <n v="0"/>
    <s v="No"/>
    <n v="56"/>
    <n v="26.98"/>
    <n v="56.73"/>
    <n v="81.650000000000006"/>
    <n v="187.96"/>
    <n v="187.96"/>
    <n v="23.11"/>
    <n v="239"/>
    <s v="No"/>
    <m/>
    <m/>
    <m/>
    <x v="1"/>
  </r>
  <r>
    <n v="3445"/>
    <s v="Kenny Satterfield"/>
    <d v="1981-04-10T00:00:00"/>
    <s v="Former"/>
    <s v="g"/>
    <s v="USA"/>
    <s v="Black"/>
    <d v="2001-11-01T00:00:00"/>
    <n v="2001"/>
    <n v="2003"/>
    <d v="2019-07-31T00:00:00"/>
    <n v="0"/>
    <s v="No"/>
    <n v="38"/>
    <n v="20.56"/>
    <n v="38.31"/>
    <n v="84.37"/>
    <n v="187.96"/>
    <n v="187.96"/>
    <n v="23.88"/>
    <n v="75"/>
    <s v="No"/>
    <m/>
    <m/>
    <m/>
    <x v="1"/>
  </r>
  <r>
    <n v="3446"/>
    <s v="Pep Saul"/>
    <d v="1924-02-16T00:00:00"/>
    <s v="Former"/>
    <s v="G-F"/>
    <s v="USA"/>
    <s v="White"/>
    <d v="1949-11-01T00:00:00"/>
    <n v="1949"/>
    <n v="1955"/>
    <d v="2019-07-31T00:00:00"/>
    <n v="0"/>
    <s v="No"/>
    <n v="95"/>
    <n v="25.71"/>
    <n v="95.45"/>
    <n v="83.91"/>
    <n v="187.96"/>
    <n v="187.96"/>
    <n v="23.75"/>
    <n v="384"/>
    <s v="No"/>
    <m/>
    <m/>
    <m/>
    <x v="1"/>
  </r>
  <r>
    <n v="3447"/>
    <s v="Ben Scharnus"/>
    <d v="1917-12-11T00:00:00"/>
    <s v="Former"/>
    <s v="F"/>
    <s v="USA"/>
    <s v="White"/>
    <d v="1946-11-01T00:00:00"/>
    <n v="1946"/>
    <n v="1949"/>
    <d v="1982-03-19T00:00:00"/>
    <n v="1"/>
    <s v="Yes"/>
    <n v="64"/>
    <n v="28.89"/>
    <n v="64.27"/>
    <n v="78.47"/>
    <n v="187.96"/>
    <n v="187.96"/>
    <n v="22.21"/>
    <n v="52"/>
    <s v="No"/>
    <s v="No encontrado"/>
    <s v="No dice la causa"/>
    <s v="XB5F"/>
    <x v="4"/>
  </r>
  <r>
    <n v="3448"/>
    <s v="Dick Schulz"/>
    <d v="1917-01-03T00:00:00"/>
    <s v="Former"/>
    <s v="F-G"/>
    <s v="USA"/>
    <s v="White"/>
    <d v="1946-11-01T00:00:00"/>
    <n v="1946"/>
    <n v="1950"/>
    <d v="1968-06-26T00:00:00"/>
    <n v="1"/>
    <s v="Yes"/>
    <n v="51"/>
    <n v="29.83"/>
    <n v="51.48"/>
    <n v="87.09"/>
    <n v="187.96"/>
    <n v="187.96"/>
    <n v="24.65"/>
    <n v="205"/>
    <s v="No"/>
    <s v="No encontrado"/>
    <s v="Nada"/>
    <s v="XB5F"/>
    <x v="4"/>
  </r>
  <r>
    <n v="3449"/>
    <s v="Josh Selby"/>
    <d v="1991-03-27T00:00:00"/>
    <s v="Former"/>
    <s v="g"/>
    <s v="USA"/>
    <s v="Black"/>
    <d v="2011-11-01T00:00:00"/>
    <n v="2011"/>
    <n v="2013"/>
    <d v="2019-07-31T00:00:00"/>
    <n v="0"/>
    <s v="No"/>
    <n v="28"/>
    <n v="20.6"/>
    <n v="28.34"/>
    <n v="83.01"/>
    <n v="187.96"/>
    <n v="187.96"/>
    <n v="23.5"/>
    <n v="38"/>
    <s v="No"/>
    <m/>
    <m/>
    <m/>
    <x v="1"/>
  </r>
  <r>
    <n v="3450"/>
    <s v="Jim Seminoff"/>
    <d v="1922-09-01T00:00:00"/>
    <s v="Former"/>
    <s v="G-F"/>
    <s v="USA"/>
    <s v="White"/>
    <d v="1946-11-01T00:00:00"/>
    <n v="1946"/>
    <n v="1950"/>
    <d v="2001-06-12T00:00:00"/>
    <n v="1"/>
    <s v="Yes"/>
    <n v="78"/>
    <n v="24.17"/>
    <n v="78.78"/>
    <n v="86.18"/>
    <n v="187.96"/>
    <n v="187.96"/>
    <n v="24.39"/>
    <n v="231"/>
    <s v="No"/>
    <s v="Diseases of the circulatory system"/>
    <s v="Cirugía de emergencia en el corazón"/>
    <s v="BA41.Z Acute myocardial infarction, unspecified"/>
    <x v="2"/>
  </r>
  <r>
    <n v="3451"/>
    <s v="George Senesky"/>
    <d v="1922-04-04T00:00:00"/>
    <s v="Former"/>
    <s v="g"/>
    <s v="USA"/>
    <s v="White"/>
    <d v="1946-11-01T00:00:00"/>
    <n v="1946"/>
    <n v="1954"/>
    <d v="2001-06-26T00:00:00"/>
    <n v="1"/>
    <s v="Yes"/>
    <n v="79"/>
    <n v="24.58"/>
    <n v="79.23"/>
    <n v="81.19"/>
    <n v="187.96"/>
    <n v="187.96"/>
    <n v="22.98"/>
    <n v="482"/>
    <s v="No"/>
    <m/>
    <s v="Cáncer"/>
    <s v="2D4Z Unspecified malignant neoplasms of ill-defined or unspecified sites"/>
    <x v="3"/>
  </r>
  <r>
    <n v="3452"/>
    <s v="Howie Shannon"/>
    <d v="1923-06-10T00:00:00"/>
    <s v="Former"/>
    <s v="G-F"/>
    <s v="USA"/>
    <s v="Black"/>
    <d v="1948-11-01T00:00:00"/>
    <n v="1948"/>
    <n v="1950"/>
    <d v="1995-08-16T00:00:00"/>
    <n v="1"/>
    <s v="Yes"/>
    <n v="72"/>
    <n v="25.4"/>
    <n v="72.180000000000007"/>
    <n v="79.38"/>
    <n v="187.96"/>
    <n v="187.96"/>
    <n v="22.47"/>
    <n v="122"/>
    <s v="No"/>
    <s v="Cáncer"/>
    <s v="Cáncer de pulmón"/>
    <s v="2C25.Z Malignant neoplasms of bronchus or lung, unspecified"/>
    <x v="3"/>
  </r>
  <r>
    <n v="3453"/>
    <s v="Bob Shea"/>
    <d v="1924-09-11T00:00:00"/>
    <s v="Former"/>
    <s v="F"/>
    <s v="USA"/>
    <s v="White"/>
    <d v="1946-11-01T00:00:00"/>
    <n v="1946"/>
    <n v="1947"/>
    <d v="2015-01-27T00:00:00"/>
    <n v="1"/>
    <s v="Yes"/>
    <n v="90"/>
    <n v="22.14"/>
    <n v="90.38"/>
    <n v="88"/>
    <n v="187.96"/>
    <n v="187.96"/>
    <n v="24.91"/>
    <n v="43"/>
    <s v="No"/>
    <s v="Diseases of the nervous system"/>
    <s v="Parkinson"/>
    <s v="8A00.0Z Parkinson disease, unspecified"/>
    <x v="0"/>
  </r>
  <r>
    <n v="3454"/>
    <s v="Fred Sheffield"/>
    <d v="1923-11-05T00:00:00"/>
    <s v="Former"/>
    <s v="F"/>
    <s v="USA"/>
    <s v="White"/>
    <d v="1946-11-01T00:00:00"/>
    <n v="1946"/>
    <n v="1947"/>
    <d v="2009-12-08T00:00:00"/>
    <n v="1"/>
    <s v="Yes"/>
    <n v="86"/>
    <n v="22.99"/>
    <n v="86.09"/>
    <n v="74.84"/>
    <n v="187.96"/>
    <n v="187.96"/>
    <n v="21.18"/>
    <n v="22"/>
    <s v="No"/>
    <s v="No encontrado"/>
    <s v="Nada"/>
    <s v="XB5F"/>
    <x v="4"/>
  </r>
  <r>
    <n v="3455"/>
    <s v="Ed Sherod"/>
    <d v="1959-09-13T00:00:00"/>
    <s v="Former"/>
    <s v="g"/>
    <s v="USA"/>
    <s v="Black"/>
    <d v="1982-11-01T00:00:00"/>
    <n v="1982"/>
    <n v="1983"/>
    <d v="2019-07-31T00:00:00"/>
    <n v="0"/>
    <s v="No"/>
    <n v="59"/>
    <n v="23.13"/>
    <n v="59.88"/>
    <n v="77.11"/>
    <n v="187.96"/>
    <n v="187.96"/>
    <n v="21.83"/>
    <n v="64"/>
    <s v="No"/>
    <m/>
    <m/>
    <m/>
    <x v="1"/>
  </r>
  <r>
    <n v="3456"/>
    <s v="Dexter Shouse"/>
    <d v="1963-03-24T00:00:00"/>
    <s v="Former"/>
    <s v="g"/>
    <s v="USA"/>
    <s v="Black"/>
    <d v="1989-11-01T00:00:00"/>
    <n v="1989"/>
    <n v="1990"/>
    <d v="2019-07-31T00:00:00"/>
    <n v="0"/>
    <s v="No"/>
    <n v="56"/>
    <n v="26.61"/>
    <n v="56.35"/>
    <n v="90.72"/>
    <n v="187.96"/>
    <n v="187.96"/>
    <n v="25.68"/>
    <n v="3"/>
    <s v="No"/>
    <m/>
    <m/>
    <m/>
    <x v="1"/>
  </r>
  <r>
    <n v="3457"/>
    <s v="Dick Shrider"/>
    <d v="1923-02-07T00:00:00"/>
    <s v="Former"/>
    <s v="g"/>
    <s v="USA"/>
    <s v="White"/>
    <d v="1948-11-01T00:00:00"/>
    <n v="1948"/>
    <n v="1949"/>
    <d v="2014-01-21T00:00:00"/>
    <n v="1"/>
    <s v="Yes"/>
    <n v="90"/>
    <n v="25.73"/>
    <n v="90.95"/>
    <n v="86.18"/>
    <n v="187.96"/>
    <n v="187.96"/>
    <n v="24.39"/>
    <n v="4"/>
    <s v="No"/>
    <s v="No encontrado"/>
    <s v="No dice la causa   "/>
    <s v="XB5F"/>
    <x v="4"/>
  </r>
  <r>
    <n v="3458"/>
    <s v="Gene Shue"/>
    <d v="1931-12-18T00:00:00"/>
    <s v="Former"/>
    <s v="g"/>
    <s v="USA"/>
    <s v="White"/>
    <d v="1954-11-01T00:00:00"/>
    <n v="1954"/>
    <n v="1964"/>
    <d v="2019-07-31T00:00:00"/>
    <n v="0"/>
    <s v="No"/>
    <n v="87"/>
    <n v="22.87"/>
    <n v="87.62"/>
    <n v="77.11"/>
    <n v="187.96"/>
    <n v="187.96"/>
    <n v="21.83"/>
    <n v="699"/>
    <s v="No"/>
    <m/>
    <m/>
    <m/>
    <x v="1"/>
  </r>
  <r>
    <n v="3459"/>
    <s v="Mark Sibley"/>
    <d v="1950-11-13T00:00:00"/>
    <s v="Former"/>
    <s v="g"/>
    <s v="USA"/>
    <s v="White"/>
    <d v="1973-11-01T00:00:00"/>
    <n v="1973"/>
    <n v="1974"/>
    <d v="2019-07-31T00:00:00"/>
    <n v="0"/>
    <s v="No"/>
    <n v="68"/>
    <n v="22.97"/>
    <n v="68.709999999999994"/>
    <n v="79.38"/>
    <n v="187.96"/>
    <n v="187.96"/>
    <n v="22.47"/>
    <n v="28"/>
    <s v="No"/>
    <m/>
    <m/>
    <m/>
    <x v="1"/>
  </r>
  <r>
    <n v="3460"/>
    <s v="Chris Smith"/>
    <d v="1987-10-13T00:00:00"/>
    <s v="Former"/>
    <s v="g"/>
    <s v="USA"/>
    <s v="Black"/>
    <d v="2013-11-01T00:00:00"/>
    <n v="2013"/>
    <n v="2014"/>
    <d v="2019-07-31T00:00:00"/>
    <n v="0"/>
    <s v="No"/>
    <n v="31"/>
    <n v="26.05"/>
    <n v="31.8"/>
    <n v="90.72"/>
    <n v="187.96"/>
    <n v="187.96"/>
    <n v="25.68"/>
    <n v="2"/>
    <s v="No"/>
    <m/>
    <m/>
    <m/>
    <x v="1"/>
  </r>
  <r>
    <n v="3461"/>
    <s v="Don Smith"/>
    <d v="1920-07-27T00:00:00"/>
    <s v="Former"/>
    <s v="G-F"/>
    <s v="USA"/>
    <s v="Black"/>
    <d v="1948-11-01T00:00:00"/>
    <n v="1948"/>
    <n v="1949"/>
    <d v="1996-03-01T00:00:00"/>
    <n v="1"/>
    <s v="Yes"/>
    <n v="75"/>
    <n v="28.27"/>
    <n v="75.59"/>
    <n v="86.18"/>
    <n v="187.96"/>
    <n v="187.96"/>
    <n v="24.39"/>
    <n v="8"/>
    <s v="No"/>
    <s v="No encontrado"/>
    <s v="Cáncer"/>
    <s v="2D4Z"/>
    <x v="3"/>
  </r>
  <r>
    <n v="3462"/>
    <s v="Jerry Smith"/>
    <d v="1987-09-26T00:00:00"/>
    <s v="Former"/>
    <s v="g"/>
    <s v="USA"/>
    <s v="Black"/>
    <d v="2011-11-01T00:00:00"/>
    <n v="2011"/>
    <n v="2012"/>
    <d v="2019-07-31T00:00:00"/>
    <n v="0"/>
    <s v="No"/>
    <n v="31"/>
    <n v="24.1"/>
    <n v="31.84"/>
    <n v="86.18"/>
    <n v="187.96"/>
    <n v="187.96"/>
    <n v="24.39"/>
    <n v="5"/>
    <s v="No"/>
    <m/>
    <m/>
    <m/>
    <x v="1"/>
  </r>
  <r>
    <n v="3463"/>
    <s v="Nolan Smith"/>
    <d v="1988-07-25T00:00:00"/>
    <s v="Former"/>
    <s v="g"/>
    <s v="USA"/>
    <s v="Black"/>
    <d v="2011-11-01T00:00:00"/>
    <n v="2011"/>
    <n v="2013"/>
    <d v="2019-07-31T00:00:00"/>
    <n v="0"/>
    <s v="No"/>
    <n v="31"/>
    <n v="23.27"/>
    <n v="31.01"/>
    <n v="83.91"/>
    <n v="187.96"/>
    <n v="187.96"/>
    <n v="23.75"/>
    <n v="84"/>
    <s v="No"/>
    <m/>
    <m/>
    <m/>
    <x v="1"/>
  </r>
  <r>
    <n v="3464"/>
    <s v="Stevin Smith"/>
    <d v="1972-01-24T00:00:00"/>
    <s v="Former"/>
    <s v="g"/>
    <s v="USA"/>
    <s v="Black"/>
    <d v="1996-11-01T00:00:00"/>
    <n v="1996"/>
    <n v="1997"/>
    <d v="2019-07-31T00:00:00"/>
    <n v="0"/>
    <s v="No"/>
    <n v="47"/>
    <n v="24.77"/>
    <n v="47.52"/>
    <n v="94.35"/>
    <n v="187.96"/>
    <n v="187.96"/>
    <n v="26.71"/>
    <n v="8"/>
    <s v="No"/>
    <m/>
    <m/>
    <m/>
    <x v="1"/>
  </r>
  <r>
    <n v="3465"/>
    <s v="Willie Smith"/>
    <d v="1953-10-26T00:00:00"/>
    <s v="Former"/>
    <s v="g"/>
    <s v="USA"/>
    <s v="Black"/>
    <d v="1976-11-01T00:00:00"/>
    <n v="1976"/>
    <n v="1980"/>
    <d v="2019-07-31T00:00:00"/>
    <n v="0"/>
    <s v="No"/>
    <n v="65"/>
    <n v="23.02"/>
    <n v="65.760000000000005"/>
    <n v="77.11"/>
    <n v="187.96"/>
    <n v="187.96"/>
    <n v="21.83"/>
    <n v="78"/>
    <s v="No"/>
    <m/>
    <m/>
    <m/>
    <x v="1"/>
  </r>
  <r>
    <n v="3466"/>
    <s v="Gino Sovran"/>
    <d v="1924-12-17T00:00:00"/>
    <s v="Former"/>
    <s v="F-G"/>
    <s v="No USA"/>
    <s v="White"/>
    <d v="1946-11-01T00:00:00"/>
    <n v="1946"/>
    <n v="1947"/>
    <d v="2016-06-26T00:00:00"/>
    <n v="1"/>
    <s v="Yes"/>
    <n v="91"/>
    <n v="21.87"/>
    <n v="91.52"/>
    <n v="79.38"/>
    <n v="187.96"/>
    <n v="187.96"/>
    <n v="22.47"/>
    <n v="6"/>
    <s v="No"/>
    <s v="No encontrado"/>
    <s v="No dice la causa   "/>
    <s v="XB5F"/>
    <x v="4"/>
  </r>
  <r>
    <n v="3467"/>
    <s v="Rory Sparrow"/>
    <d v="1958-06-12T00:00:00"/>
    <s v="Former"/>
    <s v="g"/>
    <s v="USA"/>
    <s v="Black"/>
    <d v="1980-11-01T00:00:00"/>
    <n v="1980"/>
    <n v="1992"/>
    <d v="2019-07-31T00:00:00"/>
    <n v="0"/>
    <s v="No"/>
    <n v="61"/>
    <n v="22.39"/>
    <n v="61.13"/>
    <n v="79.38"/>
    <n v="187.96"/>
    <n v="187.96"/>
    <n v="22.47"/>
    <n v="836"/>
    <s v="No"/>
    <m/>
    <m/>
    <m/>
    <x v="1"/>
  </r>
  <r>
    <n v="3468"/>
    <s v="Lou Spicer"/>
    <d v="1922-11-12T00:00:00"/>
    <s v="Former"/>
    <s v="F"/>
    <s v="USA"/>
    <s v="White"/>
    <d v="1946-11-01T00:00:00"/>
    <n v="1946"/>
    <n v="1947"/>
    <d v="1981-06-23T00:00:00"/>
    <n v="1"/>
    <s v="Yes"/>
    <n v="58"/>
    <n v="23.97"/>
    <n v="58.61"/>
    <n v="88.45"/>
    <n v="187.96"/>
    <n v="187.96"/>
    <n v="25.04"/>
    <n v="4"/>
    <s v="No"/>
    <s v="No encontrado"/>
    <s v="Nada"/>
    <s v="XB5F"/>
    <x v="4"/>
  </r>
  <r>
    <n v="3469"/>
    <s v="Jim Spruill"/>
    <d v="1923-02-26T00:00:00"/>
    <s v="Former"/>
    <s v="g"/>
    <s v="USA"/>
    <s v="White"/>
    <d v="1948-11-01T00:00:00"/>
    <n v="1948"/>
    <n v="1949"/>
    <d v="2006-01-08T00:00:00"/>
    <n v="1"/>
    <s v="Yes"/>
    <n v="82"/>
    <n v="25.68"/>
    <n v="82.87"/>
    <n v="102.06"/>
    <n v="187.96"/>
    <n v="187.96"/>
    <n v="28.89"/>
    <n v="1"/>
    <s v="No"/>
    <s v="No encontrado"/>
    <s v="Nada"/>
    <s v="XB5F"/>
    <x v="4"/>
  </r>
  <r>
    <n v="3470"/>
    <s v="Everette Stephens"/>
    <d v="1966-10-21T00:00:00"/>
    <s v="Former"/>
    <s v="g"/>
    <s v="USA"/>
    <s v="Black"/>
    <d v="1988-11-01T00:00:00"/>
    <n v="1988"/>
    <n v="1991"/>
    <d v="2019-07-31T00:00:00"/>
    <n v="0"/>
    <s v="No"/>
    <n v="52"/>
    <n v="22.03"/>
    <n v="52.77"/>
    <n v="79.38"/>
    <n v="187.96"/>
    <n v="187.96"/>
    <n v="22.47"/>
    <n v="38"/>
    <s v="No"/>
    <m/>
    <m/>
    <m/>
    <x v="1"/>
  </r>
  <r>
    <n v="3471"/>
    <s v="Sam Stith"/>
    <d v="1937-07-22T00:00:00"/>
    <s v="Former"/>
    <s v="g"/>
    <s v="USA"/>
    <s v="Black"/>
    <d v="1961-11-01T00:00:00"/>
    <n v="1961"/>
    <n v="1962"/>
    <d v="2019-07-31T00:00:00"/>
    <n v="0"/>
    <s v="No"/>
    <n v="82"/>
    <n v="24.28"/>
    <n v="82.02"/>
    <n v="83.91"/>
    <n v="187.96"/>
    <n v="187.96"/>
    <n v="23.75"/>
    <n v="32"/>
    <s v="No"/>
    <m/>
    <m/>
    <m/>
    <x v="1"/>
  </r>
  <r>
    <n v="3472"/>
    <s v="Gene Stump"/>
    <d v="1923-11-13T00:00:00"/>
    <s v="Former"/>
    <s v="F-G"/>
    <s v="USA"/>
    <s v="White"/>
    <d v="1947-11-01T00:00:00"/>
    <n v="1947"/>
    <n v="1950"/>
    <d v="2019-07-31T00:00:00"/>
    <n v="0"/>
    <s v="No"/>
    <n v="95"/>
    <n v="23.97"/>
    <n v="95.71"/>
    <n v="83.91"/>
    <n v="187.96"/>
    <n v="187.96"/>
    <n v="23.75"/>
    <n v="148"/>
    <s v="No"/>
    <m/>
    <m/>
    <m/>
    <x v="1"/>
  </r>
  <r>
    <n v="3473"/>
    <s v="Jon Sundvold"/>
    <d v="1961-07-02T00:00:00"/>
    <s v="Former"/>
    <s v="g"/>
    <s v="USA"/>
    <s v="White"/>
    <d v="1983-11-01T00:00:00"/>
    <n v="1983"/>
    <n v="1992"/>
    <d v="2019-07-31T00:00:00"/>
    <n v="0"/>
    <s v="No"/>
    <n v="58"/>
    <n v="22.33"/>
    <n v="58.08"/>
    <n v="77.11"/>
    <n v="187.96"/>
    <n v="187.96"/>
    <n v="21.83"/>
    <n v="502"/>
    <s v="No"/>
    <m/>
    <m/>
    <m/>
    <x v="1"/>
  </r>
  <r>
    <n v="3474"/>
    <s v="Greg Sutton"/>
    <d v="1967-12-03T00:00:00"/>
    <s v="Former"/>
    <s v="g"/>
    <s v="USA"/>
    <s v="Black"/>
    <d v="1991-11-01T00:00:00"/>
    <n v="1991"/>
    <n v="1996"/>
    <d v="2019-07-31T00:00:00"/>
    <n v="0"/>
    <s v="No"/>
    <n v="51"/>
    <n v="23.91"/>
    <n v="51.66"/>
    <n v="77.11"/>
    <n v="187.96"/>
    <n v="187.96"/>
    <n v="21.83"/>
    <n v="168"/>
    <s v="No"/>
    <m/>
    <m/>
    <m/>
    <x v="1"/>
  </r>
  <r>
    <n v="3475"/>
    <s v="Brian Taylor"/>
    <d v="1951-06-09T00:00:00"/>
    <s v="Former"/>
    <s v="g"/>
    <s v="USA"/>
    <s v="Black"/>
    <d v="1976-11-01T00:00:00"/>
    <n v="1976"/>
    <n v="1982"/>
    <d v="2019-07-31T00:00:00"/>
    <n v="0"/>
    <s v="No"/>
    <n v="68"/>
    <n v="25.4"/>
    <n v="68.14"/>
    <n v="83.91"/>
    <n v="187.96"/>
    <n v="187.96"/>
    <n v="23.75"/>
    <n v="330"/>
    <s v="No"/>
    <m/>
    <m/>
    <m/>
    <x v="1"/>
  </r>
  <r>
    <n v="3476"/>
    <s v="Mike Taylor"/>
    <d v="1986-01-21T00:00:00"/>
    <s v="Former"/>
    <s v="g"/>
    <s v="USA"/>
    <s v="Black"/>
    <d v="2008-11-01T00:00:00"/>
    <n v="2008"/>
    <n v="2009"/>
    <d v="2019-07-31T00:00:00"/>
    <n v="0"/>
    <s v="No"/>
    <n v="33"/>
    <n v="22.78"/>
    <n v="33.520000000000003"/>
    <n v="74.84"/>
    <n v="187.96"/>
    <n v="187.96"/>
    <n v="21.18"/>
    <n v="51"/>
    <s v="No"/>
    <m/>
    <m/>
    <m/>
    <x v="1"/>
  </r>
  <r>
    <n v="3477"/>
    <s v="Jeff Teague"/>
    <d v="1988-06-10T00:00:00"/>
    <s v="Active"/>
    <s v="g"/>
    <s v="USA"/>
    <s v="Black"/>
    <d v="2009-11-01T00:00:00"/>
    <n v="2009"/>
    <n v="2020"/>
    <d v="2019-07-31T00:00:00"/>
    <n v="0"/>
    <s v="No"/>
    <n v="31"/>
    <n v="21.39"/>
    <n v="31.14"/>
    <n v="84.37"/>
    <n v="187.96"/>
    <n v="187.96"/>
    <n v="23.88"/>
    <n v="428"/>
    <s v="No"/>
    <m/>
    <m/>
    <m/>
    <x v="1"/>
  </r>
  <r>
    <n v="3478"/>
    <s v="Marquis Teague"/>
    <d v="1993-02-28T00:00:00"/>
    <s v="Former"/>
    <s v="g"/>
    <s v="USA"/>
    <s v="Black"/>
    <d v="2012-11-01T00:00:00"/>
    <n v="2012"/>
    <n v="2018"/>
    <d v="2019-07-31T00:00:00"/>
    <n v="0"/>
    <s v="No"/>
    <n v="26"/>
    <n v="19.670000000000002"/>
    <n v="26.42"/>
    <n v="85.73"/>
    <n v="187.96"/>
    <n v="187.96"/>
    <n v="24.27"/>
    <n v="88"/>
    <s v="No"/>
    <m/>
    <m/>
    <m/>
    <x v="1"/>
  </r>
  <r>
    <n v="3479"/>
    <s v="Jason Terry"/>
    <d v="1977-09-15T00:00:00"/>
    <s v="Former"/>
    <s v="g"/>
    <s v="USA"/>
    <s v="Black"/>
    <d v="1999-11-01T00:00:00"/>
    <n v="1999"/>
    <n v="2018"/>
    <d v="2019-07-31T00:00:00"/>
    <n v="0"/>
    <s v="No"/>
    <n v="41"/>
    <n v="22.13"/>
    <n v="41.87"/>
    <n v="83.91"/>
    <n v="187.96"/>
    <n v="187.96"/>
    <n v="23.75"/>
    <n v="1199"/>
    <s v="No"/>
    <m/>
    <m/>
    <m/>
    <x v="1"/>
  </r>
  <r>
    <n v="3480"/>
    <s v="Tom Thacker"/>
    <d v="1939-11-02T00:00:00"/>
    <s v="Former"/>
    <s v="G-F"/>
    <s v="USA"/>
    <s v="Black"/>
    <d v="1963-11-01T00:00:00"/>
    <n v="1963"/>
    <n v="1968"/>
    <d v="2019-07-31T00:00:00"/>
    <n v="0"/>
    <s v="No"/>
    <n v="79"/>
    <n v="24"/>
    <n v="79.739999999999995"/>
    <n v="77.11"/>
    <n v="187.96"/>
    <n v="187.96"/>
    <n v="21.83"/>
    <n v="218"/>
    <s v="No"/>
    <m/>
    <m/>
    <m/>
    <x v="1"/>
  </r>
  <r>
    <n v="3481"/>
    <s v="George Thompson"/>
    <d v="1947-11-29T00:00:00"/>
    <s v="Former"/>
    <s v="g"/>
    <s v="USA"/>
    <s v="Black"/>
    <d v="1974-11-01T00:00:00"/>
    <n v="1974"/>
    <n v="1975"/>
    <d v="2019-07-31T00:00:00"/>
    <n v="0"/>
    <s v="No"/>
    <n v="71"/>
    <n v="26.92"/>
    <n v="71.67"/>
    <n v="90.72"/>
    <n v="187.96"/>
    <n v="187.96"/>
    <n v="25.68"/>
    <n v="73"/>
    <s v="No"/>
    <m/>
    <m/>
    <m/>
    <x v="1"/>
  </r>
  <r>
    <n v="3482"/>
    <s v="Sedale Threatt"/>
    <d v="1961-09-10T00:00:00"/>
    <s v="Former"/>
    <s v="g"/>
    <s v="USA"/>
    <s v="Black"/>
    <d v="1983-11-01T00:00:00"/>
    <n v="1983"/>
    <n v="1997"/>
    <d v="2019-07-31T00:00:00"/>
    <n v="0"/>
    <s v="No"/>
    <n v="57"/>
    <n v="22.14"/>
    <n v="57.89"/>
    <n v="79.38"/>
    <n v="187.96"/>
    <n v="187.96"/>
    <n v="22.47"/>
    <n v="951"/>
    <s v="No"/>
    <m/>
    <m/>
    <m/>
    <x v="1"/>
  </r>
  <r>
    <n v="3483"/>
    <s v="Sedric Toney"/>
    <d v="1962-04-13T00:00:00"/>
    <s v="Former"/>
    <s v="g"/>
    <s v="USA"/>
    <s v="Black"/>
    <d v="1985-11-01T00:00:00"/>
    <n v="1985"/>
    <n v="1994"/>
    <d v="2019-07-31T00:00:00"/>
    <n v="0"/>
    <s v="No"/>
    <n v="57"/>
    <n v="23.55"/>
    <n v="57.3"/>
    <n v="80.739999999999995"/>
    <n v="187.96"/>
    <n v="187.96"/>
    <n v="22.85"/>
    <n v="112"/>
    <s v="No"/>
    <m/>
    <m/>
    <m/>
    <x v="1"/>
  </r>
  <r>
    <n v="3484"/>
    <s v="Irv Torgoff"/>
    <d v="1917-03-06T00:00:00"/>
    <s v="Former"/>
    <s v="F"/>
    <s v="USA"/>
    <s v="White"/>
    <d v="1946-11-01T00:00:00"/>
    <n v="1946"/>
    <n v="1949"/>
    <d v="1993-10-21T00:00:00"/>
    <n v="1"/>
    <s v="Yes"/>
    <n v="76"/>
    <n v="29.66"/>
    <n v="76.63"/>
    <n v="87.09"/>
    <n v="187.96"/>
    <n v="187.96"/>
    <n v="24.65"/>
    <n v="147"/>
    <s v="No"/>
    <s v="Diseases of the circulatory system"/>
    <s v="Ataque al corazón"/>
    <s v="BA41.Z Acute myocardial infarction, unspecified"/>
    <x v="2"/>
  </r>
  <r>
    <n v="3485"/>
    <s v="Wayne Turner"/>
    <d v="1976-03-22T00:00:00"/>
    <s v="Former"/>
    <s v="g"/>
    <s v="USA"/>
    <s v="Black"/>
    <d v="1999-11-01T00:00:00"/>
    <n v="1999"/>
    <n v="2000"/>
    <d v="2019-07-31T00:00:00"/>
    <n v="0"/>
    <s v="No"/>
    <n v="43"/>
    <n v="23.61"/>
    <n v="43.36"/>
    <n v="86.18"/>
    <n v="187.96"/>
    <n v="187.96"/>
    <n v="24.39"/>
    <n v="3"/>
    <s v="No"/>
    <m/>
    <m/>
    <m/>
    <x v="1"/>
  </r>
  <r>
    <n v="3486"/>
    <s v="Kelvin Upshaw"/>
    <d v="1963-01-24T00:00:00"/>
    <s v="Former"/>
    <s v="g"/>
    <s v="USA"/>
    <s v="Black"/>
    <d v="1988-11-01T00:00:00"/>
    <n v="1988"/>
    <n v="1991"/>
    <d v="2019-07-31T00:00:00"/>
    <n v="0"/>
    <s v="No"/>
    <n v="56"/>
    <n v="25.77"/>
    <n v="56.51"/>
    <n v="81.650000000000006"/>
    <n v="187.96"/>
    <n v="187.96"/>
    <n v="23.11"/>
    <n v="120"/>
    <s v="No"/>
    <m/>
    <m/>
    <m/>
    <x v="1"/>
  </r>
  <r>
    <n v="3487"/>
    <s v="Chico Vaughn"/>
    <d v="1940-02-19T00:00:00"/>
    <s v="Former"/>
    <s v="g"/>
    <s v="USA"/>
    <s v="Black"/>
    <d v="1962-11-01T00:00:00"/>
    <n v="1962"/>
    <n v="1967"/>
    <d v="2013-10-25T00:00:00"/>
    <n v="1"/>
    <s v="Yes"/>
    <n v="73"/>
    <n v="22.7"/>
    <n v="73.680000000000007"/>
    <n v="86.18"/>
    <n v="187.96"/>
    <n v="187.96"/>
    <n v="24.39"/>
    <n v="327"/>
    <s v="No"/>
    <s v="Cáncer"/>
    <s v="Cáncer de pulmón"/>
    <s v="2C25.Z Malignant neoplasms of bronchus or lung, unspecified"/>
    <x v="3"/>
  </r>
  <r>
    <n v="3488"/>
    <s v="Sam Vincent"/>
    <d v="1963-05-18T00:00:00"/>
    <s v="Former"/>
    <s v="g"/>
    <s v="USA"/>
    <s v="Black"/>
    <d v="1985-11-01T00:00:00"/>
    <n v="1985"/>
    <n v="1992"/>
    <d v="2019-07-31T00:00:00"/>
    <n v="0"/>
    <s v="No"/>
    <n v="56"/>
    <n v="22.46"/>
    <n v="56.2"/>
    <n v="83.91"/>
    <n v="187.96"/>
    <n v="187.96"/>
    <n v="23.75"/>
    <n v="396"/>
    <s v="No"/>
    <m/>
    <m/>
    <m/>
    <x v="1"/>
  </r>
  <r>
    <n v="3489"/>
    <s v="Dajuan Wagner"/>
    <d v="1983-02-04T00:00:00"/>
    <s v="Former"/>
    <s v="g"/>
    <s v="USA"/>
    <s v="Black"/>
    <d v="2002-11-01T00:00:00"/>
    <n v="2002"/>
    <n v="2007"/>
    <d v="2019-07-31T00:00:00"/>
    <n v="0"/>
    <s v="No"/>
    <n v="36"/>
    <n v="19.739999999999998"/>
    <n v="36.479999999999997"/>
    <n v="90.72"/>
    <n v="187.96"/>
    <n v="187.96"/>
    <n v="25.68"/>
    <n v="103"/>
    <s v="No"/>
    <m/>
    <m/>
    <m/>
    <x v="1"/>
  </r>
  <r>
    <n v="3490"/>
    <s v="Paul Walther"/>
    <d v="1927-03-23T00:00:00"/>
    <s v="Former"/>
    <s v="G-F"/>
    <s v="USA"/>
    <s v="White"/>
    <d v="1949-11-01T00:00:00"/>
    <n v="1949"/>
    <n v="1955"/>
    <d v="2014-12-21T00:00:00"/>
    <n v="1"/>
    <s v="Yes"/>
    <n v="87"/>
    <n v="22.61"/>
    <n v="87.75"/>
    <n v="72.569999999999993"/>
    <n v="187.96"/>
    <n v="187.96"/>
    <n v="20.54"/>
    <n v="370"/>
    <s v="Yes"/>
    <s v="No encontrado"/>
    <s v="Murió a los 87 años pero no dice la causa"/>
    <s v="XB5F"/>
    <x v="6"/>
  </r>
  <r>
    <n v="3491"/>
    <s v="Perry Warbington"/>
    <d v="1952-09-07T00:00:00"/>
    <s v="Former"/>
    <s v="g"/>
    <s v="USA"/>
    <s v="White"/>
    <d v="1974-11-01T00:00:00"/>
    <n v="1974"/>
    <n v="1975"/>
    <d v="2008-11-09T00:00:00"/>
    <n v="1"/>
    <s v="Yes"/>
    <n v="56"/>
    <n v="22.15"/>
    <n v="56.17"/>
    <n v="74.84"/>
    <n v="187.96"/>
    <n v="187.96"/>
    <n v="21.18"/>
    <n v="5"/>
    <s v="No"/>
    <s v="No encontrado"/>
    <s v="Nada"/>
    <s v="XB5F"/>
    <x v="4"/>
  </r>
  <r>
    <n v="3492"/>
    <s v="Charlie Ward"/>
    <d v="1970-10-12T00:00:00"/>
    <s v="Former"/>
    <s v="g"/>
    <s v="USA"/>
    <s v="Black"/>
    <d v="1994-11-01T00:00:00"/>
    <n v="1994"/>
    <n v="2005"/>
    <d v="2019-07-31T00:00:00"/>
    <n v="0"/>
    <s v="No"/>
    <n v="48"/>
    <n v="24.05"/>
    <n v="48.8"/>
    <n v="86.18"/>
    <n v="187.96"/>
    <n v="187.96"/>
    <n v="24.39"/>
    <n v="630"/>
    <s v="No"/>
    <m/>
    <m/>
    <m/>
    <x v="1"/>
  </r>
  <r>
    <n v="3493"/>
    <s v="Darius Washington"/>
    <d v="1985-12-06T00:00:00"/>
    <s v="Former"/>
    <s v="g"/>
    <s v="USA"/>
    <s v="Black"/>
    <d v="2007-11-01T00:00:00"/>
    <n v="2007"/>
    <n v="2008"/>
    <d v="2019-07-31T00:00:00"/>
    <n v="0"/>
    <s v="No"/>
    <n v="33"/>
    <n v="21.9"/>
    <n v="33.65"/>
    <n v="88.45"/>
    <n v="187.96"/>
    <n v="187.96"/>
    <n v="25.04"/>
    <n v="18"/>
    <s v="No"/>
    <m/>
    <m/>
    <m/>
    <x v="1"/>
  </r>
  <r>
    <n v="3494"/>
    <s v="Pearl Washington"/>
    <d v="1964-01-06T00:00:00"/>
    <s v="Former"/>
    <s v="g"/>
    <s v="USA"/>
    <s v="Black"/>
    <d v="1986-11-01T00:00:00"/>
    <n v="1986"/>
    <n v="1989"/>
    <d v="2016-04-20T00:00:00"/>
    <n v="1"/>
    <s v="Yes"/>
    <n v="52"/>
    <n v="22.82"/>
    <n v="52.29"/>
    <n v="86.18"/>
    <n v="187.96"/>
    <n v="187.96"/>
    <n v="24.39"/>
    <n v="194"/>
    <s v="No"/>
    <s v="Cáncer"/>
    <s v="Diagnosticado de un tumor cerebral en 1995, tuvo una recaída y murió en una operación "/>
    <s v="2A00.5"/>
    <x v="3"/>
  </r>
  <r>
    <n v="3495"/>
    <s v="C.J. Watson"/>
    <d v="1984-04-17T00:00:00"/>
    <s v="Former"/>
    <s v="g"/>
    <s v="USA"/>
    <s v="Black"/>
    <d v="2007-11-01T00:00:00"/>
    <n v="2007"/>
    <n v="2017"/>
    <d v="2019-07-31T00:00:00"/>
    <n v="0"/>
    <s v="No"/>
    <n v="35"/>
    <n v="23.54"/>
    <n v="35.29"/>
    <n v="79.38"/>
    <n v="187.96"/>
    <n v="187.96"/>
    <n v="22.47"/>
    <n v="496"/>
    <s v="No"/>
    <m/>
    <m/>
    <m/>
    <x v="1"/>
  </r>
  <r>
    <n v="3496"/>
    <s v="Maalik Wayns"/>
    <d v="1991-05-02T00:00:00"/>
    <s v="Former"/>
    <s v="g"/>
    <s v="USA"/>
    <s v="Black"/>
    <d v="2012-11-01T00:00:00"/>
    <n v="2012"/>
    <n v="2014"/>
    <d v="2019-07-31T00:00:00"/>
    <n v="0"/>
    <s v="No"/>
    <n v="28"/>
    <n v="21.5"/>
    <n v="28.25"/>
    <n v="90.72"/>
    <n v="187.96"/>
    <n v="187.96"/>
    <n v="25.68"/>
    <n v="29"/>
    <s v="No"/>
    <m/>
    <m/>
    <m/>
    <x v="1"/>
  </r>
  <r>
    <n v="3497"/>
    <s v="Bob Weiss"/>
    <d v="1942-05-07T00:00:00"/>
    <s v="Former"/>
    <s v="g"/>
    <s v="USA"/>
    <s v="White"/>
    <d v="1965-11-01T00:00:00"/>
    <n v="1965"/>
    <n v="1977"/>
    <d v="2019-07-31T00:00:00"/>
    <n v="0"/>
    <s v="No"/>
    <n v="77"/>
    <n v="23.49"/>
    <n v="77.23"/>
    <n v="81.650000000000006"/>
    <n v="187.96"/>
    <n v="187.96"/>
    <n v="23.11"/>
    <n v="783"/>
    <s v="Yes"/>
    <m/>
    <m/>
    <m/>
    <x v="1"/>
  </r>
  <r>
    <n v="3498"/>
    <s v="Rick Weitzman"/>
    <d v="1946-04-30T00:00:00"/>
    <s v="Former"/>
    <s v="g"/>
    <s v="USA"/>
    <s v="White"/>
    <d v="1967-11-01T00:00:00"/>
    <n v="1967"/>
    <n v="1968"/>
    <d v="2019-07-31T00:00:00"/>
    <n v="0"/>
    <s v="No"/>
    <n v="73"/>
    <n v="21.51"/>
    <n v="73.25"/>
    <n v="79.38"/>
    <n v="187.96"/>
    <n v="187.96"/>
    <n v="22.47"/>
    <n v="25"/>
    <s v="No"/>
    <m/>
    <m/>
    <m/>
    <x v="1"/>
  </r>
  <r>
    <n v="3499"/>
    <s v="Jerry West*"/>
    <d v="1938-05-28T00:00:00"/>
    <s v="Former"/>
    <s v="g"/>
    <s v="USA"/>
    <s v="White"/>
    <d v="1960-11-01T00:00:00"/>
    <n v="1960"/>
    <n v="1974"/>
    <d v="2019-07-31T00:00:00"/>
    <n v="0"/>
    <s v="No"/>
    <n v="81"/>
    <n v="22.43"/>
    <n v="81.17"/>
    <n v="79.38"/>
    <n v="187.96"/>
    <n v="187.96"/>
    <n v="22.47"/>
    <n v="932"/>
    <s v="No"/>
    <m/>
    <m/>
    <m/>
    <x v="1"/>
  </r>
  <r>
    <n v="3500"/>
    <s v="Herb White"/>
    <d v="1948-06-15T00:00:00"/>
    <s v="Former"/>
    <s v="g"/>
    <s v="USA"/>
    <s v="White"/>
    <d v="1970-11-01T00:00:00"/>
    <n v="1970"/>
    <n v="1971"/>
    <d v="2019-07-31T00:00:00"/>
    <n v="0"/>
    <s v="No"/>
    <n v="71"/>
    <n v="22.38"/>
    <n v="71.12"/>
    <n v="88.45"/>
    <n v="187.96"/>
    <n v="187.96"/>
    <n v="25.04"/>
    <n v="38"/>
    <s v="No"/>
    <m/>
    <m/>
    <m/>
    <x v="1"/>
  </r>
  <r>
    <n v="3501"/>
    <s v="Rudy White"/>
    <d v="1953-06-23T00:00:00"/>
    <s v="Former"/>
    <s v="g"/>
    <s v="USA"/>
    <s v="Black"/>
    <d v="1975-11-01T00:00:00"/>
    <n v="1975"/>
    <n v="1981"/>
    <d v="2019-07-31T00:00:00"/>
    <n v="0"/>
    <s v="No"/>
    <n v="66"/>
    <n v="22.36"/>
    <n v="66.099999999999994"/>
    <n v="88.45"/>
    <n v="187.96"/>
    <n v="187.96"/>
    <n v="25.04"/>
    <n v="124"/>
    <s v="No"/>
    <m/>
    <m/>
    <m/>
    <x v="1"/>
  </r>
  <r>
    <n v="3502"/>
    <s v="Tony White"/>
    <d v="1965-02-15T00:00:00"/>
    <s v="Former"/>
    <s v="g"/>
    <s v="USA"/>
    <s v="Black"/>
    <d v="1987-11-01T00:00:00"/>
    <n v="1987"/>
    <n v="1988"/>
    <d v="2019-07-31T00:00:00"/>
    <n v="0"/>
    <s v="No"/>
    <n v="54"/>
    <n v="22.71"/>
    <n v="54.45"/>
    <n v="77.11"/>
    <n v="187.96"/>
    <n v="187.96"/>
    <n v="21.83"/>
    <n v="49"/>
    <s v="No"/>
    <m/>
    <m/>
    <m/>
    <x v="1"/>
  </r>
  <r>
    <n v="3503"/>
    <s v="D.C. Wilcutt"/>
    <d v="1923-03-25T00:00:00"/>
    <s v="Former"/>
    <s v="g"/>
    <s v="USA"/>
    <s v="White"/>
    <d v="1948-11-01T00:00:00"/>
    <n v="1948"/>
    <n v="1950"/>
    <d v="2015-10-19T00:00:00"/>
    <n v="1"/>
    <s v="Yes"/>
    <n v="92"/>
    <n v="25.61"/>
    <n v="92.57"/>
    <n v="74.84"/>
    <n v="187.96"/>
    <n v="187.96"/>
    <n v="21.18"/>
    <n v="59"/>
    <s v="No"/>
    <s v="No encontrado"/>
    <s v="Nada"/>
    <s v="XB5F"/>
    <x v="4"/>
  </r>
  <r>
    <n v="3504"/>
    <s v="Win Wilfong"/>
    <d v="1933-03-18T00:00:00"/>
    <s v="Former"/>
    <s v="G-F"/>
    <s v="USA"/>
    <s v="White"/>
    <d v="1957-11-01T00:00:00"/>
    <n v="1957"/>
    <n v="1961"/>
    <d v="1985-05-18T00:00:00"/>
    <n v="1"/>
    <s v="Yes"/>
    <n v="52"/>
    <n v="24.62"/>
    <n v="52.17"/>
    <n v="83.91"/>
    <n v="187.96"/>
    <n v="187.96"/>
    <n v="23.75"/>
    <n v="268"/>
    <s v="No"/>
    <s v="Cáncer"/>
    <s v="Cáncer"/>
    <s v="2D4Z Unspecified malignant neoplasms of ill-defined or unspecified sites"/>
    <x v="3"/>
  </r>
  <r>
    <n v="3505"/>
    <s v="Chuck Williams"/>
    <d v="1946-06-06T00:00:00"/>
    <s v="Former"/>
    <s v="g"/>
    <s v="USA"/>
    <s v="Black"/>
    <d v="1976-11-01T00:00:00"/>
    <n v="1976"/>
    <n v="1978"/>
    <d v="2019-07-31T00:00:00"/>
    <n v="0"/>
    <s v="No"/>
    <n v="73"/>
    <n v="30.41"/>
    <n v="73.150000000000006"/>
    <n v="79.38"/>
    <n v="187.96"/>
    <n v="187.96"/>
    <n v="22.47"/>
    <n v="138"/>
    <s v="No"/>
    <m/>
    <m/>
    <m/>
    <x v="1"/>
  </r>
  <r>
    <n v="3506"/>
    <s v="Corey Williams"/>
    <d v="1970-04-24T00:00:00"/>
    <s v="Former"/>
    <s v="g"/>
    <s v="USA"/>
    <s v="Black"/>
    <d v="1992-11-01T00:00:00"/>
    <n v="1992"/>
    <n v="1994"/>
    <d v="2019-07-31T00:00:00"/>
    <n v="0"/>
    <s v="No"/>
    <n v="49"/>
    <n v="22.52"/>
    <n v="49.27"/>
    <n v="86.18"/>
    <n v="187.96"/>
    <n v="187.96"/>
    <n v="24.39"/>
    <n v="39"/>
    <s v="No"/>
    <m/>
    <m/>
    <m/>
    <x v="1"/>
  </r>
  <r>
    <n v="3507"/>
    <s v="Duck Williams"/>
    <d v="1956-08-02T00:00:00"/>
    <s v="Former"/>
    <s v="g"/>
    <s v="USA"/>
    <s v="Black"/>
    <d v="1979-11-01T00:00:00"/>
    <n v="1979"/>
    <n v="1980"/>
    <d v="2019-07-31T00:00:00"/>
    <n v="0"/>
    <s v="No"/>
    <n v="62"/>
    <n v="23.25"/>
    <n v="62.99"/>
    <n v="81.650000000000006"/>
    <n v="187.96"/>
    <n v="187.96"/>
    <n v="23.11"/>
    <n v="77"/>
    <s v="No"/>
    <m/>
    <m/>
    <m/>
    <x v="1"/>
  </r>
  <r>
    <n v="3508"/>
    <s v="Gus Williams"/>
    <d v="1953-10-10T00:00:00"/>
    <s v="Former"/>
    <s v="g"/>
    <s v="USA"/>
    <s v="Black"/>
    <d v="1975-11-01T00:00:00"/>
    <n v="1975"/>
    <n v="1987"/>
    <d v="2019-07-31T00:00:00"/>
    <n v="0"/>
    <s v="No"/>
    <n v="65"/>
    <n v="22.06"/>
    <n v="65.8"/>
    <n v="79.38"/>
    <n v="187.96"/>
    <n v="187.96"/>
    <n v="22.47"/>
    <n v="825"/>
    <s v="No"/>
    <m/>
    <m/>
    <m/>
    <x v="1"/>
  </r>
  <r>
    <n v="3509"/>
    <s v="Jay Williams"/>
    <d v="1981-09-10T00:00:00"/>
    <s v="Former"/>
    <s v="g"/>
    <s v="USA"/>
    <s v="Black"/>
    <d v="2002-11-01T00:00:00"/>
    <n v="2002"/>
    <n v="2003"/>
    <d v="2019-07-31T00:00:00"/>
    <n v="0"/>
    <s v="No"/>
    <n v="37"/>
    <n v="21.14"/>
    <n v="37.89"/>
    <n v="88.45"/>
    <n v="187.96"/>
    <n v="187.96"/>
    <n v="25.04"/>
    <n v="75"/>
    <s v="No"/>
    <m/>
    <m/>
    <m/>
    <x v="1"/>
  </r>
  <r>
    <n v="3510"/>
    <s v="Kevin Williams"/>
    <d v="1961-09-11T00:00:00"/>
    <s v="Former"/>
    <s v="g"/>
    <s v="USA"/>
    <s v="Black"/>
    <d v="1983-11-01T00:00:00"/>
    <n v="1983"/>
    <n v="1989"/>
    <d v="2019-07-31T00:00:00"/>
    <n v="0"/>
    <s v="No"/>
    <n v="57"/>
    <n v="22.14"/>
    <n v="57.88"/>
    <n v="79.38"/>
    <n v="187.96"/>
    <n v="187.96"/>
    <n v="22.47"/>
    <n v="260"/>
    <s v="No"/>
    <m/>
    <m/>
    <m/>
    <x v="1"/>
  </r>
  <r>
    <n v="3511"/>
    <s v="Louis Williams"/>
    <d v="1986-10-27T00:00:00"/>
    <s v="Active"/>
    <s v="g"/>
    <s v="USA"/>
    <s v="Black"/>
    <d v="2005-11-01T00:00:00"/>
    <n v="2005"/>
    <n v="2020"/>
    <d v="2019-07-31T00:00:00"/>
    <n v="0"/>
    <s v="No"/>
    <n v="32"/>
    <n v="19.010000000000002"/>
    <n v="32.76"/>
    <n v="79.38"/>
    <n v="187.96"/>
    <n v="187.96"/>
    <n v="22.47"/>
    <n v="621"/>
    <s v="No"/>
    <m/>
    <m/>
    <m/>
    <x v="1"/>
  </r>
  <r>
    <n v="3512"/>
    <s v="Micheal Williams"/>
    <d v="1966-04-23T00:00:00"/>
    <s v="Former"/>
    <s v="g"/>
    <s v="USA"/>
    <s v="Black"/>
    <d v="1988-11-01T00:00:00"/>
    <n v="1988"/>
    <n v="1999"/>
    <d v="2019-07-31T00:00:00"/>
    <n v="0"/>
    <s v="No"/>
    <n v="53"/>
    <n v="22.53"/>
    <n v="53.27"/>
    <n v="79.38"/>
    <n v="187.96"/>
    <n v="187.96"/>
    <n v="22.47"/>
    <n v="413"/>
    <s v="No"/>
    <m/>
    <m/>
    <m/>
    <x v="1"/>
  </r>
  <r>
    <n v="3513"/>
    <s v="Milt Williams"/>
    <d v="1945-11-22T00:00:00"/>
    <s v="Former"/>
    <s v="g"/>
    <s v="USA"/>
    <s v="Black"/>
    <d v="1970-11-01T00:00:00"/>
    <n v="1970"/>
    <n v="1974"/>
    <d v="2019-07-31T00:00:00"/>
    <n v="0"/>
    <s v="No"/>
    <n v="73"/>
    <n v="24.94"/>
    <n v="73.69"/>
    <n v="82.55"/>
    <n v="187.96"/>
    <n v="187.96"/>
    <n v="23.37"/>
    <n v="68"/>
    <s v="No"/>
    <m/>
    <m/>
    <m/>
    <x v="1"/>
  </r>
  <r>
    <n v="3514"/>
    <s v="Rob Williams"/>
    <d v="1961-05-05T00:00:00"/>
    <s v="Former"/>
    <s v="g"/>
    <s v="USA"/>
    <s v="Black"/>
    <d v="1982-11-01T00:00:00"/>
    <n v="1982"/>
    <n v="1984"/>
    <d v="2014-03-10T00:00:00"/>
    <n v="1"/>
    <s v="Yes"/>
    <n v="52"/>
    <n v="21.49"/>
    <n v="52.85"/>
    <n v="79.38"/>
    <n v="187.96"/>
    <n v="187.96"/>
    <n v="22.47"/>
    <n v="153"/>
    <s v="No"/>
    <s v="Diseases of the circulatory system"/>
    <s v="congestive heart failure"/>
    <s v="BD10"/>
    <x v="2"/>
  </r>
  <r>
    <n v="3515"/>
    <s v="John Williamson"/>
    <d v="1951-11-10T00:00:00"/>
    <s v="Former"/>
    <s v="g"/>
    <s v="USA"/>
    <s v="Black"/>
    <d v="1976-11-01T00:00:00"/>
    <n v="1976"/>
    <n v="1981"/>
    <d v="1996-11-30T00:00:00"/>
    <n v="1"/>
    <s v="Yes"/>
    <n v="45"/>
    <n v="24.98"/>
    <n v="45.06"/>
    <n v="83.91"/>
    <n v="187.96"/>
    <n v="187.96"/>
    <n v="23.75"/>
    <n v="288"/>
    <s v="No"/>
    <s v="Diseases of the digestive system"/>
    <s v="Enfermo durante 7 u 8 años con diálisis por un problema severo de kidney"/>
    <s v="GB61.5"/>
    <x v="0"/>
  </r>
  <r>
    <n v="3516"/>
    <s v="Isaiah Wilson"/>
    <d v="1948-05-31T00:00:00"/>
    <s v="Former"/>
    <s v="g"/>
    <s v="USA"/>
    <s v="Black"/>
    <d v="1971-11-01T00:00:00"/>
    <n v="1971"/>
    <n v="1972"/>
    <d v="2019-07-31T00:00:00"/>
    <n v="0"/>
    <s v="No"/>
    <n v="71"/>
    <n v="23.42"/>
    <n v="71.16"/>
    <n v="79.38"/>
    <n v="187.96"/>
    <n v="187.96"/>
    <n v="22.47"/>
    <n v="48"/>
    <s v="No"/>
    <m/>
    <m/>
    <m/>
    <x v="1"/>
  </r>
  <r>
    <n v="3517"/>
    <s v="Lee Winfield"/>
    <d v="1947-02-04T00:00:00"/>
    <s v="Former"/>
    <s v="g"/>
    <s v="USA"/>
    <s v="Black"/>
    <d v="1969-11-01T00:00:00"/>
    <n v="1969"/>
    <n v="1976"/>
    <d v="2011-02-04T00:00:00"/>
    <n v="1"/>
    <s v="Yes"/>
    <n v="64"/>
    <n v="22.74"/>
    <n v="64"/>
    <n v="78.92"/>
    <n v="187.96"/>
    <n v="187.96"/>
    <n v="22.34"/>
    <n v="403"/>
    <s v="No"/>
    <s v="Cáncer"/>
    <s v="Cáncer de colon"/>
    <s v="2B90.Z Malignant neoplasms of colon, unspecified"/>
    <x v="3"/>
  </r>
  <r>
    <n v="3518"/>
    <s v="Dave Wohl"/>
    <d v="1949-11-02T00:00:00"/>
    <s v="Former"/>
    <s v="g"/>
    <s v="USA"/>
    <s v="White"/>
    <d v="1971-11-01T00:00:00"/>
    <n v="1971"/>
    <n v="1978"/>
    <d v="2019-07-31T00:00:00"/>
    <n v="0"/>
    <s v="No"/>
    <n v="69"/>
    <n v="22"/>
    <n v="69.739999999999995"/>
    <n v="83.91"/>
    <n v="187.96"/>
    <n v="187.96"/>
    <n v="23.75"/>
    <n v="410"/>
    <s v="Yes"/>
    <m/>
    <m/>
    <m/>
    <x v="1"/>
  </r>
  <r>
    <n v="3519"/>
    <s v="Haywoode Workman"/>
    <d v="1966-01-23T00:00:00"/>
    <s v="Former"/>
    <s v="g"/>
    <s v="USA"/>
    <s v="Black"/>
    <d v="1989-11-01T00:00:00"/>
    <n v="1989"/>
    <n v="2000"/>
    <d v="2019-07-31T00:00:00"/>
    <n v="0"/>
    <s v="No"/>
    <n v="53"/>
    <n v="23.77"/>
    <n v="53.52"/>
    <n v="81.650000000000006"/>
    <n v="187.96"/>
    <n v="187.96"/>
    <n v="23.11"/>
    <n v="359"/>
    <s v="No"/>
    <m/>
    <m/>
    <m/>
    <x v="1"/>
  </r>
  <r>
    <n v="3520"/>
    <s v="A.J. Wynder"/>
    <d v="1964-09-11T00:00:00"/>
    <s v="Former"/>
    <s v="g"/>
    <s v="USA"/>
    <s v="Black"/>
    <d v="1990-11-01T00:00:00"/>
    <n v="1990"/>
    <n v="1991"/>
    <d v="2019-07-31T00:00:00"/>
    <n v="0"/>
    <s v="No"/>
    <n v="54"/>
    <n v="26.14"/>
    <n v="54.88"/>
    <n v="81.650000000000006"/>
    <n v="187.96"/>
    <n v="187.96"/>
    <n v="23.11"/>
    <n v="6"/>
    <s v="No"/>
    <m/>
    <m/>
    <m/>
    <x v="1"/>
  </r>
  <r>
    <n v="3521"/>
    <s v="Charlie Yelverton"/>
    <d v="1948-12-05T00:00:00"/>
    <s v="Former"/>
    <s v="g"/>
    <s v="USA"/>
    <s v="Black"/>
    <d v="1971-11-01T00:00:00"/>
    <n v="1971"/>
    <n v="1972"/>
    <d v="2019-07-31T00:00:00"/>
    <n v="0"/>
    <s v="No"/>
    <n v="70"/>
    <n v="22.9"/>
    <n v="70.650000000000006"/>
    <n v="86.18"/>
    <n v="187.96"/>
    <n v="187.96"/>
    <n v="24.39"/>
    <n v="69"/>
    <s v="No"/>
    <m/>
    <m/>
    <m/>
    <x v="1"/>
  </r>
  <r>
    <n v="3522"/>
    <s v="Max Zaslofsky"/>
    <d v="1925-12-07T00:00:00"/>
    <s v="Former"/>
    <s v="g"/>
    <s v="USA"/>
    <s v="White"/>
    <d v="1946-11-01T00:00:00"/>
    <n v="1946"/>
    <n v="1956"/>
    <d v="1985-10-15T00:00:00"/>
    <n v="1"/>
    <s v="Yes"/>
    <n v="59"/>
    <n v="20.9"/>
    <n v="59.85"/>
    <n v="77.11"/>
    <n v="187.96"/>
    <n v="187.96"/>
    <n v="21.83"/>
    <n v="540"/>
    <s v="No"/>
    <s v="Cáncer"/>
    <s v="Tras 5 años con leucemia"/>
    <s v="2B33.4 Leukaemia, unspecified"/>
    <x v="3"/>
  </r>
  <r>
    <n v="3523"/>
    <s v="Mahmoud Abdul-Rauf"/>
    <d v="1969-03-09T00:00:00"/>
    <s v="Former"/>
    <s v="g"/>
    <s v="USA"/>
    <s v="Black"/>
    <d v="1990-11-01T00:00:00"/>
    <n v="1990"/>
    <n v="2001"/>
    <d v="2019-07-31T00:00:00"/>
    <n v="0"/>
    <s v="No"/>
    <n v="50"/>
    <n v="21.65"/>
    <n v="50.39"/>
    <n v="73.48"/>
    <n v="185.42"/>
    <n v="185.42"/>
    <n v="21.37"/>
    <n v="586"/>
    <s v="No"/>
    <m/>
    <m/>
    <m/>
    <x v="1"/>
  </r>
  <r>
    <n v="3524"/>
    <s v="Rick Adelman"/>
    <d v="1946-06-16T00:00:00"/>
    <s v="Former"/>
    <s v="g"/>
    <s v="USA"/>
    <s v="White"/>
    <d v="1968-11-01T00:00:00"/>
    <n v="1968"/>
    <n v="1975"/>
    <d v="2019-07-31T00:00:00"/>
    <n v="0"/>
    <s v="No"/>
    <n v="73"/>
    <n v="22.38"/>
    <n v="73.12"/>
    <n v="79.38"/>
    <n v="185.42"/>
    <n v="185.42"/>
    <n v="23.09"/>
    <n v="462"/>
    <s v="No"/>
    <m/>
    <m/>
    <m/>
    <x v="1"/>
  </r>
  <r>
    <n v="3525"/>
    <s v="Cory Alexander"/>
    <d v="1973-06-22T00:00:00"/>
    <s v="Former"/>
    <s v="g"/>
    <s v="USA"/>
    <s v="Black"/>
    <d v="1995-11-01T00:00:00"/>
    <n v="1995"/>
    <n v="2005"/>
    <d v="2019-07-31T00:00:00"/>
    <n v="0"/>
    <s v="No"/>
    <n v="46"/>
    <n v="22.36"/>
    <n v="46.11"/>
    <n v="83.91"/>
    <n v="185.42"/>
    <n v="185.42"/>
    <n v="24.41"/>
    <n v="307"/>
    <s v="No"/>
    <m/>
    <m/>
    <m/>
    <x v="1"/>
  </r>
  <r>
    <n v="3526"/>
    <s v="Tiny Archibald*"/>
    <d v="1948-09-02T00:00:00"/>
    <s v="Former"/>
    <s v="g"/>
    <s v="USA"/>
    <s v="Black"/>
    <d v="1970-11-01T00:00:00"/>
    <n v="1970"/>
    <n v="1984"/>
    <d v="2019-07-31T00:00:00"/>
    <n v="0"/>
    <s v="No"/>
    <n v="70"/>
    <n v="22.16"/>
    <n v="70.91"/>
    <n v="68.040000000000006"/>
    <n v="185.42"/>
    <n v="185.42"/>
    <n v="19.79"/>
    <n v="876"/>
    <s v="Yes"/>
    <m/>
    <m/>
    <m/>
    <x v="1"/>
  </r>
  <r>
    <n v="3527"/>
    <s v="Bird Averitt"/>
    <d v="1952-07-22T00:00:00"/>
    <s v="Former"/>
    <s v="g"/>
    <s v="USA"/>
    <s v="Black"/>
    <d v="1976-11-01T00:00:00"/>
    <n v="1976"/>
    <n v="1978"/>
    <d v="2019-07-31T00:00:00"/>
    <n v="0"/>
    <s v="No"/>
    <n v="67"/>
    <n v="24.28"/>
    <n v="67.02"/>
    <n v="77.11"/>
    <n v="185.42"/>
    <n v="185.42"/>
    <n v="22.43"/>
    <n v="130"/>
    <s v="No"/>
    <m/>
    <m/>
    <m/>
    <x v="1"/>
  </r>
  <r>
    <n v="3528"/>
    <s v="LaMark Baker"/>
    <d v="1969-11-11T00:00:00"/>
    <s v="Former"/>
    <s v="g"/>
    <s v="USA"/>
    <s v="Black"/>
    <d v="1998-11-01T00:00:00"/>
    <n v="1998"/>
    <n v="1999"/>
    <d v="2019-07-31T00:00:00"/>
    <n v="0"/>
    <s v="No"/>
    <n v="49"/>
    <n v="28.97"/>
    <n v="49.72"/>
    <n v="79.38"/>
    <n v="185.42"/>
    <n v="185.42"/>
    <n v="23.09"/>
    <n v="1"/>
    <s v="No"/>
    <m/>
    <m/>
    <m/>
    <x v="1"/>
  </r>
  <r>
    <n v="3529"/>
    <s v="Maurice Baker"/>
    <d v="1979-07-28T00:00:00"/>
    <s v="Former"/>
    <s v="g"/>
    <s v="USA"/>
    <s v="Black"/>
    <d v="2004-11-01T00:00:00"/>
    <n v="2004"/>
    <n v="2005"/>
    <d v="2019-07-31T00:00:00"/>
    <n v="0"/>
    <s v="No"/>
    <n v="40"/>
    <n v="25.26"/>
    <n v="40.01"/>
    <n v="79.38"/>
    <n v="185.42"/>
    <n v="185.42"/>
    <n v="23.09"/>
    <n v="5"/>
    <s v="No"/>
    <m/>
    <m/>
    <m/>
    <x v="1"/>
  </r>
  <r>
    <n v="3530"/>
    <s v="Erick Barkley"/>
    <d v="1978-02-21T00:00:00"/>
    <s v="Former"/>
    <s v="g"/>
    <s v="USA"/>
    <s v="Black"/>
    <d v="2000-11-01T00:00:00"/>
    <n v="2000"/>
    <n v="2002"/>
    <d v="2019-07-31T00:00:00"/>
    <n v="0"/>
    <s v="No"/>
    <n v="41"/>
    <n v="22.69"/>
    <n v="41.44"/>
    <n v="80.290000000000006"/>
    <n v="185.42"/>
    <n v="185.42"/>
    <n v="23.35"/>
    <n v="27"/>
    <s v="No"/>
    <m/>
    <m/>
    <m/>
    <x v="1"/>
  </r>
  <r>
    <n v="3531"/>
    <s v="John Barnhill"/>
    <d v="1938-03-20T00:00:00"/>
    <s v="Former"/>
    <s v="g"/>
    <s v="USA"/>
    <s v="Black"/>
    <d v="1962-11-01T00:00:00"/>
    <n v="1962"/>
    <n v="1969"/>
    <d v="2013-11-11T00:00:00"/>
    <n v="1"/>
    <s v="Yes"/>
    <n v="75"/>
    <n v="24.62"/>
    <n v="75.650000000000006"/>
    <n v="81.650000000000006"/>
    <n v="185.42"/>
    <n v="185.42"/>
    <n v="23.75"/>
    <n v="426"/>
    <s v="No"/>
    <s v="No encontrado"/>
    <s v="Nada"/>
    <s v="XB5F"/>
    <x v="4"/>
  </r>
  <r>
    <n v="3532"/>
    <s v="Corey Beck"/>
    <d v="1971-05-27T00:00:00"/>
    <s v="Former"/>
    <s v="g"/>
    <s v="USA"/>
    <s v="Black"/>
    <d v="1995-11-01T00:00:00"/>
    <n v="1995"/>
    <n v="1999"/>
    <d v="2019-07-31T00:00:00"/>
    <n v="0"/>
    <s v="No"/>
    <n v="48"/>
    <n v="24.43"/>
    <n v="48.18"/>
    <n v="86.18"/>
    <n v="185.42"/>
    <n v="185.42"/>
    <n v="25.07"/>
    <n v="88"/>
    <s v="No"/>
    <m/>
    <m/>
    <m/>
    <x v="1"/>
  </r>
  <r>
    <n v="3533"/>
    <s v="Moe Becker"/>
    <d v="1917-02-24T00:00:00"/>
    <s v="Former"/>
    <s v="G-F"/>
    <s v="USA"/>
    <s v="White"/>
    <d v="1946-11-01T00:00:00"/>
    <n v="1946"/>
    <n v="1947"/>
    <d v="1996-01-09T00:00:00"/>
    <n v="1"/>
    <s v="Yes"/>
    <n v="78"/>
    <n v="29.68"/>
    <n v="78.87"/>
    <n v="83.91"/>
    <n v="185.42"/>
    <n v="185.42"/>
    <n v="24.41"/>
    <n v="43"/>
    <s v="No"/>
    <s v="Mental and behavioural disorders"/>
    <s v="Comñplicaciones con el Alzhemer"/>
    <s v="8A20 Alzheimer disease"/>
    <x v="0"/>
  </r>
  <r>
    <n v="3534"/>
    <s v="Troy Bell"/>
    <d v="1980-11-10T00:00:00"/>
    <s v="Former"/>
    <s v="g"/>
    <s v="USA"/>
    <s v="Black"/>
    <d v="2003-11-01T00:00:00"/>
    <n v="2003"/>
    <n v="2004"/>
    <d v="2019-07-31T00:00:00"/>
    <n v="0"/>
    <s v="No"/>
    <n v="38"/>
    <n v="22.97"/>
    <n v="38.72"/>
    <n v="81.650000000000006"/>
    <n v="185.42"/>
    <n v="185.42"/>
    <n v="23.75"/>
    <n v="6"/>
    <s v="No"/>
    <m/>
    <m/>
    <m/>
    <x v="1"/>
  </r>
  <r>
    <n v="3535"/>
    <s v="Patrick Beverley"/>
    <d v="1988-07-12T00:00:00"/>
    <s v="Active"/>
    <s v="g"/>
    <s v="USA"/>
    <s v="Black"/>
    <d v="2012-11-01T00:00:00"/>
    <n v="2012"/>
    <n v="2020"/>
    <d v="2019-07-31T00:00:00"/>
    <n v="0"/>
    <s v="No"/>
    <n v="31"/>
    <n v="24.31"/>
    <n v="31.05"/>
    <n v="83.91"/>
    <n v="185.42"/>
    <n v="185.42"/>
    <n v="24.41"/>
    <n v="151"/>
    <s v="No"/>
    <m/>
    <m/>
    <m/>
    <x v="1"/>
  </r>
  <r>
    <n v="3536"/>
    <s v="Henry Bibby"/>
    <d v="1949-11-24T00:00:00"/>
    <s v="Former"/>
    <s v="g"/>
    <s v="USA"/>
    <s v="Black"/>
    <d v="1972-11-01T00:00:00"/>
    <n v="1972"/>
    <n v="1981"/>
    <d v="2019-07-31T00:00:00"/>
    <n v="0"/>
    <s v="No"/>
    <n v="69"/>
    <n v="22.94"/>
    <n v="69.680000000000007"/>
    <n v="83.91"/>
    <n v="185.42"/>
    <n v="185.42"/>
    <n v="24.41"/>
    <n v="675"/>
    <s v="No"/>
    <m/>
    <m/>
    <m/>
    <x v="1"/>
  </r>
  <r>
    <n v="3537"/>
    <s v="Mike Bibby"/>
    <d v="1978-05-13T00:00:00"/>
    <s v="Former"/>
    <s v="g"/>
    <s v="USA"/>
    <s v="Mezcla"/>
    <d v="1998-11-01T00:00:00"/>
    <n v="1998"/>
    <n v="2012"/>
    <d v="2019-07-31T00:00:00"/>
    <n v="0"/>
    <s v="No"/>
    <n v="41"/>
    <n v="20.47"/>
    <n v="41.22"/>
    <n v="86.18"/>
    <n v="185.42"/>
    <n v="185.42"/>
    <n v="25.07"/>
    <n v="1001"/>
    <s v="No"/>
    <m/>
    <m/>
    <m/>
    <x v="1"/>
  </r>
  <r>
    <n v="3538"/>
    <s v="Ed Biedenbach"/>
    <d v="1945-08-12T00:00:00"/>
    <s v="Former"/>
    <s v="g"/>
    <s v="USA"/>
    <s v="White"/>
    <d v="1968-11-01T00:00:00"/>
    <n v="1968"/>
    <n v="1969"/>
    <d v="2019-07-31T00:00:00"/>
    <n v="0"/>
    <s v="No"/>
    <n v="73"/>
    <n v="23.22"/>
    <n v="73.97"/>
    <n v="79.38"/>
    <n v="185.42"/>
    <n v="185.42"/>
    <n v="23.09"/>
    <n v="7"/>
    <s v="No"/>
    <m/>
    <m/>
    <m/>
    <x v="1"/>
  </r>
  <r>
    <n v="3539"/>
    <s v="George Blaney"/>
    <d v="1939-11-12T00:00:00"/>
    <s v="Former"/>
    <s v="g"/>
    <s v="USA"/>
    <s v="White"/>
    <d v="1961-11-01T00:00:00"/>
    <n v="1961"/>
    <n v="1962"/>
    <d v="2019-07-31T00:00:00"/>
    <n v="0"/>
    <s v="No"/>
    <n v="79"/>
    <n v="21.97"/>
    <n v="79.72"/>
    <n v="79.38"/>
    <n v="185.42"/>
    <n v="185.42"/>
    <n v="23.09"/>
    <n v="36"/>
    <s v="No"/>
    <m/>
    <m/>
    <m/>
    <x v="1"/>
  </r>
  <r>
    <n v="3540"/>
    <s v="Eric Bledsoe"/>
    <d v="1989-12-09T00:00:00"/>
    <s v="Active"/>
    <s v="g"/>
    <s v="USA"/>
    <s v="Black"/>
    <d v="2010-11-01T00:00:00"/>
    <n v="2010"/>
    <n v="2020"/>
    <d v="2019-07-31T00:00:00"/>
    <n v="0"/>
    <s v="No"/>
    <n v="29"/>
    <n v="20.9"/>
    <n v="29.64"/>
    <n v="86.18"/>
    <n v="185.42"/>
    <n v="185.42"/>
    <n v="25.07"/>
    <n v="308"/>
    <s v="No"/>
    <m/>
    <m/>
    <m/>
    <x v="1"/>
  </r>
  <r>
    <n v="3541"/>
    <s v="Melvin Booker"/>
    <d v="1972-08-20T00:00:00"/>
    <s v="Former"/>
    <s v="g"/>
    <s v="USA"/>
    <s v="Black"/>
    <d v="1995-11-01T00:00:00"/>
    <n v="1995"/>
    <n v="1997"/>
    <d v="2019-07-31T00:00:00"/>
    <n v="0"/>
    <s v="No"/>
    <n v="46"/>
    <n v="23.2"/>
    <n v="46.94"/>
    <n v="83.91"/>
    <n v="185.42"/>
    <n v="185.42"/>
    <n v="24.41"/>
    <n v="32"/>
    <s v="No"/>
    <m/>
    <m/>
    <m/>
    <x v="1"/>
  </r>
  <r>
    <n v="3542"/>
    <s v="Dennis Boyd"/>
    <d v="1954-05-21T00:00:00"/>
    <s v="Former"/>
    <s v="g"/>
    <s v="USA"/>
    <s v="Black"/>
    <d v="1978-11-01T00:00:00"/>
    <n v="1978"/>
    <n v="1979"/>
    <d v="2019-07-31T00:00:00"/>
    <n v="0"/>
    <s v="No"/>
    <n v="65"/>
    <n v="24.45"/>
    <n v="65.19"/>
    <n v="79.38"/>
    <n v="185.42"/>
    <n v="185.42"/>
    <n v="23.09"/>
    <n v="5"/>
    <s v="No"/>
    <m/>
    <m/>
    <m/>
    <x v="1"/>
  </r>
  <r>
    <n v="3543"/>
    <s v="Steve Bracey"/>
    <d v="1950-08-01T00:00:00"/>
    <s v="Former"/>
    <s v="g"/>
    <s v="USA"/>
    <s v="Black"/>
    <d v="1972-11-01T00:00:00"/>
    <n v="1972"/>
    <n v="1975"/>
    <d v="2006-02-14T00:00:00"/>
    <n v="1"/>
    <s v="Yes"/>
    <n v="55"/>
    <n v="22.25"/>
    <n v="55.54"/>
    <n v="79.38"/>
    <n v="185.42"/>
    <n v="185.42"/>
    <n v="23.09"/>
    <n v="187"/>
    <s v="No"/>
    <m/>
    <s v="Complicaciones de la diabetes"/>
    <s v="5A14 Diabetes mellitus, type unspecified"/>
    <x v="0"/>
  </r>
  <r>
    <n v="3544"/>
    <s v="Jim Brasco"/>
    <d v="1931-02-03T00:00:00"/>
    <s v="Former"/>
    <s v="g"/>
    <s v="USA"/>
    <s v="White"/>
    <d v="1952-11-01T00:00:00"/>
    <n v="1952"/>
    <n v="1953"/>
    <d v="2014-03-21T00:00:00"/>
    <n v="1"/>
    <s v="Yes"/>
    <n v="83"/>
    <n v="21.74"/>
    <n v="83.13"/>
    <n v="77.11"/>
    <n v="185.42"/>
    <n v="185.42"/>
    <n v="22.43"/>
    <n v="20"/>
    <s v="No"/>
    <s v="No encontrado"/>
    <s v="Nada"/>
    <s v="XB5F"/>
    <x v="4"/>
  </r>
  <r>
    <n v="3545"/>
    <s v="Frankie Brian"/>
    <d v="1923-05-01T00:00:00"/>
    <s v="Former"/>
    <s v="g"/>
    <s v="USA"/>
    <s v="White"/>
    <d v="1949-11-01T00:00:00"/>
    <n v="1949"/>
    <n v="1956"/>
    <d v="2017-05-14T00:00:00"/>
    <n v="1"/>
    <s v="Yes"/>
    <n v="94"/>
    <n v="26.51"/>
    <n v="94.04"/>
    <n v="81.650000000000006"/>
    <n v="185.42"/>
    <n v="185.42"/>
    <n v="23.75"/>
    <n v="438"/>
    <s v="No"/>
    <m/>
    <s v="Murió en casa a los 94 años"/>
    <s v="MG2A Old age"/>
    <x v="6"/>
  </r>
  <r>
    <n v="3546"/>
    <s v="Dee Brown"/>
    <d v="1968-11-29T00:00:00"/>
    <s v="Former"/>
    <s v="g"/>
    <s v="USA"/>
    <s v="Black"/>
    <d v="1990-11-01T00:00:00"/>
    <n v="1990"/>
    <n v="2002"/>
    <d v="2019-07-31T00:00:00"/>
    <n v="0"/>
    <s v="No"/>
    <n v="50"/>
    <n v="21.92"/>
    <n v="50.67"/>
    <n v="72.569999999999993"/>
    <n v="185.42"/>
    <n v="185.42"/>
    <n v="21.11"/>
    <n v="608"/>
    <s v="No"/>
    <m/>
    <m/>
    <m/>
    <x v="1"/>
  </r>
  <r>
    <n v="3547"/>
    <s v="Em Bryant"/>
    <d v="1938-11-04T00:00:00"/>
    <s v="Former"/>
    <s v="g"/>
    <s v="USA"/>
    <s v="Black"/>
    <d v="1964-11-01T00:00:00"/>
    <n v="1964"/>
    <n v="1972"/>
    <d v="2019-07-31T00:00:00"/>
    <n v="0"/>
    <s v="No"/>
    <n v="80"/>
    <n v="25.99"/>
    <n v="80.739999999999995"/>
    <n v="79.38"/>
    <n v="185.42"/>
    <n v="185.42"/>
    <n v="23.09"/>
    <n v="566"/>
    <s v="No"/>
    <m/>
    <m/>
    <m/>
    <x v="1"/>
  </r>
  <r>
    <n v="3548"/>
    <s v="Trey Burke"/>
    <d v="1992-11-12T00:00:00"/>
    <s v="Active"/>
    <s v="g"/>
    <s v="USA"/>
    <s v="Black"/>
    <d v="2013-11-01T00:00:00"/>
    <n v="2013"/>
    <n v="2020"/>
    <d v="2019-07-31T00:00:00"/>
    <n v="0"/>
    <s v="No"/>
    <n v="26"/>
    <n v="20.97"/>
    <n v="26.71"/>
    <n v="86.64"/>
    <n v="185.42"/>
    <n v="185.42"/>
    <n v="25.2"/>
    <n v="137"/>
    <s v="No"/>
    <m/>
    <m/>
    <m/>
    <x v="1"/>
  </r>
  <r>
    <n v="3549"/>
    <s v="Antonio Burks"/>
    <d v="1980-02-25T00:00:00"/>
    <s v="Former"/>
    <s v="g"/>
    <s v="USA"/>
    <s v="Black"/>
    <d v="2004-11-01T00:00:00"/>
    <n v="2004"/>
    <n v="2006"/>
    <d v="2019-07-31T00:00:00"/>
    <n v="0"/>
    <s v="No"/>
    <n v="39"/>
    <n v="24.68"/>
    <n v="39.43"/>
    <n v="90.72"/>
    <n v="185.42"/>
    <n v="185.42"/>
    <n v="26.39"/>
    <n v="81"/>
    <s v="No"/>
    <m/>
    <m/>
    <m/>
    <x v="1"/>
  </r>
  <r>
    <n v="3550"/>
    <s v="Michael Bytzura"/>
    <d v="1922-06-18T00:00:00"/>
    <s v="Former"/>
    <s v="F"/>
    <s v="USA"/>
    <s v="White"/>
    <d v="1946-11-01T00:00:00"/>
    <n v="1946"/>
    <n v="1947"/>
    <d v="1989-01-24T00:00:00"/>
    <n v="1"/>
    <s v="Yes"/>
    <n v="66"/>
    <n v="24.37"/>
    <n v="66.599999999999994"/>
    <n v="77.11"/>
    <n v="185.42"/>
    <n v="185.42"/>
    <n v="22.43"/>
    <n v="60"/>
    <s v="No"/>
    <s v="No encontrado"/>
    <s v="Nada"/>
    <s v="XB5F"/>
    <x v="4"/>
  </r>
  <r>
    <n v="3551"/>
    <s v="Gerry Calabrese"/>
    <d v="1925-02-04T00:00:00"/>
    <s v="Former"/>
    <s v="g"/>
    <s v="USA"/>
    <s v="White"/>
    <d v="1950-11-01T00:00:00"/>
    <n v="1950"/>
    <n v="1952"/>
    <d v="2015-04-13T00:00:00"/>
    <n v="1"/>
    <s v="Yes"/>
    <n v="90"/>
    <n v="25.74"/>
    <n v="90.18"/>
    <n v="79.38"/>
    <n v="185.42"/>
    <n v="185.42"/>
    <n v="23.09"/>
    <n v="104"/>
    <s v="No"/>
    <m/>
    <s v="Lo mismo"/>
    <s v="XB5F"/>
    <x v="4"/>
  </r>
  <r>
    <n v="3552"/>
    <s v="Demetrius Calip"/>
    <d v="1969-11-18T00:00:00"/>
    <s v="Former"/>
    <s v="g"/>
    <s v="USA"/>
    <s v="Black"/>
    <d v="1991-11-01T00:00:00"/>
    <n v="1991"/>
    <n v="1992"/>
    <d v="2019-07-31T00:00:00"/>
    <n v="0"/>
    <s v="No"/>
    <n v="49"/>
    <n v="21.95"/>
    <n v="49.7"/>
    <n v="74.84"/>
    <n v="185.42"/>
    <n v="185.42"/>
    <n v="21.77"/>
    <n v="7"/>
    <s v="No"/>
    <m/>
    <m/>
    <m/>
    <x v="1"/>
  </r>
  <r>
    <n v="3553"/>
    <s v="Tom Callahan"/>
    <d v="1921-06-02T00:00:00"/>
    <s v="Former"/>
    <s v="g"/>
    <s v="USA"/>
    <s v="White"/>
    <d v="1946-11-01T00:00:00"/>
    <n v="1946"/>
    <n v="1947"/>
    <d v="1996-10-03T00:00:00"/>
    <n v="1"/>
    <s v="Yes"/>
    <n v="75"/>
    <n v="25.42"/>
    <n v="75.34"/>
    <n v="81.650000000000006"/>
    <n v="185.42"/>
    <n v="185.42"/>
    <n v="23.75"/>
    <n v="13"/>
    <s v="No"/>
    <s v="No encontrado"/>
    <s v="Nada"/>
    <s v="XB5F"/>
    <x v="4"/>
  </r>
  <r>
    <n v="3554"/>
    <s v="Anthony Carter"/>
    <d v="1975-06-16T00:00:00"/>
    <s v="Former"/>
    <s v="g"/>
    <s v="USA"/>
    <s v="Black"/>
    <d v="1999-11-01T00:00:00"/>
    <n v="1999"/>
    <n v="2012"/>
    <d v="2019-07-31T00:00:00"/>
    <n v="0"/>
    <s v="No"/>
    <n v="44"/>
    <n v="24.38"/>
    <n v="44.12"/>
    <n v="86.18"/>
    <n v="185.42"/>
    <n v="185.42"/>
    <n v="25.07"/>
    <n v="623"/>
    <s v="No"/>
    <m/>
    <m/>
    <m/>
    <x v="1"/>
  </r>
  <r>
    <n v="3555"/>
    <s v="Mario Chalmers"/>
    <d v="1986-05-19T00:00:00"/>
    <s v="Former"/>
    <s v="g"/>
    <s v="USA"/>
    <s v="Black"/>
    <d v="2008-11-01T00:00:00"/>
    <n v="2008"/>
    <n v="2018"/>
    <d v="2019-07-31T00:00:00"/>
    <n v="0"/>
    <s v="No"/>
    <n v="33"/>
    <n v="22.46"/>
    <n v="33.200000000000003"/>
    <n v="86.18"/>
    <n v="185.42"/>
    <n v="187.96"/>
    <n v="25.07"/>
    <n v="505"/>
    <s v="No"/>
    <m/>
    <m/>
    <m/>
    <x v="1"/>
  </r>
  <r>
    <n v="3556"/>
    <s v="Maurice Cheeks"/>
    <d v="1956-09-08T00:00:00"/>
    <s v="Former"/>
    <s v="g"/>
    <s v="USA"/>
    <s v="Black"/>
    <d v="1978-11-01T00:00:00"/>
    <n v="1978"/>
    <n v="1993"/>
    <d v="2019-07-31T00:00:00"/>
    <n v="0"/>
    <s v="No"/>
    <n v="62"/>
    <n v="22.15"/>
    <n v="62.89"/>
    <n v="81.650000000000006"/>
    <n v="185.42"/>
    <n v="185.42"/>
    <n v="23.75"/>
    <n v="1101"/>
    <s v="No"/>
    <m/>
    <m/>
    <m/>
    <x v="1"/>
  </r>
  <r>
    <n v="3557"/>
    <s v="Bimbo Coles"/>
    <d v="1968-04-22T00:00:00"/>
    <s v="Former"/>
    <s v="g"/>
    <s v="USA"/>
    <s v="Black"/>
    <d v="1990-11-01T00:00:00"/>
    <n v="1990"/>
    <n v="2004"/>
    <d v="2019-07-31T00:00:00"/>
    <n v="0"/>
    <s v="No"/>
    <n v="51"/>
    <n v="22.53"/>
    <n v="51.27"/>
    <n v="81.650000000000006"/>
    <n v="185.42"/>
    <n v="185.42"/>
    <n v="23.75"/>
    <n v="852"/>
    <s v="No"/>
    <m/>
    <m/>
    <m/>
    <x v="1"/>
  </r>
  <r>
    <n v="3558"/>
    <s v="Mike Conley"/>
    <d v="1987-10-11T00:00:00"/>
    <s v="Active"/>
    <s v="g"/>
    <s v="USA"/>
    <s v="Black"/>
    <d v="2007-11-01T00:00:00"/>
    <n v="2007"/>
    <n v="2020"/>
    <d v="2019-07-31T00:00:00"/>
    <n v="0"/>
    <s v="No"/>
    <n v="31"/>
    <n v="20.059999999999999"/>
    <n v="31.8"/>
    <n v="79.38"/>
    <n v="185.42"/>
    <n v="185.42"/>
    <n v="23.09"/>
    <n v="571"/>
    <s v="Yes"/>
    <m/>
    <m/>
    <m/>
    <x v="1"/>
  </r>
  <r>
    <n v="3559"/>
    <s v="Omar Cook"/>
    <d v="1982-01-28T00:00:00"/>
    <s v="Former"/>
    <s v="g"/>
    <s v="USA"/>
    <s v="Black"/>
    <d v="2003-11-01T00:00:00"/>
    <n v="2003"/>
    <n v="2005"/>
    <d v="2019-07-31T00:00:00"/>
    <n v="0"/>
    <s v="No"/>
    <n v="37"/>
    <n v="21.76"/>
    <n v="37.5"/>
    <n v="86.18"/>
    <n v="185.42"/>
    <n v="185.42"/>
    <n v="25.07"/>
    <n v="22"/>
    <s v="No"/>
    <m/>
    <m/>
    <m/>
    <x v="1"/>
  </r>
  <r>
    <n v="3560"/>
    <s v="Duane Cooper"/>
    <d v="1969-06-25T00:00:00"/>
    <s v="Former"/>
    <s v="g"/>
    <s v="USA"/>
    <s v="Black"/>
    <d v="1992-11-01T00:00:00"/>
    <n v="1992"/>
    <n v="1994"/>
    <d v="2019-07-31T00:00:00"/>
    <n v="0"/>
    <s v="No"/>
    <n v="50"/>
    <n v="23.35"/>
    <n v="50.1"/>
    <n v="83.91"/>
    <n v="185.42"/>
    <n v="185.42"/>
    <n v="24.41"/>
    <n v="88"/>
    <s v="No"/>
    <m/>
    <m/>
    <m/>
    <x v="1"/>
  </r>
  <r>
    <n v="3561"/>
    <s v="Larry Costello"/>
    <d v="1931-07-02T00:00:00"/>
    <s v="Former"/>
    <s v="g"/>
    <s v="USA"/>
    <s v="White"/>
    <d v="1954-11-01T00:00:00"/>
    <n v="1954"/>
    <n v="1968"/>
    <d v="2001-12-13T00:00:00"/>
    <n v="1"/>
    <s v="Yes"/>
    <n v="70"/>
    <n v="23.33"/>
    <n v="70.45"/>
    <n v="84.37"/>
    <n v="185.42"/>
    <n v="185.42"/>
    <n v="24.54"/>
    <n v="706"/>
    <s v="No"/>
    <s v="Cáncer"/>
    <s v="cáncer"/>
    <s v="2D4Z Unspecified malignant neoplasms of ill-defined or unspecified sites"/>
    <x v="3"/>
  </r>
  <r>
    <n v="3562"/>
    <s v="Bryce Cotton"/>
    <d v="1992-08-11T00:00:00"/>
    <s v="Former"/>
    <s v="g"/>
    <s v="USA"/>
    <s v="Black"/>
    <d v="2014-11-01T00:00:00"/>
    <n v="2014"/>
    <n v="2016"/>
    <d v="2019-07-31T00:00:00"/>
    <n v="0"/>
    <s v="No"/>
    <n v="26"/>
    <n v="22.22"/>
    <n v="26.97"/>
    <n v="74.84"/>
    <n v="185.42"/>
    <n v="185.42"/>
    <n v="21.77"/>
    <n v="4"/>
    <s v="No"/>
    <m/>
    <m/>
    <m/>
    <x v="1"/>
  </r>
  <r>
    <n v="3563"/>
    <s v="Steve Courtin"/>
    <d v="1942-09-21T00:00:00"/>
    <s v="Former"/>
    <s v="g"/>
    <s v="USA"/>
    <s v="White"/>
    <d v="1964-11-01T00:00:00"/>
    <n v="1964"/>
    <n v="1965"/>
    <d v="2019-07-31T00:00:00"/>
    <n v="0"/>
    <s v="No"/>
    <n v="76"/>
    <n v="22.11"/>
    <n v="76.86"/>
    <n v="85.27"/>
    <n v="185.42"/>
    <n v="185.42"/>
    <n v="24.8"/>
    <n v="24"/>
    <s v="No"/>
    <m/>
    <m/>
    <m/>
    <x v="1"/>
  </r>
  <r>
    <n v="3564"/>
    <s v="Bob Cousy*"/>
    <d v="1928-08-09T00:00:00"/>
    <s v="Former"/>
    <s v="g"/>
    <s v="USA"/>
    <s v="White"/>
    <d v="1950-11-01T00:00:00"/>
    <n v="1950"/>
    <n v="1970"/>
    <d v="2019-07-31T00:00:00"/>
    <n v="0"/>
    <s v="No"/>
    <n v="90"/>
    <n v="22.23"/>
    <n v="90.97"/>
    <n v="79.38"/>
    <n v="185.42"/>
    <n v="185.42"/>
    <n v="23.09"/>
    <n v="924"/>
    <s v="No"/>
    <m/>
    <m/>
    <m/>
    <x v="1"/>
  </r>
  <r>
    <n v="3565"/>
    <s v="Chink Crossin"/>
    <d v="1924-07-04T00:00:00"/>
    <s v="Former"/>
    <s v="g"/>
    <s v="USA"/>
    <s v="White"/>
    <d v="1947-11-01T00:00:00"/>
    <n v="1947"/>
    <n v="1950"/>
    <d v="1981-01-10T00:00:00"/>
    <n v="1"/>
    <s v="Yes"/>
    <n v="56"/>
    <n v="23.33"/>
    <n v="56.52"/>
    <n v="74.84"/>
    <n v="185.42"/>
    <n v="185.42"/>
    <n v="21.77"/>
    <n v="147"/>
    <s v="No"/>
    <s v="No encontrado"/>
    <s v="Neumonía viral con complicaciones en sangre"/>
    <s v="CA40.1Z Viral pneumonia, unspecified"/>
    <x v="0"/>
  </r>
  <r>
    <n v="3566"/>
    <s v="John Crotty"/>
    <d v="1969-07-15T00:00:00"/>
    <s v="Former"/>
    <s v="g"/>
    <s v="USA"/>
    <s v="White"/>
    <d v="1992-11-01T00:00:00"/>
    <n v="1992"/>
    <n v="2003"/>
    <d v="2019-07-31T00:00:00"/>
    <n v="0"/>
    <s v="No"/>
    <n v="50"/>
    <n v="23.3"/>
    <n v="50.04"/>
    <n v="83.91"/>
    <n v="185.42"/>
    <n v="185.42"/>
    <n v="24.41"/>
    <n v="477"/>
    <s v="Yes"/>
    <m/>
    <m/>
    <m/>
    <x v="1"/>
  </r>
  <r>
    <n v="3567"/>
    <s v="Jimmy Darden"/>
    <d v="1922-06-19T00:00:00"/>
    <s v="Former"/>
    <s v="g"/>
    <s v="USA"/>
    <s v="Black"/>
    <d v="1949-11-01T00:00:00"/>
    <n v="1949"/>
    <n v="1950"/>
    <d v="1994-04-29T00:00:00"/>
    <n v="1"/>
    <s v="Yes"/>
    <n v="71"/>
    <n v="27.37"/>
    <n v="71.86"/>
    <n v="77.11"/>
    <n v="185.42"/>
    <n v="185.42"/>
    <n v="22.43"/>
    <n v="26"/>
    <s v="No"/>
    <s v="No encontrado"/>
    <s v="Después de sufrir su segundo ataque al corazón en 2 semanas"/>
    <s v="BA41.Z Acute myocardial infarction, unspecified"/>
    <x v="2"/>
  </r>
  <r>
    <n v="3568"/>
    <s v="Bob Davies*"/>
    <d v="1920-01-15T00:00:00"/>
    <s v="Former"/>
    <s v="G-F"/>
    <s v="USA"/>
    <s v="White"/>
    <d v="1948-11-01T00:00:00"/>
    <n v="1948"/>
    <n v="1955"/>
    <d v="1990-04-22T00:00:00"/>
    <n v="1"/>
    <s v="Yes"/>
    <n v="70"/>
    <n v="28.8"/>
    <n v="70.27"/>
    <n v="79.38"/>
    <n v="185.42"/>
    <n v="185.42"/>
    <n v="23.09"/>
    <n v="462"/>
    <s v="No"/>
    <s v="Cáncer"/>
    <s v="cáncer de próstata"/>
    <s v="2C82.Z Malignant neoplasms of prostate, unspecified"/>
    <x v="3"/>
  </r>
  <r>
    <n v="3569"/>
    <s v="Tony Delk"/>
    <d v="1974-01-28T00:00:00"/>
    <s v="Former"/>
    <s v="g"/>
    <s v="USA"/>
    <s v="Black"/>
    <d v="1996-11-01T00:00:00"/>
    <n v="1996"/>
    <n v="2006"/>
    <d v="2019-07-31T00:00:00"/>
    <n v="0"/>
    <s v="No"/>
    <n v="45"/>
    <n v="22.76"/>
    <n v="45.5"/>
    <n v="85.73"/>
    <n v="185.42"/>
    <n v="185.42"/>
    <n v="24.94"/>
    <n v="545"/>
    <s v="No"/>
    <m/>
    <m/>
    <m/>
    <x v="1"/>
  </r>
  <r>
    <n v="3570"/>
    <s v="Dave Deutsch"/>
    <d v="1945-05-13T00:00:00"/>
    <s v="Former"/>
    <s v="g"/>
    <s v="USA"/>
    <s v="White"/>
    <d v="1966-11-01T00:00:00"/>
    <n v="1966"/>
    <n v="1967"/>
    <d v="2019-07-31T00:00:00"/>
    <n v="0"/>
    <s v="No"/>
    <n v="74"/>
    <n v="21.47"/>
    <n v="74.209999999999994"/>
    <n v="77.11"/>
    <n v="185.42"/>
    <n v="185.42"/>
    <n v="22.43"/>
    <n v="19"/>
    <s v="No"/>
    <m/>
    <m/>
    <m/>
    <x v="1"/>
  </r>
  <r>
    <n v="3571"/>
    <s v="Dick Dickey"/>
    <d v="1926-10-26T00:00:00"/>
    <s v="Former"/>
    <s v="g"/>
    <s v="USA"/>
    <s v="White"/>
    <d v="1951-11-01T00:00:00"/>
    <n v="1951"/>
    <n v="1952"/>
    <d v="2006-07-03T00:00:00"/>
    <n v="1"/>
    <s v="Yes"/>
    <n v="79"/>
    <n v="25.02"/>
    <n v="79.69"/>
    <n v="79.38"/>
    <n v="185.42"/>
    <n v="185.42"/>
    <n v="23.09"/>
    <n v="45"/>
    <s v="No"/>
    <m/>
    <s v="Complicaciones tras reciente cirugía de pulmón"/>
    <s v="PK80.20"/>
    <x v="0"/>
  </r>
  <r>
    <n v="3572"/>
    <s v="Travis Diener"/>
    <d v="1982-03-01T00:00:00"/>
    <s v="Former"/>
    <s v="g"/>
    <s v="USA"/>
    <s v="White"/>
    <d v="2005-11-01T00:00:00"/>
    <n v="2005"/>
    <n v="2010"/>
    <d v="2019-07-31T00:00:00"/>
    <n v="0"/>
    <s v="No"/>
    <n v="37"/>
    <n v="23.67"/>
    <n v="37.42"/>
    <n v="79.38"/>
    <n v="185.42"/>
    <n v="185.42"/>
    <n v="23.09"/>
    <n v="179"/>
    <s v="No"/>
    <m/>
    <m/>
    <m/>
    <x v="1"/>
  </r>
  <r>
    <n v="3573"/>
    <s v="Byron Dinkins"/>
    <d v="1967-06-15T00:00:00"/>
    <s v="Former"/>
    <s v="g"/>
    <s v="USA"/>
    <s v="Black"/>
    <d v="1989-11-01T00:00:00"/>
    <n v="1989"/>
    <n v="1991"/>
    <d v="2019-07-31T00:00:00"/>
    <n v="0"/>
    <s v="No"/>
    <n v="52"/>
    <n v="22.38"/>
    <n v="52.13"/>
    <n v="77.11"/>
    <n v="185.42"/>
    <n v="185.42"/>
    <n v="22.43"/>
    <n v="45"/>
    <s v="No"/>
    <m/>
    <m/>
    <m/>
    <x v="1"/>
  </r>
  <r>
    <n v="3574"/>
    <s v="Larry Drew"/>
    <d v="1958-04-02T00:00:00"/>
    <s v="Former"/>
    <s v="g"/>
    <s v="USA"/>
    <s v="Black"/>
    <d v="1980-11-01T00:00:00"/>
    <n v="1980"/>
    <n v="1991"/>
    <d v="2019-07-31T00:00:00"/>
    <n v="0"/>
    <s v="No"/>
    <n v="61"/>
    <n v="22.58"/>
    <n v="61.33"/>
    <n v="77.11"/>
    <n v="185.42"/>
    <n v="185.42"/>
    <n v="22.43"/>
    <n v="714"/>
    <s v="No"/>
    <m/>
    <m/>
    <m/>
    <x v="1"/>
  </r>
  <r>
    <n v="3575"/>
    <s v="Dick Duckett"/>
    <d v="1933-03-25T00:00:00"/>
    <s v="Former"/>
    <s v="g"/>
    <s v="USA"/>
    <s v="White"/>
    <d v="1957-11-01T00:00:00"/>
    <n v="1957"/>
    <n v="1958"/>
    <d v="2019-07-31T00:00:00"/>
    <n v="0"/>
    <s v="No"/>
    <n v="86"/>
    <n v="24.61"/>
    <n v="86.35"/>
    <n v="83.91"/>
    <n v="185.42"/>
    <n v="185.42"/>
    <n v="24.41"/>
    <n v="34"/>
    <s v="No"/>
    <m/>
    <m/>
    <m/>
    <x v="1"/>
  </r>
  <r>
    <n v="3576"/>
    <s v="Chris Duhon"/>
    <d v="1982-08-31T00:00:00"/>
    <s v="Former"/>
    <s v="g"/>
    <s v="USA"/>
    <s v="Black"/>
    <d v="2004-11-01T00:00:00"/>
    <n v="2004"/>
    <n v="2013"/>
    <d v="2019-07-31T00:00:00"/>
    <n v="0"/>
    <s v="No"/>
    <n v="36"/>
    <n v="22.17"/>
    <n v="36.909999999999997"/>
    <n v="83.91"/>
    <n v="185.42"/>
    <n v="185.42"/>
    <n v="24.41"/>
    <n v="606"/>
    <s v="No"/>
    <m/>
    <m/>
    <m/>
    <x v="1"/>
  </r>
  <r>
    <n v="3577"/>
    <s v="Franklin Edwards"/>
    <d v="1959-02-02T00:00:00"/>
    <s v="Former"/>
    <s v="g"/>
    <s v="USA"/>
    <s v="Black"/>
    <d v="1981-11-01T00:00:00"/>
    <n v="1981"/>
    <n v="1988"/>
    <d v="2019-07-31T00:00:00"/>
    <n v="0"/>
    <s v="No"/>
    <n v="60"/>
    <n v="22.75"/>
    <n v="60.49"/>
    <n v="77.11"/>
    <n v="185.42"/>
    <n v="185.42"/>
    <n v="22.43"/>
    <n v="296"/>
    <s v="No"/>
    <m/>
    <m/>
    <m/>
    <x v="1"/>
  </r>
  <r>
    <n v="3578"/>
    <s v="Mike Evans"/>
    <d v="1955-04-19T00:00:00"/>
    <s v="Former"/>
    <s v="g"/>
    <s v="USA"/>
    <s v="Black"/>
    <d v="1979-11-01T00:00:00"/>
    <n v="1979"/>
    <n v="1988"/>
    <d v="2019-07-31T00:00:00"/>
    <n v="0"/>
    <s v="No"/>
    <n v="64"/>
    <n v="24.54"/>
    <n v="64.28"/>
    <n v="77.11"/>
    <n v="185.42"/>
    <n v="185.42"/>
    <n v="22.43"/>
    <n v="591"/>
    <s v="No"/>
    <m/>
    <m/>
    <m/>
    <x v="1"/>
  </r>
  <r>
    <n v="3579"/>
    <s v="Joe Fabel"/>
    <d v="1913-09-04T00:00:00"/>
    <s v="Former"/>
    <s v="F-G"/>
    <s v="USA"/>
    <s v="White"/>
    <d v="1946-11-01T00:00:00"/>
    <n v="1946"/>
    <n v="1947"/>
    <d v="1967-01-31T00:00:00"/>
    <n v="1"/>
    <s v="Yes"/>
    <n v="53"/>
    <n v="33.159999999999997"/>
    <n v="53.41"/>
    <n v="86.18"/>
    <n v="185.42"/>
    <n v="185.42"/>
    <n v="25.07"/>
    <n v="30"/>
    <s v="No"/>
    <s v="No encontrado"/>
    <s v="Murió inesperadamente"/>
    <s v="XB5F"/>
    <x v="4"/>
  </r>
  <r>
    <n v="3580"/>
    <s v="Phil Farbman"/>
    <d v="1924-04-03T00:00:00"/>
    <s v="Former"/>
    <s v="F"/>
    <s v="USA"/>
    <s v="White"/>
    <d v="1948-11-01T00:00:00"/>
    <n v="1948"/>
    <n v="1949"/>
    <d v="1996-09-15T00:00:00"/>
    <n v="1"/>
    <s v="Yes"/>
    <n v="72"/>
    <n v="24.58"/>
    <n v="72.45"/>
    <n v="83.91"/>
    <n v="185.42"/>
    <n v="185.42"/>
    <n v="24.41"/>
    <n v="48"/>
    <s v="No"/>
    <s v="No encontrado"/>
    <s v="Nada"/>
    <s v="XB5F"/>
    <x v="4"/>
  </r>
  <r>
    <n v="3581"/>
    <s v="George Feigenbaum"/>
    <d v="1929-07-02T00:00:00"/>
    <s v="Former"/>
    <s v="g"/>
    <s v="USA"/>
    <s v="White"/>
    <d v="1949-11-01T00:00:00"/>
    <n v="1949"/>
    <n v="1953"/>
    <d v="2000-12-25T00:00:00"/>
    <n v="1"/>
    <s v="Yes"/>
    <n v="71"/>
    <n v="20.329999999999998"/>
    <n v="71.48"/>
    <n v="83.91"/>
    <n v="185.42"/>
    <n v="185.42"/>
    <n v="24.41"/>
    <n v="17"/>
    <s v="No"/>
    <s v="No encontrado"/>
    <s v="Nada"/>
    <s v="XB5F"/>
    <x v="4"/>
  </r>
  <r>
    <n v="3582"/>
    <s v="Raymond Felton"/>
    <d v="1984-06-26T00:00:00"/>
    <s v="Former"/>
    <s v="g"/>
    <s v="USA"/>
    <s v="Black"/>
    <d v="2005-11-01T00:00:00"/>
    <n v="2005"/>
    <n v="2019"/>
    <d v="2019-07-31T00:00:00"/>
    <n v="0"/>
    <s v="No"/>
    <n v="35"/>
    <n v="21.35"/>
    <n v="35.090000000000003"/>
    <n v="92.99"/>
    <n v="185.42"/>
    <n v="185.42"/>
    <n v="27.05"/>
    <n v="686"/>
    <s v="No"/>
    <m/>
    <m/>
    <m/>
    <x v="1"/>
  </r>
  <r>
    <n v="3583"/>
    <s v="Danny Finn"/>
    <d v="1928-05-29T00:00:00"/>
    <s v="Former"/>
    <s v="g"/>
    <s v="USA"/>
    <s v="White"/>
    <d v="1952-11-01T00:00:00"/>
    <n v="1952"/>
    <n v="1955"/>
    <d v="2007-02-18T00:00:00"/>
    <n v="1"/>
    <s v="Yes"/>
    <n v="78"/>
    <n v="24.43"/>
    <n v="78.72"/>
    <n v="83.91"/>
    <n v="185.42"/>
    <n v="185.42"/>
    <n v="24.41"/>
    <n v="142"/>
    <s v="No"/>
    <m/>
    <s v="Nada"/>
    <s v="CB03.4 Idiopathic pulmonary fibrosis"/>
    <x v="0"/>
  </r>
  <r>
    <n v="3584"/>
    <s v="Derek Fisher"/>
    <d v="1974-08-09T00:00:00"/>
    <s v="Former"/>
    <s v="g"/>
    <s v="USA"/>
    <s v="Black"/>
    <d v="1996-11-01T00:00:00"/>
    <n v="1996"/>
    <n v="2014"/>
    <d v="2019-07-31T00:00:00"/>
    <n v="0"/>
    <s v="No"/>
    <n v="44"/>
    <n v="22.23"/>
    <n v="44.97"/>
    <n v="90.72"/>
    <n v="185.42"/>
    <n v="185.42"/>
    <n v="26.39"/>
    <n v="1287"/>
    <s v="Yes"/>
    <m/>
    <m/>
    <m/>
    <x v="1"/>
  </r>
  <r>
    <n v="3585"/>
    <s v="Alphonso Ford"/>
    <d v="1971-10-31T00:00:00"/>
    <s v="Former"/>
    <s v="g"/>
    <s v="USA"/>
    <s v="Black"/>
    <d v="1993-11-01T00:00:00"/>
    <n v="1993"/>
    <n v="1995"/>
    <d v="2004-09-04T00:00:00"/>
    <n v="1"/>
    <s v="Yes"/>
    <n v="32"/>
    <n v="22"/>
    <n v="32.85"/>
    <n v="86.18"/>
    <n v="185.42"/>
    <n v="185.42"/>
    <n v="25.07"/>
    <n v="11"/>
    <s v="No"/>
    <s v="Cáncer"/>
    <s v="Leucemia"/>
    <s v="2B33.4 Leukaemia, unspecified"/>
    <x v="3"/>
  </r>
  <r>
    <n v="3586"/>
    <s v="Rod Foster"/>
    <d v="1960-10-10T00:00:00"/>
    <s v="Former"/>
    <s v="g"/>
    <s v="USA"/>
    <s v="Black"/>
    <d v="1983-11-01T00:00:00"/>
    <n v="1983"/>
    <n v="1986"/>
    <d v="2019-07-31T00:00:00"/>
    <n v="0"/>
    <s v="No"/>
    <n v="58"/>
    <n v="23.06"/>
    <n v="58.8"/>
    <n v="72.569999999999993"/>
    <n v="185.42"/>
    <n v="185.42"/>
    <n v="21.11"/>
    <n v="207"/>
    <s v="No"/>
    <m/>
    <m/>
    <m/>
    <x v="1"/>
  </r>
  <r>
    <n v="3587"/>
    <s v="Tim Frazier"/>
    <d v="1990-11-01T00:00:00"/>
    <s v="Active"/>
    <s v="g"/>
    <s v="USA"/>
    <s v="Black"/>
    <d v="2014-11-01T00:00:00"/>
    <n v="2014"/>
    <n v="2020"/>
    <d v="2019-07-31T00:00:00"/>
    <n v="0"/>
    <s v="No"/>
    <n v="28"/>
    <n v="24"/>
    <n v="28.74"/>
    <n v="77.11"/>
    <n v="185.42"/>
    <n v="185.42"/>
    <n v="22.43"/>
    <n v="6"/>
    <s v="No"/>
    <m/>
    <m/>
    <m/>
    <x v="1"/>
  </r>
  <r>
    <n v="3588"/>
    <s v="Sundiata Gaines"/>
    <d v="1986-04-18T00:00:00"/>
    <s v="Former"/>
    <s v="g"/>
    <s v="USA"/>
    <s v="Black"/>
    <d v="2009-11-01T00:00:00"/>
    <n v="2009"/>
    <n v="2012"/>
    <d v="2019-07-31T00:00:00"/>
    <n v="0"/>
    <s v="No"/>
    <n v="33"/>
    <n v="23.54"/>
    <n v="33.28"/>
    <n v="83.91"/>
    <n v="185.42"/>
    <n v="185.42"/>
    <n v="24.41"/>
    <n v="113"/>
    <s v="No"/>
    <m/>
    <m/>
    <m/>
    <x v="1"/>
  </r>
  <r>
    <n v="3589"/>
    <s v="Ben Goldfaden"/>
    <d v="1913-09-06T00:00:00"/>
    <s v="Former"/>
    <s v="F"/>
    <s v="USA"/>
    <s v="White"/>
    <d v="1946-11-01T00:00:00"/>
    <n v="1946"/>
    <n v="1947"/>
    <d v="2013-03-25T00:00:00"/>
    <n v="1"/>
    <s v="Yes"/>
    <n v="99"/>
    <n v="33.15"/>
    <n v="99.55"/>
    <n v="83.91"/>
    <n v="185.42"/>
    <n v="185.42"/>
    <n v="24.41"/>
    <n v="2"/>
    <s v="No"/>
    <s v="Diseases of the circulatory system"/>
    <s v="congestive heart failure "/>
    <s v="BD10"/>
    <x v="2"/>
  </r>
  <r>
    <n v="3590"/>
    <s v="Anthony Goldwire"/>
    <d v="1971-09-06T00:00:00"/>
    <s v="Former"/>
    <s v="g"/>
    <s v="USA"/>
    <s v="Black"/>
    <d v="1995-11-01T00:00:00"/>
    <n v="1995"/>
    <n v="2006"/>
    <d v="2019-07-31T00:00:00"/>
    <n v="0"/>
    <s v="No"/>
    <n v="47"/>
    <n v="24.15"/>
    <n v="47.9"/>
    <n v="82.55"/>
    <n v="185.42"/>
    <n v="185.42"/>
    <n v="24.01"/>
    <n v="266"/>
    <s v="No"/>
    <m/>
    <m/>
    <m/>
    <x v="1"/>
  </r>
  <r>
    <n v="3591"/>
    <s v="Gail Goodrich*"/>
    <d v="1943-04-23T00:00:00"/>
    <s v="Former"/>
    <s v="g"/>
    <s v="USA"/>
    <s v="White"/>
    <d v="1965-11-01T00:00:00"/>
    <n v="1965"/>
    <n v="1979"/>
    <d v="2019-07-31T00:00:00"/>
    <n v="0"/>
    <s v="No"/>
    <n v="76"/>
    <n v="22.53"/>
    <n v="76.27"/>
    <n v="77.11"/>
    <n v="185.42"/>
    <n v="185.42"/>
    <n v="22.43"/>
    <n v="1031"/>
    <s v="Yes"/>
    <m/>
    <m/>
    <m/>
    <x v="1"/>
  </r>
  <r>
    <n v="3592"/>
    <s v="Ricky Grace"/>
    <d v="1967-08-20T00:00:00"/>
    <s v="Former"/>
    <s v="g"/>
    <s v="USA"/>
    <s v="Black"/>
    <d v="1993-11-01T00:00:00"/>
    <n v="1993"/>
    <n v="1994"/>
    <d v="2019-07-31T00:00:00"/>
    <n v="0"/>
    <s v="No"/>
    <n v="51"/>
    <n v="26.2"/>
    <n v="51.95"/>
    <n v="81.650000000000006"/>
    <n v="185.42"/>
    <n v="185.42"/>
    <n v="23.75"/>
    <n v="3"/>
    <s v="Yes"/>
    <m/>
    <m/>
    <m/>
    <x v="1"/>
  </r>
  <r>
    <n v="3593"/>
    <s v="Mal Graham"/>
    <d v="1945-02-23T00:00:00"/>
    <s v="Former"/>
    <s v="g"/>
    <s v="USA"/>
    <s v="Black"/>
    <d v="1967-11-01T00:00:00"/>
    <n v="1967"/>
    <n v="1969"/>
    <d v="2019-07-31T00:00:00"/>
    <n v="0"/>
    <s v="No"/>
    <n v="74"/>
    <n v="22.69"/>
    <n v="74.430000000000007"/>
    <n v="83.91"/>
    <n v="185.42"/>
    <n v="185.42"/>
    <n v="24.41"/>
    <n v="70"/>
    <s v="No"/>
    <m/>
    <m/>
    <m/>
    <x v="1"/>
  </r>
  <r>
    <n v="3594"/>
    <s v="Gary Gray"/>
    <d v="1945-02-23T00:00:00"/>
    <s v="Former"/>
    <s v="g"/>
    <s v="USA"/>
    <s v="Black"/>
    <d v="1967-11-01T00:00:00"/>
    <n v="1967"/>
    <n v="1968"/>
    <d v="2019-07-31T00:00:00"/>
    <n v="0"/>
    <s v="No"/>
    <n v="74"/>
    <n v="22.69"/>
    <n v="74.430000000000007"/>
    <n v="83.91"/>
    <n v="185.42"/>
    <n v="185.42"/>
    <n v="24.41"/>
    <n v="44"/>
    <s v="No"/>
    <m/>
    <m/>
    <m/>
    <x v="1"/>
  </r>
  <r>
    <n v="3595"/>
    <s v="Wyndol Gray"/>
    <d v="1922-03-20T00:00:00"/>
    <s v="Former"/>
    <s v="G-F"/>
    <s v="USA"/>
    <s v="White"/>
    <d v="1946-11-01T00:00:00"/>
    <n v="1946"/>
    <n v="1948"/>
    <d v="1994-01-30T00:00:00"/>
    <n v="1"/>
    <s v="Yes"/>
    <n v="71"/>
    <n v="24.62"/>
    <n v="71.87"/>
    <n v="79.38"/>
    <n v="185.42"/>
    <n v="185.42"/>
    <n v="23.09"/>
    <n v="67"/>
    <s v="No"/>
    <s v="No encontrado"/>
    <s v="Cáncer"/>
    <s v="2D4Z Unspecified malignant neoplasms of ill-defined or unspecified sites"/>
    <x v="3"/>
  </r>
  <r>
    <n v="3596"/>
    <s v="Litterial Green"/>
    <d v="1970-03-07T00:00:00"/>
    <s v="Former"/>
    <s v="g"/>
    <s v="USA"/>
    <s v="Black"/>
    <d v="1992-11-01T00:00:00"/>
    <n v="1992"/>
    <n v="1999"/>
    <d v="2019-07-31T00:00:00"/>
    <n v="0"/>
    <s v="No"/>
    <n v="49"/>
    <n v="22.66"/>
    <n v="49.4"/>
    <n v="83.91"/>
    <n v="185.42"/>
    <n v="185.42"/>
    <n v="24.41"/>
    <n v="148"/>
    <s v="No"/>
    <m/>
    <m/>
    <m/>
    <x v="1"/>
  </r>
  <r>
    <n v="3597"/>
    <s v="Woody Grimshaw"/>
    <d v="1919-09-24T00:00:00"/>
    <s v="Former"/>
    <s v="g"/>
    <s v="No USA"/>
    <s v="White"/>
    <d v="1946-11-01T00:00:00"/>
    <n v="1946"/>
    <n v="1947"/>
    <d v="1974-10-15T00:00:00"/>
    <n v="1"/>
    <s v="Yes"/>
    <n v="55"/>
    <n v="27.1"/>
    <n v="55.06"/>
    <n v="83.91"/>
    <n v="185.42"/>
    <n v="185.42"/>
    <n v="24.41"/>
    <n v="21"/>
    <s v="No"/>
    <s v="No encontrado"/>
    <s v="nada"/>
    <s v="XB5F"/>
    <x v="4"/>
  </r>
  <r>
    <n v="3598"/>
    <s v="A.J. Guyton"/>
    <d v="1978-02-12T00:00:00"/>
    <s v="Former"/>
    <s v="g"/>
    <s v="USA"/>
    <s v="Black"/>
    <d v="2000-11-01T00:00:00"/>
    <n v="2000"/>
    <n v="2003"/>
    <d v="2019-07-31T00:00:00"/>
    <n v="0"/>
    <s v="No"/>
    <n v="41"/>
    <n v="22.72"/>
    <n v="41.46"/>
    <n v="81.650000000000006"/>
    <n v="185.42"/>
    <n v="185.42"/>
    <n v="23.75"/>
    <n v="80"/>
    <s v="No"/>
    <m/>
    <m/>
    <m/>
    <x v="1"/>
  </r>
  <r>
    <n v="3599"/>
    <s v="Al Hairston"/>
    <d v="1945-12-11T00:00:00"/>
    <s v="Former"/>
    <s v="g"/>
    <s v="USA"/>
    <s v="Black"/>
    <d v="1968-11-01T00:00:00"/>
    <n v="1968"/>
    <n v="1970"/>
    <d v="2019-07-31T00:00:00"/>
    <n v="0"/>
    <s v="No"/>
    <n v="73"/>
    <n v="22.89"/>
    <n v="73.63"/>
    <n v="77.11"/>
    <n v="185.42"/>
    <n v="185.42"/>
    <n v="22.43"/>
    <n v="42"/>
    <s v="No"/>
    <m/>
    <m/>
    <m/>
    <x v="1"/>
  </r>
  <r>
    <n v="3600"/>
    <s v="Bruce Hale"/>
    <d v="1918-08-30T00:00:00"/>
    <s v="Former"/>
    <s v="G-F"/>
    <s v="USA"/>
    <s v="White"/>
    <d v="1948-11-01T00:00:00"/>
    <n v="1948"/>
    <n v="1951"/>
    <d v="1980-12-30T00:00:00"/>
    <n v="1"/>
    <s v="Yes"/>
    <n v="62"/>
    <n v="30.17"/>
    <n v="62.34"/>
    <n v="77.11"/>
    <n v="185.42"/>
    <n v="185.42"/>
    <n v="22.43"/>
    <n v="142"/>
    <s v="No"/>
    <s v="Diseases of the circulatory system"/>
    <s v="Ataque al corazón"/>
    <s v="BA41.Z Acute myocardial infarction, unspecified"/>
    <x v="2"/>
  </r>
  <r>
    <n v="3601"/>
    <s v="Ralph Hamilton"/>
    <d v="1921-06-10T00:00:00"/>
    <s v="Former"/>
    <s v="G-F"/>
    <s v="USA"/>
    <s v="White"/>
    <d v="1948-11-01T00:00:00"/>
    <n v="1948"/>
    <n v="1949"/>
    <d v="1983-06-03T00:00:00"/>
    <n v="1"/>
    <s v="Yes"/>
    <n v="61"/>
    <n v="27.39"/>
    <n v="61.98"/>
    <n v="85.27"/>
    <n v="185.42"/>
    <n v="185.42"/>
    <n v="24.8"/>
    <n v="48"/>
    <s v="No"/>
    <s v="No encontrado"/>
    <s v="Nada"/>
    <s v="XB5F"/>
    <x v="4"/>
  </r>
  <r>
    <n v="3602"/>
    <s v="Cecil Hankins"/>
    <d v="1922-01-06T00:00:00"/>
    <s v="Former"/>
    <s v="g"/>
    <s v="USA"/>
    <s v="White"/>
    <d v="1946-11-01T00:00:00"/>
    <n v="1946"/>
    <n v="1948"/>
    <d v="2002-06-03T00:00:00"/>
    <n v="1"/>
    <s v="Yes"/>
    <n v="80"/>
    <n v="24.82"/>
    <n v="80.41"/>
    <n v="79.38"/>
    <n v="185.42"/>
    <n v="185.42"/>
    <n v="23.09"/>
    <n v="80"/>
    <s v="No"/>
    <s v="No encontrado"/>
    <s v="Nada"/>
    <s v="XB5F"/>
    <x v="4"/>
  </r>
  <r>
    <n v="3603"/>
    <s v="Skip Harlicka"/>
    <d v="1946-10-14T00:00:00"/>
    <s v="Former"/>
    <s v="g"/>
    <s v="USA"/>
    <s v="White"/>
    <d v="1968-11-01T00:00:00"/>
    <n v="1968"/>
    <n v="1969"/>
    <d v="2019-07-31T00:00:00"/>
    <n v="0"/>
    <s v="No"/>
    <n v="72"/>
    <n v="22.05"/>
    <n v="72.790000000000006"/>
    <n v="83.91"/>
    <n v="185.42"/>
    <n v="185.42"/>
    <n v="24.41"/>
    <n v="26"/>
    <s v="No"/>
    <m/>
    <m/>
    <m/>
    <x v="1"/>
  </r>
  <r>
    <n v="3604"/>
    <s v="Bob Harrison"/>
    <d v="1927-08-12T00:00:00"/>
    <s v="Former"/>
    <s v="g"/>
    <s v="USA"/>
    <s v="White"/>
    <d v="1949-11-01T00:00:00"/>
    <n v="1949"/>
    <n v="1958"/>
    <d v="2019-07-31T00:00:00"/>
    <n v="0"/>
    <s v="No"/>
    <n v="91"/>
    <n v="22.22"/>
    <n v="91.97"/>
    <n v="86.18"/>
    <n v="185.42"/>
    <n v="185.42"/>
    <n v="25.07"/>
    <n v="615"/>
    <s v="No"/>
    <m/>
    <m/>
    <m/>
    <x v="1"/>
  </r>
  <r>
    <n v="3605"/>
    <s v="Cleo Hill"/>
    <d v="1938-05-24T00:00:00"/>
    <s v="Former"/>
    <s v="g"/>
    <s v="USA"/>
    <s v="Black"/>
    <d v="1961-11-01T00:00:00"/>
    <n v="1961"/>
    <n v="1962"/>
    <d v="2015-08-10T00:00:00"/>
    <n v="1"/>
    <s v="Yes"/>
    <n v="77"/>
    <n v="23.44"/>
    <n v="77.209999999999994"/>
    <n v="83.91"/>
    <n v="185.42"/>
    <n v="185.42"/>
    <n v="24.41"/>
    <n v="58"/>
    <s v="No"/>
    <m/>
    <s v="Nada"/>
    <s v="XB5F"/>
    <x v="4"/>
  </r>
  <r>
    <n v="3606"/>
    <s v="Eddie House"/>
    <d v="1978-05-14T00:00:00"/>
    <s v="Former"/>
    <s v="g"/>
    <s v="USA"/>
    <s v="Black"/>
    <d v="2000-11-01T00:00:00"/>
    <n v="2000"/>
    <n v="2011"/>
    <d v="2019-07-31T00:00:00"/>
    <n v="0"/>
    <s v="No"/>
    <n v="41"/>
    <n v="22.47"/>
    <n v="41.21"/>
    <n v="81.650000000000006"/>
    <n v="185.42"/>
    <n v="185.42"/>
    <n v="23.75"/>
    <n v="717"/>
    <s v="No"/>
    <m/>
    <m/>
    <m/>
    <x v="1"/>
  </r>
  <r>
    <n v="3607"/>
    <s v="Troy Hudson"/>
    <d v="1976-03-13T00:00:00"/>
    <s v="Former"/>
    <s v="g"/>
    <s v="USA"/>
    <s v="Black"/>
    <d v="1997-11-01T00:00:00"/>
    <n v="1997"/>
    <n v="2008"/>
    <d v="2019-07-31T00:00:00"/>
    <n v="0"/>
    <s v="No"/>
    <n v="43"/>
    <n v="21.64"/>
    <n v="43.38"/>
    <n v="77.11"/>
    <n v="185.42"/>
    <n v="185.42"/>
    <n v="22.43"/>
    <n v="517"/>
    <s v="No"/>
    <m/>
    <m/>
    <m/>
    <x v="1"/>
  </r>
  <r>
    <n v="3608"/>
    <s v="Joe Hutton"/>
    <d v="1928-10-06T00:00:00"/>
    <s v="Former"/>
    <s v="g"/>
    <s v="USA"/>
    <s v="White"/>
    <d v="1950-11-01T00:00:00"/>
    <n v="1950"/>
    <n v="1952"/>
    <d v="2009-10-19T00:00:00"/>
    <n v="1"/>
    <s v="Yes"/>
    <n v="81"/>
    <n v="22.07"/>
    <n v="81.03"/>
    <n v="77.11"/>
    <n v="185.42"/>
    <n v="185.42"/>
    <n v="22.43"/>
    <n v="120"/>
    <s v="No"/>
    <s v="Diseases of the circulatory system"/>
    <s v="Murió repentinamente (no dice que sea ataque al corazón)"/>
    <s v="BA41.Z Acute myocardial infarction, unspecified"/>
    <x v="2"/>
  </r>
  <r>
    <n v="3609"/>
    <s v="Al Jackson"/>
    <d v="1943-07-29T00:00:00"/>
    <s v="Former"/>
    <s v="g"/>
    <s v="USA"/>
    <s v="Black"/>
    <d v="1967-11-01T00:00:00"/>
    <n v="1967"/>
    <n v="1968"/>
    <d v="2019-07-31T00:00:00"/>
    <n v="0"/>
    <s v="No"/>
    <n v="76"/>
    <n v="24.26"/>
    <n v="76.010000000000005"/>
    <n v="83.91"/>
    <n v="185.42"/>
    <n v="185.42"/>
    <n v="24.41"/>
    <n v="2"/>
    <s v="No"/>
    <m/>
    <m/>
    <m/>
    <x v="1"/>
  </r>
  <r>
    <n v="3610"/>
    <s v="Bobby Jackson"/>
    <d v="1973-03-13T00:00:00"/>
    <s v="Former"/>
    <s v="g"/>
    <s v="USA"/>
    <s v="Black"/>
    <d v="1997-11-01T00:00:00"/>
    <n v="1997"/>
    <n v="2009"/>
    <d v="2019-07-31T00:00:00"/>
    <n v="0"/>
    <s v="No"/>
    <n v="46"/>
    <n v="24.64"/>
    <n v="46.38"/>
    <n v="83.91"/>
    <n v="185.42"/>
    <n v="185.42"/>
    <n v="24.41"/>
    <n v="755"/>
    <s v="No"/>
    <m/>
    <m/>
    <m/>
    <x v="1"/>
  </r>
  <r>
    <n v="3611"/>
    <s v="Mark Jackson"/>
    <d v="1965-04-01T00:00:00"/>
    <s v="Former"/>
    <s v="g"/>
    <s v="USA"/>
    <s v="Black"/>
    <d v="1987-11-01T00:00:00"/>
    <n v="1987"/>
    <n v="2004"/>
    <d v="2019-07-31T00:00:00"/>
    <n v="0"/>
    <s v="No"/>
    <n v="54"/>
    <n v="22.58"/>
    <n v="54.33"/>
    <n v="81.650000000000006"/>
    <n v="185.42"/>
    <n v="185.42"/>
    <n v="23.75"/>
    <n v="1296"/>
    <s v="No"/>
    <m/>
    <m/>
    <m/>
    <x v="1"/>
  </r>
  <r>
    <n v="3612"/>
    <s v="Horace Jenkins"/>
    <d v="1974-10-14T00:00:00"/>
    <s v="Former"/>
    <s v="g"/>
    <s v="USA"/>
    <s v="Black"/>
    <d v="2004-11-01T00:00:00"/>
    <n v="2004"/>
    <n v="2005"/>
    <d v="2019-07-31T00:00:00"/>
    <n v="0"/>
    <s v="No"/>
    <n v="44"/>
    <n v="30.05"/>
    <n v="44.79"/>
    <n v="81.650000000000006"/>
    <n v="185.42"/>
    <n v="185.42"/>
    <n v="23.75"/>
    <n v="15"/>
    <s v="No"/>
    <m/>
    <m/>
    <m/>
    <x v="1"/>
  </r>
  <r>
    <n v="3613"/>
    <s v="Brandon Jennings"/>
    <d v="1989-09-23T00:00:00"/>
    <s v="Former"/>
    <s v="g"/>
    <s v="USA"/>
    <s v="Black"/>
    <d v="2009-11-01T00:00:00"/>
    <n v="2009"/>
    <n v="2018"/>
    <d v="2019-07-31T00:00:00"/>
    <n v="0"/>
    <s v="No"/>
    <n v="29"/>
    <n v="20.11"/>
    <n v="29.85"/>
    <n v="76.66"/>
    <n v="185.42"/>
    <n v="185.42"/>
    <n v="22.3"/>
    <n v="412"/>
    <s v="Yes"/>
    <m/>
    <m/>
    <m/>
    <x v="1"/>
  </r>
  <r>
    <n v="3614"/>
    <s v="Darryl Johnson"/>
    <d v="1965-10-26T00:00:00"/>
    <s v="Former"/>
    <s v="g"/>
    <s v="USA"/>
    <s v="Black"/>
    <d v="1995-11-01T00:00:00"/>
    <n v="1995"/>
    <n v="1996"/>
    <d v="2019-07-31T00:00:00"/>
    <n v="0"/>
    <s v="No"/>
    <n v="53"/>
    <n v="30.02"/>
    <n v="53.76"/>
    <n v="77.11"/>
    <n v="185.42"/>
    <n v="185.42"/>
    <n v="22.43"/>
    <n v="11"/>
    <s v="No"/>
    <m/>
    <m/>
    <m/>
    <x v="1"/>
  </r>
  <r>
    <n v="3615"/>
    <s v="Frank Johnson"/>
    <d v="1958-11-23T00:00:00"/>
    <s v="Former"/>
    <s v="g"/>
    <s v="USA"/>
    <s v="Black"/>
    <d v="1981-11-01T00:00:00"/>
    <n v="1981"/>
    <n v="1994"/>
    <d v="2019-07-31T00:00:00"/>
    <n v="0"/>
    <s v="No"/>
    <n v="60"/>
    <n v="22.94"/>
    <n v="60.68"/>
    <n v="83.91"/>
    <n v="185.42"/>
    <n v="185.42"/>
    <n v="24.41"/>
    <n v="596"/>
    <s v="No"/>
    <m/>
    <m/>
    <m/>
    <x v="1"/>
  </r>
  <r>
    <n v="3616"/>
    <s v="Kevin Johnson"/>
    <d v="1966-03-04T00:00:00"/>
    <s v="Former"/>
    <s v="g"/>
    <s v="USA"/>
    <s v="Black"/>
    <d v="1987-11-01T00:00:00"/>
    <n v="1987"/>
    <n v="2000"/>
    <d v="2019-07-31T00:00:00"/>
    <n v="0"/>
    <s v="No"/>
    <n v="53"/>
    <n v="21.66"/>
    <n v="53.41"/>
    <n v="81.650000000000006"/>
    <n v="185.42"/>
    <n v="185.42"/>
    <n v="23.75"/>
    <n v="735"/>
    <s v="No"/>
    <m/>
    <m/>
    <m/>
    <x v="1"/>
  </r>
  <r>
    <n v="3617"/>
    <s v="K.C. Jones*"/>
    <d v="1932-05-25T00:00:00"/>
    <s v="Former"/>
    <s v="g"/>
    <s v="USA"/>
    <s v="Black"/>
    <d v="1958-11-01T00:00:00"/>
    <n v="1958"/>
    <n v="1967"/>
    <d v="2019-07-31T00:00:00"/>
    <n v="0"/>
    <s v="No"/>
    <n v="87"/>
    <n v="26.44"/>
    <n v="87.18"/>
    <n v="90.72"/>
    <n v="185.42"/>
    <n v="185.42"/>
    <n v="26.39"/>
    <n v="676"/>
    <s v="No"/>
    <m/>
    <m/>
    <m/>
    <x v="1"/>
  </r>
  <r>
    <n v="3618"/>
    <s v="Mark Jones"/>
    <d v="1961-04-10T00:00:00"/>
    <s v="Former"/>
    <s v="g"/>
    <s v="USA"/>
    <s v="Black"/>
    <d v="1983-11-01T00:00:00"/>
    <n v="1983"/>
    <n v="1984"/>
    <d v="2019-07-31T00:00:00"/>
    <n v="0"/>
    <s v="No"/>
    <n v="58"/>
    <n v="22.56"/>
    <n v="58.31"/>
    <n v="79.38"/>
    <n v="185.42"/>
    <n v="185.42"/>
    <n v="23.09"/>
    <n v="6"/>
    <s v="No"/>
    <m/>
    <m/>
    <m/>
    <x v="1"/>
  </r>
  <r>
    <n v="3619"/>
    <s v="Eddie Jordan"/>
    <d v="1955-01-29T00:00:00"/>
    <s v="Former"/>
    <s v="g"/>
    <s v="USA"/>
    <s v="Black"/>
    <d v="1977-11-01T00:00:00"/>
    <n v="1977"/>
    <n v="1984"/>
    <d v="2019-07-31T00:00:00"/>
    <n v="0"/>
    <s v="No"/>
    <n v="64"/>
    <n v="22.76"/>
    <n v="64.5"/>
    <n v="77.11"/>
    <n v="185.42"/>
    <n v="185.42"/>
    <n v="22.43"/>
    <n v="420"/>
    <s v="No"/>
    <m/>
    <m/>
    <m/>
    <x v="1"/>
  </r>
  <r>
    <n v="3620"/>
    <s v="Ken Keller"/>
    <d v="1922-07-01T00:00:00"/>
    <s v="Former"/>
    <s v="g"/>
    <s v="USA"/>
    <s v="White"/>
    <d v="1946-11-01T00:00:00"/>
    <n v="1946"/>
    <n v="1947"/>
    <d v="1983-02-24T00:00:00"/>
    <n v="1"/>
    <s v="Yes"/>
    <n v="60"/>
    <n v="24.34"/>
    <n v="60.65"/>
    <n v="81.650000000000006"/>
    <n v="185.42"/>
    <n v="185.42"/>
    <n v="23.75"/>
    <n v="28"/>
    <s v="No"/>
    <s v="Causas naturales/mientras dormía"/>
    <s v="Murió repentinamente"/>
    <s v="XB5F"/>
    <x v="4"/>
  </r>
  <r>
    <n v="3621"/>
    <s v="Jack Kiley"/>
    <d v="1929-01-05T00:00:00"/>
    <s v="Former"/>
    <s v="g"/>
    <s v="USA"/>
    <s v="White"/>
    <d v="1951-11-01T00:00:00"/>
    <n v="1951"/>
    <n v="1953"/>
    <d v="1982-02-16T00:00:00"/>
    <n v="1"/>
    <s v="Yes"/>
    <n v="53"/>
    <n v="22.82"/>
    <n v="53.11"/>
    <n v="77.11"/>
    <n v="185.42"/>
    <n v="185.42"/>
    <n v="22.43"/>
    <n v="53"/>
    <s v="No"/>
    <s v="No encontrado"/>
    <s v="Después de una larga enfermedad (no dice cáncer pero se supone)"/>
    <s v="XB5F"/>
    <x v="4"/>
  </r>
  <r>
    <n v="3622"/>
    <s v="Frankie King"/>
    <d v="1972-06-06T00:00:00"/>
    <s v="Former"/>
    <s v="g"/>
    <s v="USA"/>
    <s v="Black"/>
    <d v="1995-11-01T00:00:00"/>
    <n v="1995"/>
    <n v="1997"/>
    <d v="2019-07-31T00:00:00"/>
    <n v="0"/>
    <s v="No"/>
    <n v="47"/>
    <n v="23.4"/>
    <n v="47.15"/>
    <n v="83.91"/>
    <n v="185.42"/>
    <n v="185.42"/>
    <n v="24.41"/>
    <n v="13"/>
    <s v="No"/>
    <m/>
    <m/>
    <m/>
    <x v="1"/>
  </r>
  <r>
    <n v="3623"/>
    <s v="Negele Knight"/>
    <d v="1967-03-06T00:00:00"/>
    <s v="Former"/>
    <s v="g"/>
    <s v="USA"/>
    <s v="Black"/>
    <d v="1990-11-01T00:00:00"/>
    <n v="1990"/>
    <n v="1999"/>
    <d v="2019-07-31T00:00:00"/>
    <n v="0"/>
    <s v="No"/>
    <n v="52"/>
    <n v="23.66"/>
    <n v="52.4"/>
    <n v="79.38"/>
    <n v="185.42"/>
    <n v="185.42"/>
    <n v="23.09"/>
    <n v="276"/>
    <s v="No"/>
    <m/>
    <m/>
    <m/>
    <x v="1"/>
  </r>
  <r>
    <n v="3624"/>
    <s v="Howard Komives"/>
    <d v="1941-05-09T00:00:00"/>
    <s v="Former"/>
    <s v="g"/>
    <s v="USA"/>
    <s v="White"/>
    <d v="1964-11-01T00:00:00"/>
    <n v="1964"/>
    <n v="1974"/>
    <d v="2009-03-22T00:00:00"/>
    <n v="1"/>
    <s v="Yes"/>
    <n v="67"/>
    <n v="23.48"/>
    <n v="67.87"/>
    <n v="83.91"/>
    <n v="185.42"/>
    <n v="185.42"/>
    <n v="24.41"/>
    <n v="742"/>
    <s v="Yes"/>
    <s v="Accidente/Asesinato/Suicidio"/>
    <s v="Komives died Sunday after battling health problems for the last decade."/>
    <s v="PK80.0Z"/>
    <x v="0"/>
  </r>
  <r>
    <n v="3625"/>
    <s v="Herb Krautblatt"/>
    <d v="1926-11-19T00:00:00"/>
    <s v="Former"/>
    <s v="g"/>
    <s v="USA"/>
    <s v="White"/>
    <d v="1948-11-01T00:00:00"/>
    <n v="1948"/>
    <n v="1949"/>
    <d v="1999-02-10T00:00:00"/>
    <n v="1"/>
    <s v="Yes"/>
    <n v="72"/>
    <n v="21.95"/>
    <n v="72.23"/>
    <n v="86.18"/>
    <n v="185.42"/>
    <n v="185.42"/>
    <n v="25.07"/>
    <n v="10"/>
    <s v="Yes"/>
    <m/>
    <s v="Nada"/>
    <m/>
    <x v="4"/>
  </r>
  <r>
    <n v="3626"/>
    <s v="Bo Lamar"/>
    <d v="1951-04-07T00:00:00"/>
    <s v="Former"/>
    <s v="g"/>
    <s v="USA"/>
    <s v="Black"/>
    <d v="1976-11-01T00:00:00"/>
    <n v="1976"/>
    <n v="1977"/>
    <d v="2019-07-31T00:00:00"/>
    <n v="0"/>
    <s v="No"/>
    <n v="68"/>
    <n v="25.57"/>
    <n v="68.31"/>
    <n v="81.650000000000006"/>
    <n v="185.42"/>
    <n v="185.42"/>
    <n v="23.75"/>
    <n v="71"/>
    <s v="No"/>
    <m/>
    <m/>
    <m/>
    <x v="1"/>
  </r>
  <r>
    <n v="3627"/>
    <s v="Mo Layton"/>
    <d v="1948-12-24T00:00:00"/>
    <s v="Former"/>
    <s v="g"/>
    <s v="USA"/>
    <s v="Black"/>
    <d v="1971-11-01T00:00:00"/>
    <n v="1971"/>
    <n v="1978"/>
    <d v="2019-07-31T00:00:00"/>
    <n v="0"/>
    <s v="No"/>
    <n v="70"/>
    <n v="22.85"/>
    <n v="70.599999999999994"/>
    <n v="81.650000000000006"/>
    <n v="185.42"/>
    <n v="185.42"/>
    <n v="23.75"/>
    <n v="264"/>
    <s v="Yes"/>
    <m/>
    <m/>
    <m/>
    <x v="1"/>
  </r>
  <r>
    <n v="3628"/>
    <s v="Allen Leavell"/>
    <d v="1957-05-27T00:00:00"/>
    <s v="Former"/>
    <s v="g"/>
    <s v="USA"/>
    <s v="Black"/>
    <d v="1979-11-01T00:00:00"/>
    <n v="1979"/>
    <n v="1989"/>
    <d v="2019-07-31T00:00:00"/>
    <n v="0"/>
    <s v="No"/>
    <n v="62"/>
    <n v="22.43"/>
    <n v="62.18"/>
    <n v="77.11"/>
    <n v="185.42"/>
    <n v="185.42"/>
    <n v="22.43"/>
    <n v="700"/>
    <s v="No"/>
    <m/>
    <m/>
    <m/>
    <x v="1"/>
  </r>
  <r>
    <n v="3629"/>
    <s v="Raul Lopez"/>
    <d v="1980-04-15T00:00:00"/>
    <s v="Former"/>
    <s v="g"/>
    <s v="No USA"/>
    <s v="White"/>
    <d v="2003-11-01T00:00:00"/>
    <n v="2003"/>
    <n v="2005"/>
    <d v="2019-07-31T00:00:00"/>
    <n v="0"/>
    <s v="No"/>
    <n v="39"/>
    <n v="23.55"/>
    <n v="39.29"/>
    <n v="77.11"/>
    <n v="185.42"/>
    <n v="185.42"/>
    <n v="22.43"/>
    <n v="113"/>
    <s v="No"/>
    <m/>
    <m/>
    <m/>
    <x v="1"/>
  </r>
  <r>
    <n v="3630"/>
    <s v="Kalin Lucas"/>
    <d v="1989-05-24T00:00:00"/>
    <s v="Former"/>
    <s v="g"/>
    <s v="USA"/>
    <s v="Black"/>
    <d v="2014-11-01T00:00:00"/>
    <n v="2014"/>
    <n v="2019"/>
    <d v="2019-07-31T00:00:00"/>
    <n v="0"/>
    <s v="No"/>
    <n v="30"/>
    <n v="25.44"/>
    <n v="30.18"/>
    <n v="88.45"/>
    <n v="185.42"/>
    <n v="185.42"/>
    <n v="25.73"/>
    <n v="1"/>
    <s v="No"/>
    <m/>
    <m/>
    <m/>
    <x v="1"/>
  </r>
  <r>
    <n v="3631"/>
    <s v="Ray Lumpp"/>
    <d v="1923-07-11T00:00:00"/>
    <s v="Former"/>
    <s v="g"/>
    <s v="USA"/>
    <s v="White"/>
    <d v="1948-11-01T00:00:00"/>
    <n v="1948"/>
    <n v="1953"/>
    <d v="2015-01-16T00:00:00"/>
    <n v="1"/>
    <s v="Yes"/>
    <n v="91"/>
    <n v="25.31"/>
    <n v="91.52"/>
    <n v="80.739999999999995"/>
    <n v="185.42"/>
    <n v="185.42"/>
    <n v="23.48"/>
    <n v="300"/>
    <s v="Yes"/>
    <s v="Diseases of the respiratory system"/>
    <s v="Pneumonía"/>
    <s v="CA40.Z Pneumonia, organism unspecified"/>
    <x v="0"/>
  </r>
  <r>
    <n v="3632"/>
    <s v="Scott Machado"/>
    <d v="1990-06-08T00:00:00"/>
    <s v="Former"/>
    <s v="g"/>
    <s v="USA"/>
    <s v="Black"/>
    <d v="2012-11-01T00:00:00"/>
    <n v="2012"/>
    <n v="2013"/>
    <d v="2019-07-31T00:00:00"/>
    <n v="0"/>
    <s v="No"/>
    <n v="29"/>
    <n v="22.4"/>
    <n v="29.14"/>
    <n v="92.99"/>
    <n v="185.42"/>
    <n v="185.42"/>
    <n v="27.05"/>
    <n v="6"/>
    <s v="No"/>
    <m/>
    <m/>
    <m/>
    <x v="1"/>
  </r>
  <r>
    <n v="3633"/>
    <s v="Wes Matthews"/>
    <d v="1959-08-24T00:00:00"/>
    <s v="Former"/>
    <s v="g"/>
    <s v="USA"/>
    <s v="Black"/>
    <d v="1980-11-01T00:00:00"/>
    <n v="1980"/>
    <n v="1990"/>
    <d v="2019-07-31T00:00:00"/>
    <n v="0"/>
    <s v="No"/>
    <n v="59"/>
    <n v="21.19"/>
    <n v="59.93"/>
    <n v="77.11"/>
    <n v="185.42"/>
    <n v="185.42"/>
    <n v="22.43"/>
    <n v="465"/>
    <s v="No"/>
    <m/>
    <m/>
    <m/>
    <x v="1"/>
  </r>
  <r>
    <n v="3634"/>
    <s v="Lee Mayberry"/>
    <d v="1970-06-12T00:00:00"/>
    <s v="Former"/>
    <s v="g"/>
    <s v="USA"/>
    <s v="Black"/>
    <d v="1992-11-01T00:00:00"/>
    <n v="1992"/>
    <n v="1999"/>
    <d v="2019-07-31T00:00:00"/>
    <n v="0"/>
    <s v="No"/>
    <n v="49"/>
    <n v="22.39"/>
    <n v="49.13"/>
    <n v="78.02"/>
    <n v="185.42"/>
    <n v="185.42"/>
    <n v="22.69"/>
    <n v="496"/>
    <s v="No"/>
    <m/>
    <m/>
    <m/>
    <x v="1"/>
  </r>
  <r>
    <n v="3635"/>
    <s v="Johnny McCarthy"/>
    <d v="1934-04-25T00:00:00"/>
    <s v="Former"/>
    <s v="g"/>
    <s v="USA"/>
    <s v="White"/>
    <d v="1956-11-01T00:00:00"/>
    <n v="1956"/>
    <n v="1964"/>
    <d v="2019-07-31T00:00:00"/>
    <n v="0"/>
    <s v="No"/>
    <n v="85"/>
    <n v="22.52"/>
    <n v="85.26"/>
    <n v="83.91"/>
    <n v="185.42"/>
    <n v="185.42"/>
    <n v="24.41"/>
    <n v="316"/>
    <s v="No"/>
    <m/>
    <m/>
    <m/>
    <x v="1"/>
  </r>
  <r>
    <n v="3636"/>
    <s v="Ted McClain"/>
    <d v="1946-08-30T00:00:00"/>
    <s v="Former"/>
    <s v="g"/>
    <s v="USA"/>
    <s v="Black"/>
    <d v="1976-11-01T00:00:00"/>
    <n v="1976"/>
    <n v="1979"/>
    <d v="2019-07-31T00:00:00"/>
    <n v="0"/>
    <s v="No"/>
    <n v="72"/>
    <n v="30.17"/>
    <n v="72.92"/>
    <n v="81.650000000000006"/>
    <n v="185.42"/>
    <n v="185.42"/>
    <n v="23.75"/>
    <n v="178"/>
    <s v="No"/>
    <m/>
    <m/>
    <m/>
    <x v="1"/>
  </r>
  <r>
    <n v="3637"/>
    <s v="Mel McGaha"/>
    <d v="1926-09-26T00:00:00"/>
    <s v="Former"/>
    <s v="g"/>
    <s v="USA"/>
    <s v="White"/>
    <d v="1948-11-01T00:00:00"/>
    <n v="1948"/>
    <n v="1949"/>
    <d v="2002-02-03T00:00:00"/>
    <n v="1"/>
    <s v="Yes"/>
    <n v="75"/>
    <n v="22.1"/>
    <n v="75.36"/>
    <n v="86.18"/>
    <n v="185.42"/>
    <n v="185.42"/>
    <n v="25.07"/>
    <n v="51"/>
    <s v="No"/>
    <m/>
    <s v="Nada"/>
    <s v="XB5F"/>
    <x v="4"/>
  </r>
  <r>
    <n v="3638"/>
    <s v="Jack McMahon"/>
    <d v="1928-12-03T00:00:00"/>
    <s v="Former"/>
    <s v="g"/>
    <s v="USA"/>
    <s v="White"/>
    <d v="1952-11-01T00:00:00"/>
    <n v="1952"/>
    <n v="1960"/>
    <d v="1989-06-11T00:00:00"/>
    <n v="1"/>
    <s v="Yes"/>
    <n v="60"/>
    <n v="23.91"/>
    <n v="60.52"/>
    <n v="83.91"/>
    <n v="185.42"/>
    <n v="185.42"/>
    <n v="24.41"/>
    <n v="524"/>
    <s v="No"/>
    <s v="Diseases of the circulatory system"/>
    <s v="Mientras dormía"/>
    <s v="BA41.Z Acute myocardial infarction, unspecified"/>
    <x v="2"/>
  </r>
  <r>
    <n v="3639"/>
    <s v="Bob McNeill"/>
    <d v="1938-10-22T00:00:00"/>
    <s v="Former"/>
    <s v="g"/>
    <s v="USA"/>
    <s v="White"/>
    <d v="1960-11-01T00:00:00"/>
    <n v="1960"/>
    <n v="1962"/>
    <d v="2019-07-31T00:00:00"/>
    <n v="0"/>
    <s v="No"/>
    <n v="80"/>
    <n v="22.03"/>
    <n v="80.77"/>
    <n v="77.11"/>
    <n v="185.42"/>
    <n v="185.42"/>
    <n v="22.43"/>
    <n v="125"/>
    <s v="Yes"/>
    <m/>
    <m/>
    <m/>
    <x v="1"/>
  </r>
  <r>
    <n v="3640"/>
    <s v="Bill Melchionni"/>
    <d v="1944-10-19T00:00:00"/>
    <s v="Former"/>
    <s v="g"/>
    <s v="USA"/>
    <s v="White"/>
    <d v="1966-11-01T00:00:00"/>
    <n v="1966"/>
    <n v="1968"/>
    <d v="2019-07-31T00:00:00"/>
    <n v="0"/>
    <s v="No"/>
    <n v="74"/>
    <n v="22.03"/>
    <n v="74.78"/>
    <n v="74.84"/>
    <n v="185.42"/>
    <n v="185.42"/>
    <n v="21.77"/>
    <n v="144"/>
    <s v="No"/>
    <m/>
    <m/>
    <m/>
    <x v="1"/>
  </r>
  <r>
    <n v="3641"/>
    <s v="Aaron Miles"/>
    <d v="1983-04-13T00:00:00"/>
    <s v="Former"/>
    <s v="g"/>
    <s v="USA"/>
    <s v="Black"/>
    <d v="2005-11-01T00:00:00"/>
    <n v="2005"/>
    <n v="2006"/>
    <d v="2019-07-31T00:00:00"/>
    <n v="0"/>
    <s v="No"/>
    <n v="36"/>
    <n v="22.55"/>
    <n v="36.299999999999997"/>
    <n v="79.38"/>
    <n v="185.42"/>
    <n v="185.42"/>
    <n v="23.09"/>
    <n v="19"/>
    <s v="No"/>
    <m/>
    <m/>
    <m/>
    <x v="1"/>
  </r>
  <r>
    <n v="3642"/>
    <s v="Johnny Moore"/>
    <d v="1958-03-03T00:00:00"/>
    <s v="Former"/>
    <s v="g"/>
    <s v="USA"/>
    <s v="Black"/>
    <d v="1980-11-01T00:00:00"/>
    <n v="1980"/>
    <n v="1990"/>
    <d v="2019-07-31T00:00:00"/>
    <n v="0"/>
    <s v="No"/>
    <n v="61"/>
    <n v="22.67"/>
    <n v="61.41"/>
    <n v="79.38"/>
    <n v="185.42"/>
    <n v="185.42"/>
    <n v="23.09"/>
    <n v="520"/>
    <s v="No"/>
    <m/>
    <m/>
    <m/>
    <x v="1"/>
  </r>
  <r>
    <n v="3643"/>
    <s v="Lowes Moore"/>
    <d v="1957-05-05T00:00:00"/>
    <s v="Former"/>
    <s v="g"/>
    <s v="USA"/>
    <s v="Black"/>
    <d v="1980-11-01T00:00:00"/>
    <n v="1980"/>
    <n v="1983"/>
    <d v="2019-07-31T00:00:00"/>
    <n v="0"/>
    <s v="No"/>
    <n v="62"/>
    <n v="23.49"/>
    <n v="62.24"/>
    <n v="77.11"/>
    <n v="185.42"/>
    <n v="185.42"/>
    <n v="22.43"/>
    <n v="112"/>
    <s v="No"/>
    <m/>
    <m/>
    <m/>
    <x v="1"/>
  </r>
  <r>
    <n v="3644"/>
    <s v="Bob Mullens"/>
    <d v="1922-11-01T00:00:00"/>
    <s v="Former"/>
    <s v="g"/>
    <s v="USA"/>
    <s v="White"/>
    <d v="1946-11-01T00:00:00"/>
    <n v="1946"/>
    <n v="1947"/>
    <d v="1989-07-22T00:00:00"/>
    <n v="1"/>
    <s v="Yes"/>
    <n v="66"/>
    <n v="24"/>
    <n v="66.72"/>
    <n v="79.38"/>
    <n v="185.42"/>
    <n v="185.42"/>
    <n v="23.09"/>
    <n v="54"/>
    <s v="No"/>
    <s v="Cáncer"/>
    <s v="Lo mismo"/>
    <s v="2A00.5"/>
    <x v="3"/>
  </r>
  <r>
    <n v="3645"/>
    <s v="Eric Murdock"/>
    <d v="1968-06-14T00:00:00"/>
    <s v="Former"/>
    <s v="g"/>
    <s v="USA"/>
    <s v="Black"/>
    <d v="1991-11-01T00:00:00"/>
    <n v="1991"/>
    <n v="2000"/>
    <d v="2019-07-31T00:00:00"/>
    <n v="0"/>
    <s v="No"/>
    <n v="51"/>
    <n v="23.38"/>
    <n v="51.13"/>
    <n v="86.18"/>
    <n v="185.42"/>
    <n v="185.42"/>
    <n v="25.07"/>
    <n v="508"/>
    <s v="No"/>
    <m/>
    <m/>
    <m/>
    <x v="1"/>
  </r>
  <r>
    <n v="3646"/>
    <s v="Dick Murphy"/>
    <d v="1921-03-10T00:00:00"/>
    <s v="Former"/>
    <s v="g"/>
    <s v="USA"/>
    <s v="White"/>
    <d v="1946-11-01T00:00:00"/>
    <n v="1946"/>
    <n v="1947"/>
    <d v="1973-10-22T00:00:00"/>
    <n v="1"/>
    <s v="Yes"/>
    <n v="52"/>
    <n v="25.65"/>
    <n v="52.62"/>
    <n v="79.38"/>
    <n v="185.42"/>
    <n v="185.42"/>
    <n v="23.09"/>
    <n v="31"/>
    <s v="No"/>
    <s v="Diseases of the circulatory system"/>
    <s v="Nada"/>
    <s v="XB5F"/>
    <x v="4"/>
  </r>
  <r>
    <n v="3647"/>
    <s v="Shabazz Napier"/>
    <d v="1991-07-14T00:00:00"/>
    <s v="Active"/>
    <s v="g"/>
    <s v="USA"/>
    <s v="Black"/>
    <d v="2014-11-01T00:00:00"/>
    <n v="2014"/>
    <n v="2020"/>
    <d v="2019-07-31T00:00:00"/>
    <n v="0"/>
    <s v="No"/>
    <n v="28"/>
    <n v="23.3"/>
    <n v="28.05"/>
    <n v="79.38"/>
    <n v="185.42"/>
    <n v="185.42"/>
    <n v="23.09"/>
    <n v="50"/>
    <s v="No"/>
    <m/>
    <m/>
    <m/>
    <x v="1"/>
  </r>
  <r>
    <n v="3648"/>
    <s v="Paul Neumann"/>
    <d v="1938-01-30T00:00:00"/>
    <s v="Former"/>
    <s v="g"/>
    <s v="USA"/>
    <s v="White"/>
    <d v="1961-11-01T00:00:00"/>
    <n v="1961"/>
    <n v="1967"/>
    <d v="2019-07-31T00:00:00"/>
    <n v="0"/>
    <s v="No"/>
    <n v="81"/>
    <n v="23.75"/>
    <n v="81.5"/>
    <n v="79.38"/>
    <n v="185.42"/>
    <n v="185.42"/>
    <n v="23.09"/>
    <n v="451"/>
    <s v="No"/>
    <m/>
    <m/>
    <m/>
    <x v="1"/>
  </r>
  <r>
    <n v="3649"/>
    <s v="Carl Nicks"/>
    <d v="1958-10-06T00:00:00"/>
    <s v="Former"/>
    <s v="g"/>
    <s v="USA"/>
    <s v="Black"/>
    <d v="1980-11-01T00:00:00"/>
    <n v="1980"/>
    <n v="1983"/>
    <d v="2019-07-31T00:00:00"/>
    <n v="0"/>
    <s v="No"/>
    <n v="60"/>
    <n v="22.07"/>
    <n v="60.82"/>
    <n v="79.38"/>
    <n v="185.42"/>
    <n v="185.42"/>
    <n v="23.09"/>
    <n v="156"/>
    <s v="Yes"/>
    <m/>
    <m/>
    <m/>
    <x v="1"/>
  </r>
  <r>
    <n v="3650"/>
    <s v="Richie Niemiera"/>
    <d v="1921-05-26T00:00:00"/>
    <s v="Former"/>
    <s v="G-F"/>
    <s v="USA"/>
    <s v="White"/>
    <d v="1948-11-01T00:00:00"/>
    <n v="1948"/>
    <n v="1950"/>
    <d v="2003-12-27T00:00:00"/>
    <n v="1"/>
    <s v="Yes"/>
    <n v="82"/>
    <n v="27.44"/>
    <n v="82.59"/>
    <n v="74.84"/>
    <n v="185.42"/>
    <n v="185.42"/>
    <n v="21.77"/>
    <n v="115"/>
    <s v="No"/>
    <s v="Diseases of the circulatory system"/>
    <s v="Heart failure"/>
    <s v="BD1Z Heart failure, unspecified"/>
    <x v="2"/>
  </r>
  <r>
    <n v="3651"/>
    <s v="Moochie Norris"/>
    <d v="1973-07-27T00:00:00"/>
    <s v="Former"/>
    <s v="g"/>
    <s v="USA"/>
    <s v="Black"/>
    <d v="1996-11-01T00:00:00"/>
    <n v="1996"/>
    <n v="2006"/>
    <d v="2019-07-31T00:00:00"/>
    <n v="0"/>
    <s v="No"/>
    <n v="46"/>
    <n v="23.27"/>
    <n v="46.01"/>
    <n v="79.38"/>
    <n v="185.42"/>
    <n v="185.42"/>
    <n v="23.09"/>
    <n v="445"/>
    <s v="Yes"/>
    <m/>
    <m/>
    <m/>
    <x v="1"/>
  </r>
  <r>
    <n v="3652"/>
    <s v="Stan Noszka"/>
    <d v="1920-09-09T00:00:00"/>
    <s v="Former"/>
    <s v="g"/>
    <s v="USA"/>
    <s v="White"/>
    <d v="1946-11-01T00:00:00"/>
    <n v="1946"/>
    <n v="1949"/>
    <d v="1991-11-15T00:00:00"/>
    <n v="1"/>
    <s v="Yes"/>
    <n v="71"/>
    <n v="26.14"/>
    <n v="71.180000000000007"/>
    <n v="83.91"/>
    <n v="185.42"/>
    <n v="185.42"/>
    <n v="24.41"/>
    <n v="110"/>
    <s v="No"/>
    <s v="Diseases of the circulatory system"/>
    <s v="Ataque al corazón"/>
    <s v="BA41.Z Acute myocardial infarction, unspecified"/>
    <x v="2"/>
  </r>
  <r>
    <n v="3653"/>
    <s v="Andy O'Donnell"/>
    <d v="1925-03-10T00:00:00"/>
    <s v="Former"/>
    <s v="g"/>
    <s v="USA"/>
    <s v="White"/>
    <d v="1949-11-01T00:00:00"/>
    <n v="1949"/>
    <n v="1950"/>
    <d v="2019-04-22T00:00:00"/>
    <n v="1"/>
    <s v="Yes"/>
    <n v="94"/>
    <n v="24.65"/>
    <n v="94.12"/>
    <n v="81.650000000000006"/>
    <n v="185.42"/>
    <n v="185.42"/>
    <n v="23.75"/>
    <n v="25"/>
    <s v="No"/>
    <m/>
    <s v="Nada"/>
    <s v="XB5F"/>
    <x v="4"/>
  </r>
  <r>
    <n v="3654"/>
    <s v="Garland O'Shields"/>
    <d v="1921-05-23T00:00:00"/>
    <s v="Former"/>
    <s v="G-F"/>
    <s v="USA"/>
    <s v="White"/>
    <d v="1946-11-01T00:00:00"/>
    <n v="1946"/>
    <n v="1947"/>
    <d v="2001-01-17T00:00:00"/>
    <n v="1"/>
    <s v="Yes"/>
    <n v="79"/>
    <n v="25.44"/>
    <n v="79.66"/>
    <n v="88.45"/>
    <n v="185.42"/>
    <n v="185.42"/>
    <n v="25.73"/>
    <n v="9"/>
    <s v="No"/>
    <s v="No encontrado"/>
    <s v="Nada"/>
    <s v="XB5F"/>
    <x v="4"/>
  </r>
  <r>
    <n v="3655"/>
    <s v="Jannero Pargo"/>
    <d v="1979-10-22T00:00:00"/>
    <s v="Former"/>
    <s v="g"/>
    <s v="USA"/>
    <s v="Black"/>
    <d v="2002-11-01T00:00:00"/>
    <n v="2002"/>
    <n v="2015"/>
    <d v="2019-07-31T00:00:00"/>
    <n v="0"/>
    <s v="No"/>
    <n v="39"/>
    <n v="23.03"/>
    <n v="39.770000000000003"/>
    <n v="79.38"/>
    <n v="185.42"/>
    <n v="185.42"/>
    <n v="23.09"/>
    <n v="499"/>
    <s v="No"/>
    <m/>
    <m/>
    <m/>
    <x v="1"/>
  </r>
  <r>
    <n v="3656"/>
    <s v="Marty Passaglia"/>
    <d v="1919-04-22T00:00:00"/>
    <s v="Former"/>
    <s v="g"/>
    <s v="USA"/>
    <s v="White"/>
    <d v="1946-11-01T00:00:00"/>
    <n v="1946"/>
    <n v="1949"/>
    <d v="2004-07-17T00:00:00"/>
    <n v="1"/>
    <s v="Yes"/>
    <n v="85"/>
    <n v="27.53"/>
    <n v="85.24"/>
    <n v="77.11"/>
    <n v="185.42"/>
    <n v="185.42"/>
    <n v="22.43"/>
    <n v="53"/>
    <s v="No"/>
    <s v="No encontrado"/>
    <s v="Nada, murió en casa"/>
    <s v="XB5F"/>
    <x v="4"/>
  </r>
  <r>
    <n v="3657"/>
    <s v="George Pastushok"/>
    <d v="1922-07-13T00:00:00"/>
    <s v="Former"/>
    <s v="g"/>
    <s v="USA"/>
    <s v="White"/>
    <d v="1946-11-01T00:00:00"/>
    <n v="1946"/>
    <n v="1947"/>
    <d v="2003-12-12T00:00:00"/>
    <n v="1"/>
    <s v="Yes"/>
    <n v="81"/>
    <n v="24.3"/>
    <n v="81.42"/>
    <n v="88.45"/>
    <n v="185.42"/>
    <n v="185.42"/>
    <n v="25.73"/>
    <n v="39"/>
    <s v="No"/>
    <s v="No encontrado"/>
    <s v="Nada"/>
    <s v="XB5F"/>
    <x v="4"/>
  </r>
  <r>
    <n v="3658"/>
    <s v="George Pearcy"/>
    <d v="1919-07-02T00:00:00"/>
    <s v="Former"/>
    <s v="g"/>
    <s v="USA"/>
    <s v="White"/>
    <d v="1946-11-01T00:00:00"/>
    <n v="1946"/>
    <n v="1947"/>
    <d v="1992-09-14T00:00:00"/>
    <n v="1"/>
    <s v="Yes"/>
    <n v="73"/>
    <n v="27.33"/>
    <n v="73.2"/>
    <n v="74.84"/>
    <n v="185.42"/>
    <n v="185.42"/>
    <n v="21.77"/>
    <n v="37"/>
    <s v="No"/>
    <m/>
    <s v="Nada"/>
    <s v="XB5F"/>
    <x v="4"/>
  </r>
  <r>
    <n v="3659"/>
    <s v="Henry Pearcy"/>
    <d v="1922-07-21T00:00:00"/>
    <s v="Former"/>
    <s v="g"/>
    <s v="USA"/>
    <s v="White"/>
    <d v="1946-11-01T00:00:00"/>
    <n v="1946"/>
    <n v="1947"/>
    <d v="2002-01-11T00:00:00"/>
    <n v="1"/>
    <s v="Yes"/>
    <n v="79"/>
    <n v="24.28"/>
    <n v="79.48"/>
    <n v="77.11"/>
    <n v="185.42"/>
    <n v="185.42"/>
    <n v="22.43"/>
    <n v="29"/>
    <s v="No"/>
    <s v="No encontrado"/>
    <s v="Nada"/>
    <s v="XB5F"/>
    <x v="4"/>
  </r>
  <r>
    <n v="3660"/>
    <s v="James Phelan"/>
    <d v="1929-03-19T00:00:00"/>
    <s v="Former"/>
    <s v="g"/>
    <s v="USA"/>
    <s v="White"/>
    <d v="1953-11-01T00:00:00"/>
    <n v="1953"/>
    <n v="1954"/>
    <d v="2019-07-31T00:00:00"/>
    <n v="0"/>
    <s v="No"/>
    <n v="90"/>
    <n v="24.62"/>
    <n v="90.37"/>
    <n v="79.38"/>
    <n v="185.42"/>
    <n v="185.42"/>
    <n v="23.09"/>
    <n v="4"/>
    <s v="No"/>
    <m/>
    <m/>
    <m/>
    <x v="1"/>
  </r>
  <r>
    <n v="3661"/>
    <s v="Brent Price"/>
    <d v="1968-12-09T00:00:00"/>
    <s v="Former"/>
    <s v="g"/>
    <s v="USA"/>
    <s v="White"/>
    <d v="1992-11-01T00:00:00"/>
    <n v="1992"/>
    <n v="2002"/>
    <d v="2019-07-31T00:00:00"/>
    <n v="0"/>
    <s v="No"/>
    <n v="50"/>
    <n v="23.9"/>
    <n v="50.64"/>
    <n v="74.84"/>
    <n v="185.42"/>
    <n v="185.42"/>
    <n v="21.77"/>
    <n v="418"/>
    <s v="No"/>
    <m/>
    <m/>
    <m/>
    <x v="1"/>
  </r>
  <r>
    <n v="3662"/>
    <s v="Don Putman"/>
    <d v="1922-11-13T00:00:00"/>
    <s v="Former"/>
    <s v="g"/>
    <s v="USA"/>
    <s v="White"/>
    <d v="1946-11-01T00:00:00"/>
    <n v="1946"/>
    <n v="1950"/>
    <d v="2006-06-26T00:00:00"/>
    <n v="1"/>
    <s v="Yes"/>
    <n v="83"/>
    <n v="23.97"/>
    <n v="83.62"/>
    <n v="77.11"/>
    <n v="185.42"/>
    <n v="185.42"/>
    <n v="22.43"/>
    <n v="216"/>
    <s v="No"/>
    <s v="No encontrado"/>
    <s v="Nada"/>
    <s v="XB5F"/>
    <x v="4"/>
  </r>
  <r>
    <n v="3663"/>
    <s v="Howie Rader"/>
    <d v="1921-03-29T00:00:00"/>
    <s v="Former"/>
    <s v="G-F"/>
    <s v="USA"/>
    <s v="White"/>
    <d v="1948-11-01T00:00:00"/>
    <n v="1948"/>
    <n v="1949"/>
    <d v="1991-02-02T00:00:00"/>
    <n v="1"/>
    <s v="Yes"/>
    <n v="69"/>
    <n v="27.59"/>
    <n v="69.849999999999994"/>
    <n v="86.18"/>
    <n v="185.42"/>
    <n v="185.42"/>
    <n v="25.07"/>
    <n v="13"/>
    <s v="No"/>
    <s v="No encontrado"/>
    <s v="Nada"/>
    <s v="XB5F"/>
    <x v="4"/>
  </r>
  <r>
    <n v="3664"/>
    <s v="Kelvin Ransey"/>
    <d v="1958-05-03T00:00:00"/>
    <s v="Former"/>
    <s v="g"/>
    <s v="USA"/>
    <s v="Black"/>
    <d v="1980-11-01T00:00:00"/>
    <n v="1980"/>
    <n v="1986"/>
    <d v="2019-07-31T00:00:00"/>
    <n v="0"/>
    <s v="No"/>
    <n v="61"/>
    <n v="22.5"/>
    <n v="61.24"/>
    <n v="77.11"/>
    <n v="185.42"/>
    <n v="185.42"/>
    <n v="22.43"/>
    <n v="474"/>
    <s v="No"/>
    <m/>
    <m/>
    <m/>
    <x v="1"/>
  </r>
  <r>
    <n v="3665"/>
    <s v="Sam Ranzino"/>
    <d v="1927-06-21T00:00:00"/>
    <s v="Former"/>
    <s v="g"/>
    <s v="USA"/>
    <s v="White"/>
    <d v="1951-11-01T00:00:00"/>
    <n v="1951"/>
    <n v="1952"/>
    <d v="1994-03-13T00:00:00"/>
    <n v="1"/>
    <s v="Yes"/>
    <n v="66"/>
    <n v="24.36"/>
    <n v="66.73"/>
    <n v="83.91"/>
    <n v="185.42"/>
    <n v="185.42"/>
    <n v="24.41"/>
    <n v="39"/>
    <s v="No"/>
    <s v="Cáncer"/>
    <s v="La misma refererencia al cáncer de cerebro"/>
    <s v="2A00.5"/>
    <x v="3"/>
  </r>
  <r>
    <n v="3666"/>
    <s v="Jim Ray"/>
    <d v="1934-01-12T00:00:00"/>
    <s v="Former"/>
    <s v="g"/>
    <s v="USA"/>
    <s v="Black"/>
    <d v="1956-11-01T00:00:00"/>
    <n v="1956"/>
    <n v="1960"/>
    <d v="2019-07-31T00:00:00"/>
    <n v="0"/>
    <s v="No"/>
    <n v="85"/>
    <n v="22.8"/>
    <n v="85.55"/>
    <n v="81.650000000000006"/>
    <n v="185.42"/>
    <n v="185.42"/>
    <n v="23.75"/>
    <n v="8"/>
    <s v="No"/>
    <m/>
    <m/>
    <m/>
    <x v="1"/>
  </r>
  <r>
    <n v="3667"/>
    <s v="Shawn Respert"/>
    <d v="1972-02-06T00:00:00"/>
    <s v="Former"/>
    <s v="g"/>
    <s v="USA"/>
    <s v="Black"/>
    <d v="1995-11-01T00:00:00"/>
    <n v="1995"/>
    <n v="1999"/>
    <d v="2019-07-31T00:00:00"/>
    <n v="0"/>
    <s v="No"/>
    <n v="47"/>
    <n v="23.73"/>
    <n v="47.48"/>
    <n v="88.45"/>
    <n v="185.42"/>
    <n v="185.42"/>
    <n v="25.73"/>
    <n v="172"/>
    <s v="No"/>
    <m/>
    <m/>
    <m/>
    <x v="1"/>
  </r>
  <r>
    <n v="3668"/>
    <s v="Gene Rhodes"/>
    <d v="1927-09-02T00:00:00"/>
    <s v="Former"/>
    <s v="g"/>
    <s v="USA"/>
    <s v="White"/>
    <d v="1952-11-01T00:00:00"/>
    <n v="1952"/>
    <n v="1953"/>
    <d v="2018-03-20T00:00:00"/>
    <n v="1"/>
    <s v="Yes"/>
    <n v="90"/>
    <n v="25.17"/>
    <n v="90.55"/>
    <n v="77.11"/>
    <n v="185.42"/>
    <n v="185.42"/>
    <n v="22.43"/>
    <n v="65"/>
    <s v="No"/>
    <m/>
    <s v="Corta enfermedad, pero no dice cuál. Tenía 90 años"/>
    <s v="MG2A Old age"/>
    <x v="6"/>
  </r>
  <r>
    <n v="3669"/>
    <s v="Pooh Richardson"/>
    <d v="1966-05-14T00:00:00"/>
    <s v="Former"/>
    <s v="g"/>
    <s v="USA"/>
    <s v="Black"/>
    <d v="1989-11-01T00:00:00"/>
    <n v="1989"/>
    <n v="1999"/>
    <d v="2019-07-31T00:00:00"/>
    <n v="0"/>
    <s v="No"/>
    <n v="53"/>
    <n v="23.47"/>
    <n v="53.21"/>
    <n v="81.650000000000006"/>
    <n v="185.42"/>
    <n v="185.42"/>
    <n v="23.75"/>
    <n v="639"/>
    <s v="No"/>
    <m/>
    <m/>
    <m/>
    <x v="1"/>
  </r>
  <r>
    <n v="3670"/>
    <s v="Brian Roberts"/>
    <d v="1985-12-03T00:00:00"/>
    <s v="Former"/>
    <s v="g"/>
    <s v="USA"/>
    <s v="Black"/>
    <d v="2012-11-01T00:00:00"/>
    <n v="2012"/>
    <n v="2017"/>
    <d v="2019-07-31T00:00:00"/>
    <n v="0"/>
    <s v="No"/>
    <n v="33"/>
    <n v="26.91"/>
    <n v="33.659999999999997"/>
    <n v="78.47"/>
    <n v="185.42"/>
    <n v="185.42"/>
    <n v="22.82"/>
    <n v="213"/>
    <s v="No"/>
    <m/>
    <m/>
    <m/>
    <x v="1"/>
  </r>
  <r>
    <n v="3671"/>
    <s v="Flynn Robinson"/>
    <d v="1941-04-28T00:00:00"/>
    <s v="Former"/>
    <s v="g"/>
    <s v="USA"/>
    <s v="Black"/>
    <d v="1966-11-01T00:00:00"/>
    <n v="1966"/>
    <n v="1973"/>
    <d v="2013-05-23T00:00:00"/>
    <n v="1"/>
    <s v="Yes"/>
    <n v="72"/>
    <n v="25.51"/>
    <n v="72.069999999999993"/>
    <n v="83.91"/>
    <n v="185.42"/>
    <n v="185.42"/>
    <n v="24.41"/>
    <n v="494"/>
    <s v="No"/>
    <s v="Cáncer"/>
    <s v="Dos años de lucha contra el cáncer"/>
    <s v="2D4Z Unspecified malignant neoplasms of ill-defined or unspecified sites"/>
    <x v="3"/>
  </r>
  <r>
    <n v="3672"/>
    <s v="Marshall Rogers"/>
    <d v="1953-08-27T00:00:00"/>
    <s v="Former"/>
    <s v="g"/>
    <s v="USA"/>
    <s v="Black"/>
    <d v="1976-11-01T00:00:00"/>
    <n v="1976"/>
    <n v="1977"/>
    <d v="2011-06-15T00:00:00"/>
    <n v="1"/>
    <s v="Yes"/>
    <n v="57"/>
    <n v="23.18"/>
    <n v="57.8"/>
    <n v="86.18"/>
    <n v="185.42"/>
    <n v="185.42"/>
    <n v="25.07"/>
    <n v="26"/>
    <s v="No"/>
    <s v="Endocrine, nutritional and metabolic diseases"/>
    <s v="Complicaciones diabetes"/>
    <s v="5A2Y"/>
    <x v="0"/>
  </r>
  <r>
    <n v="3673"/>
    <s v="Lorenzo Romar"/>
    <d v="1958-11-13T00:00:00"/>
    <s v="Former"/>
    <s v="g"/>
    <s v="USA"/>
    <s v="Black"/>
    <d v="1980-11-01T00:00:00"/>
    <n v="1980"/>
    <n v="1985"/>
    <d v="2019-07-31T00:00:00"/>
    <n v="0"/>
    <s v="No"/>
    <n v="60"/>
    <n v="21.97"/>
    <n v="60.71"/>
    <n v="79.38"/>
    <n v="185.42"/>
    <n v="185.42"/>
    <n v="23.09"/>
    <n v="291"/>
    <s v="No"/>
    <m/>
    <m/>
    <m/>
    <x v="1"/>
  </r>
  <r>
    <n v="3674"/>
    <s v="Rajon Rondo"/>
    <d v="1986-02-22T00:00:00"/>
    <s v="Active"/>
    <s v="g"/>
    <s v="USA"/>
    <s v="Black"/>
    <d v="2006-11-01T00:00:00"/>
    <n v="2006"/>
    <n v="2020"/>
    <d v="2019-07-31T00:00:00"/>
    <n v="0"/>
    <s v="No"/>
    <n v="33"/>
    <n v="20.69"/>
    <n v="33.43"/>
    <n v="84.37"/>
    <n v="185.42"/>
    <n v="185.42"/>
    <n v="24.54"/>
    <n v="561"/>
    <s v="No"/>
    <m/>
    <m/>
    <m/>
    <x v="1"/>
  </r>
  <r>
    <n v="3675"/>
    <s v="Trevor Ruffin"/>
    <d v="1970-09-26T00:00:00"/>
    <s v="Former"/>
    <s v="g"/>
    <s v="USA"/>
    <s v="Black"/>
    <d v="1994-11-01T00:00:00"/>
    <n v="1994"/>
    <n v="1996"/>
    <d v="2019-07-31T00:00:00"/>
    <n v="0"/>
    <s v="No"/>
    <n v="48"/>
    <n v="24.1"/>
    <n v="48.84"/>
    <n v="83.91"/>
    <n v="185.42"/>
    <n v="185.42"/>
    <n v="24.41"/>
    <n v="110"/>
    <s v="No"/>
    <m/>
    <m/>
    <m/>
    <x v="1"/>
  </r>
  <r>
    <n v="3676"/>
    <s v="Frank Schade"/>
    <d v="1950-01-22T00:00:00"/>
    <s v="Former"/>
    <s v="g"/>
    <s v="USA"/>
    <s v="White"/>
    <d v="1972-11-01T00:00:00"/>
    <n v="1972"/>
    <n v="1973"/>
    <d v="2019-07-31T00:00:00"/>
    <n v="0"/>
    <s v="No"/>
    <n v="69"/>
    <n v="22.78"/>
    <n v="69.52"/>
    <n v="77.11"/>
    <n v="185.42"/>
    <n v="185.42"/>
    <n v="22.43"/>
    <n v="9"/>
    <s v="No"/>
    <m/>
    <m/>
    <m/>
    <x v="1"/>
  </r>
  <r>
    <n v="3677"/>
    <s v="Dennis Schroder"/>
    <d v="1993-09-15T00:00:00"/>
    <s v="Active"/>
    <s v="g"/>
    <s v="No USA"/>
    <s v="Black"/>
    <d v="2013-11-01T00:00:00"/>
    <n v="2013"/>
    <n v="2020"/>
    <d v="2019-07-31T00:00:00"/>
    <n v="0"/>
    <s v="No"/>
    <n v="25"/>
    <n v="20.13"/>
    <n v="25.87"/>
    <n v="78.02"/>
    <n v="185.42"/>
    <n v="185.42"/>
    <n v="22.69"/>
    <n v="115"/>
    <s v="No"/>
    <m/>
    <m/>
    <m/>
    <x v="1"/>
  </r>
  <r>
    <n v="3678"/>
    <s v="Paul Seymour"/>
    <d v="1928-01-30T00:00:00"/>
    <s v="Former"/>
    <s v="G-F"/>
    <s v="USA"/>
    <s v="White"/>
    <d v="1947-11-01T00:00:00"/>
    <n v="1947"/>
    <n v="1960"/>
    <d v="1998-05-05T00:00:00"/>
    <n v="1"/>
    <s v="Yes"/>
    <n v="70"/>
    <n v="19.75"/>
    <n v="70.260000000000005"/>
    <n v="81.650000000000006"/>
    <n v="185.42"/>
    <n v="185.42"/>
    <n v="23.75"/>
    <n v="622"/>
    <s v="No"/>
    <s v="Diseases of the circulatory system"/>
    <s v="Tenía una enfermedad del corazón desde hacía años"/>
    <s v="BC4Z"/>
    <x v="2"/>
  </r>
  <r>
    <n v="3679"/>
    <s v="Bill Sharman*"/>
    <d v="1926-05-25T00:00:00"/>
    <s v="Former"/>
    <s v="g"/>
    <s v="USA"/>
    <s v="White"/>
    <d v="1950-11-01T00:00:00"/>
    <n v="1950"/>
    <n v="1961"/>
    <d v="2013-10-25T00:00:00"/>
    <n v="1"/>
    <s v="Yes"/>
    <n v="87"/>
    <n v="24.44"/>
    <n v="87.42"/>
    <n v="79.38"/>
    <n v="185.42"/>
    <n v="185.42"/>
    <n v="23.09"/>
    <n v="711"/>
    <s v="No"/>
    <s v="Diseases of the circulatory system"/>
    <s v="After suffering a stroke last week"/>
    <s v="8B20 Stroke not known if ischaemic or haemorrhagic"/>
    <x v="0"/>
  </r>
  <r>
    <n v="3680"/>
    <s v="Charley Shipp"/>
    <d v="1913-12-03T00:00:00"/>
    <s v="Former"/>
    <s v="G-F"/>
    <s v="USA"/>
    <s v="White"/>
    <d v="1949-11-01T00:00:00"/>
    <n v="1949"/>
    <n v="1950"/>
    <d v="1988-03-21T00:00:00"/>
    <n v="1"/>
    <s v="Yes"/>
    <n v="74"/>
    <n v="35.909999999999997"/>
    <n v="74.3"/>
    <n v="90.72"/>
    <n v="185.42"/>
    <n v="185.42"/>
    <n v="26.39"/>
    <n v="23"/>
    <s v="No"/>
    <s v="No encontrado"/>
    <s v="Larga enfermedad"/>
    <s v="XB5F"/>
    <x v="4"/>
  </r>
  <r>
    <n v="3681"/>
    <s v="Jerry Sichting"/>
    <d v="1956-11-29T00:00:00"/>
    <s v="Former"/>
    <s v="g"/>
    <s v="USA"/>
    <s v="White"/>
    <d v="1980-11-01T00:00:00"/>
    <n v="1980"/>
    <n v="1990"/>
    <d v="2019-07-31T00:00:00"/>
    <n v="0"/>
    <s v="No"/>
    <n v="62"/>
    <n v="23.92"/>
    <n v="62.67"/>
    <n v="76.2"/>
    <n v="185.42"/>
    <n v="185.42"/>
    <n v="22.16"/>
    <n v="598"/>
    <s v="No"/>
    <m/>
    <m/>
    <m/>
    <x v="1"/>
  </r>
  <r>
    <n v="3682"/>
    <s v="James Silas"/>
    <d v="1949-02-11T00:00:00"/>
    <s v="Former"/>
    <s v="g"/>
    <s v="USA"/>
    <s v="Black"/>
    <d v="1976-11-01T00:00:00"/>
    <n v="1976"/>
    <n v="1982"/>
    <d v="2019-07-31T00:00:00"/>
    <n v="0"/>
    <s v="No"/>
    <n v="70"/>
    <n v="27.72"/>
    <n v="70.459999999999994"/>
    <n v="81.650000000000006"/>
    <n v="185.42"/>
    <n v="185.42"/>
    <n v="23.75"/>
    <n v="357"/>
    <s v="No"/>
    <m/>
    <m/>
    <m/>
    <x v="1"/>
  </r>
  <r>
    <n v="3683"/>
    <s v="Johnny Simmons"/>
    <d v="1924-07-07T00:00:00"/>
    <s v="Former"/>
    <s v="g"/>
    <s v="USA"/>
    <s v="White"/>
    <d v="1946-11-01T00:00:00"/>
    <n v="1946"/>
    <n v="1947"/>
    <d v="2008-08-01T00:00:00"/>
    <n v="1"/>
    <s v="Yes"/>
    <n v="84"/>
    <n v="22.32"/>
    <n v="84.07"/>
    <n v="83.46"/>
    <n v="185.42"/>
    <n v="185.42"/>
    <n v="24.28"/>
    <n v="60"/>
    <s v="No"/>
    <s v="No encontrado"/>
    <s v="Nada"/>
    <s v="XB5F"/>
    <x v="4"/>
  </r>
  <r>
    <n v="3684"/>
    <s v="Scott Sims"/>
    <d v="1955-04-18T00:00:00"/>
    <s v="Former"/>
    <s v="g"/>
    <s v="USA"/>
    <s v="White"/>
    <d v="1977-11-01T00:00:00"/>
    <n v="1977"/>
    <n v="1978"/>
    <d v="2019-07-31T00:00:00"/>
    <n v="0"/>
    <s v="No"/>
    <n v="64"/>
    <n v="22.54"/>
    <n v="64.28"/>
    <n v="77.11"/>
    <n v="185.42"/>
    <n v="185.42"/>
    <n v="22.43"/>
    <n v="12"/>
    <s v="No"/>
    <m/>
    <m/>
    <m/>
    <x v="1"/>
  </r>
  <r>
    <n v="3685"/>
    <s v="Scott Skiles"/>
    <d v="1964-03-05T00:00:00"/>
    <s v="Former"/>
    <s v="g"/>
    <s v="USA"/>
    <s v="White"/>
    <d v="1986-11-01T00:00:00"/>
    <n v="1986"/>
    <n v="1996"/>
    <d v="2019-07-31T00:00:00"/>
    <n v="0"/>
    <s v="No"/>
    <n v="55"/>
    <n v="22.66"/>
    <n v="55.4"/>
    <n v="81.650000000000006"/>
    <n v="185.42"/>
    <n v="185.42"/>
    <n v="23.75"/>
    <n v="600"/>
    <s v="No"/>
    <m/>
    <m/>
    <m/>
    <x v="1"/>
  </r>
  <r>
    <n v="3686"/>
    <s v="Keith Smart"/>
    <d v="1964-09-21T00:00:00"/>
    <s v="Former"/>
    <s v="g"/>
    <s v="USA"/>
    <s v="Black"/>
    <d v="1988-11-01T00:00:00"/>
    <n v="1988"/>
    <n v="1989"/>
    <d v="2019-07-31T00:00:00"/>
    <n v="0"/>
    <s v="No"/>
    <n v="54"/>
    <n v="24.11"/>
    <n v="54.86"/>
    <n v="79.38"/>
    <n v="185.42"/>
    <n v="185.42"/>
    <n v="23.09"/>
    <n v="2"/>
    <s v="No"/>
    <m/>
    <m/>
    <m/>
    <x v="1"/>
  </r>
  <r>
    <n v="3687"/>
    <s v="Belus Smawley"/>
    <d v="1918-03-20T00:00:00"/>
    <s v="Former"/>
    <s v="G-F"/>
    <s v="USA"/>
    <s v="White"/>
    <d v="1946-11-01T00:00:00"/>
    <n v="1946"/>
    <n v="1952"/>
    <d v="2003-04-24T00:00:00"/>
    <n v="1"/>
    <s v="Yes"/>
    <n v="85"/>
    <n v="28.62"/>
    <n v="85.1"/>
    <n v="88.45"/>
    <n v="185.42"/>
    <n v="185.42"/>
    <n v="25.73"/>
    <n v="261"/>
    <s v="No"/>
    <s v="No encontrado"/>
    <s v="Nada"/>
    <s v="XB5F"/>
    <x v="4"/>
  </r>
  <r>
    <n v="3688"/>
    <s v="Adrian Smith"/>
    <d v="1936-10-05T00:00:00"/>
    <s v="Former"/>
    <s v="g"/>
    <s v="USA"/>
    <s v="White"/>
    <d v="1961-11-01T00:00:00"/>
    <n v="1961"/>
    <n v="1971"/>
    <d v="2019-07-31T00:00:00"/>
    <n v="0"/>
    <s v="No"/>
    <n v="82"/>
    <n v="25.07"/>
    <n v="82.82"/>
    <n v="81.650000000000006"/>
    <n v="185.42"/>
    <n v="185.42"/>
    <n v="23.75"/>
    <n v="719"/>
    <s v="No"/>
    <m/>
    <m/>
    <m/>
    <x v="1"/>
  </r>
  <r>
    <n v="3689"/>
    <s v="Charles Smith"/>
    <d v="1967-11-29T00:00:00"/>
    <s v="Former"/>
    <s v="g"/>
    <s v="USA"/>
    <s v="Black"/>
    <d v="1989-11-01T00:00:00"/>
    <n v="1989"/>
    <n v="1996"/>
    <d v="2019-07-31T00:00:00"/>
    <n v="0"/>
    <s v="No"/>
    <n v="51"/>
    <n v="21.92"/>
    <n v="51.67"/>
    <n v="72.569999999999993"/>
    <n v="185.42"/>
    <n v="185.42"/>
    <n v="21.11"/>
    <n v="73"/>
    <s v="No"/>
    <m/>
    <m/>
    <m/>
    <x v="1"/>
  </r>
  <r>
    <n v="3690"/>
    <s v="Will Solomon"/>
    <d v="1978-07-20T00:00:00"/>
    <s v="Former"/>
    <s v="g"/>
    <s v="USA"/>
    <s v="Black"/>
    <d v="2001-11-01T00:00:00"/>
    <n v="2001"/>
    <n v="2009"/>
    <d v="2019-07-31T00:00:00"/>
    <n v="0"/>
    <s v="No"/>
    <n v="41"/>
    <n v="23.29"/>
    <n v="41.03"/>
    <n v="83.91"/>
    <n v="185.42"/>
    <n v="185.42"/>
    <n v="24.41"/>
    <n v="115"/>
    <s v="No"/>
    <m/>
    <m/>
    <m/>
    <x v="1"/>
  </r>
  <r>
    <n v="3691"/>
    <s v="Ed Stanczak"/>
    <d v="1921-08-15T00:00:00"/>
    <s v="Former"/>
    <s v="F"/>
    <s v="USA"/>
    <s v="White"/>
    <d v="1949-11-01T00:00:00"/>
    <n v="1949"/>
    <n v="1951"/>
    <d v="2004-05-30T00:00:00"/>
    <n v="1"/>
    <s v="Yes"/>
    <n v="82"/>
    <n v="28.21"/>
    <n v="82.79"/>
    <n v="83.91"/>
    <n v="185.42"/>
    <n v="185.42"/>
    <n v="24.41"/>
    <n v="76"/>
    <s v="No"/>
    <s v="No encontrado"/>
    <s v="Nada"/>
    <s v="XB5F"/>
    <x v="4"/>
  </r>
  <r>
    <n v="3692"/>
    <s v="John Stockton*"/>
    <d v="1962-03-26T00:00:00"/>
    <s v="Former"/>
    <s v="g"/>
    <s v="USA"/>
    <s v="White"/>
    <d v="1984-11-01T00:00:00"/>
    <n v="1984"/>
    <n v="2003"/>
    <d v="2019-07-31T00:00:00"/>
    <n v="0"/>
    <s v="No"/>
    <n v="57"/>
    <n v="22.6"/>
    <n v="57.35"/>
    <n v="77.11"/>
    <n v="185.42"/>
    <n v="185.42"/>
    <n v="22.43"/>
    <n v="1504"/>
    <s v="No"/>
    <m/>
    <m/>
    <m/>
    <x v="1"/>
  </r>
  <r>
    <n v="3693"/>
    <s v="Art Stolkey"/>
    <d v="1920-10-23T00:00:00"/>
    <s v="Former"/>
    <s v="g"/>
    <s v="USA"/>
    <s v="White"/>
    <d v="1946-11-01T00:00:00"/>
    <n v="1946"/>
    <n v="1947"/>
    <d v="2013-12-31T00:00:00"/>
    <n v="1"/>
    <s v="Yes"/>
    <n v="93"/>
    <n v="26.02"/>
    <n v="93.19"/>
    <n v="81.650000000000006"/>
    <n v="185.42"/>
    <n v="185.42"/>
    <n v="23.75"/>
    <n v="23"/>
    <s v="No"/>
    <m/>
    <s v="Tenía 93 años"/>
    <s v="MG2A Old age"/>
    <x v="6"/>
  </r>
  <r>
    <n v="3694"/>
    <s v="Salim Stoudamire"/>
    <d v="1982-10-11T00:00:00"/>
    <s v="Former"/>
    <s v="g"/>
    <s v="USA"/>
    <s v="Black"/>
    <d v="2005-11-01T00:00:00"/>
    <n v="2005"/>
    <n v="2008"/>
    <d v="2019-07-31T00:00:00"/>
    <n v="0"/>
    <s v="No"/>
    <n v="36"/>
    <n v="23.06"/>
    <n v="36.799999999999997"/>
    <n v="81.19"/>
    <n v="185.42"/>
    <n v="185.42"/>
    <n v="23.62"/>
    <n v="157"/>
    <s v="Yes"/>
    <m/>
    <m/>
    <m/>
    <x v="1"/>
  </r>
  <r>
    <n v="3695"/>
    <s v="Don Sunderlage"/>
    <d v="1929-12-20T00:00:00"/>
    <s v="Former"/>
    <s v="g"/>
    <s v="USA"/>
    <s v="White"/>
    <d v="1953-11-01T00:00:00"/>
    <n v="1953"/>
    <n v="1955"/>
    <d v="1961-07-15T00:00:00"/>
    <n v="1"/>
    <s v="Yes"/>
    <n v="31"/>
    <n v="23.87"/>
    <n v="31.57"/>
    <n v="81.650000000000006"/>
    <n v="185.42"/>
    <n v="185.42"/>
    <n v="23.75"/>
    <n v="113"/>
    <s v="No"/>
    <s v="Accidente/Asesinato/Suicidio"/>
    <s v="Accidente de coche"/>
    <s v="PA04&amp;XE5NE"/>
    <x v="5"/>
  </r>
  <r>
    <n v="3696"/>
    <s v="Justus Thigpen"/>
    <d v="1947-08-13T00:00:00"/>
    <s v="Former"/>
    <s v="g"/>
    <s v="USA"/>
    <s v="Black"/>
    <d v="1972-11-01T00:00:00"/>
    <n v="1972"/>
    <n v="1974"/>
    <d v="2019-07-31T00:00:00"/>
    <n v="0"/>
    <s v="No"/>
    <n v="71"/>
    <n v="25.22"/>
    <n v="71.959999999999994"/>
    <n v="72.569999999999993"/>
    <n v="185.42"/>
    <n v="185.42"/>
    <n v="21.11"/>
    <n v="19"/>
    <s v="No"/>
    <m/>
    <m/>
    <m/>
    <x v="1"/>
  </r>
  <r>
    <n v="3697"/>
    <s v="Isiah Thomas*"/>
    <d v="1961-04-30T00:00:00"/>
    <s v="Former"/>
    <s v="g"/>
    <s v="USA"/>
    <s v="Black"/>
    <d v="1981-11-01T00:00:00"/>
    <n v="1981"/>
    <n v="1994"/>
    <d v="2019-07-31T00:00:00"/>
    <n v="0"/>
    <s v="No"/>
    <n v="58"/>
    <n v="20.51"/>
    <n v="58.25"/>
    <n v="81.650000000000006"/>
    <n v="185.42"/>
    <n v="185.42"/>
    <n v="23.75"/>
    <n v="979"/>
    <s v="No"/>
    <m/>
    <m/>
    <m/>
    <x v="1"/>
  </r>
  <r>
    <n v="3698"/>
    <s v="Hal Tidrick"/>
    <d v="1915-08-04T00:00:00"/>
    <s v="Former"/>
    <s v="F-G"/>
    <s v="USA"/>
    <s v="White"/>
    <d v="1948-11-01T00:00:00"/>
    <n v="1948"/>
    <n v="1949"/>
    <d v="1974-04-02T00:00:00"/>
    <n v="1"/>
    <s v="Yes"/>
    <n v="58"/>
    <n v="33.25"/>
    <n v="58.66"/>
    <n v="86.18"/>
    <n v="185.42"/>
    <n v="185.42"/>
    <n v="25.07"/>
    <n v="61"/>
    <s v="No"/>
    <s v="No encontrado"/>
    <s v="Nada"/>
    <s v="XB5F"/>
    <x v="4"/>
  </r>
  <r>
    <n v="3699"/>
    <s v="Andy Tonkovich"/>
    <d v="1922-11-01T00:00:00"/>
    <s v="Former"/>
    <s v="g"/>
    <s v="USA"/>
    <s v="White"/>
    <d v="1948-11-01T00:00:00"/>
    <n v="1948"/>
    <n v="1949"/>
    <d v="2006-09-02T00:00:00"/>
    <n v="1"/>
    <s v="Yes"/>
    <n v="83"/>
    <n v="26"/>
    <n v="83.84"/>
    <n v="83.91"/>
    <n v="185.42"/>
    <n v="185.42"/>
    <n v="24.41"/>
    <n v="17"/>
    <s v="No"/>
    <s v="No encontrado"/>
    <s v="Nada"/>
    <s v="XB5F"/>
    <x v="4"/>
  </r>
  <r>
    <n v="3700"/>
    <s v="Bill Tosheff"/>
    <d v="1926-06-02T00:00:00"/>
    <s v="Former"/>
    <s v="g"/>
    <s v="USA"/>
    <s v="White"/>
    <d v="1951-11-01T00:00:00"/>
    <n v="1951"/>
    <n v="1954"/>
    <d v="2011-10-01T00:00:00"/>
    <n v="1"/>
    <s v="Yes"/>
    <n v="85"/>
    <n v="25.42"/>
    <n v="85.33"/>
    <n v="79.38"/>
    <n v="185.42"/>
    <n v="185.42"/>
    <n v="23.09"/>
    <n v="203"/>
    <s v="No"/>
    <s v="Cáncer"/>
    <s v="Cáncer de recto"/>
    <s v="2B92.Z Malignant neoplasms of rectum, unspecified"/>
    <x v="3"/>
  </r>
  <r>
    <n v="3701"/>
    <s v="Dave Twardzik"/>
    <d v="1950-09-20T00:00:00"/>
    <s v="Former"/>
    <s v="g"/>
    <s v="USA"/>
    <s v="White"/>
    <d v="1976-11-01T00:00:00"/>
    <n v="1976"/>
    <n v="1980"/>
    <d v="2019-07-31T00:00:00"/>
    <n v="0"/>
    <s v="No"/>
    <n v="68"/>
    <n v="26.12"/>
    <n v="68.86"/>
    <n v="79.38"/>
    <n v="185.42"/>
    <n v="185.42"/>
    <n v="23.09"/>
    <n v="280"/>
    <s v="No"/>
    <m/>
    <m/>
    <m/>
    <x v="1"/>
  </r>
  <r>
    <n v="3702"/>
    <s v="B.J. Tyler"/>
    <d v="1971-04-30T00:00:00"/>
    <s v="Former"/>
    <s v="g"/>
    <s v="USA"/>
    <s v="Black"/>
    <d v="1994-11-01T00:00:00"/>
    <n v="1994"/>
    <n v="1995"/>
    <d v="2019-07-31T00:00:00"/>
    <n v="0"/>
    <s v="No"/>
    <n v="48"/>
    <n v="23.51"/>
    <n v="48.25"/>
    <n v="83.91"/>
    <n v="185.42"/>
    <n v="185.42"/>
    <n v="24.41"/>
    <n v="55"/>
    <s v="No"/>
    <m/>
    <m/>
    <m/>
    <x v="1"/>
  </r>
  <r>
    <n v="3703"/>
    <s v="Darnell Valentine"/>
    <d v="1959-02-03T00:00:00"/>
    <s v="Former"/>
    <s v="g"/>
    <s v="USA"/>
    <s v="Black"/>
    <d v="1981-11-01T00:00:00"/>
    <n v="1981"/>
    <n v="1991"/>
    <d v="2019-07-31T00:00:00"/>
    <n v="0"/>
    <s v="No"/>
    <n v="60"/>
    <n v="22.74"/>
    <n v="60.49"/>
    <n v="83.01"/>
    <n v="185.42"/>
    <n v="185.42"/>
    <n v="24.14"/>
    <n v="620"/>
    <s v="No"/>
    <m/>
    <m/>
    <m/>
    <x v="1"/>
  </r>
  <r>
    <n v="3704"/>
    <s v="Nick Van Exel"/>
    <d v="1971-11-27T00:00:00"/>
    <s v="Former"/>
    <s v="g"/>
    <s v="USA"/>
    <s v="Black"/>
    <d v="1993-11-01T00:00:00"/>
    <n v="1993"/>
    <n v="2006"/>
    <d v="2019-07-31T00:00:00"/>
    <n v="0"/>
    <s v="No"/>
    <n v="47"/>
    <n v="21.93"/>
    <n v="47.67"/>
    <n v="77.11"/>
    <n v="185.42"/>
    <n v="185.42"/>
    <n v="22.43"/>
    <n v="880"/>
    <s v="Yes"/>
    <m/>
    <m/>
    <m/>
    <x v="1"/>
  </r>
  <r>
    <n v="3705"/>
    <s v="Norm Van Lier"/>
    <d v="1947-04-01T00:00:00"/>
    <s v="Former"/>
    <s v="g"/>
    <s v="USA"/>
    <s v="Black"/>
    <d v="1969-11-01T00:00:00"/>
    <n v="1969"/>
    <n v="1979"/>
    <d v="2009-02-26T00:00:00"/>
    <n v="1"/>
    <s v="Yes"/>
    <n v="61"/>
    <n v="22.59"/>
    <n v="61.91"/>
    <n v="78.47"/>
    <n v="185.42"/>
    <n v="185.42"/>
    <n v="22.82"/>
    <n v="746"/>
    <s v="No"/>
    <s v="Diseases of the circulatory system"/>
    <s v="apparently dying suddenly from a heart-related cause"/>
    <s v="MC82.Z"/>
    <x v="2"/>
  </r>
  <r>
    <n v="3706"/>
    <s v="Jacque Vaughn"/>
    <d v="1975-02-11T00:00:00"/>
    <s v="Former"/>
    <s v="g"/>
    <s v="USA"/>
    <s v="Black"/>
    <d v="1997-11-01T00:00:00"/>
    <n v="1997"/>
    <n v="2009"/>
    <d v="2019-07-31T00:00:00"/>
    <n v="0"/>
    <s v="No"/>
    <n v="44"/>
    <n v="22.72"/>
    <n v="44.47"/>
    <n v="86.18"/>
    <n v="185.42"/>
    <n v="185.42"/>
    <n v="25.07"/>
    <n v="776"/>
    <s v="No"/>
    <m/>
    <m/>
    <m/>
    <x v="1"/>
  </r>
  <r>
    <n v="3707"/>
    <s v="Bob Verga"/>
    <d v="1945-09-07T00:00:00"/>
    <s v="Former"/>
    <s v="g"/>
    <s v="USA"/>
    <s v="White"/>
    <d v="1973-11-01T00:00:00"/>
    <n v="1973"/>
    <n v="1974"/>
    <d v="2019-07-31T00:00:00"/>
    <n v="0"/>
    <s v="No"/>
    <n v="73"/>
    <n v="28.15"/>
    <n v="73.89"/>
    <n v="86.18"/>
    <n v="185.42"/>
    <n v="185.42"/>
    <n v="25.07"/>
    <n v="21"/>
    <s v="No"/>
    <m/>
    <m/>
    <m/>
    <x v="1"/>
  </r>
  <r>
    <n v="3708"/>
    <s v="Whitey Von Nieda"/>
    <d v="1922-06-19T00:00:00"/>
    <s v="Former"/>
    <s v="G-F"/>
    <s v="USA"/>
    <s v="White"/>
    <d v="1949-11-01T00:00:00"/>
    <n v="1949"/>
    <n v="1950"/>
    <d v="2019-07-31T00:00:00"/>
    <n v="0"/>
    <s v="No"/>
    <n v="97"/>
    <n v="27.37"/>
    <n v="97.11"/>
    <n v="77.11"/>
    <n v="185.42"/>
    <n v="185.42"/>
    <n v="22.43"/>
    <n v="59"/>
    <s v="No"/>
    <m/>
    <m/>
    <m/>
    <x v="1"/>
  </r>
  <r>
    <n v="3709"/>
    <s v="Kemba Walker"/>
    <d v="1990-05-08T00:00:00"/>
    <s v="Active"/>
    <s v="g"/>
    <s v="USA"/>
    <s v="Black"/>
    <d v="2011-11-01T00:00:00"/>
    <n v="2011"/>
    <n v="2020"/>
    <d v="2019-07-31T00:00:00"/>
    <n v="0"/>
    <s v="No"/>
    <n v="29"/>
    <n v="21.48"/>
    <n v="29.23"/>
    <n v="78.02"/>
    <n v="185.42"/>
    <n v="185.42"/>
    <n v="22.69"/>
    <n v="267"/>
    <s v="No"/>
    <m/>
    <m/>
    <m/>
    <x v="1"/>
  </r>
  <r>
    <n v="3710"/>
    <s v="Red Wallace"/>
    <d v="1918-07-12T00:00:00"/>
    <s v="Former"/>
    <s v="g"/>
    <s v="USA"/>
    <s v="White"/>
    <d v="1946-11-01T00:00:00"/>
    <n v="1946"/>
    <n v="1947"/>
    <d v="1977-07-07T00:00:00"/>
    <n v="1"/>
    <s v="Yes"/>
    <n v="58"/>
    <n v="28.31"/>
    <n v="58.99"/>
    <n v="83.91"/>
    <n v="185.42"/>
    <n v="185.42"/>
    <n v="24.41"/>
    <n v="61"/>
    <s v="No"/>
    <s v="No encontrado"/>
    <s v="Cáncer"/>
    <s v="2D4Z Unspecified malignant neoplasms of ill-defined or unspecified sites "/>
    <x v="3"/>
  </r>
  <r>
    <n v="3711"/>
    <s v="Earl Watson"/>
    <d v="1979-06-12T00:00:00"/>
    <s v="Former"/>
    <s v="g"/>
    <s v="USA"/>
    <s v="Mezcla"/>
    <d v="2001-11-01T00:00:00"/>
    <n v="2001"/>
    <n v="2014"/>
    <d v="2019-07-31T00:00:00"/>
    <n v="0"/>
    <s v="No"/>
    <n v="40"/>
    <n v="22.39"/>
    <n v="40.130000000000003"/>
    <n v="88.45"/>
    <n v="185.42"/>
    <n v="185.42"/>
    <n v="25.73"/>
    <n v="878"/>
    <s v="No"/>
    <m/>
    <m/>
    <m/>
    <x v="1"/>
  </r>
  <r>
    <n v="3712"/>
    <s v="Slick Watts"/>
    <d v="1951-07-22T00:00:00"/>
    <s v="Former"/>
    <s v="g"/>
    <s v="USA"/>
    <s v="Black"/>
    <d v="1973-11-01T00:00:00"/>
    <n v="1973"/>
    <n v="1979"/>
    <d v="2019-07-31T00:00:00"/>
    <n v="0"/>
    <s v="No"/>
    <n v="68"/>
    <n v="22.28"/>
    <n v="68.02"/>
    <n v="79.38"/>
    <n v="185.42"/>
    <n v="185.42"/>
    <n v="23.09"/>
    <n v="437"/>
    <s v="No"/>
    <m/>
    <m/>
    <m/>
    <x v="1"/>
  </r>
  <r>
    <n v="3713"/>
    <s v="Ralph Wells"/>
    <d v="1940-09-03T00:00:00"/>
    <s v="Former"/>
    <s v="g"/>
    <s v="USA"/>
    <s v="Black"/>
    <d v="1962-11-01T00:00:00"/>
    <n v="1962"/>
    <n v="1963"/>
    <d v="1968-08-02T00:00:00"/>
    <n v="1"/>
    <s v="Yes"/>
    <n v="27"/>
    <n v="22.16"/>
    <n v="27.91"/>
    <n v="81.650000000000006"/>
    <n v="185.42"/>
    <n v="185.42"/>
    <n v="23.75"/>
    <n v="3"/>
    <s v="No"/>
    <s v="Accidente/Asesinato/Suicidio"/>
    <s v="Ahogado, cayó de un bote"/>
    <s v="PA91 Unintentional drowning or submersion, following fall into body of water"/>
    <x v="5"/>
  </r>
  <r>
    <n v="3714"/>
    <s v="Clinton Wheeler"/>
    <d v="1959-10-27T00:00:00"/>
    <s v="Former"/>
    <s v="g"/>
    <s v="USA"/>
    <s v="Black"/>
    <d v="1987-11-01T00:00:00"/>
    <n v="1987"/>
    <n v="1989"/>
    <d v="2019-02-14T00:00:00"/>
    <n v="1"/>
    <s v="Yes"/>
    <n v="59"/>
    <n v="28.01"/>
    <n v="59.3"/>
    <n v="83.91"/>
    <n v="185.42"/>
    <n v="185.42"/>
    <n v="24.41"/>
    <n v="87"/>
    <s v="No"/>
    <m/>
    <s v="No lo dice"/>
    <s v="XB5F"/>
    <x v="4"/>
  </r>
  <r>
    <n v="3715"/>
    <s v="Skippy Whitaker"/>
    <d v="1930-08-29T00:00:00"/>
    <s v="Former"/>
    <s v="g"/>
    <s v="USA"/>
    <s v="White"/>
    <d v="1954-11-01T00:00:00"/>
    <n v="1954"/>
    <n v="1955"/>
    <d v="1990-08-15T00:00:00"/>
    <n v="1"/>
    <s v="Yes"/>
    <n v="59"/>
    <n v="24.18"/>
    <n v="59.96"/>
    <n v="81.650000000000006"/>
    <n v="185.42"/>
    <n v="185.42"/>
    <n v="23.75"/>
    <n v="3"/>
    <s v="No"/>
    <s v="No encontrado"/>
    <s v="Nada"/>
    <s v="XB5F"/>
    <x v="4"/>
  </r>
  <r>
    <n v="3716"/>
    <s v="Lenny Wilkens*"/>
    <d v="1937-10-28T00:00:00"/>
    <s v="Former"/>
    <s v="g"/>
    <s v="USA"/>
    <s v="Mezcla"/>
    <d v="1960-11-01T00:00:00"/>
    <n v="1960"/>
    <n v="1975"/>
    <d v="2019-07-31T00:00:00"/>
    <n v="0"/>
    <s v="No"/>
    <n v="81"/>
    <n v="23.01"/>
    <n v="81.75"/>
    <n v="81.650000000000006"/>
    <n v="185.42"/>
    <n v="185.42"/>
    <n v="23.75"/>
    <n v="1077"/>
    <s v="Yes"/>
    <m/>
    <m/>
    <m/>
    <x v="1"/>
  </r>
  <r>
    <n v="3717"/>
    <s v="Art Williams"/>
    <d v="1939-09-29T00:00:00"/>
    <s v="Former"/>
    <s v="g"/>
    <s v="USA"/>
    <s v="Black"/>
    <d v="1967-11-01T00:00:00"/>
    <n v="1967"/>
    <n v="1974"/>
    <d v="2018-09-27T00:00:00"/>
    <n v="1"/>
    <s v="Yes"/>
    <n v="78"/>
    <n v="28.09"/>
    <n v="79"/>
    <n v="81.650000000000006"/>
    <n v="185.42"/>
    <n v="185.42"/>
    <n v="23.75"/>
    <n v="541"/>
    <s v="No"/>
    <m/>
    <s v="Stroke"/>
    <s v="8B20 Stroke not known if ischaemic or haemorrhagic"/>
    <x v="0"/>
  </r>
  <r>
    <n v="3718"/>
    <s v="Jason Williams"/>
    <d v="1975-11-18T00:00:00"/>
    <s v="Former"/>
    <s v="g"/>
    <s v="USA"/>
    <s v="White"/>
    <d v="1998-11-01T00:00:00"/>
    <n v="1998"/>
    <n v="2011"/>
    <d v="2019-07-31T00:00:00"/>
    <n v="0"/>
    <s v="No"/>
    <n v="43"/>
    <n v="22.95"/>
    <n v="43.7"/>
    <n v="86.18"/>
    <n v="185.42"/>
    <n v="185.42"/>
    <n v="25.07"/>
    <n v="788"/>
    <s v="No"/>
    <m/>
    <m/>
    <m/>
    <x v="1"/>
  </r>
  <r>
    <n v="3719"/>
    <s v="Mo Williams"/>
    <d v="1982-12-19T00:00:00"/>
    <s v="Former"/>
    <s v="g"/>
    <s v="USA"/>
    <s v="Black"/>
    <d v="2003-11-01T00:00:00"/>
    <n v="2003"/>
    <n v="2016"/>
    <d v="2019-07-31T00:00:00"/>
    <n v="0"/>
    <s v="No"/>
    <n v="36"/>
    <n v="20.87"/>
    <n v="36.61"/>
    <n v="89.81"/>
    <n v="185.42"/>
    <n v="185.42"/>
    <n v="26.12"/>
    <n v="764"/>
    <s v="No"/>
    <m/>
    <m/>
    <m/>
    <x v="1"/>
  </r>
  <r>
    <n v="3720"/>
    <s v="Rickey Williams"/>
    <d v="1957-03-12T00:00:00"/>
    <s v="Former"/>
    <s v="g"/>
    <s v="USA"/>
    <s v="Black"/>
    <d v="1982-11-01T00:00:00"/>
    <n v="1982"/>
    <n v="1983"/>
    <d v="2019-07-31T00:00:00"/>
    <n v="0"/>
    <s v="No"/>
    <n v="62"/>
    <n v="25.64"/>
    <n v="62.38"/>
    <n v="79.38"/>
    <n v="185.42"/>
    <n v="185.42"/>
    <n v="23.09"/>
    <n v="44"/>
    <s v="No"/>
    <m/>
    <m/>
    <m/>
    <x v="1"/>
  </r>
  <r>
    <n v="3721"/>
    <s v="Shammond Williams"/>
    <d v="1975-04-05T00:00:00"/>
    <s v="Former"/>
    <s v="g"/>
    <s v="USA"/>
    <s v="Black"/>
    <d v="1998-11-01T00:00:00"/>
    <n v="1998"/>
    <n v="2007"/>
    <d v="2019-07-31T00:00:00"/>
    <n v="0"/>
    <s v="No"/>
    <n v="44"/>
    <n v="23.58"/>
    <n v="44.32"/>
    <n v="91.17"/>
    <n v="185.42"/>
    <n v="185.42"/>
    <n v="26.52"/>
    <n v="325"/>
    <s v="No"/>
    <m/>
    <m/>
    <m/>
    <x v="1"/>
  </r>
  <r>
    <n v="3722"/>
    <s v="Tony Windis"/>
    <d v="1933-01-27T00:00:00"/>
    <s v="Former"/>
    <s v="g"/>
    <s v="USA"/>
    <s v="White"/>
    <d v="1959-11-01T00:00:00"/>
    <n v="1959"/>
    <n v="1960"/>
    <d v="2019-07-31T00:00:00"/>
    <n v="0"/>
    <s v="No"/>
    <n v="86"/>
    <n v="26.76"/>
    <n v="86.51"/>
    <n v="72.569999999999993"/>
    <n v="185.42"/>
    <n v="185.42"/>
    <n v="21.11"/>
    <n v="9"/>
    <s v="No"/>
    <m/>
    <m/>
    <m/>
    <x v="1"/>
  </r>
  <r>
    <n v="3723"/>
    <s v="Marv Winkler"/>
    <d v="1948-02-18T00:00:00"/>
    <s v="Former"/>
    <s v="g"/>
    <s v="USA"/>
    <s v="Black"/>
    <d v="1970-11-01T00:00:00"/>
    <n v="1970"/>
    <n v="1971"/>
    <d v="2019-07-31T00:00:00"/>
    <n v="0"/>
    <s v="No"/>
    <n v="71"/>
    <n v="22.7"/>
    <n v="71.45"/>
    <n v="74.39"/>
    <n v="185.42"/>
    <n v="185.42"/>
    <n v="21.64"/>
    <n v="3"/>
    <s v="No"/>
    <m/>
    <m/>
    <m/>
    <x v="1"/>
  </r>
  <r>
    <n v="3724"/>
    <s v="Chris Wright"/>
    <d v="1989-11-04T00:00:00"/>
    <s v="Former"/>
    <s v="g"/>
    <s v="USA"/>
    <s v="Black"/>
    <d v="2013-03-14T00:00:00"/>
    <n v="2012"/>
    <n v="2013"/>
    <d v="2019-07-31T00:00:00"/>
    <n v="0"/>
    <s v="No"/>
    <n v="29"/>
    <n v="23.36"/>
    <n v="29.74"/>
    <n v="95.25"/>
    <n v="185.42"/>
    <n v="185.42"/>
    <n v="27.71"/>
    <n v="3"/>
    <s v="No"/>
    <m/>
    <m/>
    <m/>
    <x v="1"/>
  </r>
  <r>
    <n v="3725"/>
    <s v="Larry Wright"/>
    <d v="1954-11-23T00:00:00"/>
    <s v="Former"/>
    <s v="g"/>
    <s v="USA"/>
    <s v="Black"/>
    <d v="1976-11-01T00:00:00"/>
    <n v="1976"/>
    <n v="1982"/>
    <d v="2019-07-31T00:00:00"/>
    <n v="0"/>
    <s v="No"/>
    <n v="64"/>
    <n v="21.94"/>
    <n v="64.680000000000007"/>
    <n v="72.569999999999993"/>
    <n v="185.42"/>
    <n v="185.42"/>
    <n v="21.11"/>
    <n v="343"/>
    <s v="No"/>
    <m/>
    <m/>
    <m/>
    <x v="1"/>
  </r>
  <r>
    <n v="3726"/>
    <s v="Dave Zeller"/>
    <d v="1939-06-08T00:00:00"/>
    <s v="Former"/>
    <s v="g"/>
    <s v="USA"/>
    <s v="White"/>
    <d v="1961-11-01T00:00:00"/>
    <n v="1961"/>
    <n v="1962"/>
    <d v="2019-07-31T00:00:00"/>
    <n v="0"/>
    <s v="No"/>
    <n v="80"/>
    <n v="22.4"/>
    <n v="80.150000000000006"/>
    <n v="79.38"/>
    <n v="185.42"/>
    <n v="185.42"/>
    <n v="23.09"/>
    <n v="61"/>
    <s v="No"/>
    <m/>
    <m/>
    <m/>
    <x v="1"/>
  </r>
  <r>
    <n v="3727"/>
    <s v="Bill Zopf"/>
    <d v="1948-06-07T00:00:00"/>
    <s v="Former"/>
    <s v="g"/>
    <s v="USA"/>
    <s v="Black"/>
    <d v="1970-11-01T00:00:00"/>
    <n v="1970"/>
    <n v="1971"/>
    <d v="2019-07-31T00:00:00"/>
    <n v="0"/>
    <s v="No"/>
    <n v="71"/>
    <n v="22.4"/>
    <n v="71.150000000000006"/>
    <n v="77.11"/>
    <n v="185.42"/>
    <n v="185.42"/>
    <n v="22.43"/>
    <n v="53"/>
    <s v="No"/>
    <m/>
    <m/>
    <m/>
    <x v="1"/>
  </r>
  <r>
    <n v="3728"/>
    <s v="Don Ackerman"/>
    <d v="1930-09-04T00:00:00"/>
    <s v="Former"/>
    <s v="g"/>
    <s v="USA"/>
    <s v="White"/>
    <d v="1953-11-01T00:00:00"/>
    <n v="1953"/>
    <n v="1954"/>
    <d v="2011-07-09T00:00:00"/>
    <n v="1"/>
    <s v="Yes"/>
    <n v="80"/>
    <n v="23.16"/>
    <n v="80.84"/>
    <n v="83.01"/>
    <n v="182.88"/>
    <n v="182.88"/>
    <n v="24.82"/>
    <n v="28"/>
    <s v="No"/>
    <m/>
    <s v="Nada"/>
    <s v="XB5F"/>
    <x v="4"/>
  </r>
  <r>
    <n v="3729"/>
    <s v="Kenny Anderson"/>
    <d v="1970-10-09T00:00:00"/>
    <s v="Former"/>
    <s v="g"/>
    <s v="USA"/>
    <s v="Black"/>
    <d v="1991-11-01T00:00:00"/>
    <n v="1991"/>
    <n v="2005"/>
    <d v="2019-07-31T00:00:00"/>
    <n v="0"/>
    <s v="No"/>
    <n v="48"/>
    <n v="21.06"/>
    <n v="48.81"/>
    <n v="76.2"/>
    <n v="182.88"/>
    <n v="182.88"/>
    <n v="22.78"/>
    <n v="858"/>
    <s v="Yes"/>
    <m/>
    <m/>
    <m/>
    <x v="1"/>
  </r>
  <r>
    <n v="3730"/>
    <s v="Greg Anthony"/>
    <d v="1967-11-15T00:00:00"/>
    <s v="Former"/>
    <s v="g"/>
    <s v="USA"/>
    <s v="Black"/>
    <d v="1991-11-01T00:00:00"/>
    <n v="1991"/>
    <n v="2002"/>
    <d v="2019-07-31T00:00:00"/>
    <n v="0"/>
    <s v="No"/>
    <n v="51"/>
    <n v="23.96"/>
    <n v="51.71"/>
    <n v="79.83"/>
    <n v="182.88"/>
    <n v="182.88"/>
    <n v="23.87"/>
    <n v="757"/>
    <s v="Yes"/>
    <m/>
    <m/>
    <m/>
    <x v="1"/>
  </r>
  <r>
    <n v="3731"/>
    <s v="Darrell Armstrong"/>
    <d v="1968-06-22T00:00:00"/>
    <s v="Former"/>
    <s v="g"/>
    <s v="USA"/>
    <s v="Black"/>
    <d v="1994-11-01T00:00:00"/>
    <n v="1994"/>
    <n v="2008"/>
    <d v="2019-07-31T00:00:00"/>
    <n v="0"/>
    <s v="No"/>
    <n v="51"/>
    <n v="26.36"/>
    <n v="51.1"/>
    <n v="77.11"/>
    <n v="182.88"/>
    <n v="182.88"/>
    <n v="23.06"/>
    <n v="840"/>
    <s v="No"/>
    <m/>
    <m/>
    <m/>
    <x v="1"/>
  </r>
  <r>
    <n v="3732"/>
    <s v="Al Attles"/>
    <d v="1936-11-07T00:00:00"/>
    <s v="Former"/>
    <s v="g"/>
    <s v="USA"/>
    <s v="Black"/>
    <d v="1960-11-01T00:00:00"/>
    <n v="1960"/>
    <n v="1971"/>
    <d v="2019-07-31T00:00:00"/>
    <n v="0"/>
    <s v="No"/>
    <n v="82"/>
    <n v="23.98"/>
    <n v="82.73"/>
    <n v="79.38"/>
    <n v="182.88"/>
    <n v="182.88"/>
    <n v="23.73"/>
    <n v="711"/>
    <s v="No"/>
    <m/>
    <m/>
    <m/>
    <x v="1"/>
  </r>
  <r>
    <n v="3733"/>
    <s v="D.J. Augustin"/>
    <d v="1987-11-10T00:00:00"/>
    <s v="Active"/>
    <s v="g"/>
    <s v="USA"/>
    <s v="Black"/>
    <d v="2008-11-01T00:00:00"/>
    <n v="2008"/>
    <n v="2020"/>
    <d v="2019-07-31T00:00:00"/>
    <n v="0"/>
    <s v="No"/>
    <n v="31"/>
    <n v="20.98"/>
    <n v="31.72"/>
    <n v="83.01"/>
    <n v="182.88"/>
    <n v="182.88"/>
    <n v="24.82"/>
    <n v="497"/>
    <s v="No"/>
    <m/>
    <m/>
    <m/>
    <x v="1"/>
  </r>
  <r>
    <n v="3734"/>
    <s v="Johnny Austin"/>
    <d v="1944-08-31T00:00:00"/>
    <s v="Former"/>
    <s v="g"/>
    <s v="USA"/>
    <s v="Black"/>
    <d v="1966-11-01T00:00:00"/>
    <n v="1966"/>
    <n v="1967"/>
    <d v="2019-07-31T00:00:00"/>
    <n v="0"/>
    <s v="No"/>
    <n v="74"/>
    <n v="22.17"/>
    <n v="74.91"/>
    <n v="77.11"/>
    <n v="182.88"/>
    <n v="182.88"/>
    <n v="23.06"/>
    <n v="4"/>
    <s v="No"/>
    <m/>
    <m/>
    <m/>
    <x v="1"/>
  </r>
  <r>
    <n v="3735"/>
    <s v="John Bagley"/>
    <d v="1960-04-23T00:00:00"/>
    <s v="Former"/>
    <s v="g"/>
    <s v="USA"/>
    <s v="Black"/>
    <d v="1982-11-01T00:00:00"/>
    <n v="1982"/>
    <n v="1994"/>
    <d v="2019-07-31T00:00:00"/>
    <n v="0"/>
    <s v="No"/>
    <n v="59"/>
    <n v="22.52"/>
    <n v="59.27"/>
    <n v="83.91"/>
    <n v="182.88"/>
    <n v="182.88"/>
    <n v="25.09"/>
    <n v="665"/>
    <s v="No"/>
    <m/>
    <m/>
    <m/>
    <x v="1"/>
  </r>
  <r>
    <n v="3736"/>
    <s v="Norm Baker"/>
    <d v="1923-02-17T00:00:00"/>
    <s v="Former"/>
    <s v="g"/>
    <s v="No USA"/>
    <s v="White"/>
    <d v="1946-11-01T00:00:00"/>
    <n v="1946"/>
    <n v="1947"/>
    <d v="1989-04-23T00:00:00"/>
    <n v="1"/>
    <s v="Yes"/>
    <n v="66"/>
    <n v="23.7"/>
    <n v="66.180000000000007"/>
    <n v="81.650000000000006"/>
    <n v="182.88"/>
    <n v="182.88"/>
    <n v="24.41"/>
    <n v="4"/>
    <s v="No"/>
    <m/>
    <s v="Congestive heart failure"/>
    <s v="BD10"/>
    <x v="2"/>
  </r>
  <r>
    <n v="3737"/>
    <s v="Jose Barea"/>
    <d v="1984-06-26T00:00:00"/>
    <s v="Active"/>
    <s v="g"/>
    <s v="No USA"/>
    <s v="White"/>
    <d v="2006-11-01T00:00:00"/>
    <n v="2006"/>
    <n v="2020"/>
    <d v="2019-07-31T00:00:00"/>
    <n v="0"/>
    <s v="No"/>
    <n v="35"/>
    <n v="22.35"/>
    <n v="35.090000000000003"/>
    <n v="83.91"/>
    <n v="182.88"/>
    <n v="182.88"/>
    <n v="25.09"/>
    <n v="577"/>
    <s v="No"/>
    <m/>
    <m/>
    <m/>
    <x v="1"/>
  </r>
  <r>
    <n v="3738"/>
    <s v="Rodrigue Beaubois"/>
    <d v="1988-02-24T00:00:00"/>
    <s v="Former"/>
    <s v="g"/>
    <s v="No USA"/>
    <s v="Black"/>
    <d v="2009-11-01T00:00:00"/>
    <n v="2009"/>
    <n v="2013"/>
    <d v="2019-07-31T00:00:00"/>
    <n v="0"/>
    <s v="No"/>
    <n v="31"/>
    <n v="21.69"/>
    <n v="31.43"/>
    <n v="77.11"/>
    <n v="182.88"/>
    <n v="182.88"/>
    <n v="23.06"/>
    <n v="182"/>
    <s v="No"/>
    <m/>
    <m/>
    <m/>
    <x v="1"/>
  </r>
  <r>
    <n v="3739"/>
    <s v="Whitey Bell"/>
    <d v="1932-09-13T00:00:00"/>
    <s v="Former"/>
    <s v="g"/>
    <s v="USA"/>
    <s v="White"/>
    <d v="1959-11-01T00:00:00"/>
    <n v="1959"/>
    <n v="1961"/>
    <d v="2019-07-31T00:00:00"/>
    <n v="0"/>
    <s v="No"/>
    <n v="86"/>
    <n v="27.13"/>
    <n v="86.88"/>
    <n v="81.650000000000006"/>
    <n v="182.88"/>
    <n v="182.88"/>
    <n v="24.41"/>
    <n v="36"/>
    <s v="No"/>
    <m/>
    <m/>
    <m/>
    <x v="1"/>
  </r>
  <r>
    <n v="3740"/>
    <s v="Elmer Bennett"/>
    <d v="1970-02-13T00:00:00"/>
    <s v="Former"/>
    <s v="g"/>
    <s v="USA"/>
    <s v="Black"/>
    <d v="1994-11-01T00:00:00"/>
    <n v="1994"/>
    <n v="1997"/>
    <d v="2019-07-31T00:00:00"/>
    <n v="0"/>
    <s v="No"/>
    <n v="49"/>
    <n v="24.71"/>
    <n v="49.46"/>
    <n v="77.11"/>
    <n v="182.88"/>
    <n v="182.88"/>
    <n v="23.06"/>
    <n v="21"/>
    <s v="No"/>
    <m/>
    <m/>
    <m/>
    <x v="1"/>
  </r>
  <r>
    <n v="3741"/>
    <s v="Tony Bennett"/>
    <d v="1969-06-01T00:00:00"/>
    <s v="Former"/>
    <s v="g"/>
    <s v="USA"/>
    <s v="Black"/>
    <d v="1992-11-01T00:00:00"/>
    <n v="1992"/>
    <n v="1995"/>
    <d v="2019-07-31T00:00:00"/>
    <n v="0"/>
    <s v="No"/>
    <n v="50"/>
    <n v="23.42"/>
    <n v="50.16"/>
    <n v="79.38"/>
    <n v="182.88"/>
    <n v="182.88"/>
    <n v="23.73"/>
    <n v="152"/>
    <s v="No"/>
    <m/>
    <m/>
    <m/>
    <x v="1"/>
  </r>
  <r>
    <n v="3742"/>
    <s v="James Blackwell"/>
    <d v="1968-02-25T00:00:00"/>
    <s v="Former"/>
    <s v="g"/>
    <s v="USA"/>
    <s v="Black"/>
    <d v="1994-11-01T00:00:00"/>
    <n v="1994"/>
    <n v="1995"/>
    <d v="2019-07-31T00:00:00"/>
    <n v="0"/>
    <s v="No"/>
    <n v="51"/>
    <n v="26.68"/>
    <n v="51.43"/>
    <n v="86.18"/>
    <n v="182.88"/>
    <n v="182.88"/>
    <n v="25.77"/>
    <n v="13"/>
    <s v="No"/>
    <m/>
    <m/>
    <m/>
    <x v="1"/>
  </r>
  <r>
    <n v="3743"/>
    <s v="Will Blalock"/>
    <d v="1983-09-08T00:00:00"/>
    <s v="Former"/>
    <s v="g"/>
    <s v="USA"/>
    <s v="Black"/>
    <d v="2006-11-01T00:00:00"/>
    <n v="2006"/>
    <n v="2007"/>
    <d v="2019-07-31T00:00:00"/>
    <n v="0"/>
    <s v="No"/>
    <n v="35"/>
    <n v="23.15"/>
    <n v="35.89"/>
    <n v="92.99"/>
    <n v="182.88"/>
    <n v="182.88"/>
    <n v="27.8"/>
    <n v="14"/>
    <s v="No"/>
    <m/>
    <m/>
    <m/>
    <x v="1"/>
  </r>
  <r>
    <n v="3744"/>
    <s v="Mookie Blaylock"/>
    <d v="1967-03-20T00:00:00"/>
    <s v="Former"/>
    <s v="g"/>
    <s v="USA"/>
    <s v="Black"/>
    <d v="1989-11-01T00:00:00"/>
    <n v="1989"/>
    <n v="2002"/>
    <d v="2019-07-31T00:00:00"/>
    <n v="0"/>
    <s v="No"/>
    <n v="52"/>
    <n v="22.62"/>
    <n v="52.36"/>
    <n v="81.650000000000006"/>
    <n v="182.88"/>
    <n v="182.88"/>
    <n v="24.41"/>
    <n v="889"/>
    <s v="No"/>
    <m/>
    <m/>
    <m/>
    <x v="1"/>
  </r>
  <r>
    <n v="3745"/>
    <s v="Nelson Bobb"/>
    <d v="1924-02-25T00:00:00"/>
    <s v="Former"/>
    <s v="g"/>
    <s v="USA"/>
    <s v="White"/>
    <d v="1949-11-01T00:00:00"/>
    <n v="1949"/>
    <n v="1953"/>
    <d v="2003-12-08T00:00:00"/>
    <n v="1"/>
    <s v="Yes"/>
    <n v="79"/>
    <n v="25.68"/>
    <n v="79.78"/>
    <n v="77.11"/>
    <n v="182.88"/>
    <n v="182.88"/>
    <n v="23.06"/>
    <n v="227"/>
    <s v="No"/>
    <s v="Cáncer"/>
    <s v="Cáncer"/>
    <s v="2D4Z Unspecified malignant neoplasms of ill-defined or unspecified sites"/>
    <x v="3"/>
  </r>
  <r>
    <n v="3746"/>
    <s v="Aaron Brooks"/>
    <d v="1985-01-14T00:00:00"/>
    <s v="Former"/>
    <s v="g"/>
    <s v="USA"/>
    <s v="Black"/>
    <d v="2007-11-01T00:00:00"/>
    <n v="2007"/>
    <n v="2018"/>
    <d v="2019-07-31T00:00:00"/>
    <n v="0"/>
    <s v="No"/>
    <n v="34"/>
    <n v="22.8"/>
    <n v="34.54"/>
    <n v="73.03"/>
    <n v="182.88"/>
    <n v="182.88"/>
    <n v="21.84"/>
    <n v="466"/>
    <s v="No"/>
    <m/>
    <m/>
    <m/>
    <x v="1"/>
  </r>
  <r>
    <n v="3747"/>
    <s v="Dee Brown"/>
    <d v="1984-08-17T00:00:00"/>
    <s v="Former"/>
    <s v="g"/>
    <s v="USA"/>
    <s v="Black"/>
    <d v="2006-11-01T00:00:00"/>
    <n v="2006"/>
    <n v="2009"/>
    <d v="2019-07-31T00:00:00"/>
    <n v="0"/>
    <s v="No"/>
    <n v="34"/>
    <n v="22.21"/>
    <n v="34.950000000000003"/>
    <n v="83.91"/>
    <n v="182.88"/>
    <n v="182.88"/>
    <n v="25.09"/>
    <n v="68"/>
    <s v="No"/>
    <m/>
    <m/>
    <m/>
    <x v="1"/>
  </r>
  <r>
    <n v="3748"/>
    <s v="Harold Brown"/>
    <d v="1923-10-02T00:00:00"/>
    <s v="Former"/>
    <s v="g"/>
    <s v="USA"/>
    <s v="White"/>
    <d v="1946-11-01T00:00:00"/>
    <n v="1946"/>
    <n v="1947"/>
    <d v="1980-09-15T00:00:00"/>
    <n v="1"/>
    <s v="Yes"/>
    <n v="56"/>
    <n v="23.08"/>
    <n v="56.96"/>
    <n v="70.31"/>
    <n v="182.88"/>
    <n v="182.88"/>
    <n v="21.02"/>
    <n v="54"/>
    <s v="No"/>
    <s v="No encontrado"/>
    <s v="Nada"/>
    <s v="XB5F"/>
    <x v="4"/>
  </r>
  <r>
    <n v="3749"/>
    <s v="Dick Bunt"/>
    <d v="1930-07-13T00:00:00"/>
    <s v="Former"/>
    <s v="g"/>
    <s v="USA"/>
    <s v="White"/>
    <d v="1952-11-01T00:00:00"/>
    <n v="1952"/>
    <n v="1953"/>
    <d v="2019-07-31T00:00:00"/>
    <n v="0"/>
    <s v="No"/>
    <n v="89"/>
    <n v="22.31"/>
    <n v="89.05"/>
    <n v="77.11"/>
    <n v="182.88"/>
    <n v="182.88"/>
    <n v="23.06"/>
    <n v="26"/>
    <s v="No"/>
    <m/>
    <m/>
    <m/>
    <x v="1"/>
  </r>
  <r>
    <n v="3750"/>
    <s v="Will Bynum"/>
    <d v="1983-01-04T00:00:00"/>
    <s v="Former"/>
    <s v="g"/>
    <s v="USA"/>
    <s v="Black"/>
    <d v="2005-11-01T00:00:00"/>
    <n v="2005"/>
    <n v="2015"/>
    <d v="2019-07-31T00:00:00"/>
    <n v="0"/>
    <s v="No"/>
    <n v="36"/>
    <n v="22.83"/>
    <n v="36.57"/>
    <n v="83.91"/>
    <n v="182.88"/>
    <n v="182.88"/>
    <n v="25.09"/>
    <n v="353"/>
    <s v="No"/>
    <m/>
    <m/>
    <m/>
    <x v="1"/>
  </r>
  <r>
    <n v="3751"/>
    <s v="Mack Calvin"/>
    <d v="1947-07-27T00:00:00"/>
    <s v="Former"/>
    <s v="g"/>
    <s v="USA"/>
    <s v="Black"/>
    <d v="1976-11-01T00:00:00"/>
    <n v="1976"/>
    <n v="1981"/>
    <d v="2019-07-31T00:00:00"/>
    <n v="0"/>
    <s v="No"/>
    <n v="72"/>
    <n v="29.27"/>
    <n v="72.010000000000005"/>
    <n v="74.84"/>
    <n v="182.88"/>
    <n v="182.88"/>
    <n v="22.38"/>
    <n v="222"/>
    <s v="No"/>
    <m/>
    <m/>
    <m/>
    <x v="1"/>
  </r>
  <r>
    <n v="3752"/>
    <s v="Isaiah Canaan"/>
    <d v="1991-05-21T00:00:00"/>
    <s v="Former"/>
    <s v="g"/>
    <s v="USA"/>
    <s v="Black"/>
    <d v="2013-11-01T00:00:00"/>
    <n v="2013"/>
    <n v="2019"/>
    <d v="2019-07-31T00:00:00"/>
    <n v="0"/>
    <s v="No"/>
    <n v="28"/>
    <n v="22.45"/>
    <n v="28.19"/>
    <n v="91.17"/>
    <n v="182.88"/>
    <n v="182.88"/>
    <n v="27.26"/>
    <n v="61"/>
    <s v="No"/>
    <m/>
    <m/>
    <m/>
    <x v="1"/>
  </r>
  <r>
    <n v="3753"/>
    <s v="Don Carlson"/>
    <d v="1919-03-22T00:00:00"/>
    <s v="Former"/>
    <s v="G-F"/>
    <s v="USA"/>
    <s v="White"/>
    <d v="1946-11-01T00:00:00"/>
    <n v="1946"/>
    <n v="1951"/>
    <d v="2004-10-16T00:00:00"/>
    <n v="1"/>
    <s v="Yes"/>
    <n v="85"/>
    <n v="27.61"/>
    <n v="85.57"/>
    <n v="77.11"/>
    <n v="182.88"/>
    <n v="182.88"/>
    <n v="23.06"/>
    <n v="180"/>
    <s v="No"/>
    <s v="No encontrado"/>
    <s v="Nada"/>
    <s v="XB5F"/>
    <x v="4"/>
  </r>
  <r>
    <n v="3754"/>
    <s v="Lionel Chalmers"/>
    <d v="1980-11-10T00:00:00"/>
    <s v="Former"/>
    <s v="g"/>
    <s v="USA"/>
    <s v="Black"/>
    <d v="2004-11-01T00:00:00"/>
    <n v="2004"/>
    <n v="2005"/>
    <d v="2019-07-31T00:00:00"/>
    <n v="0"/>
    <s v="No"/>
    <n v="38"/>
    <n v="23.98"/>
    <n v="38.72"/>
    <n v="81.650000000000006"/>
    <n v="182.88"/>
    <n v="182.88"/>
    <n v="24.41"/>
    <n v="36"/>
    <s v="No"/>
    <m/>
    <m/>
    <m/>
    <x v="1"/>
  </r>
  <r>
    <n v="3755"/>
    <s v="Will Cherry"/>
    <d v="1991-02-08T00:00:00"/>
    <s v="Former"/>
    <s v="g"/>
    <s v="USA"/>
    <s v="Black"/>
    <d v="2014-11-01T00:00:00"/>
    <n v="2014"/>
    <n v="2015"/>
    <d v="2019-07-31T00:00:00"/>
    <n v="0"/>
    <s v="No"/>
    <n v="28"/>
    <n v="23.73"/>
    <n v="28.47"/>
    <n v="83.91"/>
    <n v="182.88"/>
    <n v="182.88"/>
    <n v="25.09"/>
    <n v="8"/>
    <s v="No"/>
    <m/>
    <m/>
    <m/>
    <x v="1"/>
  </r>
  <r>
    <n v="3756"/>
    <s v="Darren Collison"/>
    <d v="1987-08-23T00:00:00"/>
    <s v="Former"/>
    <s v="g"/>
    <s v="USA"/>
    <s v="Black"/>
    <d v="2009-11-01T00:00:00"/>
    <n v="2009"/>
    <n v="2019"/>
    <d v="2019-07-31T00:00:00"/>
    <n v="0"/>
    <s v="No"/>
    <n v="31"/>
    <n v="22.19"/>
    <n v="31.94"/>
    <n v="79.38"/>
    <n v="182.88"/>
    <n v="182.88"/>
    <n v="23.73"/>
    <n v="421"/>
    <s v="No"/>
    <m/>
    <m/>
    <m/>
    <x v="1"/>
  </r>
  <r>
    <n v="3757"/>
    <s v="Sean Colson"/>
    <d v="1975-07-01T00:00:00"/>
    <s v="Former"/>
    <s v="g"/>
    <s v="USA"/>
    <s v="Black"/>
    <d v="2000-11-01T00:00:00"/>
    <n v="2000"/>
    <n v="2001"/>
    <d v="2019-07-31T00:00:00"/>
    <n v="0"/>
    <s v="No"/>
    <n v="44"/>
    <n v="25.34"/>
    <n v="44.08"/>
    <n v="79.38"/>
    <n v="182.88"/>
    <n v="182.88"/>
    <n v="23.73"/>
    <n v="13"/>
    <s v="No"/>
    <m/>
    <m/>
    <m/>
    <x v="1"/>
  </r>
  <r>
    <n v="3758"/>
    <s v="Chris Corchiani"/>
    <d v="1968-03-28T00:00:00"/>
    <s v="Former"/>
    <s v="g"/>
    <s v="USA"/>
    <s v="White"/>
    <d v="1991-11-01T00:00:00"/>
    <n v="1991"/>
    <n v="1994"/>
    <d v="2019-07-31T00:00:00"/>
    <n v="0"/>
    <s v="No"/>
    <n v="51"/>
    <n v="23.59"/>
    <n v="51.34"/>
    <n v="83.91"/>
    <n v="182.88"/>
    <n v="182.88"/>
    <n v="25.09"/>
    <n v="112"/>
    <s v="No"/>
    <m/>
    <m/>
    <m/>
    <x v="1"/>
  </r>
  <r>
    <n v="3759"/>
    <s v="Ray Corley"/>
    <d v="1928-01-01T00:00:00"/>
    <s v="Former"/>
    <s v="g"/>
    <s v="USA"/>
    <s v="White"/>
    <d v="1949-11-01T00:00:00"/>
    <n v="1949"/>
    <n v="1953"/>
    <d v="2007-02-05T00:00:00"/>
    <n v="1"/>
    <s v="Yes"/>
    <n v="79"/>
    <n v="21.83"/>
    <n v="79.099999999999994"/>
    <n v="81.650000000000006"/>
    <n v="182.88"/>
    <n v="182.88"/>
    <n v="24.41"/>
    <n v="102"/>
    <s v="No"/>
    <s v="No encontrado"/>
    <s v="Nada"/>
    <s v="XB5F"/>
    <x v="4"/>
  </r>
  <r>
    <n v="3760"/>
    <s v="Joe Crispin"/>
    <d v="1979-07-18T00:00:00"/>
    <s v="Former"/>
    <s v="g"/>
    <s v="USA"/>
    <s v="White"/>
    <d v="2001-11-01T00:00:00"/>
    <n v="2001"/>
    <n v="2002"/>
    <d v="2019-07-31T00:00:00"/>
    <n v="0"/>
    <s v="No"/>
    <n v="40"/>
    <n v="22.29"/>
    <n v="40.04"/>
    <n v="83.91"/>
    <n v="182.88"/>
    <n v="182.88"/>
    <n v="25.09"/>
    <n v="21"/>
    <s v="No"/>
    <m/>
    <m/>
    <m/>
    <x v="1"/>
  </r>
  <r>
    <n v="3761"/>
    <s v="Armand Cure"/>
    <d v="1919-08-01T00:00:00"/>
    <s v="Former"/>
    <s v="F"/>
    <s v="USA"/>
    <s v="White"/>
    <d v="1946-11-01T00:00:00"/>
    <n v="1946"/>
    <n v="1947"/>
    <d v="2003-11-28T00:00:00"/>
    <n v="1"/>
    <s v="Yes"/>
    <n v="84"/>
    <n v="27.25"/>
    <n v="84.33"/>
    <n v="89.81"/>
    <n v="182.88"/>
    <n v="182.88"/>
    <n v="26.85"/>
    <n v="12"/>
    <s v="No"/>
    <m/>
    <s v="Nada"/>
    <s v="XB5F"/>
    <x v="4"/>
  </r>
  <r>
    <n v="3762"/>
    <s v="Fran Curran"/>
    <d v="1925-09-19T00:00:00"/>
    <s v="Former"/>
    <s v="g"/>
    <s v="USA"/>
    <s v="White"/>
    <d v="1948-11-01T00:00:00"/>
    <n v="1948"/>
    <n v="1950"/>
    <d v="2004-09-18T00:00:00"/>
    <n v="1"/>
    <s v="Yes"/>
    <n v="78"/>
    <n v="23.12"/>
    <n v="79"/>
    <n v="79.38"/>
    <n v="182.88"/>
    <n v="182.88"/>
    <n v="23.73"/>
    <n v="123"/>
    <s v="No"/>
    <m/>
    <s v="No he encontrado nada"/>
    <s v="XB5F"/>
    <x v="4"/>
  </r>
  <r>
    <n v="3763"/>
    <s v="Louie Dampier"/>
    <d v="1944-11-20T00:00:00"/>
    <s v="Former"/>
    <s v="g"/>
    <s v="USA"/>
    <s v="White"/>
    <d v="1976-11-01T00:00:00"/>
    <n v="1976"/>
    <n v="1979"/>
    <d v="2019-07-31T00:00:00"/>
    <n v="0"/>
    <s v="No"/>
    <n v="74"/>
    <n v="31.95"/>
    <n v="74.69"/>
    <n v="77.11"/>
    <n v="182.88"/>
    <n v="182.88"/>
    <n v="23.06"/>
    <n v="232"/>
    <s v="No"/>
    <m/>
    <m/>
    <m/>
    <x v="1"/>
  </r>
  <r>
    <n v="3764"/>
    <s v="Rod Derline"/>
    <d v="1952-03-11T00:00:00"/>
    <s v="Former"/>
    <s v="g"/>
    <s v="USA"/>
    <s v="White"/>
    <d v="1974-11-01T00:00:00"/>
    <n v="1974"/>
    <n v="1976"/>
    <d v="2019-07-31T00:00:00"/>
    <n v="0"/>
    <s v="No"/>
    <n v="67"/>
    <n v="22.64"/>
    <n v="67.39"/>
    <n v="79.38"/>
    <n v="182.88"/>
    <n v="182.88"/>
    <n v="23.73"/>
    <n v="107"/>
    <s v="No"/>
    <m/>
    <m/>
    <m/>
    <x v="1"/>
  </r>
  <r>
    <n v="3765"/>
    <s v="Dan Dickau"/>
    <d v="1978-09-16T00:00:00"/>
    <s v="Former"/>
    <s v="g"/>
    <s v="USA"/>
    <s v="White"/>
    <d v="2002-11-01T00:00:00"/>
    <n v="2002"/>
    <n v="2008"/>
    <d v="2019-07-31T00:00:00"/>
    <n v="0"/>
    <s v="No"/>
    <n v="40"/>
    <n v="24.13"/>
    <n v="40.869999999999997"/>
    <n v="86.18"/>
    <n v="182.88"/>
    <n v="182.88"/>
    <n v="25.77"/>
    <n v="300"/>
    <s v="No"/>
    <m/>
    <m/>
    <m/>
    <x v="1"/>
  </r>
  <r>
    <n v="3766"/>
    <s v="Ernie DiGregorio"/>
    <d v="1951-01-15T00:00:00"/>
    <s v="Former"/>
    <s v="g"/>
    <s v="USA"/>
    <s v="White"/>
    <d v="1973-11-01T00:00:00"/>
    <n v="1973"/>
    <n v="1978"/>
    <d v="2019-07-31T00:00:00"/>
    <n v="0"/>
    <s v="No"/>
    <n v="68"/>
    <n v="22.8"/>
    <n v="68.540000000000006"/>
    <n v="81.650000000000006"/>
    <n v="182.88"/>
    <n v="182.88"/>
    <n v="24.41"/>
    <n v="312"/>
    <s v="No"/>
    <m/>
    <m/>
    <m/>
    <x v="1"/>
  </r>
  <r>
    <n v="3767"/>
    <s v="Joe Dolhon"/>
    <d v="1927-07-09T00:00:00"/>
    <s v="Former"/>
    <s v="g"/>
    <s v="USA"/>
    <s v="White"/>
    <d v="1949-11-01T00:00:00"/>
    <n v="1949"/>
    <n v="1951"/>
    <d v="1981-01-05T00:00:00"/>
    <n v="1"/>
    <s v="Yes"/>
    <n v="53"/>
    <n v="22.32"/>
    <n v="53.49"/>
    <n v="79.38"/>
    <n v="182.88"/>
    <n v="182.88"/>
    <n v="23.73"/>
    <n v="77"/>
    <s v="No"/>
    <s v="Accidente/Asesinato/Suicidio"/>
    <s v="Accidente de tráfico"/>
    <s v="PA04&amp;XE5NE"/>
    <x v="5"/>
  </r>
  <r>
    <n v="3768"/>
    <s v="Sherman Douglas"/>
    <d v="1966-09-15T00:00:00"/>
    <s v="Former"/>
    <s v="g"/>
    <s v="USA"/>
    <s v="Black"/>
    <d v="1989-11-01T00:00:00"/>
    <n v="1989"/>
    <n v="2001"/>
    <d v="2019-07-31T00:00:00"/>
    <n v="0"/>
    <s v="No"/>
    <n v="52"/>
    <n v="23.13"/>
    <n v="52.87"/>
    <n v="81.650000000000006"/>
    <n v="182.88"/>
    <n v="182.88"/>
    <n v="24.41"/>
    <n v="765"/>
    <s v="No"/>
    <m/>
    <m/>
    <m/>
    <x v="1"/>
  </r>
  <r>
    <n v="3769"/>
    <s v="Lonnie Eggleston"/>
    <d v="1918-06-08T00:00:00"/>
    <s v="Former"/>
    <s v="g"/>
    <s v="USA"/>
    <s v="White"/>
    <d v="1948-11-01T00:00:00"/>
    <n v="1948"/>
    <n v="1949"/>
    <d v="1998-07-10T00:00:00"/>
    <n v="1"/>
    <s v="Yes"/>
    <n v="80"/>
    <n v="30.4"/>
    <n v="80.09"/>
    <n v="77.11"/>
    <n v="182.88"/>
    <n v="182.88"/>
    <n v="23.06"/>
    <n v="2"/>
    <s v="No"/>
    <s v="No encontrado"/>
    <s v="He encotnrado su muerte pero no la causa"/>
    <s v="XB5F"/>
    <x v="4"/>
  </r>
  <r>
    <n v="3770"/>
    <s v="Jake Fendley"/>
    <d v="1929-06-12T00:00:00"/>
    <s v="Former"/>
    <s v="g"/>
    <s v="USA"/>
    <s v="White"/>
    <d v="1951-11-01T00:00:00"/>
    <n v="1951"/>
    <n v="1953"/>
    <d v="2002-08-09T00:00:00"/>
    <n v="1"/>
    <s v="Yes"/>
    <n v="73"/>
    <n v="22.39"/>
    <n v="73.16"/>
    <n v="81.650000000000006"/>
    <n v="182.88"/>
    <n v="182.88"/>
    <n v="24.41"/>
    <n v="103"/>
    <s v="No"/>
    <s v="Diseases of the circulatory system"/>
    <s v="No he podido encontrar otra cosa"/>
    <s v="BD1Z Heart failure, unspecified"/>
    <x v="2"/>
  </r>
  <r>
    <n v="3771"/>
    <s v="Jonny Flynn"/>
    <d v="1989-02-06T00:00:00"/>
    <s v="Former"/>
    <s v="g"/>
    <s v="USA"/>
    <s v="Black"/>
    <d v="2009-11-01T00:00:00"/>
    <n v="2009"/>
    <n v="2012"/>
    <d v="2019-07-31T00:00:00"/>
    <n v="0"/>
    <s v="No"/>
    <n v="30"/>
    <n v="20.73"/>
    <n v="30.48"/>
    <n v="83.91"/>
    <n v="182.88"/>
    <n v="182.88"/>
    <n v="25.09"/>
    <n v="163"/>
    <s v="No"/>
    <m/>
    <m/>
    <m/>
    <x v="1"/>
  </r>
  <r>
    <n v="3772"/>
    <s v="T.J. Ford"/>
    <d v="1983-03-24T00:00:00"/>
    <s v="Former"/>
    <s v="g"/>
    <s v="USA"/>
    <s v="Black"/>
    <d v="2003-11-01T00:00:00"/>
    <n v="2003"/>
    <n v="2012"/>
    <d v="2019-07-31T00:00:00"/>
    <n v="0"/>
    <s v="No"/>
    <n v="36"/>
    <n v="20.61"/>
    <n v="36.35"/>
    <n v="74.84"/>
    <n v="182.88"/>
    <n v="182.88"/>
    <n v="22.38"/>
    <n v="429"/>
    <s v="No"/>
    <m/>
    <m/>
    <m/>
    <x v="1"/>
  </r>
  <r>
    <n v="3773"/>
    <s v="Nat Frankel"/>
    <d v="1913-11-03T00:00:00"/>
    <s v="Former"/>
    <s v="F-G"/>
    <s v="USA"/>
    <s v="White"/>
    <d v="1946-11-01T00:00:00"/>
    <n v="1946"/>
    <n v="1947"/>
    <d v="2006-03-14T00:00:00"/>
    <n v="1"/>
    <s v="Yes"/>
    <n v="92"/>
    <n v="32.99"/>
    <n v="92.36"/>
    <n v="88.45"/>
    <n v="182.88"/>
    <n v="182.88"/>
    <n v="26.45"/>
    <n v="6"/>
    <s v="No"/>
    <s v="No encontrado"/>
    <s v="Nada"/>
    <s v="XB5F"/>
    <x v="4"/>
  </r>
  <r>
    <n v="3774"/>
    <s v="Herm Fuetsch"/>
    <d v="1918-07-06T00:00:00"/>
    <s v="Former"/>
    <s v="g"/>
    <s v="USA"/>
    <s v="White"/>
    <d v="1947-11-01T00:00:00"/>
    <n v="1947"/>
    <n v="1948"/>
    <d v="2010-09-29T00:00:00"/>
    <n v="1"/>
    <s v="Yes"/>
    <n v="92"/>
    <n v="29.32"/>
    <n v="92.23"/>
    <n v="77.11"/>
    <n v="182.88"/>
    <n v="182.88"/>
    <n v="23.06"/>
    <n v="42"/>
    <s v="No"/>
    <m/>
    <s v="He encontrado lo mismo"/>
    <s v="XB5F"/>
    <x v="4"/>
  </r>
  <r>
    <n v="3775"/>
    <s v="Jack Garfinkel"/>
    <d v="1918-06-13T00:00:00"/>
    <s v="Former"/>
    <s v="g"/>
    <s v="USA"/>
    <s v="White"/>
    <d v="1946-11-01T00:00:00"/>
    <n v="1946"/>
    <n v="1949"/>
    <d v="2013-08-14T00:00:00"/>
    <n v="1"/>
    <s v="Yes"/>
    <n v="95"/>
    <n v="28.39"/>
    <n v="95.17"/>
    <n v="86.18"/>
    <n v="182.88"/>
    <n v="182.88"/>
    <n v="25.77"/>
    <n v="92"/>
    <s v="No"/>
    <s v="No encontrado"/>
    <s v="No dice nada pero tenía 94 años"/>
    <s v="MG2A Old age"/>
    <x v="6"/>
  </r>
  <r>
    <n v="3776"/>
    <s v="Frank Gates"/>
    <d v="1920-04-12T00:00:00"/>
    <s v="Former"/>
    <s v="g"/>
    <s v="USA"/>
    <s v="White"/>
    <d v="1949-11-01T00:00:00"/>
    <n v="1949"/>
    <n v="1950"/>
    <d v="1978-07-26T00:00:00"/>
    <n v="1"/>
    <s v="Yes"/>
    <n v="58"/>
    <n v="29.56"/>
    <n v="58.29"/>
    <n v="72.569999999999993"/>
    <n v="182.88"/>
    <n v="182.88"/>
    <n v="21.7"/>
    <n v="64"/>
    <s v="No"/>
    <s v="No encontrado"/>
    <s v="Hemorragia"/>
    <s v="MG27 Haemorrhage, not elsewhere classified"/>
    <x v="0"/>
  </r>
  <r>
    <n v="3777"/>
    <s v="Eddie Gill"/>
    <d v="1978-08-16T00:00:00"/>
    <s v="Former"/>
    <s v="g"/>
    <s v="USA"/>
    <s v="Black"/>
    <d v="2000-11-01T00:00:00"/>
    <n v="2000"/>
    <n v="2009"/>
    <d v="2019-07-31T00:00:00"/>
    <n v="0"/>
    <s v="No"/>
    <n v="40"/>
    <n v="22.21"/>
    <n v="40.96"/>
    <n v="86.18"/>
    <n v="182.88"/>
    <n v="182.88"/>
    <n v="25.77"/>
    <n v="187"/>
    <s v="No"/>
    <m/>
    <m/>
    <m/>
    <x v="1"/>
  </r>
  <r>
    <n v="3778"/>
    <s v="Rickey Green"/>
    <d v="1954-08-18T00:00:00"/>
    <s v="Former"/>
    <s v="g"/>
    <s v="USA"/>
    <s v="Black"/>
    <d v="1977-11-01T00:00:00"/>
    <n v="1977"/>
    <n v="1992"/>
    <d v="2019-07-31T00:00:00"/>
    <n v="0"/>
    <s v="No"/>
    <n v="64"/>
    <n v="23.21"/>
    <n v="64.95"/>
    <n v="77.11"/>
    <n v="182.88"/>
    <n v="182.88"/>
    <n v="23.06"/>
    <n v="946"/>
    <s v="No"/>
    <m/>
    <m/>
    <m/>
    <x v="1"/>
  </r>
  <r>
    <n v="3779"/>
    <s v="Taurean Green"/>
    <d v="1986-11-28T00:00:00"/>
    <s v="Former"/>
    <s v="g"/>
    <s v="USA"/>
    <s v="Black"/>
    <d v="2007-11-01T00:00:00"/>
    <n v="2007"/>
    <n v="2008"/>
    <d v="2019-07-31T00:00:00"/>
    <n v="0"/>
    <s v="No"/>
    <n v="32"/>
    <n v="20.93"/>
    <n v="32.67"/>
    <n v="80.290000000000006"/>
    <n v="182.88"/>
    <n v="182.88"/>
    <n v="24.01"/>
    <n v="17"/>
    <s v="No"/>
    <m/>
    <m/>
    <m/>
    <x v="1"/>
  </r>
  <r>
    <n v="3780"/>
    <s v="Glenn Hagan"/>
    <d v="1955-06-25T00:00:00"/>
    <s v="Former"/>
    <s v="g"/>
    <s v="USA"/>
    <s v="Black"/>
    <d v="1981-11-01T00:00:00"/>
    <n v="1981"/>
    <n v="1982"/>
    <d v="2019-07-31T00:00:00"/>
    <n v="0"/>
    <s v="No"/>
    <n v="64"/>
    <n v="26.35"/>
    <n v="64.099999999999994"/>
    <n v="77.11"/>
    <n v="182.88"/>
    <n v="182.88"/>
    <n v="23.06"/>
    <n v="4"/>
    <s v="No"/>
    <m/>
    <m/>
    <m/>
    <x v="1"/>
  </r>
  <r>
    <n v="3781"/>
    <s v="Dale Hamilton"/>
    <d v="1919-08-16T00:00:00"/>
    <s v="Former"/>
    <s v="G-F"/>
    <s v="USA"/>
    <s v="White"/>
    <d v="1949-11-01T00:00:00"/>
    <n v="1949"/>
    <n v="1950"/>
    <d v="1994-08-12T00:00:00"/>
    <n v="1"/>
    <s v="Yes"/>
    <n v="74"/>
    <n v="30.21"/>
    <n v="74.989999999999995"/>
    <n v="81.650000000000006"/>
    <n v="182.88"/>
    <n v="182.88"/>
    <n v="24.41"/>
    <n v="14"/>
    <s v="No"/>
    <s v="No encontrado"/>
    <s v="No dice la muerte"/>
    <s v="XB5F"/>
    <x v="4"/>
  </r>
  <r>
    <n v="3782"/>
    <s v="Tim Hardaway"/>
    <d v="1966-09-01T00:00:00"/>
    <s v="Former"/>
    <s v="g"/>
    <s v="USA"/>
    <s v="Black"/>
    <d v="1989-11-01T00:00:00"/>
    <n v="1989"/>
    <n v="2003"/>
    <d v="2019-07-31T00:00:00"/>
    <n v="0"/>
    <s v="No"/>
    <n v="52"/>
    <n v="23.17"/>
    <n v="52.91"/>
    <n v="79.38"/>
    <n v="182.88"/>
    <n v="182.88"/>
    <n v="23.73"/>
    <n v="867"/>
    <s v="No"/>
    <m/>
    <m/>
    <m/>
    <x v="1"/>
  </r>
  <r>
    <n v="3783"/>
    <s v="Michael Hawkins"/>
    <d v="1972-10-28T00:00:00"/>
    <s v="Former"/>
    <s v="g"/>
    <s v="USA"/>
    <s v="Black"/>
    <d v="1996-11-01T00:00:00"/>
    <n v="1996"/>
    <n v="2001"/>
    <d v="2019-07-31T00:00:00"/>
    <n v="0"/>
    <s v="No"/>
    <n v="46"/>
    <n v="24.01"/>
    <n v="46.75"/>
    <n v="80.739999999999995"/>
    <n v="182.88"/>
    <n v="182.88"/>
    <n v="24.14"/>
    <n v="75"/>
    <s v="No"/>
    <m/>
    <m/>
    <m/>
    <x v="1"/>
  </r>
  <r>
    <n v="3784"/>
    <s v="Shane Heal"/>
    <d v="1970-09-06T00:00:00"/>
    <s v="Former"/>
    <s v="g"/>
    <s v="No USA"/>
    <s v="White"/>
    <d v="1996-11-01T00:00:00"/>
    <n v="1996"/>
    <n v="2004"/>
    <d v="2019-07-31T00:00:00"/>
    <n v="0"/>
    <s v="No"/>
    <n v="48"/>
    <n v="26.15"/>
    <n v="48.9"/>
    <n v="81.650000000000006"/>
    <n v="182.88"/>
    <n v="182.88"/>
    <n v="24.41"/>
    <n v="49"/>
    <s v="No"/>
    <m/>
    <m/>
    <m/>
    <x v="1"/>
  </r>
  <r>
    <n v="3785"/>
    <s v="Kenny Higgs"/>
    <d v="1955-01-31T00:00:00"/>
    <s v="Former"/>
    <s v="g"/>
    <s v="USA"/>
    <s v="Black"/>
    <d v="1978-11-01T00:00:00"/>
    <n v="1978"/>
    <n v="1982"/>
    <d v="2019-07-31T00:00:00"/>
    <n v="0"/>
    <s v="No"/>
    <n v="64"/>
    <n v="23.75"/>
    <n v="64.5"/>
    <n v="81.650000000000006"/>
    <n v="182.88"/>
    <n v="182.88"/>
    <n v="24.41"/>
    <n v="216"/>
    <s v="No"/>
    <m/>
    <m/>
    <m/>
    <x v="1"/>
  </r>
  <r>
    <n v="3786"/>
    <s v="Wilbur Holland"/>
    <d v="1951-11-08T00:00:00"/>
    <s v="Former"/>
    <s v="g"/>
    <s v="USA"/>
    <s v="Black"/>
    <d v="1975-11-01T00:00:00"/>
    <n v="1975"/>
    <n v="1979"/>
    <d v="2019-07-31T00:00:00"/>
    <n v="0"/>
    <s v="No"/>
    <n v="67"/>
    <n v="23.98"/>
    <n v="67.73"/>
    <n v="79.38"/>
    <n v="182.88"/>
    <n v="182.88"/>
    <n v="23.73"/>
    <n v="276"/>
    <s v="Yes"/>
    <m/>
    <m/>
    <m/>
    <x v="1"/>
  </r>
  <r>
    <n v="3787"/>
    <s v="Cedric Hunter"/>
    <d v="1965-01-16T00:00:00"/>
    <s v="Former"/>
    <s v="g"/>
    <s v="USA"/>
    <m/>
    <d v="1991-11-01T00:00:00"/>
    <n v="1991"/>
    <n v="1992"/>
    <d v="2019-07-31T00:00:00"/>
    <n v="0"/>
    <s v="No"/>
    <n v="54"/>
    <n v="26.79"/>
    <n v="54.54"/>
    <n v="81.650000000000006"/>
    <n v="182.88"/>
    <n v="182.88"/>
    <n v="24.41"/>
    <n v="1"/>
    <s v="No"/>
    <m/>
    <m/>
    <m/>
    <x v="1"/>
  </r>
  <r>
    <n v="3788"/>
    <s v="Bobby Hurley"/>
    <d v="1971-06-28T00:00:00"/>
    <s v="Former"/>
    <s v="g"/>
    <s v="USA"/>
    <s v="White"/>
    <d v="1993-11-01T00:00:00"/>
    <n v="1993"/>
    <n v="1998"/>
    <d v="2019-07-31T00:00:00"/>
    <n v="0"/>
    <s v="No"/>
    <n v="48"/>
    <n v="22.35"/>
    <n v="48.09"/>
    <n v="74.84"/>
    <n v="182.88"/>
    <n v="182.88"/>
    <n v="22.38"/>
    <n v="269"/>
    <s v="No"/>
    <m/>
    <m/>
    <m/>
    <x v="1"/>
  </r>
  <r>
    <n v="3789"/>
    <s v="Allen Iverson"/>
    <d v="1975-06-07T00:00:00"/>
    <s v="Former"/>
    <s v="g"/>
    <s v="USA"/>
    <s v="Black"/>
    <d v="1996-11-01T00:00:00"/>
    <n v="1996"/>
    <n v="2010"/>
    <d v="2019-07-31T00:00:00"/>
    <n v="0"/>
    <s v="No"/>
    <n v="44"/>
    <n v="21.4"/>
    <n v="44.15"/>
    <n v="74.84"/>
    <n v="182.88"/>
    <n v="182.88"/>
    <n v="22.38"/>
    <n v="914"/>
    <s v="No"/>
    <m/>
    <m/>
    <m/>
    <x v="1"/>
  </r>
  <r>
    <n v="3790"/>
    <s v="Greg Jackson"/>
    <d v="1952-08-02T00:00:00"/>
    <s v="Former"/>
    <s v="g"/>
    <s v="USA"/>
    <s v="Black"/>
    <d v="1974-11-01T00:00:00"/>
    <n v="1974"/>
    <n v="1975"/>
    <d v="2012-05-01T00:00:00"/>
    <n v="1"/>
    <s v="Yes"/>
    <n v="59"/>
    <n v="22.25"/>
    <n v="59.75"/>
    <n v="81.650000000000006"/>
    <n v="182.88"/>
    <n v="182.88"/>
    <n v="24.41"/>
    <n v="49"/>
    <s v="No"/>
    <s v="Diseases of the circulatory system"/>
    <s v="Ataque al corazón, aparentemente"/>
    <s v="BA41.Z Acute myocardial infarction, unspecified"/>
    <x v="2"/>
  </r>
  <r>
    <n v="3791"/>
    <s v="Tony Jackson"/>
    <d v="1958-01-17T00:00:00"/>
    <s v="Former"/>
    <s v="g"/>
    <s v="USA"/>
    <s v="Black"/>
    <d v="1980-11-01T00:00:00"/>
    <n v="1980"/>
    <n v="1981"/>
    <d v="2019-07-31T00:00:00"/>
    <n v="0"/>
    <s v="No"/>
    <n v="61"/>
    <n v="22.79"/>
    <n v="61.53"/>
    <n v="77.11"/>
    <n v="182.88"/>
    <n v="182.88"/>
    <n v="23.06"/>
    <n v="2"/>
    <s v="No"/>
    <m/>
    <m/>
    <m/>
    <x v="1"/>
  </r>
  <r>
    <n v="3792"/>
    <s v="Charles Johnson"/>
    <d v="1949-03-31T00:00:00"/>
    <s v="Former"/>
    <s v="g"/>
    <s v="USA"/>
    <s v="Black"/>
    <d v="1972-11-01T00:00:00"/>
    <n v="1972"/>
    <n v="1979"/>
    <d v="2007-06-01T00:00:00"/>
    <n v="1"/>
    <s v="Yes"/>
    <n v="58"/>
    <n v="23.59"/>
    <n v="58.17"/>
    <n v="77.11"/>
    <n v="182.88"/>
    <n v="182.88"/>
    <n v="23.06"/>
    <n v="521"/>
    <s v="No"/>
    <s v="Cáncer"/>
    <s v="cáncer"/>
    <s v="2D4Z Unspecified malignant neoplasms of ill-defined or unspecified sites"/>
    <x v="3"/>
  </r>
  <r>
    <n v="3793"/>
    <s v="Leo Katkaveck"/>
    <d v="1923-04-17T00:00:00"/>
    <s v="Former"/>
    <s v="g"/>
    <s v="USA"/>
    <s v="White"/>
    <d v="1948-11-01T00:00:00"/>
    <n v="1948"/>
    <n v="1950"/>
    <d v="2006-05-06T00:00:00"/>
    <n v="1"/>
    <s v="Yes"/>
    <n v="83"/>
    <n v="25.54"/>
    <n v="83.05"/>
    <n v="83.91"/>
    <n v="182.88"/>
    <n v="182.88"/>
    <n v="25.09"/>
    <n v="107"/>
    <s v="No"/>
    <s v="No encontrado"/>
    <s v="Nada"/>
    <m/>
    <x v="4"/>
  </r>
  <r>
    <n v="3794"/>
    <s v="Wilbert Kautz"/>
    <d v="1915-09-07T00:00:00"/>
    <s v="Former"/>
    <s v="G-F"/>
    <s v="USA"/>
    <s v="White"/>
    <d v="1946-11-01T00:00:00"/>
    <n v="1946"/>
    <n v="1947"/>
    <d v="1979-05-15T00:00:00"/>
    <n v="1"/>
    <s v="Yes"/>
    <n v="63"/>
    <n v="31.15"/>
    <n v="63.69"/>
    <n v="81.650000000000006"/>
    <n v="182.88"/>
    <n v="182.88"/>
    <n v="24.41"/>
    <n v="50"/>
    <s v="No"/>
    <s v="No encontrado"/>
    <s v="Nada"/>
    <s v="XB5F"/>
    <x v="4"/>
  </r>
  <r>
    <n v="3795"/>
    <s v="Tom Kelly"/>
    <d v="1924-03-05T00:00:00"/>
    <s v="Former"/>
    <s v="g"/>
    <s v="USA"/>
    <s v="White"/>
    <d v="1948-11-01T00:00:00"/>
    <n v="1948"/>
    <n v="1949"/>
    <d v="2008-03-20T00:00:00"/>
    <n v="1"/>
    <s v="Yes"/>
    <n v="84"/>
    <n v="24.66"/>
    <n v="84.04"/>
    <n v="77.11"/>
    <n v="182.88"/>
    <n v="182.88"/>
    <n v="23.06"/>
    <n v="27"/>
    <s v="No"/>
    <s v="No encontrado"/>
    <s v="No lo dice"/>
    <s v="XB5F"/>
    <x v="4"/>
  </r>
  <r>
    <n v="3796"/>
    <s v="George King"/>
    <d v="1928-08-16T00:00:00"/>
    <s v="Former"/>
    <s v="g"/>
    <s v="USA"/>
    <s v="White"/>
    <d v="1951-11-01T00:00:00"/>
    <n v="1951"/>
    <n v="1958"/>
    <d v="2006-10-05T00:00:00"/>
    <n v="1"/>
    <s v="Yes"/>
    <n v="78"/>
    <n v="23.21"/>
    <n v="78.14"/>
    <n v="79.38"/>
    <n v="182.88"/>
    <n v="182.88"/>
    <n v="23.73"/>
    <n v="411"/>
    <s v="No"/>
    <m/>
    <s v="Cáncer de páncreas"/>
    <s v="2C10.Z&amp;XA3QC5"/>
    <x v="3"/>
  </r>
  <r>
    <n v="3797"/>
    <s v="Tom King"/>
    <d v="1924-03-09T00:00:00"/>
    <s v="Former"/>
    <s v="g"/>
    <s v="USA"/>
    <s v="White"/>
    <d v="1946-11-01T00:00:00"/>
    <n v="1946"/>
    <n v="1947"/>
    <d v="2015-11-12T00:00:00"/>
    <n v="1"/>
    <s v="Yes"/>
    <n v="91"/>
    <n v="22.65"/>
    <n v="91.68"/>
    <n v="74.84"/>
    <n v="182.88"/>
    <n v="182.88"/>
    <n v="22.38"/>
    <n v="58"/>
    <s v="No"/>
    <m/>
    <s v="Murió a los 91 años pero no dice de que"/>
    <s v="XB5F"/>
    <x v="6"/>
  </r>
  <r>
    <n v="3798"/>
    <s v="Brandin Knight"/>
    <d v="1981-12-16T00:00:00"/>
    <s v="Former"/>
    <s v="g"/>
    <s v="USA"/>
    <s v="Black"/>
    <d v="2004-11-01T00:00:00"/>
    <n v="2004"/>
    <n v="2005"/>
    <d v="2019-07-31T00:00:00"/>
    <n v="0"/>
    <s v="No"/>
    <n v="37"/>
    <n v="22.88"/>
    <n v="37.619999999999997"/>
    <n v="81.650000000000006"/>
    <n v="182.88"/>
    <n v="182.88"/>
    <n v="24.41"/>
    <n v="1"/>
    <s v="No"/>
    <m/>
    <m/>
    <m/>
    <x v="1"/>
  </r>
  <r>
    <n v="3799"/>
    <s v="Dan Kraus"/>
    <d v="1923-02-13T00:00:00"/>
    <s v="Former"/>
    <s v="g"/>
    <s v="USA"/>
    <s v="White"/>
    <d v="1948-11-01T00:00:00"/>
    <n v="1948"/>
    <n v="1949"/>
    <d v="2012-12-28T00:00:00"/>
    <n v="1"/>
    <s v="Yes"/>
    <n v="89"/>
    <n v="25.72"/>
    <n v="89.87"/>
    <n v="88.45"/>
    <n v="182.88"/>
    <n v="182.88"/>
    <n v="26.45"/>
    <n v="13"/>
    <s v="No"/>
    <m/>
    <s v="Murió de cáncer"/>
    <s v="2D4Z Unspecified malignant neoplasms of ill-defined or unspecified sites"/>
    <x v="3"/>
  </r>
  <r>
    <n v="3800"/>
    <s v="Hal Lear"/>
    <d v="1935-01-31T00:00:00"/>
    <s v="Former"/>
    <s v="g"/>
    <s v="USA"/>
    <s v="Black"/>
    <d v="1956-11-01T00:00:00"/>
    <n v="1956"/>
    <n v="1957"/>
    <d v="2016-06-25T00:00:00"/>
    <n v="1"/>
    <s v="Yes"/>
    <n v="81"/>
    <n v="21.75"/>
    <n v="81.400000000000006"/>
    <n v="73.94"/>
    <n v="182.88"/>
    <n v="182.88"/>
    <n v="22.11"/>
    <n v="3"/>
    <s v="Yes"/>
    <m/>
    <s v="recurrence of prostate cancer and the effects of spinal stenosis"/>
    <s v="2C82.Z and FA82"/>
    <x v="3"/>
  </r>
  <r>
    <n v="3801"/>
    <s v="Butch Lee"/>
    <d v="1956-12-05T00:00:00"/>
    <s v="Former"/>
    <s v="g"/>
    <s v="No USA"/>
    <s v="Black"/>
    <d v="1978-11-01T00:00:00"/>
    <n v="1978"/>
    <n v="1980"/>
    <d v="2019-07-31T00:00:00"/>
    <n v="0"/>
    <s v="No"/>
    <n v="62"/>
    <n v="21.91"/>
    <n v="62.65"/>
    <n v="83.91"/>
    <n v="182.88"/>
    <n v="182.88"/>
    <n v="25.09"/>
    <n v="96"/>
    <s v="No"/>
    <m/>
    <m/>
    <m/>
    <x v="1"/>
  </r>
  <r>
    <n v="3802"/>
    <s v="George Lehmann"/>
    <d v="1942-05-01T00:00:00"/>
    <s v="Former"/>
    <s v="g"/>
    <s v="USA"/>
    <s v="White"/>
    <d v="1967-11-01T00:00:00"/>
    <n v="1967"/>
    <n v="1969"/>
    <d v="2019-07-31T00:00:00"/>
    <n v="0"/>
    <s v="No"/>
    <n v="77"/>
    <n v="25.5"/>
    <n v="77.25"/>
    <n v="81.650000000000006"/>
    <n v="182.88"/>
    <n v="182.88"/>
    <n v="24.41"/>
    <n v="66"/>
    <s v="No"/>
    <m/>
    <m/>
    <m/>
    <x v="1"/>
  </r>
  <r>
    <n v="3803"/>
    <s v="Freddie Lewis"/>
    <d v="1943-07-01T00:00:00"/>
    <s v="Former"/>
    <s v="g"/>
    <s v="USA"/>
    <s v="Black"/>
    <d v="1966-11-01T00:00:00"/>
    <n v="1966"/>
    <n v="1977"/>
    <d v="2019-07-31T00:00:00"/>
    <n v="0"/>
    <s v="No"/>
    <n v="76"/>
    <n v="23.34"/>
    <n v="76.08"/>
    <n v="79.38"/>
    <n v="182.88"/>
    <n v="182.88"/>
    <n v="23.73"/>
    <n v="64"/>
    <s v="No"/>
    <m/>
    <m/>
    <m/>
    <x v="1"/>
  </r>
  <r>
    <n v="3804"/>
    <s v="Sidney Lowe"/>
    <d v="1960-01-21T00:00:00"/>
    <s v="Former"/>
    <s v="g"/>
    <s v="USA"/>
    <s v="Black"/>
    <d v="1983-11-01T00:00:00"/>
    <n v="1983"/>
    <n v="1990"/>
    <d v="2019-07-31T00:00:00"/>
    <n v="0"/>
    <s v="No"/>
    <n v="59"/>
    <n v="23.78"/>
    <n v="59.52"/>
    <n v="88.45"/>
    <n v="182.88"/>
    <n v="182.88"/>
    <n v="26.45"/>
    <n v="193"/>
    <s v="No"/>
    <m/>
    <m/>
    <m/>
    <x v="1"/>
  </r>
  <r>
    <n v="3805"/>
    <s v="Kyle Lowry"/>
    <d v="1986-03-25T00:00:00"/>
    <s v="Active"/>
    <s v="g"/>
    <s v="USA"/>
    <s v="Black"/>
    <d v="2006-11-01T00:00:00"/>
    <n v="2006"/>
    <n v="2020"/>
    <d v="2019-07-31T00:00:00"/>
    <n v="0"/>
    <s v="No"/>
    <n v="33"/>
    <n v="20.61"/>
    <n v="33.35"/>
    <n v="92.99"/>
    <n v="182.88"/>
    <n v="182.88"/>
    <n v="27.8"/>
    <n v="571"/>
    <s v="No"/>
    <m/>
    <m/>
    <m/>
    <x v="1"/>
  </r>
  <r>
    <n v="3806"/>
    <s v="Tyronn Lue"/>
    <d v="1977-05-03T00:00:00"/>
    <s v="Former"/>
    <s v="g"/>
    <s v="USA"/>
    <s v="Black"/>
    <d v="1998-11-01T00:00:00"/>
    <n v="1998"/>
    <n v="2009"/>
    <d v="2019-07-31T00:00:00"/>
    <n v="0"/>
    <s v="No"/>
    <n v="42"/>
    <n v="21.5"/>
    <n v="42.24"/>
    <n v="79.38"/>
    <n v="182.88"/>
    <n v="182.88"/>
    <n v="23.73"/>
    <n v="554"/>
    <s v="No"/>
    <m/>
    <m/>
    <m/>
    <x v="1"/>
  </r>
  <r>
    <n v="3807"/>
    <s v="Phil Lumpkin"/>
    <d v="1951-12-20T00:00:00"/>
    <s v="Former"/>
    <s v="g"/>
    <s v="USA"/>
    <s v="Black"/>
    <d v="1974-11-01T00:00:00"/>
    <n v="1974"/>
    <n v="1976"/>
    <d v="2009-11-02T00:00:00"/>
    <n v="1"/>
    <s v="Yes"/>
    <n v="57"/>
    <n v="22.87"/>
    <n v="57.87"/>
    <n v="74.84"/>
    <n v="182.88"/>
    <n v="182.88"/>
    <n v="22.38"/>
    <n v="82"/>
    <s v="No"/>
    <s v="Diseases of the respiratory system"/>
    <s v="Le habían diagnosticado una neumonía una semana antes"/>
    <s v="CA40.Z Pneumonia, organism unspecified"/>
    <x v="0"/>
  </r>
  <r>
    <n v="3808"/>
    <s v="Johnny Macknowski"/>
    <d v="1923-01-07T00:00:00"/>
    <s v="Former"/>
    <s v="G-F"/>
    <s v="USA"/>
    <s v="White"/>
    <d v="1949-11-01T00:00:00"/>
    <n v="1949"/>
    <n v="1951"/>
    <d v="2019-07-31T00:00:00"/>
    <n v="0"/>
    <s v="No"/>
    <n v="96"/>
    <n v="26.82"/>
    <n v="96.56"/>
    <n v="81.650000000000006"/>
    <n v="182.88"/>
    <n v="182.88"/>
    <n v="24.41"/>
    <n v="117"/>
    <s v="No"/>
    <m/>
    <m/>
    <m/>
    <x v="1"/>
  </r>
  <r>
    <n v="3809"/>
    <s v="Press Maravich"/>
    <d v="1920-08-20T00:00:00"/>
    <s v="Former"/>
    <s v="g"/>
    <s v="USA"/>
    <s v="White"/>
    <d v="1946-11-01T00:00:00"/>
    <n v="1946"/>
    <n v="1947"/>
    <d v="1987-04-15T00:00:00"/>
    <n v="1"/>
    <s v="Yes"/>
    <n v="66"/>
    <n v="26.2"/>
    <n v="66.650000000000006"/>
    <n v="83.91"/>
    <n v="182.88"/>
    <n v="182.88"/>
    <n v="25.09"/>
    <n v="51"/>
    <s v="No"/>
    <s v="Cáncer"/>
    <s v="Larga enfermedad (cáncer)"/>
    <s v="2D4Z Unspecified malignant neoplasms of ill-defined or unspecified sites"/>
    <x v="3"/>
  </r>
  <r>
    <n v="3810"/>
    <s v="Dick McGuire*"/>
    <d v="1926-01-25T00:00:00"/>
    <s v="Former"/>
    <s v="g"/>
    <s v="USA"/>
    <s v="White"/>
    <d v="1949-11-01T00:00:00"/>
    <n v="1949"/>
    <n v="1960"/>
    <d v="2010-02-03T00:00:00"/>
    <n v="1"/>
    <s v="Yes"/>
    <n v="84"/>
    <n v="23.77"/>
    <n v="84.02"/>
    <n v="81.650000000000006"/>
    <n v="182.88"/>
    <n v="182.88"/>
    <n v="24.41"/>
    <n v="738"/>
    <s v="No"/>
    <s v="Diseases of the circulatory system"/>
    <s v="Aneurisma aórtico"/>
    <s v="BD50.Z"/>
    <x v="2"/>
  </r>
  <r>
    <n v="3811"/>
    <s v="Billy McKinney"/>
    <d v="1955-06-05T00:00:00"/>
    <s v="Former"/>
    <s v="g"/>
    <s v="USA"/>
    <s v="Black"/>
    <d v="1978-11-01T00:00:00"/>
    <n v="1978"/>
    <n v="1986"/>
    <d v="2019-07-31T00:00:00"/>
    <n v="0"/>
    <s v="No"/>
    <n v="64"/>
    <n v="23.41"/>
    <n v="64.150000000000006"/>
    <n v="72.569999999999993"/>
    <n v="182.88"/>
    <n v="182.88"/>
    <n v="21.7"/>
    <n v="476"/>
    <s v="No"/>
    <m/>
    <m/>
    <m/>
    <x v="1"/>
  </r>
  <r>
    <n v="3812"/>
    <s v="Dean Meminger"/>
    <d v="1948-05-13T00:00:00"/>
    <s v="Former"/>
    <s v="g"/>
    <s v="USA"/>
    <s v="Black"/>
    <d v="1971-11-01T00:00:00"/>
    <n v="1971"/>
    <n v="1977"/>
    <d v="2013-08-23T00:00:00"/>
    <n v="1"/>
    <s v="Yes"/>
    <n v="65"/>
    <n v="23.47"/>
    <n v="65.28"/>
    <n v="79.38"/>
    <n v="182.88"/>
    <n v="182.88"/>
    <n v="23.73"/>
    <n v="416"/>
    <s v="No"/>
    <s v="Accidente/Asesinato/Suicidio"/>
    <s v="Sobredosis de cocaína"/>
    <s v="6C45.3 Cocaine intoxication"/>
    <x v="0"/>
  </r>
  <r>
    <n v="3813"/>
    <s v="Chuck Mencel"/>
    <d v="1933-04-21T00:00:00"/>
    <s v="Former"/>
    <s v="g"/>
    <s v="USA"/>
    <s v="White"/>
    <d v="1955-11-01T00:00:00"/>
    <n v="1955"/>
    <n v="1957"/>
    <d v="2019-07-31T00:00:00"/>
    <n v="0"/>
    <s v="No"/>
    <n v="86"/>
    <n v="22.53"/>
    <n v="86.28"/>
    <n v="76.2"/>
    <n v="182.88"/>
    <n v="182.88"/>
    <n v="22.78"/>
    <n v="141"/>
    <s v="No"/>
    <m/>
    <m/>
    <m/>
    <x v="1"/>
  </r>
  <r>
    <n v="3814"/>
    <s v="Ken Menke"/>
    <d v="1922-10-02T00:00:00"/>
    <s v="Former"/>
    <s v="g"/>
    <s v="USA"/>
    <s v="White"/>
    <d v="1949-11-01T00:00:00"/>
    <n v="1949"/>
    <n v="1950"/>
    <d v="2002-09-02T00:00:00"/>
    <n v="1"/>
    <s v="Yes"/>
    <n v="79"/>
    <n v="27.08"/>
    <n v="79.92"/>
    <n v="76.2"/>
    <n v="182.88"/>
    <n v="182.88"/>
    <n v="22.78"/>
    <n v="6"/>
    <s v="No"/>
    <s v="No encontrado"/>
    <s v="Nada"/>
    <s v="XB5F"/>
    <x v="4"/>
  </r>
  <r>
    <n v="3815"/>
    <s v="Red Mihalik"/>
    <d v="1916-09-22T00:00:00"/>
    <s v="Former"/>
    <s v="g"/>
    <s v="USA"/>
    <s v="White"/>
    <d v="1946-11-01T00:00:00"/>
    <n v="1946"/>
    <n v="1947"/>
    <d v="1996-10-25T00:00:00"/>
    <n v="1"/>
    <s v="Yes"/>
    <n v="80"/>
    <n v="30.11"/>
    <n v="80.09"/>
    <n v="81.650000000000006"/>
    <n v="182.88"/>
    <n v="182.88"/>
    <n v="24.41"/>
    <n v="7"/>
    <s v="No"/>
    <s v="Mental and behavioral disorders"/>
    <s v="Nada"/>
    <s v="XB5F"/>
    <x v="4"/>
  </r>
  <r>
    <n v="3816"/>
    <s v="Patrick Mills"/>
    <d v="1988-08-11T00:00:00"/>
    <s v="Active"/>
    <s v="g"/>
    <s v="No USA"/>
    <s v="Black"/>
    <d v="2009-11-01T00:00:00"/>
    <n v="2009"/>
    <n v="2020"/>
    <d v="2019-07-31T00:00:00"/>
    <n v="0"/>
    <s v="No"/>
    <n v="30"/>
    <n v="21.22"/>
    <n v="30.97"/>
    <n v="83.91"/>
    <n v="182.88"/>
    <n v="182.88"/>
    <n v="25.09"/>
    <n v="265"/>
    <s v="No"/>
    <m/>
    <m/>
    <m/>
    <x v="1"/>
  </r>
  <r>
    <n v="3817"/>
    <s v="Eric Money"/>
    <d v="1955-02-06T00:00:00"/>
    <s v="Former"/>
    <s v="g"/>
    <s v="USA"/>
    <s v="Black"/>
    <d v="1974-11-01T00:00:00"/>
    <n v="1974"/>
    <n v="1980"/>
    <d v="2019-07-31T00:00:00"/>
    <n v="0"/>
    <s v="No"/>
    <n v="64"/>
    <n v="19.73"/>
    <n v="64.48"/>
    <n v="77.11"/>
    <n v="182.88"/>
    <n v="182.88"/>
    <n v="23.06"/>
    <n v="426"/>
    <s v="No"/>
    <m/>
    <m/>
    <m/>
    <x v="1"/>
  </r>
  <r>
    <n v="3818"/>
    <s v="Joe Mullaney"/>
    <d v="1925-11-17T00:00:00"/>
    <s v="Former"/>
    <s v="g"/>
    <s v="USA"/>
    <s v="White"/>
    <d v="1949-11-01T00:00:00"/>
    <n v="1949"/>
    <n v="1950"/>
    <d v="2000-03-08T00:00:00"/>
    <n v="1"/>
    <s v="Yes"/>
    <n v="74"/>
    <n v="23.96"/>
    <n v="74.31"/>
    <n v="74.84"/>
    <n v="182.88"/>
    <n v="182.88"/>
    <n v="22.38"/>
    <n v="37"/>
    <s v="No"/>
    <s v="Cáncer"/>
    <s v="Cáncer"/>
    <s v="2D4Z Unspecified malignant neoplasms of ill-defined or unspecified sites"/>
    <x v="3"/>
  </r>
  <r>
    <n v="3819"/>
    <s v="Jerry Nagel"/>
    <d v="1928-05-18T00:00:00"/>
    <s v="Former"/>
    <s v="g"/>
    <s v="USA"/>
    <s v="White"/>
    <d v="1949-11-01T00:00:00"/>
    <n v="1949"/>
    <n v="1950"/>
    <d v="1999-02-02T00:00:00"/>
    <n v="1"/>
    <s v="Yes"/>
    <n v="70"/>
    <n v="21.46"/>
    <n v="70.709999999999994"/>
    <n v="86.18"/>
    <n v="182.88"/>
    <n v="182.88"/>
    <n v="25.77"/>
    <n v="14"/>
    <s v="No"/>
    <s v="No encontrado"/>
    <s v="Noticias pero sin nada"/>
    <m/>
    <x v="4"/>
  </r>
  <r>
    <n v="3820"/>
    <s v="Jameer Nelson"/>
    <d v="1982-02-09T00:00:00"/>
    <s v="Former"/>
    <s v="g"/>
    <s v="USA"/>
    <s v="Black"/>
    <d v="2004-11-01T00:00:00"/>
    <n v="2004"/>
    <n v="2018"/>
    <d v="2019-07-31T00:00:00"/>
    <n v="0"/>
    <s v="No"/>
    <n v="37"/>
    <n v="22.73"/>
    <n v="37.47"/>
    <n v="86.18"/>
    <n v="182.88"/>
    <n v="182.88"/>
    <n v="25.77"/>
    <n v="707"/>
    <s v="No"/>
    <m/>
    <m/>
    <m/>
    <x v="1"/>
  </r>
  <r>
    <n v="3821"/>
    <s v="Dermie O'Connell"/>
    <d v="1928-04-13T00:00:00"/>
    <s v="Former"/>
    <s v="g"/>
    <s v="USA"/>
    <s v="White"/>
    <d v="1948-11-01T00:00:00"/>
    <n v="1948"/>
    <n v="1950"/>
    <d v="1988-10-05T00:00:00"/>
    <n v="1"/>
    <s v="Yes"/>
    <n v="60"/>
    <n v="20.55"/>
    <n v="60.48"/>
    <n v="78.92"/>
    <n v="182.88"/>
    <n v="182.88"/>
    <n v="23.6"/>
    <n v="82"/>
    <s v="No"/>
    <s v="No encontrado"/>
    <s v="He encontrado noticias de su muerte pero sin decir nada"/>
    <s v="XB5F"/>
    <x v="4"/>
  </r>
  <r>
    <n v="3822"/>
    <s v="Jack Parkinson"/>
    <d v="1924-03-04T00:00:00"/>
    <s v="Former"/>
    <s v="g"/>
    <s v="USA"/>
    <s v="White"/>
    <d v="1949-11-01T00:00:00"/>
    <n v="1949"/>
    <n v="1950"/>
    <d v="1997-05-29T00:00:00"/>
    <n v="1"/>
    <s v="Yes"/>
    <n v="73"/>
    <n v="25.66"/>
    <n v="73.23"/>
    <n v="78.92"/>
    <n v="182.88"/>
    <n v="182.88"/>
    <n v="23.6"/>
    <n v="4"/>
    <s v="No"/>
    <s v="Cáncer"/>
    <s v="Complcaciones de un tumor cerebral"/>
    <s v="2A00.5"/>
    <x v="3"/>
  </r>
  <r>
    <n v="3823"/>
    <s v="Doyle Parrack"/>
    <d v="1921-12-06T00:00:00"/>
    <s v="Former"/>
    <s v="F-G"/>
    <s v="USA"/>
    <s v="White"/>
    <d v="1946-11-01T00:00:00"/>
    <n v="1946"/>
    <n v="1947"/>
    <d v="2008-09-05T00:00:00"/>
    <n v="1"/>
    <s v="Yes"/>
    <n v="86"/>
    <n v="24.9"/>
    <n v="86.75"/>
    <n v="74.84"/>
    <n v="182.88"/>
    <n v="182.88"/>
    <n v="22.38"/>
    <n v="58"/>
    <s v="No"/>
    <m/>
    <s v="Parkinson en los últimos 2 años y neumonía en las últimas 2 semanas"/>
    <s v="CA40.Z"/>
    <x v="0"/>
  </r>
  <r>
    <n v="3824"/>
    <s v="Chris Paul"/>
    <d v="1985-05-06T00:00:00"/>
    <s v="Active"/>
    <s v="g"/>
    <s v="USA"/>
    <s v="Black"/>
    <d v="2005-11-01T00:00:00"/>
    <n v="2005"/>
    <n v="2020"/>
    <d v="2019-07-31T00:00:00"/>
    <n v="0"/>
    <s v="No"/>
    <n v="34"/>
    <n v="20.49"/>
    <n v="34.229999999999997"/>
    <n v="79.38"/>
    <n v="182.88"/>
    <n v="182.88"/>
    <n v="23.73"/>
    <n v="686"/>
    <s v="No"/>
    <m/>
    <m/>
    <m/>
    <x v="1"/>
  </r>
  <r>
    <n v="3825"/>
    <s v="Elliot Perry"/>
    <d v="1969-03-28T00:00:00"/>
    <s v="Former"/>
    <s v="g"/>
    <s v="USA"/>
    <s v="Black"/>
    <d v="1991-11-01T00:00:00"/>
    <n v="1991"/>
    <n v="2002"/>
    <d v="2019-07-31T00:00:00"/>
    <n v="0"/>
    <s v="No"/>
    <n v="50"/>
    <n v="22.6"/>
    <n v="50.34"/>
    <n v="68.040000000000006"/>
    <n v="182.88"/>
    <n v="182.88"/>
    <n v="20.34"/>
    <n v="549"/>
    <s v="Yes"/>
    <m/>
    <m/>
    <m/>
    <x v="1"/>
  </r>
  <r>
    <n v="3826"/>
    <s v="Kevin Porter"/>
    <d v="1950-04-17T00:00:00"/>
    <s v="Former"/>
    <s v="g"/>
    <s v="USA"/>
    <s v="Black"/>
    <d v="1972-11-01T00:00:00"/>
    <n v="1972"/>
    <n v="1983"/>
    <d v="2019-07-31T00:00:00"/>
    <n v="0"/>
    <s v="No"/>
    <n v="69"/>
    <n v="22.54"/>
    <n v="69.290000000000006"/>
    <n v="77.11"/>
    <n v="182.88"/>
    <n v="182.88"/>
    <n v="23.06"/>
    <n v="659"/>
    <s v="No"/>
    <m/>
    <m/>
    <m/>
    <x v="1"/>
  </r>
  <r>
    <n v="3827"/>
    <s v="Mark Price"/>
    <d v="1964-02-15T00:00:00"/>
    <s v="Former"/>
    <s v="g"/>
    <s v="USA"/>
    <s v="White"/>
    <d v="1986-11-01T00:00:00"/>
    <n v="1986"/>
    <n v="1998"/>
    <d v="2019-07-31T00:00:00"/>
    <n v="0"/>
    <s v="No"/>
    <n v="55"/>
    <n v="22.71"/>
    <n v="55.46"/>
    <n v="77.11"/>
    <n v="182.88"/>
    <n v="182.88"/>
    <n v="23.06"/>
    <n v="722"/>
    <s v="No"/>
    <m/>
    <m/>
    <m/>
    <x v="1"/>
  </r>
  <r>
    <n v="3828"/>
    <s v="Moe Radovich"/>
    <d v="1929-05-05T00:00:00"/>
    <s v="Former"/>
    <s v="g"/>
    <s v="USA"/>
    <s v="White"/>
    <d v="1952-11-01T00:00:00"/>
    <n v="1952"/>
    <n v="1953"/>
    <d v="2004-06-18T00:00:00"/>
    <n v="1"/>
    <s v="Yes"/>
    <n v="75"/>
    <n v="23.49"/>
    <n v="75.12"/>
    <n v="72.569999999999993"/>
    <n v="182.88"/>
    <n v="182.88"/>
    <n v="21.7"/>
    <n v="4"/>
    <s v="No"/>
    <s v="No encontrado"/>
    <s v="Nada"/>
    <s v="XB5F"/>
    <x v="4"/>
  </r>
  <r>
    <n v="3829"/>
    <s v="David Rivers"/>
    <d v="1965-01-20T00:00:00"/>
    <s v="Former"/>
    <s v="g"/>
    <s v="USA"/>
    <s v="Black"/>
    <d v="1988-11-01T00:00:00"/>
    <n v="1988"/>
    <n v="1992"/>
    <d v="2019-07-31T00:00:00"/>
    <n v="0"/>
    <s v="No"/>
    <n v="54"/>
    <n v="23.78"/>
    <n v="54.52"/>
    <n v="77.11"/>
    <n v="182.88"/>
    <n v="182.88"/>
    <n v="23.06"/>
    <n v="114"/>
    <s v="No"/>
    <m/>
    <m/>
    <m/>
    <x v="1"/>
  </r>
  <r>
    <n v="3830"/>
    <s v="Guy Rodgers*"/>
    <d v="1935-09-01T00:00:00"/>
    <s v="Former"/>
    <s v="g"/>
    <s v="USA"/>
    <s v="Black"/>
    <d v="1958-11-01T00:00:00"/>
    <n v="1958"/>
    <n v="1970"/>
    <d v="2001-02-19T00:00:00"/>
    <n v="1"/>
    <s v="Yes"/>
    <n v="65"/>
    <n v="23.17"/>
    <n v="65.47"/>
    <n v="83.91"/>
    <n v="182.88"/>
    <n v="182.88"/>
    <n v="25.09"/>
    <n v="892"/>
    <s v="Yes"/>
    <s v="Diseases of the circulatory system"/>
    <s v="Ataque al corazón en el cine"/>
    <s v="BA41.Z Acute myocardial infarction, unspecified"/>
    <x v="2"/>
  </r>
  <r>
    <n v="3831"/>
    <s v="Ken Rohloff"/>
    <d v="1939-04-18T00:00:00"/>
    <s v="Former"/>
    <s v="g"/>
    <s v="USA"/>
    <s v="White"/>
    <d v="1963-11-01T00:00:00"/>
    <n v="1963"/>
    <n v="1964"/>
    <d v="2019-07-31T00:00:00"/>
    <n v="0"/>
    <s v="No"/>
    <n v="80"/>
    <n v="24.54"/>
    <n v="80.28"/>
    <n v="88.45"/>
    <n v="182.88"/>
    <n v="182.88"/>
    <n v="26.45"/>
    <n v="2"/>
    <s v="No"/>
    <m/>
    <m/>
    <m/>
    <x v="1"/>
  </r>
  <r>
    <n v="3832"/>
    <s v="Kenny Rollins"/>
    <d v="1923-09-14T00:00:00"/>
    <s v="Former"/>
    <s v="g"/>
    <s v="USA"/>
    <s v="White"/>
    <d v="1948-11-01T00:00:00"/>
    <n v="1948"/>
    <n v="1953"/>
    <d v="2012-10-09T00:00:00"/>
    <n v="1"/>
    <s v="Yes"/>
    <n v="89"/>
    <n v="25.13"/>
    <n v="89.07"/>
    <n v="76.2"/>
    <n v="182.88"/>
    <n v="182.88"/>
    <n v="22.78"/>
    <n v="168"/>
    <s v="No"/>
    <s v="No encontrado"/>
    <s v="No dice la causa pero tenía 89 años"/>
    <s v="MG2A Old age"/>
    <x v="6"/>
  </r>
  <r>
    <n v="3833"/>
    <s v="Walker Russell"/>
    <d v="1982-10-06T00:00:00"/>
    <s v="Former"/>
    <s v="g"/>
    <s v="USA"/>
    <s v="Black"/>
    <d v="2011-11-01T00:00:00"/>
    <n v="2011"/>
    <n v="2012"/>
    <d v="2019-07-31T00:00:00"/>
    <n v="0"/>
    <s v="No"/>
    <n v="36"/>
    <n v="29.07"/>
    <n v="36.82"/>
    <n v="77.11"/>
    <n v="182.88"/>
    <n v="182.88"/>
    <n v="23.06"/>
    <n v="28"/>
    <s v="No"/>
    <m/>
    <m/>
    <m/>
    <x v="1"/>
  </r>
  <r>
    <n v="3834"/>
    <s v="Ben Schadler"/>
    <d v="1924-03-09T00:00:00"/>
    <s v="Former"/>
    <s v="F"/>
    <s v="USA"/>
    <s v="White"/>
    <d v="1947-11-01T00:00:00"/>
    <n v="1947"/>
    <n v="1948"/>
    <d v="2015-01-30T00:00:00"/>
    <n v="1"/>
    <s v="Yes"/>
    <n v="90"/>
    <n v="23.65"/>
    <n v="90.89"/>
    <n v="83.91"/>
    <n v="182.88"/>
    <n v="182.88"/>
    <n v="25.09"/>
    <n v="37"/>
    <s v="No"/>
    <s v="No encontrado"/>
    <s v="No se dice la causa"/>
    <s v="XB5F"/>
    <x v="4"/>
  </r>
  <r>
    <n v="3835"/>
    <s v="Herm Schaefer"/>
    <d v="1918-12-20T00:00:00"/>
    <s v="Former"/>
    <s v="G-F"/>
    <s v="USA"/>
    <s v="White"/>
    <d v="1948-11-01T00:00:00"/>
    <n v="1948"/>
    <n v="1950"/>
    <d v="1980-03-21T00:00:00"/>
    <n v="1"/>
    <s v="Yes"/>
    <n v="61"/>
    <n v="29.87"/>
    <n v="61.25"/>
    <n v="79.38"/>
    <n v="182.88"/>
    <n v="182.88"/>
    <n v="23.73"/>
    <n v="123"/>
    <s v="No"/>
    <s v="No encontrado"/>
    <s v="Encontrado muerto en casa"/>
    <s v="XB5F"/>
    <x v="4"/>
  </r>
  <r>
    <n v="3836"/>
    <s v="Ossie Schectman"/>
    <d v="1919-03-30T00:00:00"/>
    <s v="Former"/>
    <s v="g"/>
    <s v="USA"/>
    <s v="White"/>
    <d v="1946-11-01T00:00:00"/>
    <n v="1946"/>
    <n v="1947"/>
    <d v="2013-07-30T00:00:00"/>
    <n v="1"/>
    <s v="Yes"/>
    <n v="94"/>
    <n v="27.59"/>
    <n v="94.34"/>
    <n v="79.38"/>
    <n v="182.88"/>
    <n v="182.88"/>
    <n v="23.73"/>
    <n v="54"/>
    <s v="No"/>
    <m/>
    <s v="Complicaciones respiratorias, pero tenía 94 años"/>
    <s v="CB41.2Z "/>
    <x v="0"/>
  </r>
  <r>
    <n v="3837"/>
    <s v="God Shammgod"/>
    <d v="1976-04-29T00:00:00"/>
    <s v="Former"/>
    <s v="g"/>
    <s v="USA"/>
    <s v="Black"/>
    <d v="1997-11-01T00:00:00"/>
    <n v="1997"/>
    <n v="1998"/>
    <d v="2019-07-31T00:00:00"/>
    <n v="0"/>
    <s v="No"/>
    <n v="43"/>
    <n v="21.51"/>
    <n v="43.25"/>
    <n v="76.66"/>
    <n v="182.88"/>
    <n v="182.88"/>
    <n v="22.92"/>
    <n v="20"/>
    <s v="No"/>
    <m/>
    <m/>
    <m/>
    <x v="1"/>
  </r>
  <r>
    <n v="3838"/>
    <s v="Sean Singletary"/>
    <d v="1985-09-06T00:00:00"/>
    <s v="Former"/>
    <s v="g"/>
    <s v="USA"/>
    <s v="Black"/>
    <d v="2008-11-01T00:00:00"/>
    <n v="2008"/>
    <n v="2009"/>
    <d v="2019-07-31T00:00:00"/>
    <n v="0"/>
    <s v="No"/>
    <n v="33"/>
    <n v="23.15"/>
    <n v="33.9"/>
    <n v="83.91"/>
    <n v="182.88"/>
    <n v="182.88"/>
    <n v="25.09"/>
    <n v="37"/>
    <s v="No"/>
    <m/>
    <m/>
    <m/>
    <x v="1"/>
  </r>
  <r>
    <n v="3839"/>
    <s v="Peyton Siva"/>
    <d v="1990-10-24T00:00:00"/>
    <s v="Former"/>
    <s v="g"/>
    <s v="USA"/>
    <m/>
    <d v="2013-11-01T00:00:00"/>
    <n v="2013"/>
    <n v="2014"/>
    <d v="2019-07-31T00:00:00"/>
    <n v="0"/>
    <s v="No"/>
    <n v="28"/>
    <n v="23.02"/>
    <n v="28.77"/>
    <n v="83.91"/>
    <n v="182.88"/>
    <n v="182.88"/>
    <n v="25.09"/>
    <n v="24"/>
    <s v="No"/>
    <m/>
    <m/>
    <m/>
    <x v="1"/>
  </r>
  <r>
    <n v="3840"/>
    <s v="Don Smith"/>
    <d v="1951-10-10T00:00:00"/>
    <s v="Former"/>
    <s v="g"/>
    <s v="USA"/>
    <s v="Black"/>
    <d v="1974-11-01T00:00:00"/>
    <n v="1974"/>
    <n v="1975"/>
    <d v="2004-03-09T00:00:00"/>
    <n v="1"/>
    <s v="Yes"/>
    <n v="52"/>
    <n v="23.06"/>
    <n v="52.41"/>
    <n v="72.569999999999993"/>
    <n v="182.88"/>
    <n v="182.88"/>
    <n v="21.7"/>
    <n v="54"/>
    <s v="No"/>
    <m/>
    <s v="Larga enfermedad"/>
    <s v="XB5F"/>
    <x v="4"/>
  </r>
  <r>
    <n v="3841"/>
    <s v="Ish Smith"/>
    <d v="1988-07-05T00:00:00"/>
    <s v="Active"/>
    <s v="g"/>
    <s v="USA"/>
    <s v="Black"/>
    <d v="2010-11-01T00:00:00"/>
    <n v="2010"/>
    <n v="2020"/>
    <d v="2019-07-31T00:00:00"/>
    <n v="0"/>
    <s v="No"/>
    <n v="31"/>
    <n v="22.32"/>
    <n v="31.07"/>
    <n v="79.38"/>
    <n v="182.88"/>
    <n v="182.88"/>
    <n v="23.73"/>
    <n v="234"/>
    <s v="No"/>
    <m/>
    <m/>
    <m/>
    <x v="1"/>
  </r>
  <r>
    <n v="3842"/>
    <s v="Russ Smith"/>
    <d v="1991-04-19T00:00:00"/>
    <s v="Former"/>
    <s v="g"/>
    <s v="USA"/>
    <s v="Black"/>
    <d v="2014-11-01T00:00:00"/>
    <n v="2014"/>
    <n v="2016"/>
    <d v="2019-07-31T00:00:00"/>
    <n v="0"/>
    <s v="No"/>
    <n v="28"/>
    <n v="23.54"/>
    <n v="28.28"/>
    <n v="74.84"/>
    <n v="182.88"/>
    <n v="182.88"/>
    <n v="22.38"/>
    <n v="9"/>
    <s v="No"/>
    <m/>
    <m/>
    <m/>
    <x v="1"/>
  </r>
  <r>
    <n v="3843"/>
    <s v="Chips Sobek"/>
    <d v="1920-02-10T00:00:00"/>
    <s v="Former"/>
    <s v="G-F"/>
    <s v="USA"/>
    <s v="White"/>
    <d v="1949-11-01T00:00:00"/>
    <n v="1949"/>
    <n v="1950"/>
    <d v="1990-04-09T00:00:00"/>
    <n v="1"/>
    <s v="Yes"/>
    <n v="70"/>
    <n v="29.72"/>
    <n v="70.16"/>
    <n v="81.650000000000006"/>
    <n v="182.88"/>
    <n v="182.88"/>
    <n v="24.41"/>
    <n v="60"/>
    <s v="No"/>
    <s v="No encontrado"/>
    <s v="Causa no revelada"/>
    <s v="XB5F"/>
    <x v="4"/>
  </r>
  <r>
    <n v="3844"/>
    <s v="Sid Tanenbaum"/>
    <d v="1925-10-08T00:00:00"/>
    <s v="Former"/>
    <s v="g"/>
    <s v="USA"/>
    <s v="White"/>
    <d v="1947-11-01T00:00:00"/>
    <n v="1947"/>
    <n v="1949"/>
    <d v="1986-09-04T00:00:00"/>
    <n v="1"/>
    <s v="Yes"/>
    <n v="60"/>
    <n v="22.06"/>
    <n v="60.91"/>
    <n v="72.569999999999993"/>
    <n v="182.88"/>
    <n v="182.88"/>
    <n v="21.7"/>
    <n v="70"/>
    <s v="No"/>
    <s v="Accidente/Asesinato/Suicidio"/>
    <s v="Apuñalado"/>
    <s v=" PE30&amp;XE174"/>
    <x v="5"/>
  </r>
  <r>
    <n v="3845"/>
    <s v="Fatty Taylor"/>
    <d v="1946-03-13T00:00:00"/>
    <s v="Former"/>
    <s v="g"/>
    <s v="USA"/>
    <s v="Black"/>
    <d v="1976-11-01T00:00:00"/>
    <n v="1976"/>
    <n v="1977"/>
    <d v="2017-12-07T00:00:00"/>
    <n v="1"/>
    <s v="Yes"/>
    <n v="71"/>
    <n v="30.64"/>
    <n v="71.739999999999995"/>
    <n v="79.38"/>
    <n v="182.88"/>
    <n v="182.88"/>
    <n v="23.73"/>
    <n v="79"/>
    <s v="No"/>
    <m/>
    <s v="Cámcer"/>
    <s v="2D4Z Unspecified malignant neoplasms of ill-defined or unspecified sites"/>
    <x v="3"/>
  </r>
  <r>
    <n v="3846"/>
    <s v="Sebastian Telfair"/>
    <d v="1985-06-09T00:00:00"/>
    <s v="Former"/>
    <s v="g"/>
    <s v="USA"/>
    <s v="Black"/>
    <d v="2004-11-01T00:00:00"/>
    <n v="2004"/>
    <n v="2015"/>
    <d v="2019-07-31T00:00:00"/>
    <n v="0"/>
    <s v="No"/>
    <n v="34"/>
    <n v="19.399999999999999"/>
    <n v="34.14"/>
    <n v="74.84"/>
    <n v="182.88"/>
    <n v="182.88"/>
    <n v="22.38"/>
    <n v="564"/>
    <s v="No"/>
    <m/>
    <m/>
    <m/>
    <x v="1"/>
  </r>
  <r>
    <n v="3847"/>
    <s v="Mel Thurston"/>
    <d v="1919-01-16T00:00:00"/>
    <s v="Former"/>
    <s v="g"/>
    <s v="USA"/>
    <s v="White"/>
    <d v="1947-11-01T00:00:00"/>
    <n v="1947"/>
    <n v="1948"/>
    <d v="1997-10-08T00:00:00"/>
    <n v="1"/>
    <s v="Yes"/>
    <n v="78"/>
    <n v="28.79"/>
    <n v="78.73"/>
    <n v="79.38"/>
    <n v="182.88"/>
    <n v="182.88"/>
    <n v="23.73"/>
    <n v="14"/>
    <s v="No"/>
    <s v="No encontrado"/>
    <s v="Imposible"/>
    <s v="XB5F"/>
    <x v="4"/>
  </r>
  <r>
    <n v="3848"/>
    <s v="Dan Tieman"/>
    <d v="1940-11-30T00:00:00"/>
    <s v="Former"/>
    <s v="g"/>
    <s v="USA"/>
    <s v="White"/>
    <d v="1962-11-01T00:00:00"/>
    <n v="1962"/>
    <n v="1963"/>
    <d v="2012-10-30T00:00:00"/>
    <n v="1"/>
    <s v="Yes"/>
    <n v="71"/>
    <n v="21.92"/>
    <n v="71.92"/>
    <n v="83.91"/>
    <n v="182.88"/>
    <n v="182.88"/>
    <n v="25.09"/>
    <n v="29"/>
    <s v="No"/>
    <m/>
    <s v="Larga batalla contra el cáncer"/>
    <s v="2D4Z  Unspecified malignant neoplasms of ill-defined or unspecified sites"/>
    <x v="3"/>
  </r>
  <r>
    <n v="3849"/>
    <s v="Bob Tough"/>
    <d v="1920-08-28T00:00:00"/>
    <s v="Former"/>
    <s v="G-F"/>
    <s v="USA"/>
    <s v="White"/>
    <d v="1948-11-01T00:00:00"/>
    <n v="1948"/>
    <n v="1950"/>
    <d v="1999-04-07T00:00:00"/>
    <n v="1"/>
    <s v="Yes"/>
    <n v="78"/>
    <n v="28.18"/>
    <n v="78.61"/>
    <n v="83.91"/>
    <n v="182.88"/>
    <n v="182.88"/>
    <n v="25.09"/>
    <n v="82"/>
    <s v="No"/>
    <s v="No encontrado"/>
    <s v="Nada"/>
    <s v="XB5F"/>
    <x v="4"/>
  </r>
  <r>
    <n v="3850"/>
    <s v="Dick Triptow"/>
    <d v="1922-11-03T00:00:00"/>
    <s v="Former"/>
    <s v="G-F"/>
    <s v="USA"/>
    <s v="White"/>
    <d v="1948-11-01T00:00:00"/>
    <n v="1948"/>
    <n v="1950"/>
    <d v="2015-02-20T00:00:00"/>
    <n v="1"/>
    <s v="Yes"/>
    <n v="92"/>
    <n v="26"/>
    <n v="92.3"/>
    <n v="77.11"/>
    <n v="182.88"/>
    <n v="182.88"/>
    <n v="23.06"/>
    <n v="59"/>
    <s v="No"/>
    <s v="Diseases of the respiratory system"/>
    <s v="Pneumonía"/>
    <s v="CA40.Z Pneumonia, organism unspecified"/>
    <x v="0"/>
  </r>
  <r>
    <n v="3851"/>
    <s v="Danny Wagner"/>
    <d v="1922-08-01T00:00:00"/>
    <s v="Former"/>
    <s v="g"/>
    <s v="USA"/>
    <s v="White"/>
    <d v="1949-11-01T00:00:00"/>
    <n v="1949"/>
    <n v="1950"/>
    <d v="1997-12-27T00:00:00"/>
    <n v="1"/>
    <s v="Yes"/>
    <n v="75"/>
    <n v="27.25"/>
    <n v="75.41"/>
    <n v="77.11"/>
    <n v="182.88"/>
    <n v="182.88"/>
    <n v="23.06"/>
    <n v="11"/>
    <s v="No"/>
    <s v="No encontrado"/>
    <s v="Larga batalla contra el cáncer"/>
    <s v="2D4Z Unspecified malignant neoplasms of ill-defined or unspecified sites"/>
    <x v="3"/>
  </r>
  <r>
    <n v="3852"/>
    <s v="Foots Walker"/>
    <d v="1951-05-21T00:00:00"/>
    <s v="Former"/>
    <s v="g"/>
    <s v="USA"/>
    <s v="Black"/>
    <d v="1974-11-01T00:00:00"/>
    <n v="1974"/>
    <n v="1984"/>
    <d v="2019-07-31T00:00:00"/>
    <n v="0"/>
    <s v="No"/>
    <n v="68"/>
    <n v="23.45"/>
    <n v="68.19"/>
    <n v="83.46"/>
    <n v="182.88"/>
    <n v="182.88"/>
    <n v="24.95"/>
    <n v="658"/>
    <s v="No"/>
    <m/>
    <m/>
    <m/>
    <x v="1"/>
  </r>
  <r>
    <n v="3853"/>
    <s v="Lloyd Walton"/>
    <d v="1953-11-23T00:00:00"/>
    <s v="Former"/>
    <s v="g"/>
    <s v="USA"/>
    <s v="Black"/>
    <d v="1976-11-01T00:00:00"/>
    <n v="1976"/>
    <n v="1981"/>
    <d v="2019-07-31T00:00:00"/>
    <n v="0"/>
    <s v="No"/>
    <n v="65"/>
    <n v="22.94"/>
    <n v="65.680000000000007"/>
    <n v="72.569999999999993"/>
    <n v="182.88"/>
    <n v="182.88"/>
    <n v="21.7"/>
    <n v="341"/>
    <s v="No"/>
    <m/>
    <m/>
    <m/>
    <x v="1"/>
  </r>
  <r>
    <n v="3854"/>
    <s v="Bobby Wanzer*"/>
    <d v="1921-06-04T00:00:00"/>
    <s v="Former"/>
    <s v="g"/>
    <s v="USA"/>
    <s v="White"/>
    <d v="1948-11-01T00:00:00"/>
    <n v="1948"/>
    <n v="1957"/>
    <d v="2016-01-23T00:00:00"/>
    <n v="1"/>
    <s v="Yes"/>
    <n v="94"/>
    <n v="27.41"/>
    <n v="94.64"/>
    <n v="77.11"/>
    <n v="182.88"/>
    <n v="182.88"/>
    <n v="23.06"/>
    <n v="568"/>
    <s v="No"/>
    <m/>
    <s v="No hay más de lo ya encontrado"/>
    <s v="XB5F"/>
    <x v="4"/>
  </r>
  <r>
    <n v="3855"/>
    <s v="Bobby Watson"/>
    <d v="1930-03-22T00:00:00"/>
    <s v="Former"/>
    <s v="g"/>
    <s v="USA"/>
    <s v="White"/>
    <d v="1954-11-01T00:00:00"/>
    <n v="1954"/>
    <n v="1955"/>
    <d v="2017-01-31T00:00:00"/>
    <n v="1"/>
    <s v="Yes"/>
    <n v="86"/>
    <n v="24.61"/>
    <n v="86.86"/>
    <n v="72.569999999999993"/>
    <n v="182.88"/>
    <n v="182.88"/>
    <n v="21.7"/>
    <n v="63"/>
    <s v="No"/>
    <m/>
    <s v="No especifica la causa"/>
    <s v="XB5F"/>
    <x v="4"/>
  </r>
  <r>
    <n v="3856"/>
    <s v="David Wesley"/>
    <d v="1970-11-14T00:00:00"/>
    <s v="Former"/>
    <s v="g"/>
    <s v="USA"/>
    <s v="Black"/>
    <d v="1993-11-01T00:00:00"/>
    <n v="1993"/>
    <n v="2007"/>
    <d v="2019-07-31T00:00:00"/>
    <n v="0"/>
    <s v="No"/>
    <n v="48"/>
    <n v="22.97"/>
    <n v="48.71"/>
    <n v="86.18"/>
    <n v="182.88"/>
    <n v="182.88"/>
    <n v="25.77"/>
    <n v="949"/>
    <s v="No"/>
    <m/>
    <m/>
    <m/>
    <x v="1"/>
  </r>
  <r>
    <n v="3857"/>
    <s v="DeJuan Wheat"/>
    <d v="1973-10-14T00:00:00"/>
    <s v="Former"/>
    <s v="g"/>
    <s v="USA"/>
    <s v="Black"/>
    <d v="1997-11-01T00:00:00"/>
    <n v="1997"/>
    <n v="1999"/>
    <d v="2019-07-31T00:00:00"/>
    <n v="0"/>
    <s v="No"/>
    <n v="45"/>
    <n v="24.05"/>
    <n v="45.79"/>
    <n v="74.84"/>
    <n v="182.88"/>
    <n v="182.88"/>
    <n v="22.38"/>
    <n v="80"/>
    <s v="No"/>
    <m/>
    <m/>
    <m/>
    <x v="1"/>
  </r>
  <r>
    <n v="3858"/>
    <s v="Chris Whitney"/>
    <d v="1971-10-05T00:00:00"/>
    <s v="Former"/>
    <s v="g"/>
    <s v="USA"/>
    <s v="Black"/>
    <d v="1993-11-01T00:00:00"/>
    <n v="1993"/>
    <n v="2004"/>
    <d v="2019-07-31T00:00:00"/>
    <n v="0"/>
    <s v="No"/>
    <n v="47"/>
    <n v="22.08"/>
    <n v="47.82"/>
    <n v="76.2"/>
    <n v="182.88"/>
    <n v="182.88"/>
    <n v="22.78"/>
    <n v="579"/>
    <s v="No"/>
    <m/>
    <m/>
    <m/>
    <x v="1"/>
  </r>
  <r>
    <n v="3859"/>
    <s v="Othell Wilson"/>
    <d v="1961-10-26T00:00:00"/>
    <s v="Former"/>
    <s v="g"/>
    <s v="USA"/>
    <s v="Black"/>
    <d v="1984-11-01T00:00:00"/>
    <n v="1984"/>
    <n v="1987"/>
    <d v="2019-07-31T00:00:00"/>
    <n v="0"/>
    <s v="No"/>
    <n v="57"/>
    <n v="23.02"/>
    <n v="57.76"/>
    <n v="86.18"/>
    <n v="182.88"/>
    <n v="182.88"/>
    <n v="25.77"/>
    <n v="127"/>
    <s v="No"/>
    <m/>
    <m/>
    <m/>
    <x v="1"/>
  </r>
  <r>
    <n v="3860"/>
    <s v="Josh Akognon"/>
    <d v="1986-02-10T00:00:00"/>
    <s v="Former"/>
    <s v="g"/>
    <s v="USA"/>
    <s v="Black"/>
    <d v="2012-11-01T00:00:00"/>
    <n v="2012"/>
    <n v="2013"/>
    <d v="2019-07-31T00:00:00"/>
    <n v="0"/>
    <s v="No"/>
    <n v="33"/>
    <n v="26.72"/>
    <n v="33.47"/>
    <n v="83.91"/>
    <n v="180.34"/>
    <n v="180.34"/>
    <n v="25.8"/>
    <n v="3"/>
    <s v="No"/>
    <m/>
    <m/>
    <m/>
    <x v="1"/>
  </r>
  <r>
    <n v="3861"/>
    <s v="Michael Anderson"/>
    <d v="1966-03-23T00:00:00"/>
    <s v="Former"/>
    <s v="g"/>
    <s v="USA"/>
    <s v="Black"/>
    <d v="1988-11-01T00:00:00"/>
    <n v="1988"/>
    <n v="1989"/>
    <d v="2019-07-31T00:00:00"/>
    <n v="0"/>
    <s v="No"/>
    <n v="53"/>
    <n v="22.61"/>
    <n v="53.36"/>
    <n v="83.46"/>
    <n v="180.34"/>
    <n v="180.34"/>
    <n v="25.66"/>
    <n v="36"/>
    <s v="No"/>
    <m/>
    <m/>
    <m/>
    <x v="1"/>
  </r>
  <r>
    <n v="3862"/>
    <s v="Curly Armstrong"/>
    <d v="1918-11-01T00:00:00"/>
    <s v="Former"/>
    <s v="G-F"/>
    <s v="USA"/>
    <s v="White"/>
    <d v="1948-11-01T00:00:00"/>
    <n v="1948"/>
    <n v="1951"/>
    <d v="1983-06-06T00:00:00"/>
    <n v="1"/>
    <s v="Yes"/>
    <n v="64"/>
    <n v="30"/>
    <n v="64.59"/>
    <n v="77.11"/>
    <n v="180.34"/>
    <n v="180.34"/>
    <n v="23.71"/>
    <n v="153"/>
    <s v="No"/>
    <s v="No encontrado"/>
    <s v="Muere a los 64 años pero las noticias de prensa no dicen nada sobre la causa"/>
    <s v="XB5F"/>
    <x v="4"/>
  </r>
  <r>
    <n v="3863"/>
    <s v="Chucky Atkins"/>
    <d v="1974-08-14T00:00:00"/>
    <s v="Former"/>
    <s v="g"/>
    <s v="USA"/>
    <s v="Black"/>
    <d v="1999-11-01T00:00:00"/>
    <n v="1999"/>
    <n v="2010"/>
    <d v="2019-07-31T00:00:00"/>
    <n v="0"/>
    <s v="No"/>
    <n v="44"/>
    <n v="25.22"/>
    <n v="44.96"/>
    <n v="72.569999999999993"/>
    <n v="180.34"/>
    <n v="180.34"/>
    <n v="22.32"/>
    <n v="696"/>
    <s v="No"/>
    <m/>
    <m/>
    <m/>
    <x v="1"/>
  </r>
  <r>
    <n v="3864"/>
    <s v="Dana Barros"/>
    <d v="1967-04-13T00:00:00"/>
    <s v="Former"/>
    <s v="g"/>
    <s v="USA"/>
    <s v="Black"/>
    <d v="1989-11-01T00:00:00"/>
    <n v="1989"/>
    <n v="2004"/>
    <d v="2019-07-31T00:00:00"/>
    <n v="0"/>
    <s v="No"/>
    <n v="52"/>
    <n v="22.55"/>
    <n v="52.3"/>
    <n v="73.94"/>
    <n v="180.34"/>
    <n v="180.34"/>
    <n v="22.73"/>
    <n v="850"/>
    <s v="No"/>
    <m/>
    <m/>
    <m/>
    <x v="1"/>
  </r>
  <r>
    <n v="3865"/>
    <s v="Gene Berce"/>
    <d v="1926-11-22T00:00:00"/>
    <s v="Former"/>
    <s v="G-F"/>
    <s v="USA"/>
    <s v="White"/>
    <d v="1949-11-01T00:00:00"/>
    <n v="1949"/>
    <n v="1950"/>
    <d v="2018-11-17T00:00:00"/>
    <n v="1"/>
    <s v="Yes"/>
    <n v="91"/>
    <n v="22.94"/>
    <n v="91.99"/>
    <n v="79.38"/>
    <n v="180.34"/>
    <n v="180.34"/>
    <n v="24.41"/>
    <n v="3"/>
    <s v="No"/>
    <m/>
    <s v="Muere a los 91 años"/>
    <s v="MG2A Old Age"/>
    <x v="6"/>
  </r>
  <r>
    <n v="3866"/>
    <s v="Del Beshore"/>
    <d v="1956-11-29T00:00:00"/>
    <s v="Former"/>
    <s v="g"/>
    <s v="USA"/>
    <s v="White"/>
    <d v="1978-11-01T00:00:00"/>
    <n v="1978"/>
    <n v="1980"/>
    <d v="2019-07-31T00:00:00"/>
    <n v="0"/>
    <s v="No"/>
    <n v="62"/>
    <n v="21.92"/>
    <n v="62.67"/>
    <n v="74.84"/>
    <n v="180.34"/>
    <n v="180.34"/>
    <n v="23.01"/>
    <n v="69"/>
    <s v="No"/>
    <m/>
    <m/>
    <m/>
    <x v="1"/>
  </r>
  <r>
    <n v="3867"/>
    <s v="Travis Best"/>
    <d v="1972-07-12T00:00:00"/>
    <s v="Former"/>
    <s v="g"/>
    <s v="USA"/>
    <s v="Black"/>
    <d v="1995-11-01T00:00:00"/>
    <n v="1995"/>
    <n v="2005"/>
    <d v="2019-07-31T00:00:00"/>
    <n v="0"/>
    <s v="No"/>
    <n v="47"/>
    <n v="23.3"/>
    <n v="47.05"/>
    <n v="82.55"/>
    <n v="180.34"/>
    <n v="180.34"/>
    <n v="25.38"/>
    <n v="708"/>
    <s v="Yes"/>
    <m/>
    <m/>
    <m/>
    <x v="1"/>
  </r>
  <r>
    <n v="3868"/>
    <s v="Hank Biasatti"/>
    <d v="1922-01-14T00:00:00"/>
    <s v="Former"/>
    <s v="g"/>
    <s v="No USA"/>
    <s v="White"/>
    <d v="1946-11-01T00:00:00"/>
    <n v="1946"/>
    <n v="1947"/>
    <d v="1996-04-20T00:00:00"/>
    <n v="1"/>
    <s v="Yes"/>
    <n v="74"/>
    <n v="24.8"/>
    <n v="74.260000000000005"/>
    <n v="79.38"/>
    <n v="180.34"/>
    <n v="180.34"/>
    <n v="24.41"/>
    <n v="6"/>
    <s v="Yes"/>
    <s v="No encontrado"/>
    <s v="stroke "/>
    <s v="8B20 Stroke not known if ischaemic or haemorrhagic"/>
    <x v="0"/>
  </r>
  <r>
    <n v="3869"/>
    <s v="Terrell Brandon"/>
    <d v="1970-05-20T00:00:00"/>
    <s v="Former"/>
    <s v="g"/>
    <s v="USA"/>
    <s v="Black"/>
    <d v="1991-11-01T00:00:00"/>
    <n v="1991"/>
    <n v="2002"/>
    <d v="2019-07-31T00:00:00"/>
    <n v="0"/>
    <s v="No"/>
    <n v="49"/>
    <n v="21.45"/>
    <n v="49.2"/>
    <n v="81.650000000000006"/>
    <n v="180.34"/>
    <n v="180.34"/>
    <n v="25.1"/>
    <n v="724"/>
    <s v="No"/>
    <m/>
    <m/>
    <m/>
    <x v="1"/>
  </r>
  <r>
    <n v="3870"/>
    <s v="Scott Brooks"/>
    <d v="1965-07-31T00:00:00"/>
    <s v="Former"/>
    <s v="g"/>
    <s v="USA"/>
    <s v="White"/>
    <d v="1988-11-01T00:00:00"/>
    <n v="1988"/>
    <n v="1998"/>
    <d v="2019-07-31T00:00:00"/>
    <n v="0"/>
    <s v="No"/>
    <n v="53"/>
    <n v="23.26"/>
    <n v="54"/>
    <n v="74.84"/>
    <n v="180.34"/>
    <n v="180.34"/>
    <n v="23.01"/>
    <n v="680"/>
    <s v="No"/>
    <m/>
    <m/>
    <m/>
    <x v="1"/>
  </r>
  <r>
    <n v="3871"/>
    <s v="Al Cervi*"/>
    <d v="1917-02-12T00:00:00"/>
    <s v="Former"/>
    <s v="G-F"/>
    <s v="USA"/>
    <s v="White"/>
    <d v="1949-11-01T00:00:00"/>
    <n v="1949"/>
    <n v="1953"/>
    <d v="2009-11-09T00:00:00"/>
    <n v="1"/>
    <s v="Yes"/>
    <n v="92"/>
    <n v="32.72"/>
    <n v="92.74"/>
    <n v="77.11"/>
    <n v="180.34"/>
    <n v="180.34"/>
    <n v="23.71"/>
    <n v="202"/>
    <s v="No"/>
    <m/>
    <s v="Lo mismo"/>
    <s v="XB5F"/>
    <x v="4"/>
  </r>
  <r>
    <n v="3872"/>
    <s v="Speedy Claxton"/>
    <d v="1978-05-08T00:00:00"/>
    <s v="Former"/>
    <s v="g"/>
    <s v="USA"/>
    <s v="Black"/>
    <d v="2001-11-01T00:00:00"/>
    <n v="2001"/>
    <n v="2009"/>
    <d v="2019-07-31T00:00:00"/>
    <n v="0"/>
    <s v="No"/>
    <n v="41"/>
    <n v="23.49"/>
    <n v="41.23"/>
    <n v="75.3"/>
    <n v="180.34"/>
    <n v="180.34"/>
    <n v="23.15"/>
    <n v="334"/>
    <s v="No"/>
    <m/>
    <m/>
    <m/>
    <x v="1"/>
  </r>
  <r>
    <n v="3873"/>
    <s v="Sherron Collins"/>
    <d v="1987-03-18T00:00:00"/>
    <s v="Former"/>
    <s v="g"/>
    <s v="USA"/>
    <s v="Black"/>
    <d v="2010-11-01T00:00:00"/>
    <n v="2010"/>
    <n v="2011"/>
    <d v="2019-07-31T00:00:00"/>
    <n v="0"/>
    <s v="No"/>
    <n v="32"/>
    <n v="23.62"/>
    <n v="32.369999999999997"/>
    <n v="92.99"/>
    <n v="180.34"/>
    <n v="180.34"/>
    <n v="28.59"/>
    <n v="20"/>
    <s v="No"/>
    <m/>
    <m/>
    <m/>
    <x v="1"/>
  </r>
  <r>
    <n v="3874"/>
    <s v="Justin Dentmon"/>
    <d v="1985-09-05T00:00:00"/>
    <s v="Former"/>
    <s v="g"/>
    <s v="USA"/>
    <s v="Black"/>
    <d v="2011-11-01T00:00:00"/>
    <n v="2011"/>
    <n v="2013"/>
    <d v="2019-07-31T00:00:00"/>
    <n v="0"/>
    <s v="No"/>
    <n v="33"/>
    <n v="26.15"/>
    <n v="33.9"/>
    <n v="83.91"/>
    <n v="180.34"/>
    <n v="180.34"/>
    <n v="25.8"/>
    <n v="8"/>
    <s v="No"/>
    <m/>
    <m/>
    <m/>
    <x v="1"/>
  </r>
  <r>
    <n v="3875"/>
    <s v="Billy Donovan"/>
    <d v="1965-05-30T00:00:00"/>
    <s v="Former"/>
    <s v="g"/>
    <s v="USA"/>
    <s v="White"/>
    <d v="1987-11-01T00:00:00"/>
    <n v="1987"/>
    <n v="1988"/>
    <d v="2019-07-31T00:00:00"/>
    <n v="0"/>
    <s v="No"/>
    <n v="54"/>
    <n v="22.42"/>
    <n v="54.17"/>
    <n v="77.56"/>
    <n v="180.34"/>
    <n v="180.34"/>
    <n v="23.85"/>
    <n v="44"/>
    <s v="No"/>
    <m/>
    <m/>
    <m/>
    <x v="1"/>
  </r>
  <r>
    <n v="3876"/>
    <s v="Johnny Egan"/>
    <d v="1939-01-31T00:00:00"/>
    <s v="Former"/>
    <s v="g"/>
    <s v="USA"/>
    <s v="White"/>
    <d v="1961-11-01T00:00:00"/>
    <n v="1961"/>
    <n v="1972"/>
    <d v="2019-07-31T00:00:00"/>
    <n v="0"/>
    <s v="No"/>
    <n v="80"/>
    <n v="22.75"/>
    <n v="80.5"/>
    <n v="81.650000000000006"/>
    <n v="180.34"/>
    <n v="180.34"/>
    <n v="25.1"/>
    <n v="712"/>
    <s v="No"/>
    <m/>
    <m/>
    <m/>
    <x v="1"/>
  </r>
  <r>
    <n v="3877"/>
    <s v="Courtney Fortson"/>
    <d v="1988-05-23T00:00:00"/>
    <s v="Former"/>
    <s v="g"/>
    <s v="USA"/>
    <s v="Black"/>
    <d v="2011-11-01T00:00:00"/>
    <n v="2011"/>
    <n v="2012"/>
    <d v="2019-07-31T00:00:00"/>
    <n v="0"/>
    <s v="No"/>
    <n v="31"/>
    <n v="23.44"/>
    <n v="31.19"/>
    <n v="83.91"/>
    <n v="180.34"/>
    <n v="180.34"/>
    <n v="25.8"/>
    <n v="10"/>
    <s v="Yes"/>
    <m/>
    <m/>
    <m/>
    <x v="1"/>
  </r>
  <r>
    <n v="3878"/>
    <s v="Bill Gabor"/>
    <d v="1922-05-13T00:00:00"/>
    <s v="Former"/>
    <s v="G-F"/>
    <s v="USA"/>
    <s v="White"/>
    <d v="1949-11-01T00:00:00"/>
    <n v="1949"/>
    <n v="1955"/>
    <d v="2019-06-03T00:00:00"/>
    <n v="1"/>
    <s v="Yes"/>
    <n v="97"/>
    <n v="27.47"/>
    <n v="97.06"/>
    <n v="77.11"/>
    <n v="180.34"/>
    <n v="180.34"/>
    <n v="23.71"/>
    <n v="307"/>
    <s v="No"/>
    <m/>
    <s v="Neumonía  pero tenía 97 años"/>
    <s v="CA40.Z"/>
    <x v="0"/>
  </r>
  <r>
    <n v="3879"/>
    <s v="Dee Gibson"/>
    <d v="1923-08-25T00:00:00"/>
    <s v="Former"/>
    <s v="F-G"/>
    <s v="USA"/>
    <s v="White"/>
    <d v="1949-11-01T00:00:00"/>
    <n v="1949"/>
    <n v="1950"/>
    <d v="2003-04-08T00:00:00"/>
    <n v="1"/>
    <s v="Yes"/>
    <n v="79"/>
    <n v="26.19"/>
    <n v="79.62"/>
    <n v="79.38"/>
    <n v="180.34"/>
    <n v="180.34"/>
    <n v="24.41"/>
    <n v="44"/>
    <s v="No"/>
    <s v="No encontrado"/>
    <s v="Larga enfermedad"/>
    <s v="XB5F"/>
    <x v="4"/>
  </r>
  <r>
    <n v="3880"/>
    <s v="Leo Gottlieb"/>
    <d v="1920-11-28T00:00:00"/>
    <s v="Former"/>
    <s v="g"/>
    <s v="USA"/>
    <s v="White"/>
    <d v="1946-11-01T00:00:00"/>
    <n v="1946"/>
    <n v="1948"/>
    <d v="1972-08-15T00:00:00"/>
    <n v="1"/>
    <s v="Yes"/>
    <n v="51"/>
    <n v="25.92"/>
    <n v="51.71"/>
    <n v="81.650000000000006"/>
    <n v="180.34"/>
    <n v="180.34"/>
    <n v="25.1"/>
    <n v="84"/>
    <s v="No"/>
    <s v="Diseases of the circulatory system"/>
    <s v="Imposible"/>
    <s v="XB5F"/>
    <x v="4"/>
  </r>
  <r>
    <n v="3881"/>
    <s v="Bato Govedarica"/>
    <d v="1928-04-17T00:00:00"/>
    <s v="Former"/>
    <s v="g"/>
    <s v="USA"/>
    <s v="White"/>
    <d v="1953-11-01T00:00:00"/>
    <n v="1953"/>
    <n v="1954"/>
    <d v="2006-03-13T00:00:00"/>
    <n v="1"/>
    <s v="Yes"/>
    <n v="77"/>
    <n v="25.54"/>
    <n v="77.900000000000006"/>
    <n v="83.91"/>
    <n v="180.34"/>
    <n v="180.34"/>
    <n v="25.8"/>
    <n v="23"/>
    <s v="No"/>
    <s v="No encontrado"/>
    <s v="Imposible"/>
    <s v="XB5F"/>
    <x v="4"/>
  </r>
  <r>
    <n v="3882"/>
    <s v="Dick Groat"/>
    <d v="1930-11-04T00:00:00"/>
    <s v="Former"/>
    <s v="g"/>
    <s v="USA"/>
    <s v="White"/>
    <d v="1952-11-01T00:00:00"/>
    <n v="1952"/>
    <n v="1953"/>
    <d v="2019-07-31T00:00:00"/>
    <n v="0"/>
    <s v="No"/>
    <n v="88"/>
    <n v="21.99"/>
    <n v="88.74"/>
    <n v="81.650000000000006"/>
    <n v="180.34"/>
    <n v="180.34"/>
    <n v="25.1"/>
    <n v="26"/>
    <s v="No"/>
    <m/>
    <m/>
    <m/>
    <x v="1"/>
  </r>
  <r>
    <n v="3883"/>
    <s v="Billy Hassett"/>
    <d v="1921-10-21T00:00:00"/>
    <s v="Former"/>
    <s v="g"/>
    <s v="USA"/>
    <s v="White"/>
    <d v="1949-11-01T00:00:00"/>
    <n v="1949"/>
    <n v="1951"/>
    <d v="1992-11-15T00:00:00"/>
    <n v="1"/>
    <s v="Yes"/>
    <n v="71"/>
    <n v="28.03"/>
    <n v="71.069999999999993"/>
    <n v="81.650000000000006"/>
    <n v="180.34"/>
    <n v="180.34"/>
    <n v="25.1"/>
    <n v="91"/>
    <s v="No"/>
    <s v="No encontrado"/>
    <s v="Imposible"/>
    <s v="XB5F"/>
    <x v="4"/>
  </r>
  <r>
    <n v="3884"/>
    <s v="Steve Henson"/>
    <d v="1968-02-02T00:00:00"/>
    <s v="Former"/>
    <s v="g"/>
    <s v="USA"/>
    <s v="White"/>
    <d v="1990-11-01T00:00:00"/>
    <n v="1990"/>
    <n v="1999"/>
    <d v="2019-07-31T00:00:00"/>
    <n v="0"/>
    <s v="No"/>
    <n v="51"/>
    <n v="22.75"/>
    <n v="51.49"/>
    <n v="80.290000000000006"/>
    <n v="180.34"/>
    <n v="180.34"/>
    <n v="24.69"/>
    <n v="238"/>
    <s v="No"/>
    <m/>
    <m/>
    <m/>
    <x v="1"/>
  </r>
  <r>
    <n v="3885"/>
    <s v="Nat Hickey"/>
    <d v="1902-01-30T00:00:00"/>
    <s v="Former"/>
    <s v="G-F"/>
    <s v="USA"/>
    <s v="White"/>
    <d v="1947-11-01T00:00:00"/>
    <n v="1947"/>
    <n v="1948"/>
    <d v="1979-09-15T00:00:00"/>
    <n v="1"/>
    <s v="Yes"/>
    <n v="77"/>
    <n v="45.75"/>
    <n v="77.62"/>
    <n v="81.650000000000006"/>
    <n v="180.34"/>
    <n v="180.34"/>
    <n v="25.1"/>
    <n v="2"/>
    <s v="No"/>
    <s v="No encontrado"/>
    <s v="Imposible"/>
    <s v="XB5F"/>
    <x v="4"/>
  </r>
  <r>
    <n v="3886"/>
    <s v="Buddy Jeannette*"/>
    <d v="1917-09-15T00:00:00"/>
    <s v="Former"/>
    <s v="g"/>
    <s v="USA"/>
    <s v="White"/>
    <d v="1947-11-01T00:00:00"/>
    <n v="1947"/>
    <n v="1950"/>
    <d v="1998-03-11T00:00:00"/>
    <n v="1"/>
    <s v="Yes"/>
    <n v="80"/>
    <n v="30.13"/>
    <n v="80.48"/>
    <n v="79.38"/>
    <n v="180.34"/>
    <n v="180.34"/>
    <n v="24.41"/>
    <n v="139"/>
    <s v="No"/>
    <s v="Diseases of the circulatory system"/>
    <s v="stroke recently"/>
    <s v="8B20"/>
    <x v="0"/>
  </r>
  <r>
    <n v="3887"/>
    <s v="Eugene Jeter"/>
    <d v="1983-12-02T00:00:00"/>
    <s v="Former"/>
    <s v="g"/>
    <s v="USA"/>
    <s v="Black"/>
    <d v="2010-11-01T00:00:00"/>
    <n v="2010"/>
    <n v="2011"/>
    <d v="2019-07-31T00:00:00"/>
    <n v="0"/>
    <s v="No"/>
    <n v="35"/>
    <n v="26.92"/>
    <n v="35.659999999999997"/>
    <n v="79.38"/>
    <n v="180.34"/>
    <n v="180.34"/>
    <n v="24.41"/>
    <n v="62"/>
    <s v="No"/>
    <m/>
    <m/>
    <m/>
    <x v="1"/>
  </r>
  <r>
    <n v="3888"/>
    <s v="Ralph Johnson"/>
    <d v="1921-12-06T00:00:00"/>
    <s v="Former"/>
    <s v="g"/>
    <s v="USA"/>
    <s v="White"/>
    <d v="1949-11-01T00:00:00"/>
    <n v="1949"/>
    <n v="1953"/>
    <d v="2005-07-11T00:00:00"/>
    <n v="1"/>
    <s v="Yes"/>
    <n v="83"/>
    <n v="27.9"/>
    <n v="83.59"/>
    <n v="77.11"/>
    <n v="180.34"/>
    <n v="180.34"/>
    <n v="23.71"/>
    <n v="204"/>
    <s v="No"/>
    <s v="No encontrado"/>
    <s v="Imposible"/>
    <s v="XB5F"/>
    <x v="4"/>
  </r>
  <r>
    <n v="3889"/>
    <s v="Adonis Jordan"/>
    <d v="1970-08-21T00:00:00"/>
    <s v="Former"/>
    <s v="g"/>
    <s v="USA"/>
    <s v="Black"/>
    <d v="1993-11-01T00:00:00"/>
    <n v="1993"/>
    <n v="1999"/>
    <d v="2019-07-31T00:00:00"/>
    <n v="0"/>
    <s v="No"/>
    <n v="48"/>
    <n v="23.2"/>
    <n v="48.94"/>
    <n v="77.11"/>
    <n v="180.34"/>
    <n v="180.34"/>
    <n v="23.71"/>
    <n v="10"/>
    <s v="No"/>
    <m/>
    <m/>
    <m/>
    <x v="1"/>
  </r>
  <r>
    <n v="3890"/>
    <s v="Ed Kasid"/>
    <d v="1923-08-13T00:00:00"/>
    <s v="Former"/>
    <s v="g"/>
    <s v="USA"/>
    <s v="White"/>
    <d v="1946-11-01T00:00:00"/>
    <n v="1946"/>
    <n v="1947"/>
    <d v="1989-11-03T00:00:00"/>
    <n v="1"/>
    <s v="Yes"/>
    <n v="66"/>
    <n v="23.22"/>
    <n v="66.23"/>
    <n v="83.91"/>
    <n v="180.34"/>
    <n v="180.34"/>
    <n v="25.8"/>
    <n v="8"/>
    <s v="No"/>
    <s v="No encontrado"/>
    <s v="Imposible"/>
    <s v="XB5F"/>
    <x v="4"/>
  </r>
  <r>
    <n v="3891"/>
    <s v="Tommy Kearns"/>
    <d v="1936-10-06T00:00:00"/>
    <s v="Former"/>
    <s v="g"/>
    <s v="USA"/>
    <s v="White"/>
    <d v="1958-11-01T00:00:00"/>
    <n v="1958"/>
    <n v="1959"/>
    <d v="2019-07-31T00:00:00"/>
    <n v="0"/>
    <s v="No"/>
    <n v="82"/>
    <n v="22.07"/>
    <n v="82.81"/>
    <n v="83.91"/>
    <n v="180.34"/>
    <n v="180.34"/>
    <n v="25.8"/>
    <n v="1"/>
    <s v="No"/>
    <m/>
    <m/>
    <m/>
    <x v="1"/>
  </r>
  <r>
    <n v="3892"/>
    <s v="Pickles Kennedy"/>
    <d v="1938-05-17T00:00:00"/>
    <s v="Former"/>
    <s v="g"/>
    <s v="USA"/>
    <s v="White"/>
    <d v="1960-11-01T00:00:00"/>
    <n v="1960"/>
    <n v="1961"/>
    <d v="2006-08-31T00:00:00"/>
    <n v="1"/>
    <s v="Yes"/>
    <n v="68"/>
    <n v="22.46"/>
    <n v="68.290000000000006"/>
    <n v="81.650000000000006"/>
    <n v="180.34"/>
    <n v="180.34"/>
    <n v="25.1"/>
    <n v="7"/>
    <s v="No"/>
    <s v="Accidente/Asesinato/Suicidio"/>
    <s v="Accidente de tráfico"/>
    <s v="PA04&amp;XE5NE"/>
    <x v="5"/>
  </r>
  <r>
    <n v="3893"/>
    <s v="Stan Kimbrough"/>
    <d v="1966-04-24T00:00:00"/>
    <s v="Former"/>
    <s v="g"/>
    <s v="USA"/>
    <s v="Black"/>
    <d v="1989-11-01T00:00:00"/>
    <n v="1989"/>
    <n v="1993"/>
    <d v="2019-07-31T00:00:00"/>
    <n v="0"/>
    <s v="No"/>
    <n v="53"/>
    <n v="23.52"/>
    <n v="53.27"/>
    <n v="69.400000000000006"/>
    <n v="180.34"/>
    <n v="180.34"/>
    <n v="21.34"/>
    <n v="13"/>
    <s v="No"/>
    <m/>
    <m/>
    <m/>
    <x v="1"/>
  </r>
  <r>
    <n v="3894"/>
    <s v="Leo Kubiak"/>
    <d v="1927-12-25T00:00:00"/>
    <s v="Former"/>
    <s v="g"/>
    <s v="USA"/>
    <s v="White"/>
    <d v="1949-11-01T00:00:00"/>
    <n v="1949"/>
    <n v="1950"/>
    <d v="2019-07-31T00:00:00"/>
    <n v="0"/>
    <s v="No"/>
    <n v="91"/>
    <n v="21.85"/>
    <n v="91.6"/>
    <n v="72.569999999999993"/>
    <n v="180.34"/>
    <n v="180.34"/>
    <n v="22.32"/>
    <n v="62"/>
    <s v="No"/>
    <m/>
    <m/>
    <m/>
    <x v="1"/>
  </r>
  <r>
    <n v="3895"/>
    <s v="Shane Larkin"/>
    <d v="1992-10-02T00:00:00"/>
    <s v="Former"/>
    <s v="g"/>
    <s v="USA"/>
    <s v="Mezcla"/>
    <d v="2013-11-01T00:00:00"/>
    <n v="2013"/>
    <n v="2018"/>
    <d v="2019-07-31T00:00:00"/>
    <n v="0"/>
    <s v="No"/>
    <n v="26"/>
    <n v="21.08"/>
    <n v="26.83"/>
    <n v="79.38"/>
    <n v="180.34"/>
    <n v="180.34"/>
    <n v="24.41"/>
    <n v="110"/>
    <s v="No"/>
    <m/>
    <m/>
    <m/>
    <x v="1"/>
  </r>
  <r>
    <n v="3896"/>
    <s v="Ty Lawson"/>
    <d v="1987-11-03T00:00:00"/>
    <s v="Former"/>
    <s v="g"/>
    <s v="USA"/>
    <s v="Black"/>
    <d v="2009-11-01T00:00:00"/>
    <n v="2009"/>
    <n v="2017"/>
    <d v="2019-07-31T00:00:00"/>
    <n v="0"/>
    <s v="No"/>
    <n v="31"/>
    <n v="22"/>
    <n v="31.74"/>
    <n v="88.45"/>
    <n v="180.34"/>
    <n v="180.34"/>
    <n v="27.2"/>
    <n v="405"/>
    <s v="No"/>
    <m/>
    <m/>
    <m/>
    <x v="1"/>
  </r>
  <r>
    <n v="3897"/>
    <s v="Jim Les"/>
    <d v="1963-08-18T00:00:00"/>
    <s v="Former"/>
    <s v="g"/>
    <s v="USA"/>
    <s v="White"/>
    <d v="1988-11-01T00:00:00"/>
    <n v="1988"/>
    <n v="1995"/>
    <d v="2019-07-31T00:00:00"/>
    <n v="0"/>
    <s v="No"/>
    <n v="55"/>
    <n v="25.21"/>
    <n v="55.95"/>
    <n v="74.84"/>
    <n v="180.34"/>
    <n v="180.34"/>
    <n v="23.01"/>
    <n v="321"/>
    <s v="No"/>
    <m/>
    <m/>
    <m/>
    <x v="1"/>
  </r>
  <r>
    <n v="3898"/>
    <s v="John Lucas"/>
    <d v="1982-11-21T00:00:00"/>
    <s v="Former"/>
    <s v="g"/>
    <s v="USA"/>
    <s v="Black"/>
    <d v="2005-11-01T00:00:00"/>
    <n v="2005"/>
    <n v="2017"/>
    <d v="2019-07-31T00:00:00"/>
    <n v="0"/>
    <s v="No"/>
    <n v="36"/>
    <n v="22.95"/>
    <n v="36.69"/>
    <n v="74.84"/>
    <n v="180.34"/>
    <n v="180.34"/>
    <n v="23.01"/>
    <n v="228"/>
    <s v="No"/>
    <m/>
    <m/>
    <m/>
    <x v="1"/>
  </r>
  <r>
    <n v="3899"/>
    <s v="Saul Mariaschin"/>
    <d v="1924-09-01T00:00:00"/>
    <s v="Former"/>
    <s v="g"/>
    <s v="USA"/>
    <s v="White"/>
    <d v="1947-11-01T00:00:00"/>
    <n v="1947"/>
    <n v="1948"/>
    <d v="1990-12-20T00:00:00"/>
    <n v="1"/>
    <s v="Yes"/>
    <n v="66"/>
    <n v="23.16"/>
    <n v="66.3"/>
    <n v="74.84"/>
    <n v="180.34"/>
    <n v="180.34"/>
    <n v="23.01"/>
    <n v="43"/>
    <s v="No"/>
    <m/>
    <s v="Massive coronary suffered whie on a skiing"/>
    <s v="BA41.Z Acute myocardial infarction, unspecified"/>
    <x v="2"/>
  </r>
  <r>
    <n v="3900"/>
    <s v="Darrick Martin"/>
    <d v="1971-03-06T00:00:00"/>
    <s v="Former"/>
    <s v="g"/>
    <s v="USA"/>
    <s v="Black"/>
    <d v="1994-11-01T00:00:00"/>
    <n v="1994"/>
    <n v="2008"/>
    <d v="2019-07-31T00:00:00"/>
    <n v="0"/>
    <s v="No"/>
    <n v="48"/>
    <n v="23.66"/>
    <n v="48.4"/>
    <n v="77.11"/>
    <n v="180.34"/>
    <n v="180.34"/>
    <n v="23.71"/>
    <n v="514"/>
    <s v="Yes"/>
    <m/>
    <m/>
    <m/>
    <x v="1"/>
  </r>
  <r>
    <n v="3901"/>
    <s v="Mike McCarron"/>
    <d v="1922-03-02T00:00:00"/>
    <s v="Former"/>
    <s v="g"/>
    <s v="USA"/>
    <s v="White"/>
    <d v="1946-11-01T00:00:00"/>
    <n v="1946"/>
    <n v="1950"/>
    <d v="1991-10-02T00:00:00"/>
    <n v="1"/>
    <s v="Yes"/>
    <n v="69"/>
    <n v="24.67"/>
    <n v="69.59"/>
    <n v="81.650000000000006"/>
    <n v="180.34"/>
    <n v="180.34"/>
    <n v="25.1"/>
    <n v="68"/>
    <s v="No"/>
    <s v="No encontrado"/>
    <s v="Nada"/>
    <s v="XB5F"/>
    <x v="4"/>
  </r>
  <r>
    <n v="3902"/>
    <s v="George Munroe"/>
    <d v="1922-01-05T00:00:00"/>
    <s v="Former"/>
    <s v="g"/>
    <s v="USA"/>
    <s v="White"/>
    <d v="1946-11-01T00:00:00"/>
    <n v="1946"/>
    <n v="1948"/>
    <d v="2014-08-19T00:00:00"/>
    <n v="1"/>
    <s v="Yes"/>
    <n v="92"/>
    <n v="24.82"/>
    <n v="92.62"/>
    <n v="77.11"/>
    <n v="180.34"/>
    <n v="180.34"/>
    <n v="23.71"/>
    <n v="80"/>
    <s v="No"/>
    <m/>
    <s v="Falleció plácidamente mientras dormía. Era muy viejo"/>
    <s v="MG2A Old Age"/>
    <x v="6"/>
  </r>
  <r>
    <n v="3903"/>
    <s v="Howard Nathan"/>
    <d v="1972-01-21T00:00:00"/>
    <s v="Former"/>
    <s v="g"/>
    <s v="USA"/>
    <s v="Black"/>
    <d v="1995-11-01T00:00:00"/>
    <n v="1995"/>
    <n v="1996"/>
    <d v="2019-07-31T00:00:00"/>
    <n v="0"/>
    <s v="No"/>
    <n v="47"/>
    <n v="23.78"/>
    <n v="47.52"/>
    <n v="79.38"/>
    <n v="180.34"/>
    <n v="180.34"/>
    <n v="24.41"/>
    <n v="5"/>
    <s v="No"/>
    <m/>
    <m/>
    <m/>
    <x v="1"/>
  </r>
  <r>
    <n v="3904"/>
    <s v="Buddy O'Grady"/>
    <d v="1920-01-19T00:00:00"/>
    <s v="Former"/>
    <s v="g"/>
    <s v="USA"/>
    <s v="White"/>
    <d v="1946-11-01T00:00:00"/>
    <n v="1946"/>
    <n v="1949"/>
    <d v="1992-02-19T00:00:00"/>
    <n v="1"/>
    <s v="Yes"/>
    <n v="72"/>
    <n v="26.78"/>
    <n v="72.08"/>
    <n v="72.569999999999993"/>
    <n v="180.34"/>
    <n v="180.34"/>
    <n v="22.32"/>
    <n v="146"/>
    <s v="No"/>
    <s v="Mental and behavioral disorders"/>
    <s v="No dice nada de la causa"/>
    <s v="8A20 Alzheimer disease"/>
    <x v="0"/>
  </r>
  <r>
    <n v="3905"/>
    <s v="Dean Oliver"/>
    <d v="1978-11-05T00:00:00"/>
    <s v="Former"/>
    <s v="g"/>
    <s v="USA"/>
    <s v="Mezcla"/>
    <d v="2001-11-01T00:00:00"/>
    <n v="2001"/>
    <n v="2003"/>
    <d v="2019-07-31T00:00:00"/>
    <n v="0"/>
    <s v="No"/>
    <n v="40"/>
    <n v="22.99"/>
    <n v="40.729999999999997"/>
    <n v="81.650000000000006"/>
    <n v="180.34"/>
    <n v="180.34"/>
    <n v="25.1"/>
    <n v="35"/>
    <s v="Yes"/>
    <m/>
    <m/>
    <m/>
    <x v="1"/>
  </r>
  <r>
    <n v="3906"/>
    <s v="Gene Ollrich"/>
    <d v="1922-06-30T00:00:00"/>
    <s v="Former"/>
    <s v="g"/>
    <s v="USA"/>
    <s v="White"/>
    <d v="1949-11-01T00:00:00"/>
    <n v="1949"/>
    <n v="1950"/>
    <d v="2008-06-16T00:00:00"/>
    <n v="1"/>
    <s v="Yes"/>
    <n v="85"/>
    <n v="27.34"/>
    <n v="85.96"/>
    <n v="72.569999999999993"/>
    <n v="180.34"/>
    <n v="180.34"/>
    <n v="22.32"/>
    <n v="14"/>
    <s v="No"/>
    <s v="No encontrado"/>
    <s v="Nada"/>
    <s v="XB5F"/>
    <x v="4"/>
  </r>
  <r>
    <n v="3907"/>
    <s v="Phil Pressey"/>
    <d v="1991-02-17T00:00:00"/>
    <s v="Former"/>
    <s v="g"/>
    <s v="USA"/>
    <s v="Black"/>
    <d v="2013-11-01T00:00:00"/>
    <n v="2013"/>
    <n v="2016"/>
    <d v="2019-07-31T00:00:00"/>
    <n v="0"/>
    <s v="No"/>
    <n v="28"/>
    <n v="22.7"/>
    <n v="28.45"/>
    <n v="79.38"/>
    <n v="180.34"/>
    <n v="180.34"/>
    <n v="24.41"/>
    <n v="116"/>
    <s v="No"/>
    <m/>
    <m/>
    <m/>
    <x v="1"/>
  </r>
  <r>
    <n v="3908"/>
    <s v="Chick Reiser"/>
    <d v="1914-12-17T00:00:00"/>
    <s v="Former"/>
    <s v="G-F"/>
    <s v="USA"/>
    <s v="White"/>
    <d v="1947-11-01T00:00:00"/>
    <n v="1947"/>
    <n v="1950"/>
    <d v="1996-07-29T00:00:00"/>
    <n v="1"/>
    <s v="Yes"/>
    <n v="81"/>
    <n v="32.869999999999997"/>
    <n v="81.62"/>
    <n v="74.84"/>
    <n v="180.34"/>
    <n v="180.34"/>
    <n v="23.01"/>
    <n v="171"/>
    <s v="No"/>
    <s v="No encontrado"/>
    <m/>
    <s v="XB5F"/>
    <x v="4"/>
  </r>
  <r>
    <n v="3909"/>
    <s v="Mel Riebe"/>
    <d v="1916-07-12T00:00:00"/>
    <s v="Former"/>
    <s v="G-F"/>
    <s v="USA"/>
    <s v="White"/>
    <d v="1946-11-01T00:00:00"/>
    <n v="1946"/>
    <n v="1949"/>
    <d v="1977-07-25T00:00:00"/>
    <n v="1"/>
    <s v="Yes"/>
    <n v="61"/>
    <n v="30.31"/>
    <n v="61.03"/>
    <n v="81.650000000000006"/>
    <n v="180.34"/>
    <n v="180.34"/>
    <n v="25.1"/>
    <n v="146"/>
    <s v="No"/>
    <s v="Diseases of the circulatory system"/>
    <s v="Muere mientras conducía, pero no dice nada de si fue un ataque al corazón"/>
    <s v="BA41.Z Acute myocardial infarction, unspecified"/>
    <x v="2"/>
  </r>
  <r>
    <n v="3910"/>
    <s v="Nick Shaback"/>
    <d v="1918-09-10T00:00:00"/>
    <s v="Former"/>
    <s v="g"/>
    <s v="USA"/>
    <s v="White"/>
    <d v="1946-11-01T00:00:00"/>
    <n v="1946"/>
    <n v="1947"/>
    <d v="2010-01-05T00:00:00"/>
    <n v="1"/>
    <s v="Yes"/>
    <n v="91"/>
    <n v="28.14"/>
    <n v="91.32"/>
    <n v="81.650000000000006"/>
    <n v="180.34"/>
    <n v="180.34"/>
    <n v="25.1"/>
    <n v="53"/>
    <s v="No"/>
    <m/>
    <s v="Nada"/>
    <s v="XB5F"/>
    <x v="4"/>
  </r>
  <r>
    <n v="3911"/>
    <s v="Earl Shannon"/>
    <d v="1921-11-23T00:00:00"/>
    <s v="Former"/>
    <s v="G-F"/>
    <s v="USA"/>
    <s v="White"/>
    <d v="1946-11-01T00:00:00"/>
    <n v="1946"/>
    <n v="1949"/>
    <d v="2002-07-08T00:00:00"/>
    <n v="1"/>
    <s v="Yes"/>
    <n v="80"/>
    <n v="24.94"/>
    <n v="80.62"/>
    <n v="77.11"/>
    <n v="180.34"/>
    <n v="180.34"/>
    <n v="23.71"/>
    <n v="134"/>
    <s v="No"/>
    <s v="Diseases of the circulatory system"/>
    <s v="after being stricken while playing golf"/>
    <s v="BA41.Z Acute myocardial infarction, unspecified"/>
    <x v="2"/>
  </r>
  <r>
    <n v="3912"/>
    <s v="Whitey Skoog"/>
    <d v="1926-11-02T00:00:00"/>
    <s v="Former"/>
    <s v="g"/>
    <s v="USA"/>
    <s v="White"/>
    <d v="1951-11-01T00:00:00"/>
    <n v="1951"/>
    <n v="1957"/>
    <d v="2019-04-04T00:00:00"/>
    <n v="1"/>
    <s v="Yes"/>
    <n v="92"/>
    <n v="25"/>
    <n v="92.42"/>
    <n v="81.650000000000006"/>
    <n v="180.34"/>
    <n v="180.34"/>
    <n v="25.1"/>
    <n v="341"/>
    <s v="No"/>
    <m/>
    <s v="Tenía 92 años"/>
    <s v="XB5F"/>
    <x v="6"/>
  </r>
  <r>
    <n v="3913"/>
    <s v="Robert Smith"/>
    <d v="1955-03-10T00:00:00"/>
    <s v="Former"/>
    <s v="g"/>
    <s v="USA"/>
    <s v="Black"/>
    <d v="1977-11-01T00:00:00"/>
    <n v="1977"/>
    <n v="1985"/>
    <d v="2019-07-31T00:00:00"/>
    <n v="0"/>
    <s v="No"/>
    <n v="64"/>
    <n v="22.65"/>
    <n v="64.39"/>
    <n v="74.84"/>
    <n v="180.34"/>
    <n v="180.34"/>
    <n v="23.01"/>
    <n v="229"/>
    <s v="No"/>
    <m/>
    <m/>
    <m/>
    <x v="1"/>
  </r>
  <r>
    <n v="3914"/>
    <s v="David Stockton"/>
    <d v="1991-06-24T00:00:00"/>
    <s v="Former"/>
    <s v="g"/>
    <s v="USA"/>
    <s v="White"/>
    <d v="2014-11-01T00:00:00"/>
    <n v="2014"/>
    <n v="2018"/>
    <d v="2019-07-31T00:00:00"/>
    <n v="0"/>
    <s v="No"/>
    <n v="28"/>
    <n v="23.36"/>
    <n v="28.1"/>
    <n v="74.84"/>
    <n v="180.34"/>
    <n v="180.34"/>
    <n v="23.01"/>
    <n v="1"/>
    <s v="No"/>
    <m/>
    <m/>
    <m/>
    <x v="1"/>
  </r>
  <r>
    <n v="3915"/>
    <s v="Andre Turner"/>
    <d v="1964-12-13T00:00:00"/>
    <s v="Former"/>
    <s v="g"/>
    <s v="USA"/>
    <s v="Black"/>
    <d v="1986-11-01T00:00:00"/>
    <n v="1986"/>
    <n v="1992"/>
    <d v="2019-07-31T00:00:00"/>
    <n v="0"/>
    <s v="No"/>
    <n v="54"/>
    <n v="21.88"/>
    <n v="54.63"/>
    <n v="72.569999999999993"/>
    <n v="180.34"/>
    <n v="180.34"/>
    <n v="22.32"/>
    <n v="170"/>
    <s v="No"/>
    <m/>
    <m/>
    <m/>
    <x v="1"/>
  </r>
  <r>
    <n v="3916"/>
    <s v="Mark Wade"/>
    <d v="1965-10-15T00:00:00"/>
    <s v="Former"/>
    <s v="g"/>
    <s v="USA"/>
    <s v="Black"/>
    <d v="1987-11-01T00:00:00"/>
    <n v="1987"/>
    <n v="1990"/>
    <d v="2019-07-31T00:00:00"/>
    <n v="0"/>
    <s v="No"/>
    <n v="53"/>
    <n v="22.05"/>
    <n v="53.79"/>
    <n v="72.569999999999993"/>
    <n v="180.34"/>
    <n v="180.34"/>
    <n v="22.32"/>
    <n v="12"/>
    <s v="Yes"/>
    <m/>
    <m/>
    <m/>
    <x v="1"/>
  </r>
  <r>
    <n v="3917"/>
    <s v="Isaac Walthour"/>
    <d v="1930-08-25T00:00:00"/>
    <s v="Former"/>
    <s v="g"/>
    <s v="USA"/>
    <s v="White"/>
    <d v="1953-11-01T00:00:00"/>
    <n v="1953"/>
    <n v="1954"/>
    <d v="1977-09-10T00:00:00"/>
    <n v="1"/>
    <s v="Yes"/>
    <n v="47"/>
    <n v="23.19"/>
    <n v="47.04"/>
    <n v="73.94"/>
    <n v="180.34"/>
    <n v="180.34"/>
    <n v="22.73"/>
    <n v="4"/>
    <s v="No"/>
    <s v="No encontrado"/>
    <s v="Nada"/>
    <s v="XB5F"/>
    <x v="4"/>
  </r>
  <r>
    <n v="3918"/>
    <s v="Bobby Washington"/>
    <d v="1947-07-11T00:00:00"/>
    <s v="Former"/>
    <s v="g"/>
    <s v="USA"/>
    <s v="Black"/>
    <d v="1970-11-01T00:00:00"/>
    <n v="1970"/>
    <n v="1972"/>
    <d v="2019-07-31T00:00:00"/>
    <n v="0"/>
    <s v="No"/>
    <n v="72"/>
    <n v="23.31"/>
    <n v="72.05"/>
    <n v="79.38"/>
    <n v="180.34"/>
    <n v="180.34"/>
    <n v="24.41"/>
    <n v="116"/>
    <s v="No"/>
    <m/>
    <m/>
    <m/>
    <x v="1"/>
  </r>
  <r>
    <n v="3919"/>
    <s v="Ray Wertis"/>
    <d v="1922-01-01T00:00:00"/>
    <s v="Former"/>
    <s v="g"/>
    <s v="USA"/>
    <s v="White"/>
    <d v="1946-11-01T00:00:00"/>
    <n v="1946"/>
    <n v="1948"/>
    <d v="2006-01-19T00:00:00"/>
    <n v="1"/>
    <s v="Yes"/>
    <n v="84"/>
    <n v="24.83"/>
    <n v="84.05"/>
    <n v="76.66"/>
    <n v="180.34"/>
    <n v="180.34"/>
    <n v="23.57"/>
    <n v="68"/>
    <s v="No"/>
    <s v="No encontrado"/>
    <s v="Imposible"/>
    <s v="XB5F"/>
    <x v="4"/>
  </r>
  <r>
    <n v="3920"/>
    <s v="Michael Adams"/>
    <d v="1963-01-19T00:00:00"/>
    <s v="Former"/>
    <s v="g"/>
    <s v="USA"/>
    <s v="Black"/>
    <d v="1985-11-01T00:00:00"/>
    <n v="1985"/>
    <n v="1996"/>
    <d v="2019-07-31T00:00:00"/>
    <n v="0"/>
    <s v="No"/>
    <n v="56"/>
    <n v="22.78"/>
    <n v="56.53"/>
    <n v="73.48"/>
    <n v="177.8"/>
    <n v="177.8"/>
    <n v="23.24"/>
    <n v="653"/>
    <s v="No"/>
    <m/>
    <m/>
    <m/>
    <x v="1"/>
  </r>
  <r>
    <n v="3921"/>
    <s v="Chet Aubuchon"/>
    <d v="1916-05-18T00:00:00"/>
    <s v="Former"/>
    <s v="g"/>
    <s v="USA"/>
    <s v="White"/>
    <d v="1946-11-01T00:00:00"/>
    <n v="1946"/>
    <n v="1947"/>
    <d v="2005-04-14T00:00:00"/>
    <n v="1"/>
    <s v="Yes"/>
    <n v="88"/>
    <n v="30.46"/>
    <n v="88.91"/>
    <n v="62.14"/>
    <n v="177.8"/>
    <n v="177.8"/>
    <n v="19.66"/>
    <n v="30"/>
    <s v="No"/>
    <s v="No encontrado"/>
    <s v="Imposible"/>
    <s v="XB5F"/>
    <x v="4"/>
  </r>
  <r>
    <n v="3922"/>
    <s v="Andre Barrett"/>
    <d v="1982-02-21T00:00:00"/>
    <s v="Former"/>
    <s v="g"/>
    <s v="USA"/>
    <s v="Mezcla"/>
    <d v="2004-11-01T00:00:00"/>
    <n v="2004"/>
    <n v="2008"/>
    <d v="2019-07-31T00:00:00"/>
    <n v="0"/>
    <s v="No"/>
    <n v="37"/>
    <n v="22.69"/>
    <n v="37.44"/>
    <n v="78.02"/>
    <n v="177.8"/>
    <n v="177.8"/>
    <n v="24.68"/>
    <n v="67"/>
    <s v="No"/>
    <m/>
    <m/>
    <m/>
    <x v="1"/>
  </r>
  <r>
    <n v="3923"/>
    <s v="Frankie Baumholtz"/>
    <d v="1918-10-07T00:00:00"/>
    <s v="Former"/>
    <s v="g"/>
    <s v="USA"/>
    <s v="White"/>
    <d v="1946-11-01T00:00:00"/>
    <n v="1946"/>
    <n v="1947"/>
    <d v="1997-12-14T00:00:00"/>
    <n v="1"/>
    <s v="Yes"/>
    <n v="79"/>
    <n v="28.07"/>
    <n v="79.19"/>
    <n v="77.11"/>
    <n v="177.8"/>
    <n v="177.8"/>
    <n v="24.39"/>
    <n v="45"/>
    <s v="Yes"/>
    <s v="Cáncer"/>
    <s v="No encuentro"/>
    <s v="2F90.0&amp;XA03U9"/>
    <x v="3"/>
  </r>
  <r>
    <n v="3924"/>
    <s v="Ralph Beard"/>
    <d v="1927-12-02T00:00:00"/>
    <s v="Former"/>
    <s v="g"/>
    <s v="USA"/>
    <s v="White"/>
    <d v="1949-11-01T00:00:00"/>
    <n v="1949"/>
    <n v="1951"/>
    <d v="2007-11-29T00:00:00"/>
    <n v="1"/>
    <s v="Yes"/>
    <n v="79"/>
    <n v="21.92"/>
    <n v="79.989999999999995"/>
    <n v="79.38"/>
    <n v="177.8"/>
    <n v="177.8"/>
    <n v="25.11"/>
    <n v="126"/>
    <s v="No"/>
    <s v="Diseases of the circulatory system"/>
    <s v="congestive heart failure"/>
    <s v="BD10"/>
    <x v="2"/>
  </r>
  <r>
    <n v="3925"/>
    <s v="Ernie Calverley"/>
    <d v="1924-01-30T00:00:00"/>
    <s v="Former"/>
    <s v="g"/>
    <s v="USA"/>
    <s v="White"/>
    <d v="1946-11-01T00:00:00"/>
    <n v="1946"/>
    <n v="1949"/>
    <d v="2003-10-20T00:00:00"/>
    <n v="1"/>
    <s v="Yes"/>
    <n v="79"/>
    <n v="22.75"/>
    <n v="79.72"/>
    <n v="65.77"/>
    <n v="177.8"/>
    <n v="177.8"/>
    <n v="20.81"/>
    <n v="165"/>
    <s v="No"/>
    <s v="Diseases of the circulatory system"/>
    <s v="Infección después de colocar un marcapasos"/>
    <s v="NE82.0Y"/>
    <x v="2"/>
  </r>
  <r>
    <n v="3926"/>
    <s v="Bobby Cook"/>
    <d v="1923-04-01T00:00:00"/>
    <s v="Former"/>
    <s v="G-F"/>
    <s v="USA"/>
    <s v="White"/>
    <d v="1949-11-01T00:00:00"/>
    <n v="1949"/>
    <n v="1950"/>
    <d v="2004-10-11T00:00:00"/>
    <n v="1"/>
    <s v="Yes"/>
    <n v="81"/>
    <n v="26.59"/>
    <n v="81.53"/>
    <n v="70.31"/>
    <n v="177.8"/>
    <n v="177.8"/>
    <n v="22.24"/>
    <n v="51"/>
    <s v="No"/>
    <s v="No encontrado"/>
    <s v="Nada  "/>
    <s v="XB5F"/>
    <x v="4"/>
  </r>
  <r>
    <n v="3927"/>
    <s v="Jimmy Darrow"/>
    <d v="1937-09-25T00:00:00"/>
    <s v="Former"/>
    <s v="g"/>
    <s v="USA"/>
    <s v="White"/>
    <d v="1961-11-01T00:00:00"/>
    <n v="1961"/>
    <n v="1962"/>
    <d v="1987-06-08T00:00:00"/>
    <n v="1"/>
    <s v="Yes"/>
    <n v="49"/>
    <n v="24.1"/>
    <n v="49.7"/>
    <n v="77.11"/>
    <n v="177.8"/>
    <n v="177.8"/>
    <n v="24.39"/>
    <n v="5"/>
    <s v="No"/>
    <s v="No encontrado"/>
    <s v="Infección viral. 4 semanas hospitalizado"/>
    <s v="1D9Z Unspecified viral infection of unspecified site"/>
    <x v="0"/>
  </r>
  <r>
    <n v="3928"/>
    <s v="Tyus Edney"/>
    <d v="1973-02-14T00:00:00"/>
    <s v="Former"/>
    <s v="g"/>
    <s v="USA"/>
    <s v="Black"/>
    <d v="1995-11-01T00:00:00"/>
    <n v="1995"/>
    <n v="2001"/>
    <d v="2019-07-31T00:00:00"/>
    <n v="0"/>
    <s v="No"/>
    <n v="46"/>
    <n v="22.71"/>
    <n v="46.46"/>
    <n v="68.95"/>
    <n v="177.8"/>
    <n v="177.8"/>
    <n v="21.81"/>
    <n v="226"/>
    <s v="No"/>
    <m/>
    <m/>
    <m/>
    <x v="1"/>
  </r>
  <r>
    <n v="3929"/>
    <s v="Khalid El-Amin"/>
    <d v="1979-04-25T00:00:00"/>
    <s v="Former"/>
    <s v="g"/>
    <s v="USA"/>
    <s v="Black"/>
    <d v="2000-11-01T00:00:00"/>
    <n v="2000"/>
    <n v="2001"/>
    <d v="2019-07-31T00:00:00"/>
    <n v="0"/>
    <s v="No"/>
    <n v="40"/>
    <n v="21.52"/>
    <n v="40.270000000000003"/>
    <n v="90.72"/>
    <n v="177.8"/>
    <n v="177.8"/>
    <n v="28.7"/>
    <n v="50"/>
    <s v="No"/>
    <m/>
    <m/>
    <m/>
    <x v="1"/>
  </r>
  <r>
    <n v="3930"/>
    <s v="Donnie Forman"/>
    <d v="1926-01-17T00:00:00"/>
    <s v="Former"/>
    <s v="g"/>
    <s v="USA"/>
    <s v="White"/>
    <d v="1948-11-01T00:00:00"/>
    <n v="1948"/>
    <n v="1949"/>
    <d v="2018-05-10T00:00:00"/>
    <n v="1"/>
    <s v="Yes"/>
    <n v="92"/>
    <n v="22.79"/>
    <n v="92.31"/>
    <n v="79.38"/>
    <n v="177.8"/>
    <n v="177.8"/>
    <n v="25.11"/>
    <n v="44"/>
    <s v="No"/>
    <m/>
    <s v="No se dice pero tenía 92 años"/>
    <s v="MG2A Old age"/>
    <x v="6"/>
  </r>
  <r>
    <n v="3931"/>
    <s v="Chris Garner"/>
    <d v="1975-02-02T00:00:00"/>
    <s v="Former"/>
    <s v="g"/>
    <s v="USA"/>
    <s v="Black"/>
    <d v="1997-11-01T00:00:00"/>
    <n v="1997"/>
    <n v="2001"/>
    <d v="2019-07-31T00:00:00"/>
    <n v="0"/>
    <s v="No"/>
    <n v="44"/>
    <n v="22.75"/>
    <n v="44.49"/>
    <n v="70.760000000000005"/>
    <n v="177.8"/>
    <n v="177.8"/>
    <n v="22.38"/>
    <n v="46"/>
    <s v="No"/>
    <m/>
    <m/>
    <m/>
    <x v="1"/>
  </r>
  <r>
    <n v="3932"/>
    <s v="Sonny Hertzberg"/>
    <d v="1922-07-29T00:00:00"/>
    <s v="Former"/>
    <s v="g"/>
    <s v="USA"/>
    <s v="White"/>
    <d v="1946-11-01T00:00:00"/>
    <n v="1946"/>
    <n v="1951"/>
    <d v="2005-07-24T00:00:00"/>
    <n v="1"/>
    <s v="Yes"/>
    <n v="82"/>
    <n v="24.26"/>
    <n v="82.99"/>
    <n v="79.38"/>
    <n v="177.8"/>
    <n v="177.8"/>
    <n v="25.11"/>
    <n v="293"/>
    <s v="No"/>
    <s v="Diseases of the circulatory system"/>
    <s v="Heart failure"/>
    <s v="BD1Z"/>
    <x v="2"/>
  </r>
  <r>
    <n v="3933"/>
    <s v="Red Holzman*"/>
    <d v="1920-08-10T00:00:00"/>
    <s v="Former"/>
    <s v="g"/>
    <s v="USA"/>
    <s v="White"/>
    <d v="1948-11-01T00:00:00"/>
    <n v="1948"/>
    <n v="1954"/>
    <d v="1998-11-13T00:00:00"/>
    <n v="1"/>
    <s v="Yes"/>
    <n v="78"/>
    <n v="28.23"/>
    <n v="78.260000000000005"/>
    <n v="79.38"/>
    <n v="177.8"/>
    <n v="177.8"/>
    <n v="25.11"/>
    <n v="358"/>
    <s v="No"/>
    <s v="Cáncer"/>
    <s v="Leucemia"/>
    <s v="2B33.4 Leukaemia, unspecified"/>
    <x v="3"/>
  </r>
  <r>
    <n v="3934"/>
    <s v="Eddie Hughes"/>
    <d v="1960-05-26T00:00:00"/>
    <s v="Former"/>
    <s v="g"/>
    <s v="USA"/>
    <s v="Black"/>
    <d v="1987-11-01T00:00:00"/>
    <n v="1987"/>
    <n v="1990"/>
    <d v="2019-07-31T00:00:00"/>
    <n v="0"/>
    <s v="No"/>
    <n v="59"/>
    <n v="27.43"/>
    <n v="59.18"/>
    <n v="74.84"/>
    <n v="177.8"/>
    <n v="177.8"/>
    <n v="23.67"/>
    <n v="97"/>
    <s v="No"/>
    <m/>
    <m/>
    <m/>
    <x v="1"/>
  </r>
  <r>
    <n v="3935"/>
    <s v="Mike Iuzzolino"/>
    <d v="1968-01-22T00:00:00"/>
    <s v="Former"/>
    <s v="g"/>
    <s v="USA"/>
    <s v="White"/>
    <d v="1991-11-01T00:00:00"/>
    <n v="1991"/>
    <n v="1993"/>
    <d v="2019-07-31T00:00:00"/>
    <n v="0"/>
    <s v="No"/>
    <n v="51"/>
    <n v="23.78"/>
    <n v="51.52"/>
    <n v="79.38"/>
    <n v="177.8"/>
    <n v="177.8"/>
    <n v="25.11"/>
    <n v="122"/>
    <s v="No"/>
    <m/>
    <m/>
    <m/>
    <x v="1"/>
  </r>
  <r>
    <n v="3936"/>
    <s v="Avery Johnson"/>
    <d v="1965-03-25T00:00:00"/>
    <s v="Former"/>
    <s v="g"/>
    <s v="USA"/>
    <s v="Black"/>
    <d v="1988-11-01T00:00:00"/>
    <n v="1988"/>
    <n v="2004"/>
    <d v="2019-07-31T00:00:00"/>
    <n v="0"/>
    <s v="No"/>
    <n v="54"/>
    <n v="23.61"/>
    <n v="54.35"/>
    <n v="79.38"/>
    <n v="177.8"/>
    <n v="177.8"/>
    <n v="25.11"/>
    <n v="1054"/>
    <s v="Yes"/>
    <m/>
    <m/>
    <m/>
    <x v="1"/>
  </r>
  <r>
    <n v="3937"/>
    <s v="Carldell Johnson"/>
    <d v="1983-01-28T00:00:00"/>
    <s v="Former"/>
    <s v="g"/>
    <s v="USA"/>
    <s v="Black"/>
    <d v="2011-11-01T00:00:00"/>
    <n v="2011"/>
    <n v="2012"/>
    <d v="2019-07-31T00:00:00"/>
    <n v="0"/>
    <s v="No"/>
    <n v="36"/>
    <n v="28.76"/>
    <n v="36.5"/>
    <n v="81.650000000000006"/>
    <n v="177.8"/>
    <n v="177.8"/>
    <n v="25.83"/>
    <n v="15"/>
    <s v="No"/>
    <m/>
    <m/>
    <m/>
    <x v="1"/>
  </r>
  <r>
    <n v="3938"/>
    <s v="Tony Kappen"/>
    <d v="1919-04-13T00:00:00"/>
    <s v="Former"/>
    <s v="g"/>
    <s v="USA"/>
    <s v="White"/>
    <d v="1946-11-01T00:00:00"/>
    <n v="1946"/>
    <n v="1947"/>
    <d v="1993-12-18T00:00:00"/>
    <n v="1"/>
    <s v="Yes"/>
    <n v="74"/>
    <n v="27.55"/>
    <n v="74.680000000000007"/>
    <n v="74.84"/>
    <n v="177.8"/>
    <n v="177.8"/>
    <n v="23.67"/>
    <n v="59"/>
    <s v="No"/>
    <s v="No encontrado"/>
    <s v="Imposible"/>
    <s v="XB5F"/>
    <x v="4"/>
  </r>
  <r>
    <n v="3939"/>
    <s v="Brevin Knight"/>
    <d v="1975-11-08T00:00:00"/>
    <s v="Former"/>
    <s v="g"/>
    <s v="USA"/>
    <s v="Black"/>
    <d v="1997-11-01T00:00:00"/>
    <n v="1997"/>
    <n v="2009"/>
    <d v="2019-07-31T00:00:00"/>
    <n v="0"/>
    <s v="No"/>
    <n v="43"/>
    <n v="21.98"/>
    <n v="43.73"/>
    <n v="78.47"/>
    <n v="177.8"/>
    <n v="177.8"/>
    <n v="24.82"/>
    <n v="729"/>
    <s v="No"/>
    <m/>
    <m/>
    <m/>
    <x v="1"/>
  </r>
  <r>
    <n v="3940"/>
    <s v="Frank Mangiapane"/>
    <d v="1925-08-05T00:00:00"/>
    <s v="Former"/>
    <s v="g"/>
    <s v="USA"/>
    <s v="White"/>
    <d v="1946-11-01T00:00:00"/>
    <n v="1946"/>
    <n v="1947"/>
    <d v="2005-07-31T00:00:00"/>
    <n v="1"/>
    <s v="Yes"/>
    <n v="79"/>
    <n v="21.24"/>
    <n v="79.989999999999995"/>
    <n v="88.45"/>
    <n v="177.8"/>
    <n v="177.8"/>
    <n v="27.98"/>
    <n v="6"/>
    <s v="No"/>
    <m/>
    <s v="of a_x000a_ruptured abdominal aorta"/>
    <s v="BD50.41 "/>
    <x v="2"/>
  </r>
  <r>
    <n v="3941"/>
    <s v="Slater Martin*"/>
    <d v="1925-10-22T00:00:00"/>
    <s v="Former"/>
    <s v="g"/>
    <s v="USA"/>
    <s v="White"/>
    <d v="1949-11-01T00:00:00"/>
    <n v="1949"/>
    <n v="1960"/>
    <d v="2012-10-18T00:00:00"/>
    <n v="1"/>
    <s v="Yes"/>
    <n v="86"/>
    <n v="24.03"/>
    <n v="86.99"/>
    <n v="77.11"/>
    <n v="177.8"/>
    <n v="177.8"/>
    <n v="24.39"/>
    <n v="745"/>
    <s v="No"/>
    <m/>
    <s v="Breve enfermedad"/>
    <s v="XB5F"/>
    <x v="4"/>
  </r>
  <r>
    <n v="3942"/>
    <s v="Al Masino"/>
    <d v="1928-02-05T00:00:00"/>
    <s v="Former"/>
    <s v="g"/>
    <s v="USA"/>
    <s v="White"/>
    <d v="1952-11-01T00:00:00"/>
    <n v="1952"/>
    <n v="1954"/>
    <d v="2006-08-16T00:00:00"/>
    <n v="1"/>
    <s v="Yes"/>
    <n v="78"/>
    <n v="24.74"/>
    <n v="78.53"/>
    <n v="78.92"/>
    <n v="177.8"/>
    <n v="177.8"/>
    <n v="24.97"/>
    <n v="99"/>
    <s v="No"/>
    <s v="No encontrado"/>
    <s v="Heart failure"/>
    <s v="BD1Z Heart failure, unspecified"/>
    <x v="2"/>
  </r>
  <r>
    <n v="3943"/>
    <s v="Bucky McConnell"/>
    <d v="1928-07-01T00:00:00"/>
    <s v="Former"/>
    <s v="g"/>
    <s v="USA"/>
    <s v="White"/>
    <d v="1952-11-01T00:00:00"/>
    <n v="1952"/>
    <n v="1953"/>
    <d v="2019-04-01T00:00:00"/>
    <n v="1"/>
    <s v="Yes"/>
    <n v="90"/>
    <n v="24.34"/>
    <n v="90.75"/>
    <n v="77.11"/>
    <n v="177.8"/>
    <n v="177.8"/>
    <n v="24.39"/>
    <n v="14"/>
    <s v="No"/>
    <m/>
    <s v="Muere a los 90 años sin decir de qué"/>
    <s v="MG2A Old Age"/>
    <x v="6"/>
  </r>
  <r>
    <n v="3944"/>
    <s v="Petey Rosenberg"/>
    <d v="1918-04-07T00:00:00"/>
    <s v="Former"/>
    <s v="g"/>
    <s v="USA"/>
    <s v="White"/>
    <d v="1946-11-01T00:00:00"/>
    <n v="1946"/>
    <n v="1947"/>
    <d v="1997-06-29T00:00:00"/>
    <n v="1"/>
    <s v="Yes"/>
    <n v="79"/>
    <n v="28.57"/>
    <n v="79.23"/>
    <n v="74.84"/>
    <n v="177.8"/>
    <n v="177.8"/>
    <n v="23.67"/>
    <n v="51"/>
    <s v="No"/>
    <s v="No encontrado"/>
    <s v="fallo cardíaco y renal"/>
    <s v="BD1Z Heart failure, unspecified"/>
    <x v="2"/>
  </r>
  <r>
    <n v="3945"/>
    <s v="Mickey Rottner"/>
    <d v="1919-03-23T00:00:00"/>
    <s v="Former"/>
    <s v="g"/>
    <s v="USA"/>
    <s v="White"/>
    <d v="1946-11-01T00:00:00"/>
    <n v="1946"/>
    <n v="1948"/>
    <d v="2011-09-21T00:00:00"/>
    <n v="1"/>
    <s v="Yes"/>
    <n v="92"/>
    <n v="27.61"/>
    <n v="92.5"/>
    <n v="81.650000000000006"/>
    <n v="177.8"/>
    <n v="177.8"/>
    <n v="25.83"/>
    <n v="100"/>
    <s v="No"/>
    <s v="No encontrado"/>
    <s v="No se dice nada, pero murió muy viejo"/>
    <s v="MG2A Old Age"/>
    <x v="6"/>
  </r>
  <r>
    <n v="3946"/>
    <s v="Bob Royer"/>
    <d v="1927-10-15T00:00:00"/>
    <s v="Former"/>
    <s v="g"/>
    <s v="USA"/>
    <s v="White"/>
    <d v="1949-11-01T00:00:00"/>
    <n v="1949"/>
    <n v="1950"/>
    <d v="1973-05-30T00:00:00"/>
    <n v="1"/>
    <s v="Yes"/>
    <n v="45"/>
    <n v="22.05"/>
    <n v="45.62"/>
    <n v="70.31"/>
    <n v="177.8"/>
    <n v="177.8"/>
    <n v="22.24"/>
    <n v="42"/>
    <s v="No"/>
    <s v="Diseases of the circulatory system"/>
    <s v="Suicidio"/>
    <s v="PD3Z"/>
    <x v="5"/>
  </r>
  <r>
    <n v="3947"/>
    <s v="Jerry Rullo"/>
    <d v="1923-06-23T00:00:00"/>
    <s v="Former"/>
    <s v="g"/>
    <s v="USA"/>
    <s v="White"/>
    <d v="1946-11-01T00:00:00"/>
    <n v="1946"/>
    <n v="1950"/>
    <d v="2016-10-21T00:00:00"/>
    <n v="1"/>
    <s v="Yes"/>
    <n v="93"/>
    <n v="23.36"/>
    <n v="93.33"/>
    <n v="74.84"/>
    <n v="177.8"/>
    <n v="177.8"/>
    <n v="23.67"/>
    <n v="95"/>
    <s v="No"/>
    <m/>
    <s v="Fallo cardíaco"/>
    <s v="BD1Z Heart failure, unspecified"/>
    <x v="2"/>
  </r>
  <r>
    <n v="3948"/>
    <s v="Kenny Sailors"/>
    <d v="1921-01-14T00:00:00"/>
    <s v="Former"/>
    <s v="g"/>
    <s v="USA"/>
    <s v="White"/>
    <d v="1946-11-01T00:00:00"/>
    <n v="1946"/>
    <n v="1951"/>
    <d v="2016-01-30T00:00:00"/>
    <n v="1"/>
    <s v="Yes"/>
    <n v="95"/>
    <n v="25.8"/>
    <n v="95.04"/>
    <n v="79.38"/>
    <n v="177.8"/>
    <n v="177.8"/>
    <n v="25.11"/>
    <n v="276"/>
    <s v="No"/>
    <s v="Diseases of the circulatory system"/>
    <s v="Tuvo un ataque al corazón el mes anterior"/>
    <s v="BA41.Z Acute myocardial infarction, unspecified"/>
    <x v="2"/>
  </r>
  <r>
    <n v="3949"/>
    <s v="Fred Scolari"/>
    <d v="1922-03-01T00:00:00"/>
    <s v="Former"/>
    <s v="g"/>
    <s v="USA"/>
    <s v="White"/>
    <d v="1946-11-01T00:00:00"/>
    <n v="1946"/>
    <n v="1955"/>
    <d v="2002-10-17T00:00:00"/>
    <n v="1"/>
    <s v="Yes"/>
    <n v="80"/>
    <n v="24.67"/>
    <n v="80.63"/>
    <n v="81.650000000000006"/>
    <n v="177.8"/>
    <n v="177.8"/>
    <n v="25.83"/>
    <n v="534"/>
    <s v="No"/>
    <m/>
    <s v="Caída en casa"/>
    <s v="PA6Z"/>
    <x v="5"/>
  </r>
  <r>
    <n v="3950"/>
    <s v="Rollie Seltz"/>
    <d v="1924-01-25T00:00:00"/>
    <s v="Former"/>
    <s v="G-F"/>
    <s v="USA"/>
    <s v="White"/>
    <d v="1949-11-01T00:00:00"/>
    <n v="1949"/>
    <n v="1950"/>
    <d v="2019-07-31T00:00:00"/>
    <n v="0"/>
    <s v="No"/>
    <n v="95"/>
    <n v="25.77"/>
    <n v="95.51"/>
    <n v="74.84"/>
    <n v="177.8"/>
    <n v="177.8"/>
    <n v="23.67"/>
    <n v="34"/>
    <s v="No"/>
    <m/>
    <m/>
    <m/>
    <x v="1"/>
  </r>
  <r>
    <n v="3951"/>
    <s v="Zeke Sinicola"/>
    <d v="1929-01-25T00:00:00"/>
    <s v="Former"/>
    <s v="g"/>
    <s v="USA"/>
    <s v="White"/>
    <d v="1951-11-01T00:00:00"/>
    <n v="1951"/>
    <n v="1954"/>
    <d v="2011-06-06T00:00:00"/>
    <n v="1"/>
    <s v="Yes"/>
    <n v="82"/>
    <n v="22.77"/>
    <n v="82.36"/>
    <n v="74.84"/>
    <n v="177.8"/>
    <n v="177.8"/>
    <n v="23.67"/>
    <n v="12"/>
    <s v="No"/>
    <s v="Cáncer"/>
    <s v="Cácner de colon"/>
    <s v="2B90.Z Malignant neoplasms of colon, unspecified"/>
    <x v="3"/>
  </r>
  <r>
    <n v="3952"/>
    <s v="Damon Stoudamire"/>
    <d v="1973-09-03T00:00:00"/>
    <s v="Former"/>
    <s v="g"/>
    <s v="USA"/>
    <s v="Black"/>
    <d v="1995-11-01T00:00:00"/>
    <n v="1995"/>
    <n v="2008"/>
    <d v="2019-07-31T00:00:00"/>
    <n v="0"/>
    <s v="No"/>
    <n v="45"/>
    <n v="22.16"/>
    <n v="45.91"/>
    <n v="77.56"/>
    <n v="177.8"/>
    <n v="177.8"/>
    <n v="24.54"/>
    <n v="878"/>
    <s v="Yes"/>
    <m/>
    <m/>
    <m/>
    <x v="1"/>
  </r>
  <r>
    <n v="3953"/>
    <s v="Stan Stutz"/>
    <d v="1920-04-14T00:00:00"/>
    <s v="Former"/>
    <s v="G-F"/>
    <s v="USA"/>
    <s v="White"/>
    <d v="1946-11-01T00:00:00"/>
    <n v="1946"/>
    <n v="1949"/>
    <d v="1975-10-28T00:00:00"/>
    <n v="1"/>
    <s v="Yes"/>
    <n v="55"/>
    <n v="26.55"/>
    <n v="55.54"/>
    <n v="77.11"/>
    <n v="177.8"/>
    <n v="177.8"/>
    <n v="24.39"/>
    <n v="166"/>
    <s v="No"/>
    <s v="Diseases of the circulatory system"/>
    <s v="Ataquue al corazón"/>
    <s v="BA41.Z Acute myocardial infarction, unspecified"/>
    <x v="2"/>
  </r>
  <r>
    <n v="3954"/>
    <s v="Buck Sydnor"/>
    <d v="1921-09-19T00:00:00"/>
    <s v="Former"/>
    <s v="g"/>
    <s v="USA"/>
    <s v="White"/>
    <d v="1946-11-01T00:00:00"/>
    <n v="1946"/>
    <n v="1947"/>
    <d v="2003-09-17T00:00:00"/>
    <n v="1"/>
    <s v="Yes"/>
    <n v="81"/>
    <n v="25.12"/>
    <n v="81.99"/>
    <n v="79.38"/>
    <n v="177.8"/>
    <n v="177.8"/>
    <n v="25.11"/>
    <n v="15"/>
    <s v="No"/>
    <s v="No encontrado"/>
    <s v="Larga enfermedad"/>
    <s v="XB5F"/>
    <x v="4"/>
  </r>
  <r>
    <n v="3955"/>
    <s v="Casper Ware"/>
    <d v="1990-01-17T00:00:00"/>
    <s v="Former"/>
    <s v="g"/>
    <s v="USA"/>
    <s v="Black"/>
    <d v="2013-11-01T00:00:00"/>
    <n v="2013"/>
    <n v="2014"/>
    <d v="2019-07-31T00:00:00"/>
    <n v="0"/>
    <s v="No"/>
    <n v="29"/>
    <n v="23.79"/>
    <n v="29.53"/>
    <n v="79.38"/>
    <n v="177.8"/>
    <n v="177.8"/>
    <n v="25.11"/>
    <n v="9"/>
    <s v="No"/>
    <m/>
    <m/>
    <m/>
    <x v="1"/>
  </r>
  <r>
    <n v="3956"/>
    <s v="Tyson Wheeler"/>
    <d v="1975-10-08T00:00:00"/>
    <s v="Former"/>
    <s v="g"/>
    <s v="USA"/>
    <s v="Black"/>
    <d v="1998-11-01T00:00:00"/>
    <n v="1998"/>
    <n v="1999"/>
    <d v="2019-07-31T00:00:00"/>
    <n v="0"/>
    <s v="No"/>
    <n v="43"/>
    <n v="23.07"/>
    <n v="43.81"/>
    <n v="74.84"/>
    <n v="177.8"/>
    <n v="177.8"/>
    <n v="23.67"/>
    <n v="1"/>
    <s v="No"/>
    <m/>
    <m/>
    <m/>
    <x v="1"/>
  </r>
  <r>
    <n v="3957"/>
    <s v="Donald Whiteside"/>
    <d v="1969-04-25T00:00:00"/>
    <s v="Former"/>
    <s v="g"/>
    <s v="USA"/>
    <s v="Black"/>
    <d v="1996-11-01T00:00:00"/>
    <n v="1996"/>
    <n v="1998"/>
    <d v="2019-07-31T00:00:00"/>
    <n v="0"/>
    <s v="No"/>
    <n v="50"/>
    <n v="27.52"/>
    <n v="50.26"/>
    <n v="72.569999999999993"/>
    <n v="177.8"/>
    <n v="177.8"/>
    <n v="22.96"/>
    <n v="30"/>
    <s v="No"/>
    <m/>
    <m/>
    <m/>
    <x v="1"/>
  </r>
  <r>
    <n v="3958"/>
    <s v="Mike Wilks"/>
    <d v="1979-05-07T00:00:00"/>
    <s v="Former"/>
    <s v="g"/>
    <s v="USA"/>
    <s v="Black"/>
    <d v="2002-11-01T00:00:00"/>
    <n v="2002"/>
    <n v="2010"/>
    <d v="2019-07-31T00:00:00"/>
    <n v="0"/>
    <s v="No"/>
    <n v="40"/>
    <n v="23.49"/>
    <n v="40.229999999999997"/>
    <n v="83.91"/>
    <n v="177.8"/>
    <n v="177.8"/>
    <n v="26.54"/>
    <n v="233"/>
    <s v="No"/>
    <m/>
    <m/>
    <m/>
    <x v="1"/>
  </r>
  <r>
    <n v="3959"/>
    <s v="Bob Wood"/>
    <d v="1921-10-07T00:00:00"/>
    <s v="Former"/>
    <s v="g"/>
    <s v="USA"/>
    <s v="White"/>
    <d v="1949-11-01T00:00:00"/>
    <n v="1949"/>
    <n v="1950"/>
    <d v="2014-10-26T00:00:00"/>
    <n v="1"/>
    <s v="Yes"/>
    <n v="93"/>
    <n v="28.07"/>
    <n v="93.05"/>
    <m/>
    <n v="177.8"/>
    <n v="177.8"/>
    <m/>
    <n v="6"/>
    <s v="No"/>
    <m/>
    <s v="Desconocido"/>
    <s v="XB5F"/>
    <x v="4"/>
  </r>
  <r>
    <n v="3960"/>
    <s v="Randy Woods"/>
    <d v="1970-09-23T00:00:00"/>
    <s v="Former"/>
    <s v="g"/>
    <s v="USA"/>
    <s v="Black"/>
    <d v="1992-11-01T00:00:00"/>
    <n v="1992"/>
    <n v="1996"/>
    <d v="2019-07-31T00:00:00"/>
    <n v="0"/>
    <s v="No"/>
    <n v="48"/>
    <n v="22.11"/>
    <n v="48.85"/>
    <n v="83.91"/>
    <n v="177.8"/>
    <n v="177.8"/>
    <n v="26.54"/>
    <n v="151"/>
    <s v="No"/>
    <m/>
    <m/>
    <m/>
    <x v="1"/>
  </r>
  <r>
    <n v="3961"/>
    <s v="Howie Carl"/>
    <d v="1938-06-07T00:00:00"/>
    <s v="Former"/>
    <s v="g"/>
    <s v="USA"/>
    <s v="White"/>
    <d v="1961-11-01T00:00:00"/>
    <n v="1961"/>
    <n v="1962"/>
    <d v="2005-10-24T00:00:00"/>
    <n v="1"/>
    <s v="Yes"/>
    <n v="67"/>
    <n v="23.4"/>
    <n v="67.38"/>
    <n v="72.569999999999993"/>
    <n v="175.26"/>
    <n v="175.26"/>
    <n v="23.63"/>
    <n v="31"/>
    <s v="No"/>
    <s v="Diseases of the circulatory system"/>
    <s v="Congenital heart failure"/>
    <s v="BD1Z"/>
    <x v="2"/>
  </r>
  <r>
    <n v="3962"/>
    <s v="Charlie Hoefer"/>
    <d v="1917-07-12T00:00:00"/>
    <s v="Former"/>
    <s v="g"/>
    <s v="No USA"/>
    <s v="White"/>
    <d v="1946-11-01T00:00:00"/>
    <n v="1946"/>
    <n v="1948"/>
    <d v="1983-06-12T00:00:00"/>
    <n v="1"/>
    <s v="Yes"/>
    <n v="65"/>
    <n v="29.31"/>
    <n v="65.92"/>
    <n v="71.67"/>
    <n v="175.26"/>
    <n v="175.26"/>
    <n v="23.33"/>
    <n v="65"/>
    <s v="No"/>
    <m/>
    <s v="Desconocido"/>
    <s v="XB5F"/>
    <x v="4"/>
  </r>
  <r>
    <n v="3963"/>
    <s v="Lionel Malamed"/>
    <d v="1924-11-15T00:00:00"/>
    <s v="Former"/>
    <s v="g"/>
    <s v="USA"/>
    <s v="White"/>
    <d v="1948-11-01T00:00:00"/>
    <n v="1948"/>
    <n v="1949"/>
    <d v="1989-09-17T00:00:00"/>
    <n v="1"/>
    <s v="Yes"/>
    <n v="64"/>
    <n v="23.96"/>
    <n v="64.84"/>
    <n v="68.040000000000006"/>
    <n v="175.26"/>
    <n v="175.26"/>
    <n v="22.15"/>
    <n v="44"/>
    <s v="No"/>
    <s v="Diseases of the circulatory system"/>
    <s v="Ataque al corazón mientras jugaba al tenis."/>
    <s v="BA41.Z Acute myocardial infarction, unspecified"/>
    <x v="2"/>
  </r>
  <r>
    <n v="3964"/>
    <s v="Ed Melvin"/>
    <d v="1916-02-13T00:00:00"/>
    <s v="Former"/>
    <s v="g"/>
    <s v="USA"/>
    <s v="White"/>
    <d v="1946-11-01T00:00:00"/>
    <n v="1946"/>
    <n v="1947"/>
    <d v="2004-07-30T00:00:00"/>
    <n v="1"/>
    <s v="Yes"/>
    <n v="88"/>
    <n v="30.72"/>
    <n v="88.46"/>
    <n v="77.11"/>
    <n v="175.26"/>
    <n v="175.26"/>
    <n v="25.1"/>
    <n v="57"/>
    <s v="No"/>
    <m/>
    <s v="Desconocido"/>
    <s v="XB5F"/>
    <x v="4"/>
  </r>
  <r>
    <n v="3965"/>
    <s v="Calvin Murphy*"/>
    <d v="1948-05-09T00:00:00"/>
    <s v="Former"/>
    <s v="g"/>
    <s v="USA"/>
    <s v="Black"/>
    <d v="1970-11-01T00:00:00"/>
    <n v="1970"/>
    <n v="1983"/>
    <d v="2019-07-31T00:00:00"/>
    <n v="0"/>
    <s v="No"/>
    <n v="71"/>
    <n v="22.48"/>
    <n v="71.23"/>
    <n v="74.84"/>
    <n v="175.26"/>
    <n v="175.26"/>
    <n v="24.37"/>
    <n v="1002"/>
    <s v="No"/>
    <m/>
    <m/>
    <m/>
    <x v="1"/>
  </r>
  <r>
    <n v="3966"/>
    <s v="Angelo Musi"/>
    <d v="1918-07-25T00:00:00"/>
    <s v="Former"/>
    <s v="g"/>
    <s v="USA"/>
    <s v="White"/>
    <d v="1946-11-01T00:00:00"/>
    <n v="1946"/>
    <n v="1949"/>
    <d v="2009-10-19T00:00:00"/>
    <n v="1"/>
    <s v="Yes"/>
    <n v="91"/>
    <n v="28.27"/>
    <n v="91.24"/>
    <n v="65.77"/>
    <n v="175.26"/>
    <n v="175.26"/>
    <n v="21.41"/>
    <n v="161"/>
    <s v="No"/>
    <s v="No encontrado"/>
    <s v="Murió en casa"/>
    <s v="XB5F"/>
    <x v="4"/>
  </r>
  <r>
    <n v="3967"/>
    <s v="Ralph O'Brien"/>
    <d v="1928-04-08T00:00:00"/>
    <s v="Former"/>
    <s v="g"/>
    <s v="USA"/>
    <s v="White"/>
    <d v="1951-11-01T00:00:00"/>
    <n v="1951"/>
    <n v="1953"/>
    <d v="2018-08-22T00:00:00"/>
    <n v="1"/>
    <s v="Yes"/>
    <n v="90"/>
    <n v="23.56"/>
    <n v="90.37"/>
    <n v="72.569999999999993"/>
    <n v="175.26"/>
    <n v="175.26"/>
    <n v="23.63"/>
    <n v="119"/>
    <s v="No"/>
    <m/>
    <s v="Desconocido"/>
    <s v="XB5F"/>
    <x v="4"/>
  </r>
  <r>
    <n v="3968"/>
    <s v="Nate Robinson"/>
    <d v="1984-05-31T00:00:00"/>
    <s v="Former"/>
    <s v="g"/>
    <s v="USA"/>
    <s v="Black"/>
    <d v="2005-11-01T00:00:00"/>
    <n v="2005"/>
    <n v="2016"/>
    <d v="2019-07-31T00:00:00"/>
    <n v="0"/>
    <s v="No"/>
    <n v="35"/>
    <n v="21.42"/>
    <n v="35.159999999999997"/>
    <n v="81.650000000000006"/>
    <n v="175.26"/>
    <n v="175.26"/>
    <n v="26.58"/>
    <n v="614"/>
    <s v="No"/>
    <m/>
    <m/>
    <m/>
    <x v="1"/>
  </r>
  <r>
    <n v="3969"/>
    <s v="Gene Rock"/>
    <d v="1921-11-04T00:00:00"/>
    <s v="Former"/>
    <s v="g"/>
    <s v="USA"/>
    <s v="White"/>
    <d v="1947-11-01T00:00:00"/>
    <n v="1947"/>
    <n v="1948"/>
    <d v="2002-10-31T00:00:00"/>
    <n v="1"/>
    <s v="Yes"/>
    <n v="80"/>
    <n v="25.99"/>
    <n v="80.989999999999995"/>
    <n v="70.31"/>
    <n v="175.26"/>
    <n v="175.26"/>
    <n v="22.89"/>
    <n v="11"/>
    <s v="No"/>
    <s v="Cáncer"/>
    <s v="Cáncer"/>
    <s v="2D4Z Unspecified malignant neoplasms of ill-defined or unspecified sites"/>
    <x v="3"/>
  </r>
  <r>
    <n v="3970"/>
    <s v="Yuta Tabuse"/>
    <d v="1980-10-05T00:00:00"/>
    <s v="Former"/>
    <s v="g"/>
    <s v="No USA"/>
    <m/>
    <d v="2004-11-01T00:00:00"/>
    <n v="2004"/>
    <n v="2005"/>
    <d v="2019-07-31T00:00:00"/>
    <n v="0"/>
    <s v="No"/>
    <n v="38"/>
    <n v="24.07"/>
    <n v="38.82"/>
    <n v="74.84"/>
    <n v="175.26"/>
    <n v="175.26"/>
    <n v="24.37"/>
    <n v="4"/>
    <s v="No"/>
    <m/>
    <m/>
    <m/>
    <x v="1"/>
  </r>
  <r>
    <n v="3971"/>
    <s v="Isaiah Thomas"/>
    <d v="1989-02-07T00:00:00"/>
    <s v="Active"/>
    <s v="g"/>
    <s v="USA"/>
    <s v="Black"/>
    <d v="2011-11-01T00:00:00"/>
    <n v="2011"/>
    <n v="2020"/>
    <d v="2019-07-31T00:00:00"/>
    <n v="0"/>
    <s v="No"/>
    <n v="30"/>
    <n v="22.73"/>
    <n v="30.48"/>
    <n v="83.91"/>
    <n v="175.26"/>
    <n v="175.26"/>
    <n v="27.32"/>
    <n v="272"/>
    <s v="Yes"/>
    <m/>
    <m/>
    <m/>
    <x v="1"/>
  </r>
  <r>
    <n v="3972"/>
    <s v="Murray Wier"/>
    <d v="1926-12-12T00:00:00"/>
    <s v="Former"/>
    <s v="g"/>
    <s v="USA"/>
    <s v="White"/>
    <d v="1949-11-01T00:00:00"/>
    <n v="1949"/>
    <n v="1950"/>
    <d v="2016-04-06T00:00:00"/>
    <n v="1"/>
    <s v="Yes"/>
    <n v="89"/>
    <n v="22.89"/>
    <n v="89.32"/>
    <n v="70.31"/>
    <n v="175.26"/>
    <n v="175.26"/>
    <n v="22.89"/>
    <n v="56"/>
    <s v="No"/>
    <s v="No encontrado"/>
    <s v="Desconocido"/>
    <s v="XB5F"/>
    <x v="4"/>
  </r>
  <r>
    <n v="3973"/>
    <s v="Charlie Criss"/>
    <d v="1948-11-06T00:00:00"/>
    <s v="Former"/>
    <s v="g"/>
    <s v="USA"/>
    <s v="Black"/>
    <d v="1977-11-01T00:00:00"/>
    <n v="1977"/>
    <n v="1985"/>
    <d v="2019-07-31T00:00:00"/>
    <n v="0"/>
    <s v="No"/>
    <n v="70"/>
    <n v="28.99"/>
    <n v="70.73"/>
    <n v="74.84"/>
    <n v="172.72"/>
    <n v="172.72"/>
    <n v="25.09"/>
    <n v="418"/>
    <s v="No"/>
    <m/>
    <m/>
    <m/>
    <x v="1"/>
  </r>
  <r>
    <n v="3974"/>
    <s v="Dino Martin"/>
    <d v="1920-05-25T00:00:00"/>
    <s v="Former"/>
    <s v="g"/>
    <s v="USA"/>
    <s v="White"/>
    <d v="1946-11-01T00:00:00"/>
    <n v="1946"/>
    <n v="1948"/>
    <d v="1999-07-24T00:00:00"/>
    <n v="1"/>
    <s v="Yes"/>
    <n v="79"/>
    <n v="26.44"/>
    <n v="79.16"/>
    <n v="72.569999999999993"/>
    <n v="172.72"/>
    <n v="172.72"/>
    <n v="24.33"/>
    <n v="92"/>
    <s v="No"/>
    <s v="News_Press_Tue__Jul_27__1999_"/>
    <s v="Murió en paz"/>
    <s v="XB5F"/>
    <x v="6"/>
  </r>
  <r>
    <n v="3975"/>
    <s v="Willie Somerset"/>
    <d v="1942-03-17T00:00:00"/>
    <s v="Former"/>
    <s v="g"/>
    <s v="USA"/>
    <s v="Black"/>
    <d v="1965-11-01T00:00:00"/>
    <n v="1965"/>
    <n v="1966"/>
    <d v="2019-07-31T00:00:00"/>
    <n v="0"/>
    <s v="No"/>
    <n v="77"/>
    <n v="23.63"/>
    <n v="77.37"/>
    <n v="77.11"/>
    <n v="172.72"/>
    <n v="172.72"/>
    <n v="25.85"/>
    <n v="8"/>
    <s v="No"/>
    <m/>
    <m/>
    <m/>
    <x v="1"/>
  </r>
  <r>
    <n v="3976"/>
    <s v="Greg Grant"/>
    <d v="1966-08-29T00:00:00"/>
    <s v="Former"/>
    <s v="g"/>
    <s v="USA"/>
    <s v="Black"/>
    <d v="1989-11-01T00:00:00"/>
    <n v="1989"/>
    <n v="1996"/>
    <d v="2019-07-31T00:00:00"/>
    <n v="0"/>
    <s v="No"/>
    <n v="52"/>
    <n v="23.18"/>
    <n v="52.92"/>
    <n v="63.5"/>
    <n v="170.18"/>
    <n v="170.18"/>
    <n v="21.93"/>
    <n v="274"/>
    <s v="No"/>
    <m/>
    <m/>
    <m/>
    <x v="1"/>
  </r>
  <r>
    <n v="3977"/>
    <s v="Keith Jennings"/>
    <d v="1968-11-02T00:00:00"/>
    <s v="Former"/>
    <s v="g"/>
    <s v="USA"/>
    <s v="Black"/>
    <d v="1992-11-01T00:00:00"/>
    <n v="1992"/>
    <n v="1995"/>
    <d v="2019-07-31T00:00:00"/>
    <n v="0"/>
    <s v="No"/>
    <n v="50"/>
    <n v="24"/>
    <n v="50.74"/>
    <n v="72.569999999999993"/>
    <n v="170.18"/>
    <n v="170.18"/>
    <n v="25.06"/>
    <n v="164"/>
    <s v="No"/>
    <m/>
    <m/>
    <m/>
    <x v="1"/>
  </r>
  <r>
    <n v="3978"/>
    <s v="Herm Klotz"/>
    <d v="1921-10-21T00:00:00"/>
    <s v="Former"/>
    <s v="g"/>
    <s v="USA"/>
    <s v="White"/>
    <d v="1947-11-01T00:00:00"/>
    <n v="1947"/>
    <n v="1948"/>
    <d v="2014-07-12T00:00:00"/>
    <n v="1"/>
    <s v="Yes"/>
    <n v="92"/>
    <n v="26.03"/>
    <n v="92.72"/>
    <n v="68.040000000000006"/>
    <n v="170.18"/>
    <n v="170.18"/>
    <n v="23.49"/>
    <n v="11"/>
    <s v="No"/>
    <s v="Cáncer"/>
    <s v="Cáncer"/>
    <s v="2D4Z Unspecified malignant neoplasms of ill-defined or unspecified sites"/>
    <x v="3"/>
  </r>
  <r>
    <n v="3979"/>
    <s v="Wat Misaka"/>
    <d v="1923-12-21T00:00:00"/>
    <s v="Former"/>
    <s v="g"/>
    <s v="USA"/>
    <m/>
    <d v="1947-11-01T00:00:00"/>
    <n v="1947"/>
    <n v="1948"/>
    <d v="2019-07-31T00:00:00"/>
    <n v="0"/>
    <s v="No"/>
    <n v="95"/>
    <n v="23.86"/>
    <n v="95.61"/>
    <n v="68.040000000000006"/>
    <n v="170.18"/>
    <n v="170.18"/>
    <n v="23.49"/>
    <n v="3"/>
    <s v="No"/>
    <m/>
    <m/>
    <m/>
    <x v="1"/>
  </r>
  <r>
    <n v="3980"/>
    <s v="Monte Towe"/>
    <d v="1953-09-27T00:00:00"/>
    <s v="Former"/>
    <s v="g"/>
    <s v="USA"/>
    <s v="White"/>
    <d v="1976-11-01T00:00:00"/>
    <n v="1976"/>
    <n v="1977"/>
    <d v="2019-07-31T00:00:00"/>
    <n v="0"/>
    <s v="No"/>
    <n v="65"/>
    <n v="23.1"/>
    <n v="65.84"/>
    <n v="68.040000000000006"/>
    <n v="170.18"/>
    <n v="170.18"/>
    <n v="23.49"/>
    <n v="51"/>
    <s v="No"/>
    <m/>
    <m/>
    <m/>
    <x v="1"/>
  </r>
  <r>
    <n v="3981"/>
    <s v="Mel Hirsch"/>
    <d v="1921-07-31T00:00:00"/>
    <s v="Former"/>
    <s v="g"/>
    <s v="USA"/>
    <s v="White"/>
    <d v="1946-11-01T00:00:00"/>
    <n v="1946"/>
    <n v="1947"/>
    <d v="1968-12-15T00:00:00"/>
    <n v="1"/>
    <s v="Yes"/>
    <n v="47"/>
    <n v="25.25"/>
    <n v="47.38"/>
    <n v="74.84"/>
    <n v="167.64"/>
    <n v="167.64"/>
    <n v="26.63"/>
    <n v="13"/>
    <s v="No"/>
    <s v="Cáncer"/>
    <s v="nada en newspapers"/>
    <s v="2B33.4"/>
    <x v="3"/>
  </r>
  <r>
    <n v="3982"/>
    <s v="Spud Webb"/>
    <d v="1963-07-13T00:00:00"/>
    <s v="Former"/>
    <s v="g"/>
    <s v="USA"/>
    <s v="Black"/>
    <d v="1985-11-01T00:00:00"/>
    <n v="1985"/>
    <n v="1998"/>
    <d v="2019-07-31T00:00:00"/>
    <n v="0"/>
    <s v="No"/>
    <n v="56"/>
    <n v="22.31"/>
    <n v="56.05"/>
    <n v="60.33"/>
    <n v="167.64"/>
    <n v="167.64"/>
    <n v="21.47"/>
    <n v="814"/>
    <s v="No"/>
    <m/>
    <m/>
    <m/>
    <x v="1"/>
  </r>
  <r>
    <n v="3983"/>
    <s v="Earl Boykins"/>
    <d v="1976-06-02T00:00:00"/>
    <s v="Former"/>
    <s v="g"/>
    <s v="USA"/>
    <s v="Black"/>
    <d v="1998-11-01T00:00:00"/>
    <n v="1998"/>
    <n v="2012"/>
    <d v="2019-07-31T00:00:00"/>
    <n v="0"/>
    <s v="No"/>
    <n v="43"/>
    <n v="22.41"/>
    <n v="43.16"/>
    <n v="61.23"/>
    <n v="165.1"/>
    <n v="165.1"/>
    <n v="22.46"/>
    <n v="652"/>
    <s v="No"/>
    <m/>
    <m/>
    <m/>
    <x v="1"/>
  </r>
  <r>
    <n v="3984"/>
    <s v="Muggsy Bogues"/>
    <d v="1965-01-09T00:00:00"/>
    <s v="Former"/>
    <s v="g"/>
    <s v="USA"/>
    <s v="Black"/>
    <d v="1987-11-01T00:00:00"/>
    <n v="1987"/>
    <n v="2001"/>
    <d v="2019-07-31T00:00:00"/>
    <n v="0"/>
    <s v="No"/>
    <n v="54"/>
    <n v="22.81"/>
    <n v="54.55"/>
    <n v="61.69"/>
    <n v="160.02000000000001"/>
    <n v="160.02000000000001"/>
    <n v="24.09"/>
    <n v="889"/>
    <s v="No"/>
    <m/>
    <m/>
    <m/>
    <x v="1"/>
  </r>
  <r>
    <n v="3985"/>
    <s v="George Karl"/>
    <d v="1952-05-12T00:00:00"/>
    <s v="Former"/>
    <s v="g"/>
    <s v="USA"/>
    <s v="White"/>
    <d v="1976-11-01T00:00:00"/>
    <n v="1976"/>
    <n v="1978"/>
    <d v="2019-07-31T00:00:00"/>
    <n v="0"/>
    <s v="No"/>
    <n v="67"/>
    <n v="24.47"/>
    <n v="67.22"/>
    <n v="83.91"/>
    <n v="188"/>
    <n v="188"/>
    <n v="23.740946129470345"/>
    <n v="33"/>
    <s v="No"/>
    <m/>
    <m/>
    <m/>
    <x v="1"/>
  </r>
  <r>
    <n v="3986"/>
    <s v="David Wear"/>
    <d v="1990-09-21T00:00:00"/>
    <s v="Former"/>
    <s v="F"/>
    <s v="USA"/>
    <s v="White"/>
    <d v="2015-03-30T00:00:00"/>
    <n v="2014"/>
    <n v="2015"/>
    <d v="2019-07-31T00:00:00"/>
    <n v="0"/>
    <s v="No"/>
    <n v="28"/>
    <n v="24.52"/>
    <n v="28.86"/>
    <n v="104"/>
    <n v="208"/>
    <n v="208"/>
    <n v="24.038461538461537"/>
    <n v="2"/>
    <s v="No"/>
    <m/>
    <m/>
    <m/>
    <x v="1"/>
  </r>
  <r>
    <n v="3987"/>
    <s v="Jerel McNeal"/>
    <d v="1987-06-01T00:00:00"/>
    <s v="Former"/>
    <s v="g"/>
    <s v="USA"/>
    <s v="Black"/>
    <d v="2015-04-02T00:00:00"/>
    <n v="2014"/>
    <n v="2015"/>
    <d v="2019-07-31T00:00:00"/>
    <n v="0"/>
    <s v="No"/>
    <n v="32"/>
    <n v="27.84"/>
    <n v="32.159999999999997"/>
    <n v="90"/>
    <n v="190"/>
    <n v="190"/>
    <n v="24.930747922437671"/>
    <n v="6"/>
    <s v="No"/>
    <m/>
    <m/>
    <m/>
    <x v="1"/>
  </r>
  <r>
    <n v="3989"/>
    <s v="Sim Bhullar"/>
    <d v="1992-12-02T00:00:00"/>
    <s v="Former"/>
    <s v="C"/>
    <s v="No USA"/>
    <s v="White"/>
    <d v="2015-04-07T00:00:00"/>
    <n v="2014"/>
    <n v="2015"/>
    <d v="2019-07-31T00:00:00"/>
    <n v="0"/>
    <s v="No"/>
    <n v="26"/>
    <n v="22.34"/>
    <n v="26.66"/>
    <n v="163"/>
    <n v="226"/>
    <n v="226"/>
    <n v="31.913227347482174"/>
    <n v="3"/>
    <s v="No"/>
    <m/>
    <m/>
    <m/>
    <x v="1"/>
  </r>
  <r>
    <n v="3990"/>
    <s v="Boban Marjanović"/>
    <d v="1988-08-15T00:00:00"/>
    <s v="Active"/>
    <s v="C"/>
    <s v="No USA"/>
    <s v="White"/>
    <d v="2015-10-30T00:00:00"/>
    <n v="2015"/>
    <n v="2020"/>
    <d v="2019-07-31T00:00:00"/>
    <n v="0"/>
    <s v="No"/>
    <n v="30"/>
    <n v="27.21"/>
    <n v="30.96"/>
    <n v="131"/>
    <n v="223.52"/>
    <n v="223.52"/>
    <n v="26.220352027480907"/>
    <n v="186"/>
    <s v="No"/>
    <m/>
    <m/>
    <m/>
    <x v="1"/>
  </r>
  <r>
    <n v="3991"/>
    <s v="Kristaps Porziņģis"/>
    <d v="1988-08-02T00:00:00"/>
    <s v="Active"/>
    <s v="F-C"/>
    <s v="No USA"/>
    <s v="White"/>
    <d v="2015-10-28T00:00:00"/>
    <n v="2015"/>
    <n v="2020"/>
    <d v="2019-07-31T00:00:00"/>
    <n v="0"/>
    <s v="No"/>
    <n v="30"/>
    <n v="27.24"/>
    <n v="30.99"/>
    <n v="108"/>
    <n v="220.98"/>
    <n v="220.98"/>
    <n v="22.116572176069443"/>
    <n v="186"/>
    <s v="No"/>
    <m/>
    <m/>
    <m/>
    <x v="1"/>
  </r>
  <r>
    <n v="3992"/>
    <s v="Salah Mejri"/>
    <d v="1986-06-15T00:00:00"/>
    <s v="Former"/>
    <s v="C"/>
    <s v="No USA"/>
    <s v="White"/>
    <d v="2015-10-28T00:00:00"/>
    <n v="2015"/>
    <n v="2019"/>
    <d v="2019-07-31T00:00:00"/>
    <n v="0"/>
    <s v="No"/>
    <n v="33"/>
    <n v="29.37"/>
    <n v="33.130000000000003"/>
    <n v="106"/>
    <n v="218.44"/>
    <n v="218.44"/>
    <n v="22.214755083917954"/>
    <n v="204"/>
    <s v="No"/>
    <m/>
    <m/>
    <m/>
    <x v="1"/>
  </r>
  <r>
    <n v="3993"/>
    <s v="Willie Cauley-Stein"/>
    <d v="1993-08-18T00:00:00"/>
    <s v="Active"/>
    <s v="C"/>
    <s v="USA"/>
    <s v="Black"/>
    <d v="2015-10-28T00:00:00"/>
    <n v="2015"/>
    <n v="2020"/>
    <d v="2019-07-31T00:00:00"/>
    <n v="0"/>
    <s v="No"/>
    <n v="25"/>
    <n v="22.19"/>
    <n v="25.95"/>
    <n v="108"/>
    <n v="213.36"/>
    <n v="213.36"/>
    <n v="23.724537244992849"/>
    <n v="295"/>
    <s v="No"/>
    <m/>
    <m/>
    <m/>
    <x v="1"/>
  </r>
  <r>
    <n v="3994"/>
    <s v="Nikola Jokić"/>
    <d v="1995-02-19T00:00:00"/>
    <s v="Active"/>
    <s v="C"/>
    <s v="No USA"/>
    <s v="White"/>
    <d v="2015-10-28T00:00:00"/>
    <n v="2015"/>
    <n v="2020"/>
    <d v="2019-07-31T00:00:00"/>
    <n v="0"/>
    <s v="No"/>
    <n v="24"/>
    <n v="20.69"/>
    <n v="24.44"/>
    <n v="128"/>
    <n v="213.36"/>
    <n v="213.36"/>
    <n v="28.117970068139673"/>
    <n v="308"/>
    <s v="No"/>
    <m/>
    <m/>
    <m/>
    <x v="1"/>
  </r>
  <r>
    <n v="3995"/>
    <s v="Frank Kaminsky"/>
    <d v="1993-04-04T00:00:00"/>
    <s v="Active"/>
    <s v="C-F"/>
    <s v="USA"/>
    <s v="White"/>
    <d v="2015-10-28T00:00:00"/>
    <n v="2015"/>
    <n v="2020"/>
    <d v="2019-07-31T00:00:00"/>
    <n v="0"/>
    <s v="No"/>
    <n v="26"/>
    <n v="22.57"/>
    <n v="26.32"/>
    <n v="108"/>
    <n v="213.36"/>
    <n v="213.36"/>
    <n v="23.724537244992849"/>
    <n v="282"/>
    <s v="No"/>
    <m/>
    <m/>
    <m/>
    <x v="1"/>
  </r>
  <r>
    <n v="3996"/>
    <s v="Karl-Anthony Towns"/>
    <d v="1995-11-15T00:00:00"/>
    <s v="Active"/>
    <s v="C"/>
    <s v="USA"/>
    <s v="Black"/>
    <d v="2015-10-28T00:00:00"/>
    <n v="2015"/>
    <n v="2020"/>
    <d v="2019-07-31T00:00:00"/>
    <n v="0"/>
    <s v="No"/>
    <n v="23"/>
    <n v="19.95"/>
    <n v="23.71"/>
    <n v="112"/>
    <n v="210.82"/>
    <n v="210.82"/>
    <n v="25.19964395423057"/>
    <n v="323"/>
    <s v="No"/>
    <m/>
    <m/>
    <m/>
    <x v="1"/>
  </r>
  <r>
    <n v="3997"/>
    <s v="Myles Turner"/>
    <d v="1996-03-24T00:00:00"/>
    <s v="Active"/>
    <s v="C"/>
    <s v="USA"/>
    <s v="Black"/>
    <d v="2015-10-29T00:00:00"/>
    <n v="2015"/>
    <n v="2020"/>
    <d v="2019-07-31T00:00:00"/>
    <n v="0"/>
    <s v="No"/>
    <n v="23"/>
    <n v="19.600000000000001"/>
    <n v="23.35"/>
    <n v="113"/>
    <n v="210.82"/>
    <n v="210.82"/>
    <n v="25.424640775250484"/>
    <n v="277"/>
    <s v="No"/>
    <m/>
    <m/>
    <m/>
    <x v="1"/>
  </r>
  <r>
    <n v="3998"/>
    <s v="Nemanja Bjelica"/>
    <d v="1998-05-09T00:00:00"/>
    <s v="Active"/>
    <s v="F"/>
    <s v="No USA"/>
    <s v="White"/>
    <d v="2015-10-28T00:00:00"/>
    <n v="2015"/>
    <n v="2020"/>
    <d v="2019-07-31T00:00:00"/>
    <n v="0"/>
    <s v="No"/>
    <n v="21"/>
    <n v="17.47"/>
    <n v="21.23"/>
    <n v="106"/>
    <n v="208.28"/>
    <n v="208.28"/>
    <n v="24.4349090720787"/>
    <n v="269"/>
    <s v="No"/>
    <m/>
    <m/>
    <m/>
    <x v="1"/>
  </r>
  <r>
    <n v="3999"/>
    <s v="Cristiano Felício"/>
    <d v="1992-07-07T00:00:00"/>
    <s v="Active"/>
    <s v="C"/>
    <s v="No USA"/>
    <s v="Black"/>
    <d v="2015-11-09T00:00:00"/>
    <n v="2015"/>
    <n v="2020"/>
    <d v="2019-07-31T00:00:00"/>
    <n v="0"/>
    <s v="No"/>
    <n v="27"/>
    <n v="23.34"/>
    <n v="27.06"/>
    <n v="122"/>
    <n v="208.28"/>
    <n v="208.28"/>
    <n v="28.123197233901898"/>
    <n v="212"/>
    <s v="No"/>
    <m/>
    <m/>
    <m/>
    <x v="1"/>
  </r>
  <r>
    <n v="4000"/>
    <s v="Richaun Holmes"/>
    <d v="1993-10-15T00:00:00"/>
    <s v="Active"/>
    <s v="C-F"/>
    <s v="USA"/>
    <s v="Black"/>
    <d v="2015-10-28T00:00:00"/>
    <n v="2015"/>
    <n v="2020"/>
    <d v="2019-07-31T00:00:00"/>
    <n v="0"/>
    <s v="No"/>
    <n v="25"/>
    <n v="22.03"/>
    <n v="25.79"/>
    <n v="106"/>
    <n v="208.28"/>
    <n v="208.28"/>
    <n v="24.4349090720787"/>
    <n v="226"/>
    <s v="No"/>
    <m/>
    <m/>
    <m/>
    <x v="1"/>
  </r>
  <r>
    <n v="4001"/>
    <s v="Jarell Martin"/>
    <d v="1994-05-24T00:00:00"/>
    <s v="Former"/>
    <s v="C-F"/>
    <s v="USA"/>
    <s v="Black"/>
    <d v="2015-12-18T00:00:00"/>
    <n v="2015"/>
    <n v="2019"/>
    <d v="2019-07-31T00:00:00"/>
    <n v="0"/>
    <s v="No"/>
    <n v="25"/>
    <n v="21.57"/>
    <n v="25.19"/>
    <n v="108"/>
    <n v="208.28"/>
    <n v="208.28"/>
    <n v="24.895945092306597"/>
    <n v="184"/>
    <s v="No"/>
    <m/>
    <m/>
    <m/>
    <x v="1"/>
  </r>
  <r>
    <n v="4002"/>
    <s v="Jahlil Okafor"/>
    <d v="1995-12-15T00:00:00"/>
    <s v="Active"/>
    <s v="C"/>
    <s v="USA"/>
    <s v="Black"/>
    <d v="2015-10-28T00:00:00"/>
    <n v="2015"/>
    <n v="2020"/>
    <d v="2019-07-31T00:00:00"/>
    <n v="0"/>
    <s v="No"/>
    <n v="23"/>
    <n v="19.87"/>
    <n v="23.62"/>
    <n v="122"/>
    <n v="208.28"/>
    <n v="208.28"/>
    <n v="28.123197233901898"/>
    <n v="190"/>
    <s v="No"/>
    <m/>
    <m/>
    <m/>
    <x v="1"/>
  </r>
  <r>
    <n v="4003"/>
    <s v="Bobby Portis"/>
    <d v="1995-02-10T00:00:00"/>
    <s v="Active"/>
    <s v="F-C"/>
    <s v="USA"/>
    <s v="Black"/>
    <d v="2015-11-03T00:00:00"/>
    <n v="2015"/>
    <n v="2020"/>
    <d v="2019-07-31T00:00:00"/>
    <n v="0"/>
    <s v="No"/>
    <n v="24"/>
    <n v="20.73"/>
    <n v="24.47"/>
    <n v="113"/>
    <n v="208.28"/>
    <n v="208.28"/>
    <n v="26.048535142876347"/>
    <n v="249"/>
    <s v="No"/>
    <m/>
    <m/>
    <m/>
    <x v="1"/>
  </r>
  <r>
    <n v="4004"/>
    <s v="Christian Wood"/>
    <d v="1995-09-27T00:00:00"/>
    <s v="Active"/>
    <s v="F-C"/>
    <s v="USA"/>
    <s v="Black"/>
    <d v="2015-10-28T00:00:00"/>
    <n v="2015"/>
    <n v="2020"/>
    <d v="2019-07-31T00:00:00"/>
    <n v="0"/>
    <s v="No"/>
    <n v="23"/>
    <n v="20.079999999999998"/>
    <n v="23.84"/>
    <n v="97"/>
    <n v="208.28"/>
    <n v="208.28"/>
    <n v="22.360246981053148"/>
    <n v="51"/>
    <s v="No"/>
    <m/>
    <m/>
    <m/>
    <x v="1"/>
  </r>
  <r>
    <n v="4005"/>
    <s v="Sam Dekker"/>
    <d v="1994-05-06T00:00:00"/>
    <s v="Former"/>
    <s v="F"/>
    <s v="USA"/>
    <s v="White"/>
    <d v="2015-10-28T00:00:00"/>
    <n v="2015"/>
    <n v="2019"/>
    <d v="2019-07-31T00:00:00"/>
    <n v="0"/>
    <s v="No"/>
    <n v="25"/>
    <n v="21.48"/>
    <n v="25.23"/>
    <n v="104"/>
    <n v="205.74"/>
    <n v="205.74"/>
    <n v="24.569474531419715"/>
    <n v="200"/>
    <s v="No"/>
    <m/>
    <m/>
    <m/>
    <x v="1"/>
  </r>
  <r>
    <n v="4006"/>
    <s v="Kevon Looney"/>
    <d v="1996-02-06T00:00:00"/>
    <s v="Active"/>
    <s v="C-F"/>
    <s v="USA"/>
    <s v="Black"/>
    <d v="2016-01-27T00:00:00"/>
    <n v="2015"/>
    <n v="2020"/>
    <d v="2019-07-31T00:00:00"/>
    <n v="0"/>
    <s v="No"/>
    <n v="23"/>
    <n v="19.97"/>
    <n v="23.48"/>
    <n v="100"/>
    <n v="205.74"/>
    <n v="205.74"/>
    <n v="23.624494741749725"/>
    <n v="204"/>
    <s v="No"/>
    <m/>
    <m/>
    <m/>
    <x v="1"/>
  </r>
  <r>
    <n v="4007"/>
    <s v="Trey Lyles"/>
    <d v="1995-11-05T00:00:00"/>
    <s v="Active"/>
    <s v="F"/>
    <s v="No USA"/>
    <s v="Mezcla"/>
    <d v="2015-10-28T00:00:00"/>
    <n v="2015"/>
    <n v="2020"/>
    <d v="2019-07-31T00:00:00"/>
    <n v="0"/>
    <s v="No"/>
    <n v="23"/>
    <n v="19.98"/>
    <n v="23.73"/>
    <n v="106"/>
    <n v="205.74"/>
    <n v="205.74"/>
    <n v="25.041964426254708"/>
    <n v="288"/>
    <s v="No"/>
    <m/>
    <m/>
    <m/>
    <x v="1"/>
  </r>
  <r>
    <n v="4008"/>
    <s v="Mario Hezonja"/>
    <d v="1995-02-25T00:00:00"/>
    <s v="Active"/>
    <s v="F"/>
    <s v="No USA"/>
    <s v="White"/>
    <d v="2015-10-28T00:00:00"/>
    <n v="2015"/>
    <n v="2020"/>
    <d v="2019-07-31T00:00:00"/>
    <n v="0"/>
    <s v="No"/>
    <n v="24"/>
    <n v="20.67"/>
    <n v="24.43"/>
    <n v="99"/>
    <n v="203.2"/>
    <n v="203.2"/>
    <n v="23.976610453220903"/>
    <n v="277"/>
    <s v="No"/>
    <m/>
    <m/>
    <m/>
    <x v="1"/>
  </r>
  <r>
    <n v="4009"/>
    <s v="Alan Williams"/>
    <d v="1993-01-28T00:00:00"/>
    <s v="Former"/>
    <s v="F-C"/>
    <s v="USA"/>
    <s v="Black"/>
    <d v="2016-03-16T00:00:00"/>
    <n v="2015"/>
    <n v="2019"/>
    <d v="2019-07-31T00:00:00"/>
    <n v="0"/>
    <s v="No"/>
    <n v="26"/>
    <n v="23.13"/>
    <n v="26.5"/>
    <n v="120"/>
    <n v="203.2"/>
    <n v="203.2"/>
    <n v="29.062558125116247"/>
    <n v="67"/>
    <s v="No"/>
    <m/>
    <m/>
    <m/>
    <x v="1"/>
  </r>
  <r>
    <n v="4010"/>
    <s v="Montrezl Harrell"/>
    <d v="1994-01-26T00:00:00"/>
    <s v="Active"/>
    <s v="C-F"/>
    <s v="USA"/>
    <s v="Black"/>
    <d v="2015-10-28T00:00:00"/>
    <n v="2015"/>
    <n v="2020"/>
    <d v="2019-07-31T00:00:00"/>
    <n v="0"/>
    <s v="No"/>
    <n v="25"/>
    <n v="21.75"/>
    <n v="25.51"/>
    <n v="108"/>
    <n v="200.66"/>
    <n v="200.66"/>
    <n v="26.822678224750774"/>
    <n v="255"/>
    <s v="No"/>
    <m/>
    <m/>
    <m/>
    <x v="1"/>
  </r>
  <r>
    <n v="4011"/>
    <s v="Larry Nance"/>
    <d v="1993-01-01T00:00:00"/>
    <s v="Active"/>
    <s v="F-C"/>
    <s v="USA"/>
    <s v="Mezcla"/>
    <d v="2015-11-06T00:00:00"/>
    <n v="2015"/>
    <n v="2020"/>
    <d v="2019-07-31T00:00:00"/>
    <n v="0"/>
    <s v="No"/>
    <n v="26"/>
    <n v="22.84"/>
    <n v="26.58"/>
    <n v="111"/>
    <n v="200.66"/>
    <n v="200.66"/>
    <n v="27.567752619882739"/>
    <n v="259"/>
    <s v="No"/>
    <m/>
    <m/>
    <m/>
    <x v="1"/>
  </r>
  <r>
    <n v="4012"/>
    <s v="Kelly Oubre"/>
    <d v="1995-12-09T00:00:00"/>
    <s v="Active"/>
    <s v="F"/>
    <s v="USA"/>
    <s v="Black"/>
    <d v="2015-10-30T00:00:00"/>
    <n v="2015"/>
    <n v="2020"/>
    <d v="2019-07-31T00:00:00"/>
    <n v="0"/>
    <s v="No"/>
    <n v="23"/>
    <n v="19.89"/>
    <n v="23.64"/>
    <n v="92"/>
    <n v="200.66"/>
    <n v="200.66"/>
    <n v="22.848948117380289"/>
    <n v="292"/>
    <s v="Yes"/>
    <m/>
    <m/>
    <m/>
    <x v="1"/>
  </r>
  <r>
    <n v="4013"/>
    <s v="Justin Anderson"/>
    <d v="1993-11-19T00:00:00"/>
    <s v="Active"/>
    <s v="F-G"/>
    <s v="USA"/>
    <s v="Black"/>
    <d v="2015-10-28T00:00:00"/>
    <n v="2015"/>
    <n v="2020"/>
    <d v="2019-07-31T00:00:00"/>
    <n v="0"/>
    <s v="No"/>
    <n v="25"/>
    <n v="21.94"/>
    <n v="25.69"/>
    <n v="104"/>
    <n v="198.12"/>
    <n v="198.12"/>
    <n v="26.495779487285468"/>
    <n v="216"/>
    <s v="Yes"/>
    <m/>
    <m/>
    <m/>
    <x v="1"/>
  </r>
  <r>
    <n v="4014"/>
    <s v="Thanasis Antetokounmpo"/>
    <d v="1992-07-18T00:00:00"/>
    <s v="Active"/>
    <s v="F"/>
    <s v="No USA"/>
    <s v="Black"/>
    <d v="2016-01-29T00:00:00"/>
    <n v="2015"/>
    <n v="2020"/>
    <d v="2019-07-31T00:00:00"/>
    <n v="0"/>
    <s v="No"/>
    <n v="27"/>
    <n v="23.53"/>
    <n v="27.03"/>
    <n v="99"/>
    <n v="198.12"/>
    <n v="198.12"/>
    <n v="25.221943935012128"/>
    <n v="79"/>
    <s v="No"/>
    <m/>
    <m/>
    <m/>
    <x v="1"/>
  </r>
  <r>
    <n v="4015"/>
    <s v="Rondae Hollis-Jefferson"/>
    <d v="1995-01-03T00:00:00"/>
    <s v="Active"/>
    <s v="F"/>
    <s v="USA"/>
    <s v="Black"/>
    <d v="2015-10-28T00:00:00"/>
    <n v="2015"/>
    <n v="2020"/>
    <d v="2019-07-31T00:00:00"/>
    <n v="0"/>
    <s v="No"/>
    <n v="24"/>
    <n v="20.82"/>
    <n v="24.57"/>
    <n v="98"/>
    <n v="198.12"/>
    <n v="198.12"/>
    <n v="24.967176824557459"/>
    <n v="234"/>
    <s v="Yes"/>
    <m/>
    <m/>
    <m/>
    <x v="1"/>
  </r>
  <r>
    <n v="4016"/>
    <s v="Stanley Johnson"/>
    <d v="1996-05-29T00:00:00"/>
    <s v="Active"/>
    <s v="F"/>
    <s v="USA"/>
    <s v="Black"/>
    <d v="2015-10-27T00:00:00"/>
    <n v="2015"/>
    <n v="2020"/>
    <d v="2019-07-31T00:00:00"/>
    <n v="0"/>
    <s v="No"/>
    <n v="23"/>
    <n v="19.41"/>
    <n v="23.17"/>
    <n v="109"/>
    <n v="198.12"/>
    <n v="198.12"/>
    <n v="27.769615039558808"/>
    <n v="285"/>
    <s v="No"/>
    <m/>
    <m/>
    <m/>
    <x v="1"/>
  </r>
  <r>
    <n v="4017"/>
    <s v="Jonathon Simmons"/>
    <d v="1989-09-14T00:00:00"/>
    <s v="Former"/>
    <s v="G-F"/>
    <s v="USA"/>
    <s v="Black"/>
    <d v="2015-11-14T00:00:00"/>
    <n v="2015"/>
    <n v="2019"/>
    <d v="2019-07-31T00:00:00"/>
    <n v="0"/>
    <s v="No"/>
    <n v="29"/>
    <n v="26.17"/>
    <n v="29.88"/>
    <n v="88"/>
    <n v="198.12"/>
    <n v="198.12"/>
    <n v="22.419505720010779"/>
    <n v="258"/>
    <s v="No"/>
    <m/>
    <m/>
    <m/>
    <x v="1"/>
  </r>
  <r>
    <n v="4018"/>
    <s v="Justise Winslow"/>
    <d v="1996-03-26T00:00:00"/>
    <s v="Active"/>
    <s v="G-F"/>
    <s v="USA"/>
    <s v="Black"/>
    <d v="2015-10-28T00:00:00"/>
    <n v="2015"/>
    <n v="2020"/>
    <d v="2019-07-31T00:00:00"/>
    <n v="0"/>
    <s v="No"/>
    <n v="23"/>
    <n v="19.59"/>
    <n v="23.35"/>
    <n v="100"/>
    <n v="198.12"/>
    <n v="198.12"/>
    <n v="25.476711045466796"/>
    <n v="230"/>
    <s v="Yes"/>
    <m/>
    <m/>
    <m/>
    <x v="1"/>
  </r>
  <r>
    <n v="4019"/>
    <s v="Devin Booker"/>
    <d v="1996-10-30T00:00:00"/>
    <s v="Active"/>
    <s v="g"/>
    <s v="USA"/>
    <s v="Mezcla"/>
    <d v="2015-10-28T00:00:00"/>
    <n v="2015"/>
    <n v="2020"/>
    <d v="2019-07-31T00:00:00"/>
    <n v="0"/>
    <s v="No"/>
    <n v="22"/>
    <n v="18.989999999999998"/>
    <n v="22.75"/>
    <n v="93"/>
    <n v="195.58"/>
    <n v="195.58"/>
    <n v="24.31274891222408"/>
    <n v="272"/>
    <s v="No"/>
    <m/>
    <m/>
    <m/>
    <x v="1"/>
  </r>
  <r>
    <n v="4020"/>
    <s v="Pat Connaughton"/>
    <d v="1993-01-06T00:00:00"/>
    <s v="Active"/>
    <s v="g"/>
    <s v="USA"/>
    <s v="White"/>
    <d v="2015-10-30T00:00:00"/>
    <n v="2015"/>
    <n v="2020"/>
    <d v="2019-07-31T00:00:00"/>
    <n v="0"/>
    <s v="No"/>
    <n v="26"/>
    <n v="22.81"/>
    <n v="26.56"/>
    <n v="94"/>
    <n v="195.58"/>
    <n v="195.58"/>
    <n v="24.574176319882405"/>
    <n v="216"/>
    <s v="No"/>
    <m/>
    <m/>
    <m/>
    <x v="1"/>
  </r>
  <r>
    <n v="4021"/>
    <s v="R.J. Hunter"/>
    <d v="1993-10-24T00:00:00"/>
    <s v="Former"/>
    <s v="g"/>
    <s v="USA"/>
    <s v="Mezcla"/>
    <d v="2015-11-04T00:00:00"/>
    <n v="2015"/>
    <n v="2019"/>
    <d v="2019-07-31T00:00:00"/>
    <n v="0"/>
    <s v="No"/>
    <n v="25"/>
    <n v="22.03"/>
    <n v="25.77"/>
    <n v="83"/>
    <n v="195.58"/>
    <n v="195.58"/>
    <n v="21.698474835640845"/>
    <n v="45"/>
    <s v="No"/>
    <m/>
    <m/>
    <m/>
    <x v="1"/>
  </r>
  <r>
    <n v="4022"/>
    <s v="Jordan McRae"/>
    <d v="1991-03-28T00:00:00"/>
    <s v="Active"/>
    <s v="g"/>
    <s v="USA"/>
    <s v="Black"/>
    <d v="2016-01-29T00:00:00"/>
    <n v="2015"/>
    <n v="2020"/>
    <d v="2019-07-31T00:00:00"/>
    <n v="0"/>
    <s v="No"/>
    <n v="28"/>
    <n v="24.84"/>
    <n v="28.34"/>
    <n v="81"/>
    <n v="195.58"/>
    <n v="195.58"/>
    <n v="21.1756200203242"/>
    <n v="86"/>
    <s v="No"/>
    <m/>
    <m/>
    <m/>
    <x v="1"/>
  </r>
  <r>
    <n v="4023"/>
    <s v="Josh Richardson"/>
    <d v="1993-09-15T00:00:00"/>
    <s v="Active"/>
    <s v="G-F"/>
    <s v="USA"/>
    <s v="Black"/>
    <d v="2015-11-05T00:00:00"/>
    <n v="2015"/>
    <n v="2020"/>
    <d v="2019-07-31T00:00:00"/>
    <n v="0"/>
    <s v="No"/>
    <n v="25"/>
    <n v="22.14"/>
    <n v="25.87"/>
    <n v="90"/>
    <n v="195.58"/>
    <n v="195.58"/>
    <n v="23.528466689249111"/>
    <n v="259"/>
    <s v="No"/>
    <m/>
    <m/>
    <m/>
    <x v="1"/>
  </r>
  <r>
    <n v="4024"/>
    <s v="Delon Wright"/>
    <d v="1992-04-26T00:00:00"/>
    <s v="Active"/>
    <s v="g"/>
    <s v="USA"/>
    <s v="Black"/>
    <d v="2015-11-01T00:00:00"/>
    <n v="2015"/>
    <n v="2020"/>
    <d v="2019-07-31T00:00:00"/>
    <n v="0"/>
    <s v="No"/>
    <n v="27"/>
    <n v="23.52"/>
    <n v="27.26"/>
    <n v="83"/>
    <n v="195.58"/>
    <n v="195.58"/>
    <n v="21.698474835640845"/>
    <n v="198"/>
    <s v="No"/>
    <m/>
    <m/>
    <m/>
    <x v="1"/>
  </r>
  <r>
    <n v="4025"/>
    <s v="Jerian Grant"/>
    <d v="1992-10-09T00:00:00"/>
    <s v="Active"/>
    <s v="g"/>
    <s v="USA"/>
    <s v="Black"/>
    <d v="2015-10-28T00:00:00"/>
    <n v="2015"/>
    <n v="2020"/>
    <d v="2019-07-31T00:00:00"/>
    <n v="0"/>
    <s v="No"/>
    <n v="26"/>
    <n v="23.05"/>
    <n v="26.81"/>
    <n v="92"/>
    <n v="193.04"/>
    <n v="193.04"/>
    <n v="24.688415027799586"/>
    <n v="273"/>
    <s v="No"/>
    <m/>
    <m/>
    <m/>
    <x v="1"/>
  </r>
  <r>
    <n v="4026"/>
    <s v="D'Angelo Russell"/>
    <d v="1996-02-23T00:00:00"/>
    <s v="Active"/>
    <s v="g"/>
    <s v="USA"/>
    <s v="Black"/>
    <d v="2015-10-28T00:00:00"/>
    <n v="2015"/>
    <n v="2020"/>
    <d v="2019-07-31T00:00:00"/>
    <n v="0"/>
    <s v="No"/>
    <n v="23"/>
    <n v="19.68"/>
    <n v="23.43"/>
    <n v="87"/>
    <n v="193.04"/>
    <n v="193.04"/>
    <n v="23.34665334150613"/>
    <n v="272"/>
    <s v="Yes"/>
    <m/>
    <m/>
    <m/>
    <x v="1"/>
  </r>
  <r>
    <n v="4027"/>
    <s v="Emmanuel Mudiay"/>
    <d v="1996-03-05T00:00:00"/>
    <s v="Active"/>
    <s v="g"/>
    <s v="No USA"/>
    <s v="Black"/>
    <d v="2015-10-28T00:00:00"/>
    <n v="2015"/>
    <n v="2020"/>
    <d v="2019-07-31T00:00:00"/>
    <n v="0"/>
    <s v="No"/>
    <n v="23"/>
    <n v="19.649999999999999"/>
    <n v="23.4"/>
    <n v="90"/>
    <n v="190.5"/>
    <n v="190.5"/>
    <n v="24.8000496000992"/>
    <n v="246"/>
    <s v="No"/>
    <m/>
    <m/>
    <m/>
    <x v="1"/>
  </r>
  <r>
    <n v="4028"/>
    <s v="Cameron Payne"/>
    <d v="1994-08-08T00:00:00"/>
    <s v="Active"/>
    <s v="g"/>
    <s v="USA"/>
    <s v="Black"/>
    <d v="2015-11-01T00:00:00"/>
    <n v="2015"/>
    <n v="2020"/>
    <d v="2019-07-31T00:00:00"/>
    <n v="0"/>
    <s v="No"/>
    <n v="24"/>
    <n v="21.23"/>
    <n v="24.98"/>
    <n v="83"/>
    <n v="190.5"/>
    <n v="190.5"/>
    <n v="22.871156853424818"/>
    <n v="153"/>
    <s v="Yes"/>
    <m/>
    <m/>
    <m/>
    <x v="1"/>
  </r>
  <r>
    <n v="4029"/>
    <s v="Norman Powell"/>
    <d v="1993-05-25T00:00:00"/>
    <s v="Active"/>
    <s v="G-F"/>
    <s v="USA"/>
    <s v="Black"/>
    <d v="2015-11-01T00:00:00"/>
    <n v="2015"/>
    <n v="2020"/>
    <d v="2019-07-31T00:00:00"/>
    <n v="0"/>
    <s v="No"/>
    <n v="26"/>
    <n v="22.44"/>
    <n v="26.18"/>
    <n v="97"/>
    <n v="190.5"/>
    <n v="190.5"/>
    <n v="26.728942346773582"/>
    <n v="255"/>
    <s v="Yes"/>
    <m/>
    <m/>
    <m/>
    <x v="1"/>
  </r>
  <r>
    <n v="4030"/>
    <s v="T.J. McConnell"/>
    <d v="1992-03-25T00:00:00"/>
    <s v="Active"/>
    <s v="g"/>
    <s v="USA"/>
    <s v="White"/>
    <d v="2015-10-28T00:00:00"/>
    <n v="2015"/>
    <n v="2020"/>
    <d v="2019-07-31T00:00:00"/>
    <n v="0"/>
    <s v="No"/>
    <n v="27"/>
    <n v="23.59"/>
    <n v="27.35"/>
    <n v="86"/>
    <n v="185.42"/>
    <n v="185.42"/>
    <n v="25.014123963320177"/>
    <n v="314"/>
    <s v="No"/>
    <m/>
    <m/>
    <m/>
    <x v="1"/>
  </r>
  <r>
    <n v="4031"/>
    <s v="Raul Neto"/>
    <d v="1992-05-19T00:00:00"/>
    <s v="Active"/>
    <s v="g"/>
    <s v="No USA"/>
    <s v="White"/>
    <d v="2015-10-28T00:00:00"/>
    <n v="2015"/>
    <n v="2020"/>
    <d v="2019-07-31T00:00:00"/>
    <n v="0"/>
    <s v="No"/>
    <n v="27"/>
    <n v="23.44"/>
    <n v="27.2"/>
    <n v="81"/>
    <n v="185.42"/>
    <n v="185.42"/>
    <n v="23.559814430569006"/>
    <n v="199"/>
    <s v="No"/>
    <m/>
    <m/>
    <m/>
    <x v="1"/>
  </r>
  <r>
    <n v="4032"/>
    <s v="Terry Rozier"/>
    <d v="1994-03-17T00:00:00"/>
    <s v="Active"/>
    <s v="g"/>
    <s v="USA"/>
    <s v="Black"/>
    <d v="2015-10-28T00:00:00"/>
    <n v="2015"/>
    <n v="2020"/>
    <d v="2019-07-31T00:00:00"/>
    <n v="0"/>
    <s v="No"/>
    <n v="25"/>
    <n v="21.62"/>
    <n v="25.37"/>
    <n v="86"/>
    <n v="185.42"/>
    <n v="185.42"/>
    <n v="25.014123963320177"/>
    <n v="272"/>
    <s v="No"/>
    <m/>
    <m/>
    <m/>
    <x v="1"/>
  </r>
  <r>
    <n v="4033"/>
    <s v="Tyus Jones"/>
    <d v="1996-05-10T00:00:00"/>
    <s v="Active"/>
    <s v="g"/>
    <s v="USA"/>
    <s v="Mezcla"/>
    <d v="2015-11-10T00:00:00"/>
    <n v="2015"/>
    <n v="2020"/>
    <d v="2019-07-31T00:00:00"/>
    <n v="0"/>
    <s v="No"/>
    <n v="23"/>
    <n v="19.5"/>
    <n v="23.22"/>
    <n v="88"/>
    <n v="182.88"/>
    <n v="182.88"/>
    <n v="26.311781018623766"/>
    <n v="247"/>
    <s v="No"/>
    <m/>
    <m/>
    <m/>
    <x v="1"/>
  </r>
  <r>
    <n v="4034"/>
    <s v="Tibor Pleiß"/>
    <d v="1989-11-02T00:00:00"/>
    <s v="Former"/>
    <s v="C"/>
    <s v="No USA"/>
    <s v="White"/>
    <d v="2015-10-30T00:00:00"/>
    <n v="2015"/>
    <n v="2016"/>
    <d v="2019-07-31T00:00:00"/>
    <n v="0"/>
    <s v="No"/>
    <n v="29"/>
    <n v="25.99"/>
    <n v="29.74"/>
    <n v="116"/>
    <n v="220.98"/>
    <n v="220.98"/>
    <n v="23.754836781704217"/>
    <n v="12"/>
    <s v="No"/>
    <m/>
    <m/>
    <m/>
    <x v="1"/>
  </r>
  <r>
    <n v="4035"/>
    <s v="Edy Tavares"/>
    <d v="1992-03-22T00:00:00"/>
    <s v="Former"/>
    <s v="C"/>
    <s v="No USA"/>
    <s v="Black"/>
    <d v="2015-10-29T00:00:00"/>
    <n v="2015"/>
    <n v="2017"/>
    <d v="2019-07-31T00:00:00"/>
    <n v="0"/>
    <s v="No"/>
    <n v="27"/>
    <n v="23.6"/>
    <n v="27.36"/>
    <n v="117"/>
    <n v="220.98"/>
    <n v="220.98"/>
    <n v="23.959619857408562"/>
    <n v="13"/>
    <s v="No"/>
    <m/>
    <m/>
    <m/>
    <x v="1"/>
  </r>
  <r>
    <n v="4036"/>
    <s v="Sasha Kaun"/>
    <d v="1985-05-08T00:00:00"/>
    <s v="Former"/>
    <s v="C"/>
    <s v="No USA"/>
    <s v="White"/>
    <d v="2015-10-28T00:00:00"/>
    <n v="2015"/>
    <n v="2016"/>
    <d v="2019-07-31T00:00:00"/>
    <n v="0"/>
    <s v="No"/>
    <n v="34"/>
    <n v="30.47"/>
    <n v="34.229999999999997"/>
    <n v="117"/>
    <n v="210.82"/>
    <n v="210.82"/>
    <n v="26.324628059330148"/>
    <n v="25"/>
    <s v="No"/>
    <m/>
    <m/>
    <m/>
    <x v="1"/>
  </r>
  <r>
    <n v="4037"/>
    <s v="Chris McCullough"/>
    <d v="1995-02-05T00:00:00"/>
    <s v="Former"/>
    <s v="F"/>
    <s v="USA"/>
    <s v="Black"/>
    <d v="2016-02-08T00:00:00"/>
    <n v="2015"/>
    <n v="2018"/>
    <d v="2019-07-31T00:00:00"/>
    <n v="0"/>
    <s v="No"/>
    <n v="24"/>
    <n v="21.01"/>
    <n v="24.48"/>
    <n v="90"/>
    <n v="210.82"/>
    <n v="210.82"/>
    <n v="20.249713891792421"/>
    <n v="59"/>
    <s v="No"/>
    <m/>
    <m/>
    <m/>
    <x v="1"/>
  </r>
  <r>
    <n v="4038"/>
    <s v="Willie Reed"/>
    <d v="1990-05-16T00:00:00"/>
    <s v="Former"/>
    <s v="C"/>
    <s v="USA"/>
    <s v="Black"/>
    <d v="2015-12-04T00:00:00"/>
    <n v="2015"/>
    <n v="2018"/>
    <d v="2019-07-31T00:00:00"/>
    <n v="0"/>
    <s v="No"/>
    <n v="29"/>
    <n v="25.55"/>
    <n v="29.21"/>
    <n v="99"/>
    <n v="208.28"/>
    <n v="208.28"/>
    <n v="22.821283001281049"/>
    <n v="152"/>
    <s v="No"/>
    <m/>
    <m/>
    <m/>
    <x v="1"/>
  </r>
  <r>
    <n v="4039"/>
    <s v="Alex Stepheson"/>
    <d v="1987-08-07T00:00:00"/>
    <s v="Former"/>
    <s v="F"/>
    <s v="USA"/>
    <s v="Black"/>
    <d v="2016-02-20T00:00:00"/>
    <n v="2015"/>
    <n v="2016"/>
    <d v="2019-07-31T00:00:00"/>
    <n v="0"/>
    <s v="No"/>
    <n v="31"/>
    <n v="28.54"/>
    <n v="31.98"/>
    <n v="122"/>
    <n v="208.28"/>
    <n v="208.28"/>
    <n v="28.123197233901898"/>
    <n v="8"/>
    <s v="No"/>
    <m/>
    <m/>
    <m/>
    <x v="1"/>
  </r>
  <r>
    <n v="4040"/>
    <s v="Rakeem Christmas"/>
    <d v="1991-12-01T00:00:00"/>
    <s v="Former"/>
    <s v="F"/>
    <s v="USA"/>
    <s v="Black"/>
    <d v="2016-04-13T00:00:00"/>
    <n v="2015"/>
    <n v="2017"/>
    <d v="2019-07-31T00:00:00"/>
    <n v="0"/>
    <s v="No"/>
    <n v="27"/>
    <n v="24.37"/>
    <n v="27.66"/>
    <n v="113"/>
    <n v="205.74"/>
    <n v="205.74"/>
    <n v="26.695679058177188"/>
    <n v="30"/>
    <s v="No"/>
    <m/>
    <m/>
    <m/>
    <x v="1"/>
  </r>
  <r>
    <n v="4041"/>
    <s v="Duje Dukan"/>
    <d v="1991-12-04T00:00:00"/>
    <s v="Former"/>
    <s v="F"/>
    <s v="No USA"/>
    <s v="White"/>
    <d v="2016-04-13T00:00:00"/>
    <n v="2015"/>
    <n v="2016"/>
    <d v="2019-07-31T00:00:00"/>
    <n v="0"/>
    <s v="No"/>
    <n v="27"/>
    <n v="24.36"/>
    <n v="27.66"/>
    <n v="99"/>
    <n v="205.74"/>
    <n v="205.74"/>
    <n v="23.388249794332229"/>
    <n v="1"/>
    <s v="No"/>
    <m/>
    <m/>
    <m/>
    <x v="1"/>
  </r>
  <r>
    <n v="4042"/>
    <s v="Cliff Alexander"/>
    <d v="1995-11-16T00:00:00"/>
    <s v="Former"/>
    <s v="F"/>
    <s v="USA"/>
    <s v="Black"/>
    <d v="2015-11-15T00:00:00"/>
    <n v="2015"/>
    <n v="2016"/>
    <d v="2019-07-31T00:00:00"/>
    <n v="0"/>
    <s v="No"/>
    <n v="23"/>
    <n v="20"/>
    <n v="23.7"/>
    <n v="111"/>
    <n v="203.2"/>
    <n v="203.2"/>
    <n v="26.882866265732531"/>
    <n v="8"/>
    <s v="No"/>
    <m/>
    <m/>
    <m/>
    <x v="1"/>
  </r>
  <r>
    <n v="4043"/>
    <s v="Damien Inglis"/>
    <d v="1995-05-20T00:00:00"/>
    <s v="Former"/>
    <s v="F"/>
    <s v="No USA"/>
    <s v="Black"/>
    <d v="2015-10-28T00:00:00"/>
    <n v="2015"/>
    <n v="2016"/>
    <d v="2019-07-31T00:00:00"/>
    <n v="0"/>
    <s v="No"/>
    <n v="24"/>
    <n v="20.440000000000001"/>
    <n v="24.2"/>
    <n v="111"/>
    <n v="203.2"/>
    <n v="203.2"/>
    <n v="26.882866265732531"/>
    <n v="20"/>
    <s v="No"/>
    <m/>
    <m/>
    <m/>
    <x v="1"/>
  </r>
  <r>
    <n v="4044"/>
    <s v="Jordan Mickey"/>
    <d v="1994-07-09T00:00:00"/>
    <s v="Former"/>
    <s v="F"/>
    <s v="USA"/>
    <s v="Black"/>
    <d v="2015-10-28T00:00:00"/>
    <n v="2015"/>
    <n v="2018"/>
    <d v="2019-07-31T00:00:00"/>
    <n v="0"/>
    <s v="No"/>
    <n v="25"/>
    <n v="21.3"/>
    <n v="25.06"/>
    <n v="106"/>
    <n v="203.2"/>
    <n v="203.2"/>
    <n v="25.671926343852686"/>
    <n v="64"/>
    <s v="No"/>
    <m/>
    <m/>
    <m/>
    <x v="1"/>
  </r>
  <r>
    <n v="4045"/>
    <s v="Anthony Brown"/>
    <d v="1992-10-10T00:00:00"/>
    <s v="Former"/>
    <s v="F"/>
    <s v="USA"/>
    <s v="Black"/>
    <d v="2015-10-30T00:00:00"/>
    <n v="2015"/>
    <n v="2018"/>
    <d v="2019-07-31T00:00:00"/>
    <n v="0"/>
    <s v="No"/>
    <n v="26"/>
    <n v="23.05"/>
    <n v="26.8"/>
    <n v="95"/>
    <n v="200.66"/>
    <n v="200.66"/>
    <n v="23.594022512512254"/>
    <n v="41"/>
    <s v="No"/>
    <m/>
    <m/>
    <m/>
    <x v="1"/>
  </r>
  <r>
    <n v="4046"/>
    <s v="Coty Clarke"/>
    <d v="1992-07-04T00:00:00"/>
    <s v="Former"/>
    <s v="F"/>
    <s v="USA"/>
    <s v="Black"/>
    <d v="2016-03-15T00:00:00"/>
    <n v="2015"/>
    <n v="2016"/>
    <d v="2019-07-31T00:00:00"/>
    <n v="0"/>
    <s v="No"/>
    <n v="27"/>
    <n v="23.7"/>
    <n v="27.07"/>
    <n v="105"/>
    <n v="200.66"/>
    <n v="200.66"/>
    <n v="26.077603829618809"/>
    <n v="3"/>
    <s v="No"/>
    <m/>
    <m/>
    <m/>
    <x v="1"/>
  </r>
  <r>
    <n v="4047"/>
    <s v="Jarell Eddie"/>
    <d v="1991-10-30T00:00:00"/>
    <s v="Former"/>
    <s v="F"/>
    <s v="USA"/>
    <s v="Black"/>
    <d v="2015-12-26T00:00:00"/>
    <n v="2015"/>
    <n v="2018"/>
    <d v="2019-07-31T00:00:00"/>
    <n v="0"/>
    <s v="No"/>
    <n v="27"/>
    <n v="24.16"/>
    <n v="27.75"/>
    <n v="98"/>
    <n v="200.66"/>
    <n v="200.66"/>
    <n v="24.339096907644219"/>
    <n v="34"/>
    <s v="No"/>
    <m/>
    <m/>
    <m/>
    <x v="1"/>
  </r>
  <r>
    <n v="4048"/>
    <s v="Josh Huestis"/>
    <d v="1991-12-19T00:00:00"/>
    <s v="Former"/>
    <s v="F"/>
    <s v="USA"/>
    <s v="Black"/>
    <d v="2016-03-24T00:00:00"/>
    <n v="2015"/>
    <n v="2018"/>
    <d v="2019-07-31T00:00:00"/>
    <n v="0"/>
    <s v="No"/>
    <n v="27"/>
    <n v="24.26"/>
    <n v="27.61"/>
    <n v="104"/>
    <n v="200.66"/>
    <n v="200.66"/>
    <n v="25.829245697908153"/>
    <n v="76"/>
    <s v="No"/>
    <m/>
    <m/>
    <m/>
    <x v="1"/>
  </r>
  <r>
    <n v="4049"/>
    <s v="Luis Montero"/>
    <d v="1993-04-06T00:00:00"/>
    <s v="Former"/>
    <s v="g"/>
    <s v="No USA"/>
    <s v="Black"/>
    <d v="2015-10-30T00:00:00"/>
    <n v="2015"/>
    <n v="2018"/>
    <d v="2019-07-31T00:00:00"/>
    <n v="0"/>
    <s v="No"/>
    <n v="26"/>
    <n v="22.57"/>
    <n v="26.32"/>
    <n v="83"/>
    <n v="200.66"/>
    <n v="200.66"/>
    <n v="20.61372493198439"/>
    <n v="14"/>
    <s v="No"/>
    <m/>
    <m/>
    <m/>
    <x v="1"/>
  </r>
  <r>
    <n v="4050"/>
    <s v="J.J. O'Brien"/>
    <d v="1992-04-08T00:00:00"/>
    <s v="Former"/>
    <s v="F"/>
    <s v="USA"/>
    <s v="Black"/>
    <d v="2016-01-16T00:00:00"/>
    <n v="2015"/>
    <n v="2016"/>
    <d v="2019-07-31T00:00:00"/>
    <n v="0"/>
    <s v="No"/>
    <n v="27"/>
    <n v="23.77"/>
    <n v="27.31"/>
    <n v="103"/>
    <n v="200.66"/>
    <n v="200.66"/>
    <n v="25.580887566197497"/>
    <n v="2"/>
    <s v="No"/>
    <m/>
    <m/>
    <m/>
    <x v="1"/>
  </r>
  <r>
    <n v="4051"/>
    <s v="Axel Toupane"/>
    <d v="1992-07-23T00:00:00"/>
    <s v="Former"/>
    <s v="F"/>
    <s v="No USA"/>
    <s v="Black"/>
    <d v="2016-03-04T00:00:00"/>
    <n v="2015"/>
    <n v="2017"/>
    <d v="2019-07-31T00:00:00"/>
    <n v="0"/>
    <s v="No"/>
    <n v="27"/>
    <n v="23.61"/>
    <n v="27.02"/>
    <n v="89"/>
    <n v="200.66"/>
    <n v="200.66"/>
    <n v="22.103873722248323"/>
    <n v="25"/>
    <s v="No"/>
    <m/>
    <m/>
    <m/>
    <x v="1"/>
  </r>
  <r>
    <n v="4052"/>
    <s v="Branden Dawson"/>
    <d v="1993-02-01T00:00:00"/>
    <s v="Former"/>
    <s v="F"/>
    <s v="USA"/>
    <s v="Black"/>
    <d v="2015-12-28T00:00:00"/>
    <n v="2015"/>
    <n v="2016"/>
    <d v="2019-07-31T00:00:00"/>
    <n v="0"/>
    <s v="No"/>
    <n v="26"/>
    <n v="22.9"/>
    <n v="26.49"/>
    <n v="102"/>
    <n v="198.12"/>
    <n v="198.12"/>
    <n v="25.986245266376134"/>
    <n v="6"/>
    <s v="No"/>
    <m/>
    <m/>
    <m/>
    <x v="1"/>
  </r>
  <r>
    <n v="4053"/>
    <s v="Bryce Dejean-Jones"/>
    <d v="1992-08-21T00:00:00"/>
    <s v="Former"/>
    <s v="g"/>
    <s v="USA"/>
    <s v="Black"/>
    <d v="2016-01-26T00:00:00"/>
    <n v="2015"/>
    <n v="2016"/>
    <d v="2016-05-28T00:00:00"/>
    <n v="1"/>
    <s v="Yes"/>
    <n v="23"/>
    <n v="23.43"/>
    <n v="23.77"/>
    <n v="94"/>
    <n v="198.12"/>
    <n v="198.12"/>
    <n v="23.948108382738788"/>
    <n v="14"/>
    <s v="No"/>
    <m/>
    <m/>
    <m/>
    <x v="4"/>
  </r>
  <r>
    <n v="4054"/>
    <s v="Aaron Harrison"/>
    <d v="1994-10-28T00:00:00"/>
    <s v="Former"/>
    <s v="g"/>
    <s v="USA"/>
    <s v="Black"/>
    <d v="2015-11-20T00:00:00"/>
    <n v="2015"/>
    <n v="2018"/>
    <d v="2019-07-31T00:00:00"/>
    <n v="0"/>
    <s v="No"/>
    <n v="24"/>
    <n v="21.06"/>
    <n v="24.76"/>
    <n v="95"/>
    <n v="198.12"/>
    <n v="198.12"/>
    <n v="24.202875493193456"/>
    <n v="35"/>
    <s v="No"/>
    <m/>
    <m/>
    <m/>
    <x v="1"/>
  </r>
  <r>
    <n v="4055"/>
    <s v="Darrun Hilliard"/>
    <d v="1993-04-13T00:00:00"/>
    <s v="Former"/>
    <s v="g"/>
    <s v="USA"/>
    <s v="Black"/>
    <d v="2015-11-23T00:00:00"/>
    <n v="2015"/>
    <n v="2018"/>
    <d v="2019-07-31T00:00:00"/>
    <n v="0"/>
    <s v="No"/>
    <n v="26"/>
    <n v="22.61"/>
    <n v="26.3"/>
    <n v="92"/>
    <n v="198.12"/>
    <n v="198.12"/>
    <n v="23.438574161829454"/>
    <n v="91"/>
    <s v="Yes"/>
    <m/>
    <m/>
    <m/>
    <x v="1"/>
  </r>
  <r>
    <n v="4056"/>
    <s v="Rashad Vaughn"/>
    <d v="1996-08-16T00:00:00"/>
    <s v="Former"/>
    <s v="g"/>
    <s v="USA"/>
    <s v="Black"/>
    <d v="2015-10-28T00:00:00"/>
    <n v="2015"/>
    <n v="2018"/>
    <d v="2019-07-31T00:00:00"/>
    <n v="0"/>
    <s v="No"/>
    <n v="22"/>
    <n v="19.2"/>
    <n v="22.95"/>
    <n v="91"/>
    <n v="198.12"/>
    <n v="198.12"/>
    <n v="23.183807051374785"/>
    <n v="139"/>
    <s v="No"/>
    <m/>
    <m/>
    <m/>
    <x v="1"/>
  </r>
  <r>
    <n v="4057"/>
    <s v="Lamar Patterson"/>
    <d v="1991-08-12T00:00:00"/>
    <s v="Former"/>
    <s v="g"/>
    <s v="USA"/>
    <s v="Black"/>
    <d v="2015-10-27T00:00:00"/>
    <n v="2015"/>
    <n v="2017"/>
    <d v="2019-07-31T00:00:00"/>
    <n v="0"/>
    <s v="No"/>
    <n v="27"/>
    <n v="24.21"/>
    <n v="27.97"/>
    <n v="102"/>
    <n v="195.58"/>
    <n v="195.58"/>
    <n v="26.665595581148992"/>
    <n v="40"/>
    <s v="No"/>
    <m/>
    <m/>
    <m/>
    <x v="1"/>
  </r>
  <r>
    <n v="4058"/>
    <s v="Marcelo Huertas"/>
    <d v="1983-05-25T00:00:00"/>
    <s v="Former"/>
    <s v="g"/>
    <s v="No USA"/>
    <s v="White"/>
    <d v="2015-10-28T00:00:00"/>
    <n v="2015"/>
    <n v="2017"/>
    <d v="2019-07-31T00:00:00"/>
    <n v="0"/>
    <s v="No"/>
    <n v="36"/>
    <n v="32.43"/>
    <n v="36.18"/>
    <n v="90"/>
    <n v="190.5"/>
    <n v="190.5"/>
    <n v="24.8000496000992"/>
    <n v="76"/>
    <s v="No"/>
    <m/>
    <m/>
    <m/>
    <x v="1"/>
  </r>
  <r>
    <n v="4059"/>
    <s v="Xavier Munford"/>
    <d v="1992-06-01T00:00:00"/>
    <s v="Former"/>
    <s v="g"/>
    <s v="USA"/>
    <s v="Black"/>
    <d v="2016-03-17T00:00:00"/>
    <n v="2015"/>
    <n v="2018"/>
    <d v="2019-07-31T00:00:00"/>
    <n v="0"/>
    <s v="No"/>
    <n v="27"/>
    <n v="23.79"/>
    <n v="27.16"/>
    <n v="81"/>
    <n v="187.96"/>
    <n v="187.96"/>
    <n v="22.927365065833126"/>
    <n v="20"/>
    <s v="No"/>
    <m/>
    <m/>
    <m/>
    <x v="1"/>
  </r>
  <r>
    <n v="4060"/>
    <s v="Briante Weber"/>
    <d v="1992-12-29T00:00:00"/>
    <s v="Former"/>
    <s v="g"/>
    <s v="USA"/>
    <s v="Black"/>
    <d v="2016-03-11T00:00:00"/>
    <n v="2015"/>
    <n v="2018"/>
    <d v="2019-07-31T00:00:00"/>
    <n v="0"/>
    <s v="No"/>
    <n v="26"/>
    <n v="23.2"/>
    <n v="26.58"/>
    <n v="74"/>
    <n v="187.96"/>
    <n v="187.96"/>
    <n v="20.945987837921621"/>
    <n v="45"/>
    <s v="No"/>
    <m/>
    <m/>
    <m/>
    <x v="1"/>
  </r>
  <r>
    <n v="4061"/>
    <s v="Joe Young"/>
    <d v="1992-06-27T00:00:00"/>
    <s v="Former"/>
    <s v="g"/>
    <s v="USA"/>
    <s v="Black"/>
    <d v="2015-10-28T00:00:00"/>
    <n v="2015"/>
    <n v="2018"/>
    <d v="2019-07-31T00:00:00"/>
    <n v="0"/>
    <s v="No"/>
    <n v="27"/>
    <n v="23.33"/>
    <n v="27.09"/>
    <n v="81"/>
    <n v="187.96"/>
    <n v="187.96"/>
    <n v="22.927365065833126"/>
    <n v="127"/>
    <s v="No"/>
    <m/>
    <m/>
    <m/>
    <x v="1"/>
  </r>
  <r>
    <n v="4062"/>
    <s v="Keith Appling"/>
    <d v="1992-02-13T00:00:00"/>
    <s v="Former"/>
    <s v="g"/>
    <s v="USA"/>
    <s v="Black"/>
    <d v="2016-01-18T00:00:00"/>
    <n v="2015"/>
    <n v="2016"/>
    <d v="2019-07-31T00:00:00"/>
    <n v="0"/>
    <s v="No"/>
    <n v="27"/>
    <n v="23.93"/>
    <n v="27.46"/>
    <n v="83"/>
    <n v="185.42"/>
    <n v="185.42"/>
    <n v="24.141538243669473"/>
    <n v="5"/>
    <s v="No"/>
    <m/>
    <m/>
    <m/>
    <x v="1"/>
  </r>
  <r>
    <n v="4063"/>
    <s v="Jakob Poeltl"/>
    <d v="1995-10-15T00:00:00"/>
    <s v="Active"/>
    <s v="C"/>
    <s v="No USA"/>
    <s v="White"/>
    <d v="2016-10-26T00:00:00"/>
    <n v="2016"/>
    <n v="2020"/>
    <d v="2019-07-31T00:00:00"/>
    <n v="0"/>
    <s v="No"/>
    <n v="23"/>
    <n v="21.03"/>
    <n v="23.79"/>
    <n v="111"/>
    <n v="215.9"/>
    <n v="215.9"/>
    <n v="23.813196415320164"/>
    <n v="213"/>
    <s v="No"/>
    <m/>
    <m/>
    <m/>
    <x v="1"/>
  </r>
  <r>
    <n v="4064"/>
    <s v="Dragan Bender"/>
    <d v="1997-11-17T00:00:00"/>
    <s v="Active"/>
    <s v="F-C"/>
    <s v="No USA"/>
    <s v="White"/>
    <d v="2016-10-26T00:00:00"/>
    <n v="2016"/>
    <n v="2020"/>
    <d v="2019-07-31T00:00:00"/>
    <n v="0"/>
    <s v="No"/>
    <n v="21"/>
    <n v="18.940000000000001"/>
    <n v="21.7"/>
    <n v="102"/>
    <n v="213.36"/>
    <n v="213.36"/>
    <n v="22.406507398048802"/>
    <n v="171"/>
    <s v="No"/>
    <m/>
    <m/>
    <m/>
    <x v="1"/>
  </r>
  <r>
    <n v="4065"/>
    <s v="Joel Embiid"/>
    <d v="1994-03-16T00:00:00"/>
    <s v="Active"/>
    <s v="C"/>
    <s v="No USA"/>
    <s v="Black"/>
    <d v="2016-10-26T00:00:00"/>
    <n v="2016"/>
    <n v="2020"/>
    <d v="2019-07-31T00:00:00"/>
    <n v="0"/>
    <s v="No"/>
    <n v="25"/>
    <n v="22.61"/>
    <n v="25.37"/>
    <n v="127"/>
    <n v="213.36"/>
    <n v="213.36"/>
    <n v="27.898298426982329"/>
    <n v="158"/>
    <s v="No"/>
    <m/>
    <m/>
    <m/>
    <x v="1"/>
  </r>
  <r>
    <n v="4066"/>
    <s v="Thon Maker"/>
    <d v="1997-02-25T00:00:00"/>
    <s v="Active"/>
    <s v="C-F"/>
    <s v="No USA"/>
    <s v="Black"/>
    <d v="2016-10-30T00:00:00"/>
    <n v="2016"/>
    <n v="2020"/>
    <d v="2019-07-31T00:00:00"/>
    <n v="0"/>
    <s v="No"/>
    <n v="22"/>
    <n v="19.68"/>
    <n v="22.43"/>
    <n v="100"/>
    <n v="213.36"/>
    <n v="213.36"/>
    <n v="21.967164115734118"/>
    <n v="192"/>
    <s v="No"/>
    <m/>
    <m/>
    <m/>
    <x v="1"/>
  </r>
  <r>
    <n v="4067"/>
    <s v="Ivica Zubac"/>
    <d v="1997-03-18T00:00:00"/>
    <s v="Active"/>
    <s v="C"/>
    <s v="No USA"/>
    <s v="White"/>
    <d v="2016-11-02T00:00:00"/>
    <n v="2016"/>
    <n v="2020"/>
    <d v="2019-07-31T00:00:00"/>
    <n v="0"/>
    <s v="No"/>
    <n v="22"/>
    <n v="19.63"/>
    <n v="22.37"/>
    <n v="108"/>
    <n v="213.36"/>
    <n v="213.36"/>
    <n v="23.724537244992849"/>
    <n v="140"/>
    <s v="No"/>
    <m/>
    <m/>
    <m/>
    <x v="1"/>
  </r>
  <r>
    <n v="4068"/>
    <s v="Deyonta Davis"/>
    <d v="1996-12-02T00:00:00"/>
    <s v="Former"/>
    <s v="C"/>
    <s v="USA"/>
    <s v="Black"/>
    <d v="2016-10-26T00:00:00"/>
    <n v="2016"/>
    <n v="2019"/>
    <d v="2019-07-31T00:00:00"/>
    <n v="0"/>
    <s v="No"/>
    <n v="22"/>
    <n v="19.899999999999999"/>
    <n v="22.66"/>
    <n v="107"/>
    <n v="210.82"/>
    <n v="210.82"/>
    <n v="24.074659849130992"/>
    <n v="107"/>
    <s v="No"/>
    <m/>
    <m/>
    <m/>
    <x v="1"/>
  </r>
  <r>
    <n v="4069"/>
    <s v="Willy Hernangómez"/>
    <d v="1994-05-27T00:00:00"/>
    <s v="Active"/>
    <s v="C"/>
    <s v="No USA"/>
    <s v="White"/>
    <d v="2016-10-25T00:00:00"/>
    <n v="2016"/>
    <n v="2020"/>
    <d v="2019-07-31T00:00:00"/>
    <n v="0"/>
    <s v="No"/>
    <n v="25"/>
    <n v="22.41"/>
    <n v="25.18"/>
    <n v="113"/>
    <n v="210.82"/>
    <n v="210.82"/>
    <n v="25.424640775250484"/>
    <n v="178"/>
    <s v="No"/>
    <m/>
    <m/>
    <m/>
    <x v="1"/>
  </r>
  <r>
    <n v="4070"/>
    <s v="Damian Jones"/>
    <d v="1995-06-30T00:00:00"/>
    <s v="Active"/>
    <s v="C"/>
    <s v="USA"/>
    <s v="Black"/>
    <d v="2016-12-10T00:00:00"/>
    <n v="2016"/>
    <n v="2020"/>
    <d v="2019-07-31T00:00:00"/>
    <n v="0"/>
    <s v="No"/>
    <n v="24"/>
    <n v="21.45"/>
    <n v="24.08"/>
    <n v="111"/>
    <n v="210.82"/>
    <n v="210.82"/>
    <n v="24.974647133210656"/>
    <n v="49"/>
    <s v="No"/>
    <m/>
    <m/>
    <m/>
    <x v="1"/>
  </r>
  <r>
    <n v="4071"/>
    <s v="Domantas Sabonis"/>
    <d v="1996-05-03T00:00:00"/>
    <s v="Active"/>
    <s v="C-F"/>
    <s v="No USA"/>
    <s v="White"/>
    <d v="2016-10-26T00:00:00"/>
    <n v="2016"/>
    <n v="2020"/>
    <d v="2019-07-31T00:00:00"/>
    <n v="0"/>
    <s v="No"/>
    <n v="23"/>
    <n v="20.48"/>
    <n v="23.24"/>
    <n v="108"/>
    <n v="210.82"/>
    <n v="210.82"/>
    <n v="24.299656670150906"/>
    <n v="229"/>
    <s v="Yes"/>
    <m/>
    <m/>
    <m/>
    <x v="1"/>
  </r>
  <r>
    <n v="4072"/>
    <s v="Dāvis Bertāns"/>
    <d v="1992-11-12T00:00:00"/>
    <s v="Active"/>
    <s v="F"/>
    <s v="No USA"/>
    <s v="White"/>
    <d v="2016-10-25T00:00:00"/>
    <n v="2016"/>
    <n v="2020"/>
    <d v="2019-07-31T00:00:00"/>
    <n v="0"/>
    <s v="No"/>
    <n v="26"/>
    <n v="23.95"/>
    <n v="26.71"/>
    <n v="102"/>
    <n v="208.28"/>
    <n v="208.28"/>
    <n v="23.512837031622897"/>
    <n v="218"/>
    <s v="No"/>
    <m/>
    <m/>
    <m/>
    <x v="1"/>
  </r>
  <r>
    <n v="4073"/>
    <s v="Henry Ellenson"/>
    <d v="1997-01-13T00:00:00"/>
    <s v="Active"/>
    <s v="F-C"/>
    <s v="USA"/>
    <s v="White"/>
    <d v="2016-10-26T00:00:00"/>
    <n v="2016"/>
    <n v="2020"/>
    <d v="2019-07-31T00:00:00"/>
    <n v="0"/>
    <s v="No"/>
    <n v="22"/>
    <n v="19.78"/>
    <n v="22.54"/>
    <n v="108"/>
    <n v="208.28"/>
    <n v="208.28"/>
    <n v="24.895945092306597"/>
    <n v="76"/>
    <s v="No"/>
    <m/>
    <m/>
    <m/>
    <x v="1"/>
  </r>
  <r>
    <n v="4074"/>
    <s v="Skal Labissière"/>
    <d v="1996-03-18T00:00:00"/>
    <s v="Active"/>
    <s v="F-C"/>
    <s v="No USA"/>
    <s v="Black"/>
    <d v="2016-11-05T00:00:00"/>
    <n v="2016"/>
    <n v="2020"/>
    <d v="2019-07-31T00:00:00"/>
    <n v="0"/>
    <s v="No"/>
    <n v="23"/>
    <n v="20.64"/>
    <n v="23.37"/>
    <n v="106"/>
    <n v="208.28"/>
    <n v="208.28"/>
    <n v="24.4349090720787"/>
    <n v="115"/>
    <s v="No"/>
    <m/>
    <m/>
    <m/>
    <x v="1"/>
  </r>
  <r>
    <n v="4075"/>
    <s v="Dario Šarić"/>
    <d v="1994-04-08T00:00:00"/>
    <s v="Active"/>
    <s v="F-C"/>
    <s v="No USA"/>
    <s v="White"/>
    <d v="2016-10-26T00:00:00"/>
    <n v="2016"/>
    <n v="2020"/>
    <d v="2019-07-31T00:00:00"/>
    <n v="0"/>
    <s v="No"/>
    <n v="25"/>
    <n v="22.55"/>
    <n v="25.31"/>
    <n v="102"/>
    <n v="208.28"/>
    <n v="208.28"/>
    <n v="23.512837031622897"/>
    <n v="240"/>
    <s v="No"/>
    <m/>
    <m/>
    <m/>
    <x v="1"/>
  </r>
  <r>
    <n v="4076"/>
    <s v="Marquese Chriss"/>
    <d v="1997-07-02T00:00:00"/>
    <s v="Active"/>
    <s v="F"/>
    <s v="USA"/>
    <s v="Black"/>
    <d v="2016-10-26T00:00:00"/>
    <n v="2016"/>
    <n v="2020"/>
    <d v="2019-07-31T00:00:00"/>
    <n v="0"/>
    <s v="No"/>
    <n v="22"/>
    <n v="19.32"/>
    <n v="22.08"/>
    <n v="108"/>
    <n v="205.74"/>
    <n v="205.74"/>
    <n v="25.514454321089701"/>
    <n v="197"/>
    <s v="No"/>
    <m/>
    <m/>
    <m/>
    <x v="1"/>
  </r>
  <r>
    <n v="4077"/>
    <s v="Juan Hernangómez"/>
    <d v="1995-09-28T00:00:00"/>
    <s v="Active"/>
    <s v="F"/>
    <s v="No USA"/>
    <s v="White"/>
    <d v="2016-10-26T00:00:00"/>
    <n v="2016"/>
    <n v="2020"/>
    <d v="2019-07-31T00:00:00"/>
    <n v="0"/>
    <s v="No"/>
    <n v="23"/>
    <n v="21.08"/>
    <n v="23.84"/>
    <n v="97"/>
    <n v="205.74"/>
    <n v="205.74"/>
    <n v="22.915759899497232"/>
    <n v="157"/>
    <s v="No"/>
    <m/>
    <m/>
    <m/>
    <x v="1"/>
  </r>
  <r>
    <n v="4078"/>
    <s v="Alex Poythress"/>
    <d v="1993-09-06T00:00:00"/>
    <s v="Former"/>
    <s v="F"/>
    <s v="USA"/>
    <s v="Black"/>
    <d v="2017-04-02T00:00:00"/>
    <n v="2016"/>
    <n v="2019"/>
    <d v="2019-07-31T00:00:00"/>
    <n v="0"/>
    <s v="No"/>
    <n v="25"/>
    <n v="23.57"/>
    <n v="25.9"/>
    <n v="106"/>
    <n v="205.74"/>
    <n v="205.74"/>
    <n v="25.041964426254708"/>
    <n v="52"/>
    <s v="No"/>
    <m/>
    <m/>
    <m/>
    <x v="1"/>
  </r>
  <r>
    <n v="4079"/>
    <s v="Pascal Siakam"/>
    <d v="1994-04-02T00:00:00"/>
    <s v="Active"/>
    <s v="F"/>
    <s v="No USA"/>
    <s v="Black"/>
    <d v="2016-10-26T00:00:00"/>
    <n v="2016"/>
    <n v="2020"/>
    <d v="2019-07-31T00:00:00"/>
    <n v="0"/>
    <s v="No"/>
    <n v="25"/>
    <n v="22.57"/>
    <n v="25.33"/>
    <n v="104"/>
    <n v="205.74"/>
    <n v="205.74"/>
    <n v="24.569474531419715"/>
    <n v="216"/>
    <s v="No"/>
    <m/>
    <m/>
    <m/>
    <x v="1"/>
  </r>
  <r>
    <n v="4080"/>
    <s v="Jarrod Uthoff"/>
    <d v="1993-05-19T00:00:00"/>
    <s v="Active"/>
    <s v="F"/>
    <s v="USA"/>
    <s v="White"/>
    <d v="2017-03-10T00:00:00"/>
    <n v="2016"/>
    <n v="2020"/>
    <d v="2019-07-31T00:00:00"/>
    <n v="0"/>
    <s v="No"/>
    <n v="26"/>
    <n v="23.81"/>
    <n v="26.2"/>
    <n v="100"/>
    <n v="205.74"/>
    <n v="205.74"/>
    <n v="23.624494741749725"/>
    <n v="9"/>
    <s v="No"/>
    <m/>
    <m/>
    <m/>
    <x v="1"/>
  </r>
  <r>
    <n v="4081"/>
    <s v="Cheick Diallo"/>
    <d v="1996-09-13T00:00:00"/>
    <s v="Active"/>
    <s v="F-C"/>
    <s v="No USA"/>
    <s v="Black"/>
    <d v="2016-10-29T00:00:00"/>
    <n v="2016"/>
    <n v="2020"/>
    <d v="2019-07-31T00:00:00"/>
    <n v="0"/>
    <s v="No"/>
    <n v="22"/>
    <n v="20.13"/>
    <n v="22.88"/>
    <n v="99"/>
    <n v="203.2"/>
    <n v="203.2"/>
    <n v="23.976610453220903"/>
    <n v="133"/>
    <s v="No"/>
    <m/>
    <m/>
    <m/>
    <x v="1"/>
  </r>
  <r>
    <n v="4082"/>
    <s v="Jake Layman"/>
    <d v="1994-03-07T00:00:00"/>
    <s v="Active"/>
    <s v="F"/>
    <s v="USA"/>
    <s v="White"/>
    <d v="2016-11-01T00:00:00"/>
    <n v="2016"/>
    <n v="2020"/>
    <d v="2019-07-31T00:00:00"/>
    <n v="0"/>
    <s v="No"/>
    <n v="25"/>
    <n v="22.66"/>
    <n v="25.4"/>
    <n v="94"/>
    <n v="203.2"/>
    <n v="203.2"/>
    <n v="22.765670531341062"/>
    <n v="141"/>
    <s v="No"/>
    <m/>
    <m/>
    <m/>
    <x v="1"/>
  </r>
  <r>
    <n v="4083"/>
    <s v="Okaro White"/>
    <d v="1992-08-13T00:00:00"/>
    <s v="Former"/>
    <s v="F"/>
    <s v="USA"/>
    <s v="Black"/>
    <d v="2017-01-19T00:00:00"/>
    <n v="2016"/>
    <n v="2019"/>
    <d v="2019-07-31T00:00:00"/>
    <n v="0"/>
    <s v="No"/>
    <n v="26"/>
    <n v="24.44"/>
    <n v="26.96"/>
    <n v="92"/>
    <n v="203.2"/>
    <n v="203.2"/>
    <n v="22.281294562589125"/>
    <n v="44"/>
    <s v="No"/>
    <m/>
    <m/>
    <m/>
    <x v="1"/>
  </r>
  <r>
    <n v="4084"/>
    <s v="Dorian Finney-Smith"/>
    <d v="1993-05-04T00:00:00"/>
    <s v="Active"/>
    <s v="F"/>
    <s v="USA"/>
    <s v="Black"/>
    <d v="2016-10-26T00:00:00"/>
    <n v="2016"/>
    <n v="2020"/>
    <d v="2019-07-31T00:00:00"/>
    <n v="0"/>
    <s v="No"/>
    <n v="26"/>
    <n v="23.48"/>
    <n v="26.24"/>
    <n v="99"/>
    <n v="200.66"/>
    <n v="200.66"/>
    <n v="24.587455039354875"/>
    <n v="183"/>
    <s v="No"/>
    <m/>
    <m/>
    <m/>
    <x v="1"/>
  </r>
  <r>
    <n v="4085"/>
    <s v="Brandon Ingram"/>
    <d v="1997-09-02T00:00:00"/>
    <s v="Active"/>
    <s v="F"/>
    <s v="USA"/>
    <s v="Black"/>
    <d v="2016-10-26T00:00:00"/>
    <n v="2016"/>
    <n v="2020"/>
    <d v="2019-07-31T00:00:00"/>
    <n v="0"/>
    <s v="No"/>
    <n v="21"/>
    <n v="19.149999999999999"/>
    <n v="21.91"/>
    <n v="86"/>
    <n v="200.66"/>
    <n v="200.66"/>
    <n v="21.358799327116358"/>
    <n v="190"/>
    <s v="No"/>
    <m/>
    <m/>
    <m/>
    <x v="1"/>
  </r>
  <r>
    <n v="4086"/>
    <s v="Timothé Luwawu-Cabarrot"/>
    <d v="1995-05-09T00:00:00"/>
    <s v="Active"/>
    <s v="F"/>
    <s v="No USA"/>
    <s v="Mezcla"/>
    <d v="2016-10-29T00:00:00"/>
    <n v="2016"/>
    <n v="2020"/>
    <d v="2019-07-31T00:00:00"/>
    <n v="0"/>
    <s v="No"/>
    <n v="24"/>
    <n v="21.48"/>
    <n v="24.23"/>
    <n v="99"/>
    <n v="200.66"/>
    <n v="200.66"/>
    <n v="24.587455039354875"/>
    <n v="171"/>
    <s v="No"/>
    <m/>
    <m/>
    <m/>
    <x v="1"/>
  </r>
  <r>
    <n v="4087"/>
    <s v="Patrick McCaw"/>
    <d v="1995-10-25T00:00:00"/>
    <s v="Active"/>
    <s v="F"/>
    <s v="USA"/>
    <s v="Black"/>
    <d v="2016-10-25T00:00:00"/>
    <n v="2016"/>
    <n v="2020"/>
    <d v="2019-07-31T00:00:00"/>
    <n v="0"/>
    <s v="No"/>
    <n v="23"/>
    <n v="21"/>
    <n v="23.76"/>
    <n v="82"/>
    <n v="200.66"/>
    <n v="200.66"/>
    <n v="20.365366800273737"/>
    <n v="157"/>
    <s v="No"/>
    <m/>
    <m/>
    <m/>
    <x v="1"/>
  </r>
  <r>
    <n v="4088"/>
    <s v="Georges Niang"/>
    <d v="1993-06-17T00:00:00"/>
    <s v="Active"/>
    <s v="F"/>
    <s v="USA"/>
    <s v="Black"/>
    <d v="2016-10-25T00:00:00"/>
    <n v="2016"/>
    <n v="2020"/>
    <d v="2019-07-31T00:00:00"/>
    <n v="0"/>
    <s v="No"/>
    <n v="23"/>
    <n v="21"/>
    <n v="23.76"/>
    <n v="104"/>
    <n v="200.66"/>
    <n v="200.66"/>
    <n v="25.829245697908153"/>
    <n v="91"/>
    <s v="No"/>
    <m/>
    <m/>
    <m/>
    <x v="1"/>
  </r>
  <r>
    <n v="4089"/>
    <s v="Tomáš Satoranský"/>
    <d v="1991-10-30T00:00:00"/>
    <s v="Active"/>
    <s v="g"/>
    <s v="No USA"/>
    <s v="White"/>
    <d v="2016-10-27T00:00:00"/>
    <n v="2016"/>
    <n v="2020"/>
    <d v="2019-07-31T00:00:00"/>
    <n v="0"/>
    <s v="No"/>
    <n v="27"/>
    <n v="24.99"/>
    <n v="27.75"/>
    <n v="95"/>
    <n v="200.66"/>
    <n v="200.66"/>
    <n v="23.594022512512254"/>
    <n v="210"/>
    <s v="No"/>
    <m/>
    <m/>
    <m/>
    <x v="1"/>
  </r>
  <r>
    <n v="4090"/>
    <s v="Taurean Waller-Prince"/>
    <d v="1994-03-22T00:00:00"/>
    <s v="Active"/>
    <s v="F"/>
    <s v="USA"/>
    <s v="Black"/>
    <d v="2016-10-27T00:00:00"/>
    <n v="2016"/>
    <n v="2020"/>
    <d v="2019-07-31T00:00:00"/>
    <n v="0"/>
    <s v="No"/>
    <n v="25"/>
    <n v="22.6"/>
    <n v="25.36"/>
    <n v="98"/>
    <n v="200.66"/>
    <n v="200.66"/>
    <n v="24.339096907644219"/>
    <n v="196"/>
    <s v="No"/>
    <m/>
    <m/>
    <m/>
    <x v="1"/>
  </r>
  <r>
    <n v="4091"/>
    <s v="Troy Williams"/>
    <d v="1994-12-30T00:00:00"/>
    <s v="Former"/>
    <s v="F"/>
    <s v="USA"/>
    <s v="Black"/>
    <d v="2016-10-29T00:00:00"/>
    <n v="2016"/>
    <n v="2019"/>
    <d v="2019-07-31T00:00:00"/>
    <n v="0"/>
    <s v="No"/>
    <n v="24"/>
    <n v="21.83"/>
    <n v="24.58"/>
    <n v="98"/>
    <n v="200.66"/>
    <n v="200.66"/>
    <n v="24.339096907644219"/>
    <n v="72"/>
    <s v="No"/>
    <m/>
    <m/>
    <m/>
    <x v="1"/>
  </r>
  <r>
    <n v="4092"/>
    <s v="Álex Abrines"/>
    <d v="1993-08-01T00:00:00"/>
    <s v="Former"/>
    <s v="g"/>
    <s v="No USA"/>
    <s v="White"/>
    <d v="2016-10-26T00:00:00"/>
    <n v="2016"/>
    <n v="2019"/>
    <d v="2019-07-31T00:00:00"/>
    <n v="0"/>
    <s v="No"/>
    <n v="25"/>
    <n v="23.24"/>
    <n v="26"/>
    <n v="90"/>
    <n v="198.12"/>
    <n v="198.12"/>
    <n v="22.929039940920116"/>
    <n v="174"/>
    <s v="No"/>
    <m/>
    <m/>
    <m/>
    <x v="1"/>
  </r>
  <r>
    <n v="4093"/>
    <s v="Jaylen Brown"/>
    <d v="1996-10-24T00:00:00"/>
    <s v="Active"/>
    <s v="G-F"/>
    <s v="USA"/>
    <s v="Black"/>
    <d v="2016-10-26T00:00:00"/>
    <n v="2016"/>
    <n v="2020"/>
    <d v="2019-07-31T00:00:00"/>
    <n v="0"/>
    <s v="No"/>
    <n v="22"/>
    <n v="20.010000000000002"/>
    <n v="22.77"/>
    <n v="101"/>
    <n v="198.12"/>
    <n v="198.12"/>
    <n v="25.731478155921465"/>
    <n v="222"/>
    <s v="No"/>
    <m/>
    <m/>
    <m/>
    <x v="1"/>
  </r>
  <r>
    <n v="4094"/>
    <s v="Andrew Harrison"/>
    <d v="1994-10-28T00:00:00"/>
    <s v="Former"/>
    <s v="g"/>
    <s v="USA"/>
    <s v="Black"/>
    <d v="2016-10-26T00:00:00"/>
    <n v="2016"/>
    <n v="2019"/>
    <d v="2019-07-31T00:00:00"/>
    <n v="0"/>
    <s v="No"/>
    <n v="24"/>
    <n v="22"/>
    <n v="24.76"/>
    <n v="96"/>
    <n v="198.12"/>
    <n v="198.12"/>
    <n v="24.457642603648125"/>
    <n v="145"/>
    <s v="No"/>
    <m/>
    <m/>
    <m/>
    <x v="1"/>
  </r>
  <r>
    <n v="4095"/>
    <s v="Danuel House"/>
    <d v="1997-06-07T00:00:00"/>
    <s v="Active"/>
    <s v="F-G"/>
    <s v="USA"/>
    <s v="Black"/>
    <d v="2016-11-11T00:00:00"/>
    <n v="2016"/>
    <n v="2020"/>
    <d v="2019-07-31T00:00:00"/>
    <n v="0"/>
    <s v="No"/>
    <n v="22"/>
    <n v="19.43"/>
    <n v="22.15"/>
    <n v="99"/>
    <n v="198.12"/>
    <n v="198.12"/>
    <n v="25.221943935012128"/>
    <n v="63"/>
    <s v="No"/>
    <m/>
    <m/>
    <m/>
    <x v="1"/>
  </r>
  <r>
    <n v="4096"/>
    <s v="Derrick Jones"/>
    <d v="1997-02-15T00:00:00"/>
    <s v="Active"/>
    <s v="F"/>
    <s v="USA"/>
    <s v="Black"/>
    <d v="2016-11-19T00:00:00"/>
    <n v="2016"/>
    <n v="2020"/>
    <d v="2019-07-31T00:00:00"/>
    <n v="0"/>
    <s v="No"/>
    <n v="22"/>
    <n v="19.760000000000002"/>
    <n v="22.45"/>
    <n v="95"/>
    <n v="198.12"/>
    <n v="198.12"/>
    <n v="24.202875493193456"/>
    <n v="112"/>
    <s v="Yes"/>
    <m/>
    <m/>
    <m/>
    <x v="1"/>
  </r>
  <r>
    <n v="4097"/>
    <s v="Caris LeVert"/>
    <d v="1994-08-25T00:00:00"/>
    <s v="Active"/>
    <s v="G-F"/>
    <s v="USA"/>
    <s v="Black"/>
    <d v="2016-12-07T00:00:00"/>
    <n v="2016"/>
    <n v="2020"/>
    <d v="2019-07-31T00:00:00"/>
    <n v="0"/>
    <s v="No"/>
    <n v="24"/>
    <n v="22.29"/>
    <n v="24.93"/>
    <n v="92"/>
    <n v="198.12"/>
    <n v="198.12"/>
    <n v="23.438574161829454"/>
    <n v="168"/>
    <s v="No"/>
    <m/>
    <m/>
    <m/>
    <x v="1"/>
  </r>
  <r>
    <n v="4098"/>
    <s v="Malachi Richardson"/>
    <d v="1996-01-05T00:00:00"/>
    <s v="Former"/>
    <s v="g"/>
    <s v="USA"/>
    <s v="Black"/>
    <d v="2016-10-26T00:00:00"/>
    <n v="2016"/>
    <n v="2019"/>
    <d v="2019-07-31T00:00:00"/>
    <n v="0"/>
    <s v="No"/>
    <n v="23"/>
    <n v="20.81"/>
    <n v="23.57"/>
    <n v="92"/>
    <n v="198.12"/>
    <n v="198.12"/>
    <n v="23.438574161829454"/>
    <n v="70"/>
    <s v="No"/>
    <m/>
    <m/>
    <m/>
    <x v="1"/>
  </r>
  <r>
    <n v="4099"/>
    <s v="DeAndre' Bembry"/>
    <d v="1994-07-04T00:00:00"/>
    <s v="Active"/>
    <s v="F-G"/>
    <s v="USA"/>
    <s v="Black"/>
    <d v="2016-10-27T00:00:00"/>
    <n v="2016"/>
    <n v="2020"/>
    <d v="2019-07-31T00:00:00"/>
    <n v="0"/>
    <s v="No"/>
    <n v="25"/>
    <n v="22.32"/>
    <n v="25.07"/>
    <n v="95"/>
    <n v="195.58"/>
    <n v="195.58"/>
    <n v="24.835603727540725"/>
    <n v="146"/>
    <s v="No"/>
    <m/>
    <m/>
    <m/>
    <x v="1"/>
  </r>
  <r>
    <n v="4100"/>
    <s v="Malcolm Brogdon"/>
    <d v="1992-12-11T00:00:00"/>
    <s v="Active"/>
    <s v="g"/>
    <s v="USA"/>
    <s v="Black"/>
    <d v="2016-10-26T00:00:00"/>
    <n v="2016"/>
    <n v="2020"/>
    <d v="2019-07-31T00:00:00"/>
    <n v="0"/>
    <s v="No"/>
    <n v="26"/>
    <n v="23.87"/>
    <n v="26.63"/>
    <n v="103"/>
    <n v="195.58"/>
    <n v="195.58"/>
    <n v="26.927022988807316"/>
    <n v="187"/>
    <s v="No"/>
    <m/>
    <m/>
    <m/>
    <x v="1"/>
  </r>
  <r>
    <n v="4101"/>
    <s v="Treveon Graham"/>
    <d v="1993-10-28T00:00:00"/>
    <s v="Active"/>
    <s v="G-F"/>
    <s v="USA"/>
    <s v="Black"/>
    <d v="2016-11-02T00:00:00"/>
    <n v="2016"/>
    <n v="2020"/>
    <d v="2019-07-31T00:00:00"/>
    <n v="0"/>
    <s v="No"/>
    <n v="25"/>
    <n v="23.01"/>
    <n v="25.75"/>
    <n v="99"/>
    <n v="195.58"/>
    <n v="195.58"/>
    <n v="25.881313358174022"/>
    <n v="125"/>
    <s v="No"/>
    <m/>
    <m/>
    <m/>
    <x v="1"/>
  </r>
  <r>
    <n v="4102"/>
    <s v="David Nwaba"/>
    <d v="1993-01-14T00:00:00"/>
    <s v="Active"/>
    <s v="F-G"/>
    <s v="USA"/>
    <s v="Black"/>
    <d v="2017-02-28T00:00:00"/>
    <n v="2016"/>
    <n v="2020"/>
    <d v="2019-07-31T00:00:00"/>
    <n v="0"/>
    <s v="No"/>
    <n v="26"/>
    <n v="24.12"/>
    <n v="26.54"/>
    <n v="99"/>
    <n v="195.58"/>
    <n v="195.58"/>
    <n v="25.881313358174022"/>
    <n v="141"/>
    <s v="No"/>
    <m/>
    <m/>
    <m/>
    <x v="1"/>
  </r>
  <r>
    <n v="4103"/>
    <s v="Wayne Selden"/>
    <d v="1994-09-30T00:00:00"/>
    <s v="Former"/>
    <s v="g"/>
    <s v="USA"/>
    <s v="Black"/>
    <d v="2017-03-14T00:00:00"/>
    <n v="2016"/>
    <n v="2019"/>
    <d v="2019-07-31T00:00:00"/>
    <n v="0"/>
    <s v="No"/>
    <n v="24"/>
    <n v="22.45"/>
    <n v="24.83"/>
    <n v="104"/>
    <n v="195.58"/>
    <n v="195.58"/>
    <n v="27.188450396465637"/>
    <n v="124"/>
    <s v="No"/>
    <m/>
    <m/>
    <m/>
    <x v="1"/>
  </r>
  <r>
    <n v="4104"/>
    <s v="Ron Baker"/>
    <d v="1993-03-30T00:00:00"/>
    <s v="Former"/>
    <s v="g"/>
    <s v="USA"/>
    <s v="White"/>
    <d v="2016-10-25T00:00:00"/>
    <n v="2016"/>
    <n v="2019"/>
    <d v="2019-07-31T00:00:00"/>
    <n v="0"/>
    <s v="No"/>
    <n v="26"/>
    <n v="23.57"/>
    <n v="26.34"/>
    <n v="99"/>
    <n v="193.04"/>
    <n v="193.04"/>
    <n v="26.566881388610422"/>
    <n v="96"/>
    <s v="No"/>
    <m/>
    <m/>
    <m/>
    <x v="1"/>
  </r>
  <r>
    <n v="4105"/>
    <s v="Wade Baldwin"/>
    <d v="1996-03-29T00:00:00"/>
    <s v="Former"/>
    <s v="g"/>
    <s v="USA"/>
    <s v="Mezcla"/>
    <d v="2016-10-26T00:00:00"/>
    <n v="2016"/>
    <n v="2019"/>
    <d v="2019-07-31T00:00:00"/>
    <n v="0"/>
    <s v="No"/>
    <n v="23"/>
    <n v="20.58"/>
    <n v="23.34"/>
    <n v="90"/>
    <n v="193.04"/>
    <n v="193.04"/>
    <n v="24.151710353282205"/>
    <n v="56"/>
    <s v="No"/>
    <m/>
    <m/>
    <m/>
    <x v="1"/>
  </r>
  <r>
    <n v="4106"/>
    <s v="Malik Beasley"/>
    <d v="1996-11-26T00:00:00"/>
    <s v="Active"/>
    <s v="g"/>
    <s v="USA"/>
    <s v="Black"/>
    <d v="2016-11-05T00:00:00"/>
    <n v="2016"/>
    <n v="2020"/>
    <d v="2019-07-31T00:00:00"/>
    <n v="0"/>
    <s v="No"/>
    <n v="22"/>
    <n v="19.940000000000001"/>
    <n v="22.67"/>
    <n v="84"/>
    <n v="193.04"/>
    <n v="193.04"/>
    <n v="22.541596329730059"/>
    <n v="165"/>
    <s v="No"/>
    <m/>
    <m/>
    <m/>
    <x v="1"/>
  </r>
  <r>
    <n v="4107"/>
    <s v="Buddy Hield"/>
    <d v="1992-12-17T00:00:00"/>
    <s v="Active"/>
    <s v="g"/>
    <s v="No USA"/>
    <s v="Black"/>
    <d v="2016-10-26T00:00:00"/>
    <n v="2016"/>
    <n v="2020"/>
    <d v="2019-07-31T00:00:00"/>
    <n v="0"/>
    <s v="No"/>
    <n v="26"/>
    <n v="23.86"/>
    <n v="26.62"/>
    <n v="99"/>
    <n v="193.04"/>
    <n v="193.04"/>
    <n v="26.566881388610422"/>
    <n v="244"/>
    <s v="No"/>
    <m/>
    <m/>
    <m/>
    <x v="1"/>
  </r>
  <r>
    <n v="4108"/>
    <s v="Rodney McGruder"/>
    <d v="1991-07-29T00:00:00"/>
    <s v="Active"/>
    <s v="g"/>
    <s v="USA"/>
    <s v="Black"/>
    <d v="2016-10-26T00:00:00"/>
    <n v="2016"/>
    <n v="2020"/>
    <d v="2019-07-31T00:00:00"/>
    <n v="0"/>
    <s v="No"/>
    <n v="28"/>
    <n v="25.25"/>
    <n v="28.01"/>
    <n v="92"/>
    <n v="193.04"/>
    <n v="193.04"/>
    <n v="24.688415027799586"/>
    <n v="162"/>
    <s v="No"/>
    <m/>
    <m/>
    <m/>
    <x v="1"/>
  </r>
  <r>
    <n v="4109"/>
    <s v="Dejounte Murray"/>
    <d v="1996-09-19T00:00:00"/>
    <s v="Active"/>
    <s v="g"/>
    <s v="USA"/>
    <s v="Black"/>
    <d v="2016-10-29T00:00:00"/>
    <n v="2016"/>
    <n v="2020"/>
    <d v="2019-07-31T00:00:00"/>
    <n v="0"/>
    <s v="No"/>
    <n v="22"/>
    <n v="20.11"/>
    <n v="22.86"/>
    <n v="81"/>
    <n v="193.04"/>
    <n v="193.04"/>
    <n v="21.736539317953984"/>
    <n v="119"/>
    <s v="No"/>
    <m/>
    <m/>
    <m/>
    <x v="1"/>
  </r>
  <r>
    <n v="4110"/>
    <s v="Jamal Murray"/>
    <d v="1997-02-23T00:00:00"/>
    <s v="Active"/>
    <s v="g"/>
    <s v="No USA"/>
    <s v="Mezcla"/>
    <d v="2016-10-26T00:00:00"/>
    <n v="2016"/>
    <n v="2020"/>
    <d v="2019-07-31T00:00:00"/>
    <n v="0"/>
    <s v="No"/>
    <n v="22"/>
    <n v="19.670000000000002"/>
    <n v="22.43"/>
    <n v="97"/>
    <n v="193.04"/>
    <n v="193.04"/>
    <n v="26.030176714093042"/>
    <n v="238"/>
    <s v="No"/>
    <m/>
    <m/>
    <m/>
    <x v="1"/>
  </r>
  <r>
    <n v="4111"/>
    <s v="Denzel Valentine"/>
    <d v="1993-11-16T00:00:00"/>
    <s v="Active"/>
    <s v="G-F"/>
    <s v="USA"/>
    <s v="Black"/>
    <d v="2016-10-29T00:00:00"/>
    <n v="2016"/>
    <n v="2020"/>
    <d v="2019-07-31T00:00:00"/>
    <n v="0"/>
    <s v="No"/>
    <n v="25"/>
    <n v="22.95"/>
    <n v="25.7"/>
    <n v="99"/>
    <n v="193.04"/>
    <n v="193.04"/>
    <n v="26.566881388610422"/>
    <n v="134"/>
    <s v="No"/>
    <m/>
    <m/>
    <m/>
    <x v="1"/>
  </r>
  <r>
    <n v="4112"/>
    <s v="Kris Dunn"/>
    <d v="1994-03-18T00:00:00"/>
    <s v="Active"/>
    <s v="g"/>
    <s v="USA"/>
    <s v="Black"/>
    <d v="2016-10-26T00:00:00"/>
    <n v="2016"/>
    <n v="2020"/>
    <d v="2019-07-31T00:00:00"/>
    <n v="0"/>
    <s v="No"/>
    <n v="25"/>
    <n v="22.61"/>
    <n v="25.37"/>
    <n v="92"/>
    <n v="190.5"/>
    <n v="190.5"/>
    <n v="25.351161813434739"/>
    <n v="176"/>
    <s v="No"/>
    <m/>
    <m/>
    <m/>
    <x v="1"/>
  </r>
  <r>
    <n v="4113"/>
    <s v="Gary Payton"/>
    <d v="1992-12-01T00:00:00"/>
    <s v="Active"/>
    <s v="G-F"/>
    <s v="USA"/>
    <s v="Black"/>
    <d v="2017-04-02T00:00:00"/>
    <n v="2016"/>
    <n v="2020"/>
    <d v="2019-07-31T00:00:00"/>
    <n v="0"/>
    <s v="No"/>
    <n v="26"/>
    <n v="24.33"/>
    <n v="26.66"/>
    <n v="86"/>
    <n v="190.5"/>
    <n v="190.5"/>
    <n v="23.697825173428125"/>
    <n v="32"/>
    <s v="Yes"/>
    <m/>
    <m/>
    <m/>
    <x v="1"/>
  </r>
  <r>
    <n v="4114"/>
    <s v="Bryn Forbes"/>
    <d v="1993-07-23T00:00:00"/>
    <s v="Active"/>
    <s v="g"/>
    <s v="USA"/>
    <s v="Mezcla"/>
    <d v="2016-10-25T00:00:00"/>
    <n v="2016"/>
    <n v="2020"/>
    <d v="2019-07-31T00:00:00"/>
    <n v="0"/>
    <s v="No"/>
    <n v="26"/>
    <n v="23.26"/>
    <n v="26.02"/>
    <n v="92"/>
    <n v="187.96"/>
    <n v="187.96"/>
    <n v="26.040957852551202"/>
    <n v="198"/>
    <s v="Yes"/>
    <m/>
    <m/>
    <m/>
    <x v="1"/>
  </r>
  <r>
    <n v="4115"/>
    <s v="Chasson Randle"/>
    <d v="1993-02-05T00:00:00"/>
    <s v="Active"/>
    <s v="g"/>
    <s v="USA"/>
    <s v="Black"/>
    <d v="2017-02-14T00:00:00"/>
    <n v="2016"/>
    <n v="2020"/>
    <d v="2019-07-31T00:00:00"/>
    <n v="0"/>
    <s v="No"/>
    <n v="26"/>
    <n v="24.02"/>
    <n v="26.48"/>
    <n v="83"/>
    <n v="187.96"/>
    <n v="187.96"/>
    <n v="23.493472845236411"/>
    <n v="75"/>
    <s v="No"/>
    <m/>
    <m/>
    <m/>
    <x v="1"/>
  </r>
  <r>
    <n v="4116"/>
    <s v="Quinn Cook"/>
    <d v="1993-03-23T00:00:00"/>
    <s v="Active"/>
    <s v="g"/>
    <s v="USA"/>
    <s v="Black"/>
    <d v="2017-02-27T00:00:00"/>
    <n v="2016"/>
    <n v="2020"/>
    <d v="2019-07-31T00:00:00"/>
    <n v="0"/>
    <s v="No"/>
    <n v="26"/>
    <n v="23.93"/>
    <n v="26.35"/>
    <n v="81"/>
    <n v="185.42"/>
    <n v="185.42"/>
    <n v="23.559814430569006"/>
    <n v="121"/>
    <s v="No"/>
    <m/>
    <m/>
    <m/>
    <x v="1"/>
  </r>
  <r>
    <n v="4117"/>
    <s v="Demetrius Jackson"/>
    <d v="1994-09-07T00:00:00"/>
    <s v="Former"/>
    <s v="g"/>
    <s v="USA"/>
    <s v="Black"/>
    <d v="2016-11-06T00:00:00"/>
    <n v="2016"/>
    <n v="2019"/>
    <d v="2019-07-31T00:00:00"/>
    <n v="0"/>
    <s v="No"/>
    <n v="24"/>
    <n v="22.17"/>
    <n v="24.9"/>
    <n v="91"/>
    <n v="185.42"/>
    <n v="185.42"/>
    <n v="26.468433496071352"/>
    <n v="26"/>
    <s v="No"/>
    <m/>
    <m/>
    <m/>
    <x v="1"/>
  </r>
  <r>
    <n v="4118"/>
    <s v="Fred VanVleet"/>
    <d v="1994-02-25T00:00:00"/>
    <s v="Active"/>
    <s v="g"/>
    <s v="USA"/>
    <s v="Mezcla"/>
    <d v="2016-11-09T00:00:00"/>
    <n v="2016"/>
    <n v="2020"/>
    <d v="2019-07-31T00:00:00"/>
    <n v="0"/>
    <s v="No"/>
    <n v="25"/>
    <n v="22.7"/>
    <n v="25.43"/>
    <n v="89"/>
    <n v="185.42"/>
    <n v="185.42"/>
    <n v="25.886709682970881"/>
    <n v="177"/>
    <s v="No"/>
    <m/>
    <m/>
    <m/>
    <x v="1"/>
  </r>
  <r>
    <n v="4119"/>
    <s v="Yogi Ferrell"/>
    <d v="1993-05-09T00:00:00"/>
    <s v="Active"/>
    <s v="g"/>
    <s v="USA"/>
    <s v="Black"/>
    <d v="2016-11-09T00:00:00"/>
    <n v="2016"/>
    <n v="2020"/>
    <d v="2019-07-31T00:00:00"/>
    <n v="0"/>
    <s v="No"/>
    <n v="26"/>
    <n v="23.5"/>
    <n v="26.23"/>
    <n v="80"/>
    <n v="182.88"/>
    <n v="182.88"/>
    <n v="23.919800926021605"/>
    <n v="199"/>
    <s v="No"/>
    <m/>
    <m/>
    <m/>
    <x v="1"/>
  </r>
  <r>
    <n v="4120"/>
    <s v="Tyler Ulis"/>
    <d v="1996-01-05T00:00:00"/>
    <s v="Former"/>
    <s v="g"/>
    <s v="USA"/>
    <s v="Black"/>
    <d v="2016-10-26T00:00:00"/>
    <n v="2016"/>
    <n v="2019"/>
    <d v="2019-07-31T00:00:00"/>
    <n v="0"/>
    <s v="No"/>
    <n v="23"/>
    <n v="20.81"/>
    <n v="23.57"/>
    <n v="72"/>
    <n v="177.8"/>
    <n v="177.8"/>
    <n v="22.775555755193135"/>
    <n v="133"/>
    <s v="No"/>
    <m/>
    <m/>
    <m/>
    <x v="1"/>
  </r>
  <r>
    <n v="4121"/>
    <s v="Georgios Papagiannis"/>
    <d v="1997-07-03T00:00:00"/>
    <s v="Former"/>
    <s v="c "/>
    <s v="No USA"/>
    <s v="White"/>
    <d v="2016-11-05T00:00:00"/>
    <n v="2016"/>
    <n v="2018"/>
    <d v="2019-07-31T00:00:00"/>
    <n v="0"/>
    <s v="No"/>
    <n v="22"/>
    <n v="19.34"/>
    <n v="22.08"/>
    <n v="108"/>
    <n v="215.9"/>
    <n v="215.9"/>
    <n v="23.169596512203402"/>
    <n v="39"/>
    <s v="No"/>
    <m/>
    <m/>
    <m/>
    <x v="1"/>
  </r>
  <r>
    <n v="4122"/>
    <s v="A.J. Hammons"/>
    <d v="1992-08-27T00:00:00"/>
    <s v="Former"/>
    <s v="c "/>
    <s v="USA"/>
    <s v="Black"/>
    <d v="2016-10-28T00:00:00"/>
    <n v="2016"/>
    <n v="2017"/>
    <d v="2019-07-31T00:00:00"/>
    <n v="0"/>
    <s v="No"/>
    <n v="26"/>
    <n v="24.17"/>
    <n v="26.92"/>
    <n v="117"/>
    <n v="213.36"/>
    <n v="213.36"/>
    <n v="25.701582015408917"/>
    <n v="22"/>
    <s v="No"/>
    <m/>
    <m/>
    <m/>
    <x v="1"/>
  </r>
  <r>
    <n v="4123"/>
    <s v="Marshall Plumlee"/>
    <d v="1992-07-14T00:00:00"/>
    <s v="Former"/>
    <s v="C"/>
    <s v="USA"/>
    <s v="White"/>
    <d v="2016-11-20T00:00:00"/>
    <n v="2016"/>
    <n v="2018"/>
    <d v="2019-07-31T00:00:00"/>
    <n v="0"/>
    <s v="No"/>
    <n v="27"/>
    <n v="24.35"/>
    <n v="27.04"/>
    <n v="113"/>
    <n v="213.36"/>
    <n v="213.36"/>
    <n v="24.822895450779555"/>
    <n v="29"/>
    <s v="No"/>
    <m/>
    <m/>
    <m/>
    <x v="1"/>
  </r>
  <r>
    <n v="4124"/>
    <s v="Mike Tobey"/>
    <d v="1994-10-10T00:00:00"/>
    <s v="Former"/>
    <s v="C"/>
    <s v="USA"/>
    <s v="White"/>
    <d v="2017-02-15T00:00:00"/>
    <n v="2016"/>
    <n v="2017"/>
    <d v="2019-07-31T00:00:00"/>
    <n v="0"/>
    <s v="No"/>
    <n v="24"/>
    <n v="22.35"/>
    <n v="24.8"/>
    <n v="117"/>
    <n v="213.36"/>
    <n v="213.36"/>
    <n v="25.701582015408917"/>
    <n v="2"/>
    <s v="No"/>
    <m/>
    <m/>
    <m/>
    <x v="1"/>
  </r>
  <r>
    <n v="4125"/>
    <s v="Stephen Zimmerman"/>
    <d v="1996-09-09T00:00:00"/>
    <s v="Former"/>
    <s v="C"/>
    <s v="USA"/>
    <s v="White"/>
    <d v="2016-10-28T00:00:00"/>
    <n v="2016"/>
    <n v="2017"/>
    <d v="2019-07-31T00:00:00"/>
    <n v="0"/>
    <s v="No"/>
    <n v="22"/>
    <n v="20.13"/>
    <n v="22.89"/>
    <n v="108"/>
    <n v="213.36"/>
    <n v="213.36"/>
    <n v="23.724537244992849"/>
    <n v="19"/>
    <s v="Yes"/>
    <m/>
    <m/>
    <m/>
    <x v="1"/>
  </r>
  <r>
    <n v="4126"/>
    <s v="Daniel Ochefu"/>
    <d v="1993-12-15T00:00:00"/>
    <s v="Former"/>
    <s v="C"/>
    <s v="USA"/>
    <s v="Black"/>
    <d v="2016-10-27T00:00:00"/>
    <n v="2016"/>
    <n v="2017"/>
    <d v="2019-07-31T00:00:00"/>
    <n v="0"/>
    <s v="No"/>
    <n v="25"/>
    <n v="22.87"/>
    <n v="25.62"/>
    <n v="111"/>
    <n v="210.82"/>
    <n v="210.82"/>
    <n v="24.974647133210656"/>
    <n v="19"/>
    <s v="No"/>
    <m/>
    <m/>
    <m/>
    <x v="1"/>
  </r>
  <r>
    <n v="4127"/>
    <s v="Diamond Stone"/>
    <d v="1997-02-10T00:00:00"/>
    <s v="Former"/>
    <s v="C"/>
    <s v="USA"/>
    <s v="Black"/>
    <d v="2016-10-30T00:00:00"/>
    <n v="2016"/>
    <n v="2017"/>
    <d v="2019-07-31T00:00:00"/>
    <n v="0"/>
    <s v="No"/>
    <n v="22"/>
    <n v="19.72"/>
    <n v="22.47"/>
    <n v="115"/>
    <n v="210.82"/>
    <n v="210.82"/>
    <n v="25.874634417290316"/>
    <n v="7"/>
    <s v="No"/>
    <m/>
    <m/>
    <m/>
    <x v="1"/>
  </r>
  <r>
    <n v="4128"/>
    <s v="Brice Johnson"/>
    <d v="1994-06-27T00:00:00"/>
    <s v="Former"/>
    <s v="F"/>
    <s v="USA"/>
    <s v="Black"/>
    <d v="2017-02-23T00:00:00"/>
    <n v="2016"/>
    <n v="2018"/>
    <d v="2019-07-31T00:00:00"/>
    <n v="0"/>
    <s v="No"/>
    <n v="25"/>
    <n v="22.66"/>
    <n v="25.09"/>
    <n v="104"/>
    <n v="208.28"/>
    <n v="208.28"/>
    <n v="23.973873051850799"/>
    <n v="21"/>
    <s v="No"/>
    <m/>
    <m/>
    <m/>
    <x v="1"/>
  </r>
  <r>
    <n v="4129"/>
    <s v="Chinanu Onuaku"/>
    <d v="1996-11-01T00:00:00"/>
    <s v="Former"/>
    <s v="C"/>
    <s v="USA"/>
    <s v="Black"/>
    <d v="2016-12-26T00:00:00"/>
    <n v="2016"/>
    <n v="2018"/>
    <d v="2019-07-31T00:00:00"/>
    <n v="0"/>
    <s v="No"/>
    <n v="22"/>
    <n v="20.149999999999999"/>
    <n v="22.74"/>
    <n v="111"/>
    <n v="208.28"/>
    <n v="208.28"/>
    <n v="25.587499122648449"/>
    <n v="6"/>
    <s v="No"/>
    <m/>
    <m/>
    <m/>
    <x v="1"/>
  </r>
  <r>
    <n v="4130"/>
    <s v="Kyle Wiltjer"/>
    <d v="1992-10-20T00:00:00"/>
    <s v="Former"/>
    <s v="F"/>
    <s v="USA"/>
    <s v="White"/>
    <d v="2016-10-28T00:00:00"/>
    <n v="2016"/>
    <n v="2017"/>
    <d v="2019-07-31T00:00:00"/>
    <n v="0"/>
    <s v="No"/>
    <n v="26"/>
    <n v="24.02"/>
    <n v="26.78"/>
    <n v="108"/>
    <n v="208.28"/>
    <n v="208.28"/>
    <n v="24.895945092306597"/>
    <n v="14"/>
    <s v="No"/>
    <m/>
    <m/>
    <m/>
    <x v="1"/>
  </r>
  <r>
    <n v="4131"/>
    <s v="Ben Bentil"/>
    <d v="1995-03-29T00:00:00"/>
    <s v="Former"/>
    <s v="F"/>
    <s v="No USA"/>
    <s v="Black"/>
    <d v="2017-03-01T00:00:00"/>
    <n v="2016"/>
    <n v="2017"/>
    <d v="2019-07-31T00:00:00"/>
    <n v="0"/>
    <s v="No"/>
    <n v="24"/>
    <n v="21.92"/>
    <n v="24.34"/>
    <n v="106"/>
    <n v="205.74"/>
    <n v="205.74"/>
    <n v="25.041964426254708"/>
    <n v="3"/>
    <s v="No"/>
    <m/>
    <m/>
    <m/>
    <x v="1"/>
  </r>
  <r>
    <n v="4132"/>
    <s v="Joel Bolomboy"/>
    <d v="1994-01-28T00:00:00"/>
    <s v="Former"/>
    <s v="F"/>
    <s v="No USA"/>
    <s v="Black"/>
    <d v="2016-10-30T00:00:00"/>
    <n v="2016"/>
    <n v="2018"/>
    <d v="2019-07-31T00:00:00"/>
    <n v="0"/>
    <s v="No"/>
    <n v="25"/>
    <n v="22.75"/>
    <n v="25.5"/>
    <n v="106"/>
    <n v="205.74"/>
    <n v="205.74"/>
    <n v="25.041964426254708"/>
    <n v="18"/>
    <s v="No"/>
    <m/>
    <m/>
    <m/>
    <x v="1"/>
  </r>
  <r>
    <n v="4133"/>
    <s v="Mindaugas Kuzminskas"/>
    <d v="1989-10-19T00:00:00"/>
    <s v="Former"/>
    <s v="F"/>
    <s v="No USA"/>
    <s v="White"/>
    <d v="2016-10-25T00:00:00"/>
    <n v="2016"/>
    <n v="2018"/>
    <d v="2019-07-31T00:00:00"/>
    <n v="0"/>
    <s v="No"/>
    <n v="29"/>
    <n v="27.02"/>
    <n v="29.78"/>
    <n v="97"/>
    <n v="205.74"/>
    <n v="205.74"/>
    <n v="22.915759899497232"/>
    <n v="69"/>
    <s v="No"/>
    <m/>
    <m/>
    <m/>
    <x v="1"/>
  </r>
  <r>
    <n v="4134"/>
    <s v="Shawn Long"/>
    <d v="1993-01-29T00:00:00"/>
    <s v="Former"/>
    <s v="C"/>
    <s v="USA"/>
    <s v="Black"/>
    <d v="2017-03-06T00:00:00"/>
    <n v="2016"/>
    <n v="2017"/>
    <d v="2019-07-31T00:00:00"/>
    <n v="0"/>
    <s v="No"/>
    <n v="26"/>
    <n v="24.1"/>
    <n v="26.5"/>
    <n v="115"/>
    <n v="205.74"/>
    <n v="205.74"/>
    <n v="27.168168953012184"/>
    <n v="18"/>
    <s v="No"/>
    <m/>
    <m/>
    <m/>
    <x v="1"/>
  </r>
  <r>
    <n v="4135"/>
    <s v="Maurice Ndour"/>
    <d v="1992-06-18T00:00:00"/>
    <s v="Former"/>
    <s v="F"/>
    <s v="No USA"/>
    <s v="Black"/>
    <d v="2016-11-01T00:00:00"/>
    <n v="2016"/>
    <n v="2017"/>
    <d v="2019-07-31T00:00:00"/>
    <n v="0"/>
    <s v="No"/>
    <n v="27"/>
    <n v="24.37"/>
    <n v="27.12"/>
    <n v="90"/>
    <n v="205.74"/>
    <n v="205.74"/>
    <n v="21.262045267574752"/>
    <n v="32"/>
    <s v="No"/>
    <m/>
    <m/>
    <m/>
    <x v="1"/>
  </r>
  <r>
    <n v="4136"/>
    <s v="Paul Zipser"/>
    <d v="1994-02-18T00:00:00"/>
    <s v="Former"/>
    <s v="F"/>
    <s v="No USA"/>
    <s v="White"/>
    <d v="2016-10-29T00:00:00"/>
    <n v="2016"/>
    <n v="2018"/>
    <d v="2019-07-31T00:00:00"/>
    <n v="0"/>
    <s v="No"/>
    <n v="25"/>
    <n v="22.69"/>
    <n v="25.45"/>
    <n v="97"/>
    <n v="203.2"/>
    <n v="203.2"/>
    <n v="23.492234484468966"/>
    <n v="98"/>
    <s v="No"/>
    <m/>
    <m/>
    <m/>
    <x v="1"/>
  </r>
  <r>
    <n v="4137"/>
    <s v="Nicolás Brussino"/>
    <d v="1993-03-02T00:00:00"/>
    <s v="Former"/>
    <s v="G-F"/>
    <s v="No USA"/>
    <s v="White"/>
    <d v="2016-10-26T00:00:00"/>
    <n v="2016"/>
    <n v="2018"/>
    <d v="2019-07-31T00:00:00"/>
    <n v="0"/>
    <s v="No"/>
    <n v="26"/>
    <n v="23.65"/>
    <n v="26.41"/>
    <n v="88"/>
    <n v="200.66"/>
    <n v="200.66"/>
    <n v="21.855515590537667"/>
    <n v="58"/>
    <s v="No"/>
    <m/>
    <m/>
    <m/>
    <x v="1"/>
  </r>
  <r>
    <n v="4138"/>
    <s v="Michael Gbinije"/>
    <d v="1992-06-05T00:00:00"/>
    <s v="Former"/>
    <s v="g"/>
    <s v="USA"/>
    <s v="Black"/>
    <d v="2016-10-26T00:00:00"/>
    <n v="2016"/>
    <n v="2017"/>
    <d v="2019-07-31T00:00:00"/>
    <n v="0"/>
    <s v="No"/>
    <n v="27"/>
    <n v="24.39"/>
    <n v="27.15"/>
    <n v="90"/>
    <n v="200.66"/>
    <n v="200.66"/>
    <n v="22.352231853958976"/>
    <n v="9"/>
    <s v="No"/>
    <m/>
    <m/>
    <m/>
    <x v="1"/>
  </r>
  <r>
    <n v="4139"/>
    <s v="Patricio Garino"/>
    <d v="1993-05-17T00:00:00"/>
    <s v="Former"/>
    <s v="g"/>
    <s v="No USA"/>
    <s v="White"/>
    <d v="2017-04-04T00:00:00"/>
    <n v="2016"/>
    <n v="2017"/>
    <d v="2019-07-31T00:00:00"/>
    <n v="0"/>
    <s v="No"/>
    <n v="26"/>
    <n v="23.88"/>
    <n v="26.2"/>
    <n v="95"/>
    <n v="198.12"/>
    <n v="198.12"/>
    <n v="24.202875493193456"/>
    <n v="5"/>
    <s v="No"/>
    <m/>
    <m/>
    <m/>
    <x v="1"/>
  </r>
  <r>
    <n v="4140"/>
    <s v="Tim Quarterman"/>
    <d v="1994-10-27T00:00:00"/>
    <s v="Former"/>
    <s v="g"/>
    <s v="USA"/>
    <s v="Black"/>
    <d v="2016-11-09T00:00:00"/>
    <n v="2016"/>
    <n v="2018"/>
    <d v="2019-07-31T00:00:00"/>
    <n v="0"/>
    <s v="No"/>
    <n v="24"/>
    <n v="22.04"/>
    <n v="24.76"/>
    <n v="88"/>
    <n v="198.12"/>
    <n v="198.12"/>
    <n v="22.419505720010779"/>
    <n v="19"/>
    <s v="No"/>
    <m/>
    <m/>
    <m/>
    <x v="1"/>
  </r>
  <r>
    <n v="4141"/>
    <s v="Marcus Georges-Hunt"/>
    <d v="1994-03-28T00:00:00"/>
    <s v="Former"/>
    <s v="g"/>
    <s v="USA"/>
    <s v="Black"/>
    <d v="2017-04-04T00:00:00"/>
    <n v="2016"/>
    <n v="2018"/>
    <d v="2019-07-31T00:00:00"/>
    <n v="0"/>
    <s v="No"/>
    <n v="25"/>
    <n v="23.02"/>
    <n v="25.34"/>
    <n v="97"/>
    <n v="195.58"/>
    <n v="195.58"/>
    <n v="25.358458542857374"/>
    <n v="47"/>
    <s v="No"/>
    <m/>
    <m/>
    <m/>
    <x v="1"/>
  </r>
  <r>
    <n v="4142"/>
    <s v="Sheldon Mac"/>
    <d v="1992-12-21T00:00:00"/>
    <s v="Former"/>
    <s v="g"/>
    <s v="USA"/>
    <s v="Black"/>
    <d v="2016-10-27T00:00:00"/>
    <n v="2016"/>
    <n v="2017"/>
    <d v="2019-07-31T00:00:00"/>
    <n v="0"/>
    <s v="No"/>
    <n v="26"/>
    <n v="23.85"/>
    <n v="26.61"/>
    <n v="90"/>
    <n v="195.58"/>
    <n v="195.58"/>
    <n v="23.528466689249111"/>
    <n v="30"/>
    <s v="No"/>
    <m/>
    <m/>
    <m/>
    <x v="1"/>
  </r>
  <r>
    <n v="4143"/>
    <s v="Nicolás Laprovíttola"/>
    <d v="1990-01-31T00:00:00"/>
    <s v="Former"/>
    <s v="g"/>
    <s v="No USA"/>
    <s v="White"/>
    <d v="2016-10-25T00:00:00"/>
    <n v="2016"/>
    <n v="2017"/>
    <d v="2019-07-31T00:00:00"/>
    <n v="0"/>
    <s v="No"/>
    <n v="29"/>
    <n v="26.73"/>
    <n v="29.49"/>
    <n v="81"/>
    <n v="193.04"/>
    <n v="193.04"/>
    <n v="21.736539317953984"/>
    <n v="18"/>
    <s v="No"/>
    <m/>
    <m/>
    <m/>
    <x v="1"/>
  </r>
  <r>
    <n v="4144"/>
    <s v="Isaiah Whitehead"/>
    <d v="1995-03-08T00:00:00"/>
    <s v="Former"/>
    <s v="g"/>
    <s v="USA"/>
    <s v="Black"/>
    <d v="2016-10-26T00:00:00"/>
    <n v="2016"/>
    <n v="2018"/>
    <d v="2019-07-31T00:00:00"/>
    <n v="0"/>
    <s v="No"/>
    <n v="24"/>
    <n v="21.64"/>
    <n v="24.4"/>
    <n v="96"/>
    <n v="193.04"/>
    <n v="193.04"/>
    <n v="25.761824376834351"/>
    <n v="89"/>
    <s v="No"/>
    <m/>
    <m/>
    <m/>
    <x v="1"/>
  </r>
  <r>
    <n v="4145"/>
    <s v="Semaj Christon"/>
    <d v="1992-11-01T00:00:00"/>
    <s v="Former"/>
    <s v="g"/>
    <s v="USA"/>
    <s v="Black"/>
    <d v="2016-10-26T00:00:00"/>
    <n v="2016"/>
    <n v="2017"/>
    <d v="2019-07-31T00:00:00"/>
    <n v="0"/>
    <s v="No"/>
    <n v="26"/>
    <n v="23.98"/>
    <n v="26.74"/>
    <n v="86"/>
    <n v="190.5"/>
    <n v="190.5"/>
    <n v="23.697825173428125"/>
    <n v="64"/>
    <s v="No"/>
    <m/>
    <m/>
    <m/>
    <x v="1"/>
  </r>
  <r>
    <n v="4146"/>
    <s v="Malcolm Delaney"/>
    <d v="1989-03-11T00:00:00"/>
    <s v="Former"/>
    <s v="g"/>
    <s v="USA"/>
    <s v="Black"/>
    <d v="2016-10-27T00:00:00"/>
    <n v="2016"/>
    <n v="2018"/>
    <d v="2019-07-31T00:00:00"/>
    <n v="0"/>
    <s v="No"/>
    <n v="30"/>
    <n v="27.63"/>
    <n v="30.39"/>
    <n v="86"/>
    <n v="190.5"/>
    <n v="190.5"/>
    <n v="23.697825173428125"/>
    <n v="127"/>
    <s v="No"/>
    <m/>
    <m/>
    <m/>
    <x v="1"/>
  </r>
  <r>
    <n v="4147"/>
    <s v="Isaiah Taylor"/>
    <d v="1994-07-11T00:00:00"/>
    <s v="Former"/>
    <s v="g"/>
    <s v="USA"/>
    <s v="Black"/>
    <d v="2017-04-02T00:00:00"/>
    <n v="2016"/>
    <n v="2018"/>
    <d v="2019-07-31T00:00:00"/>
    <n v="0"/>
    <s v="No"/>
    <n v="25"/>
    <n v="22.73"/>
    <n v="25.05"/>
    <n v="77"/>
    <n v="190.5"/>
    <n v="190.5"/>
    <n v="21.217820213418204"/>
    <n v="71"/>
    <s v="No"/>
    <m/>
    <m/>
    <m/>
    <x v="1"/>
  </r>
  <r>
    <n v="4148"/>
    <s v="Jonathan Gibson"/>
    <d v="1987-11-08T00:00:00"/>
    <s v="Former"/>
    <s v="g"/>
    <s v="USA"/>
    <s v="Black"/>
    <d v="2016-11-18T00:00:00"/>
    <n v="2016"/>
    <n v="2018"/>
    <d v="2019-07-31T00:00:00"/>
    <n v="0"/>
    <s v="No"/>
    <n v="31"/>
    <n v="29.03"/>
    <n v="31.73"/>
    <n v="83"/>
    <n v="187.96"/>
    <n v="187.96"/>
    <n v="23.493472845236411"/>
    <n v="21"/>
    <s v="No"/>
    <m/>
    <m/>
    <m/>
    <x v="1"/>
  </r>
  <r>
    <n v="4149"/>
    <s v="Pierre Jackson"/>
    <d v="1991-08-29T00:00:00"/>
    <s v="Former"/>
    <s v="g"/>
    <s v="USA"/>
    <s v="Black"/>
    <d v="2016-12-27T00:00:00"/>
    <n v="2016"/>
    <n v="2017"/>
    <d v="2019-07-31T00:00:00"/>
    <n v="0"/>
    <s v="No"/>
    <n v="27"/>
    <n v="25.33"/>
    <n v="27.92"/>
    <n v="81"/>
    <n v="177.8"/>
    <n v="177.8"/>
    <n v="25.622500224592276"/>
    <n v="8"/>
    <s v="No"/>
    <m/>
    <m/>
    <m/>
    <x v="1"/>
  </r>
  <r>
    <n v="4150"/>
    <s v="Kay Felder"/>
    <d v="1995-03-29T00:00:00"/>
    <s v="Former"/>
    <s v="g"/>
    <s v="USA"/>
    <s v="Black"/>
    <d v="2016-10-29T00:00:00"/>
    <n v="2016"/>
    <n v="2018"/>
    <d v="2019-07-31T00:00:00"/>
    <n v="0"/>
    <s v="No"/>
    <n v="24"/>
    <n v="21.59"/>
    <n v="24.34"/>
    <n v="79"/>
    <n v="175.26"/>
    <n v="175.26"/>
    <n v="25.719438122346105"/>
    <n v="58"/>
    <s v="Yes"/>
    <m/>
    <m/>
    <m/>
    <x v="1"/>
  </r>
  <r>
    <n v="4151"/>
    <s v="Luke Kornet"/>
    <d v="1995-07-15T00:00:00"/>
    <s v="Active"/>
    <s v="F-C"/>
    <s v="USA"/>
    <s v="White"/>
    <d v="2018-02-08T00:00:00"/>
    <n v="2017"/>
    <n v="2020"/>
    <d v="2019-07-31T00:00:00"/>
    <n v="0"/>
    <s v="No"/>
    <n v="24"/>
    <n v="22.57"/>
    <n v="24.04"/>
    <n v="113"/>
    <n v="218.44"/>
    <n v="218.44"/>
    <n v="23.681767212101217"/>
    <n v="66"/>
    <s v="No"/>
    <m/>
    <m/>
    <m/>
    <x v="1"/>
  </r>
  <r>
    <n v="4152"/>
    <s v="Zhou Qi"/>
    <d v="1996-01-16T00:00:00"/>
    <s v="Former"/>
    <s v="F-C"/>
    <s v="No USA"/>
    <s v="White"/>
    <d v="2017-10-21T00:00:00"/>
    <n v="2017"/>
    <n v="2019"/>
    <d v="2019-07-31T00:00:00"/>
    <n v="0"/>
    <s v="No"/>
    <n v="23"/>
    <n v="21.76"/>
    <n v="23.54"/>
    <n v="95"/>
    <n v="215.9"/>
    <n v="215.9"/>
    <n v="20.380663598697435"/>
    <n v="19"/>
    <s v="No"/>
    <m/>
    <m/>
    <m/>
    <x v="1"/>
  </r>
  <r>
    <n v="4153"/>
    <s v="Lauri Markkanen"/>
    <d v="1997-05-22T00:00:00"/>
    <s v="Active"/>
    <s v="F"/>
    <s v="No USA"/>
    <s v="White"/>
    <d v="2017-10-19T00:00:00"/>
    <n v="2017"/>
    <n v="2020"/>
    <d v="2019-07-31T00:00:00"/>
    <n v="0"/>
    <s v="No"/>
    <n v="22"/>
    <n v="20.41"/>
    <n v="22.19"/>
    <n v="108"/>
    <n v="213.36"/>
    <n v="213.36"/>
    <n v="23.724537244992849"/>
    <n v="120"/>
    <s v="No"/>
    <m/>
    <m/>
    <m/>
    <x v="1"/>
  </r>
  <r>
    <n v="4154"/>
    <s v="Jarrett Allen"/>
    <d v="1998-04-21T00:00:00"/>
    <s v="Active"/>
    <s v="C"/>
    <s v="USA"/>
    <s v="Black"/>
    <d v="2017-10-20T00:00:00"/>
    <n v="2017"/>
    <n v="2020"/>
    <d v="2019-07-31T00:00:00"/>
    <n v="0"/>
    <s v="No"/>
    <n v="21"/>
    <n v="19.5"/>
    <n v="21.28"/>
    <n v="110"/>
    <n v="210.82"/>
    <n v="210.82"/>
    <n v="24.749650312190738"/>
    <n v="152"/>
    <s v="No"/>
    <m/>
    <m/>
    <m/>
    <x v="1"/>
  </r>
  <r>
    <n v="4155"/>
    <s v="Zach Collins"/>
    <d v="1997-11-19T00:00:00"/>
    <s v="Active"/>
    <s v="F-C"/>
    <s v="USA"/>
    <s v="White"/>
    <d v="2017-10-20T00:00:00"/>
    <n v="2017"/>
    <n v="2020"/>
    <d v="2019-07-31T00:00:00"/>
    <n v="0"/>
    <s v="No"/>
    <n v="21"/>
    <n v="19.920000000000002"/>
    <n v="21.69"/>
    <n v="113"/>
    <n v="210.82"/>
    <n v="210.82"/>
    <n v="25.424640775250484"/>
    <n v="143"/>
    <s v="No"/>
    <m/>
    <m/>
    <m/>
    <x v="1"/>
  </r>
  <r>
    <n v="4156"/>
    <s v="Jonathan Isaac"/>
    <d v="1997-10-03T00:00:00"/>
    <s v="Active"/>
    <s v="F"/>
    <s v="USA"/>
    <s v="Black"/>
    <d v="2017-10-18T00:00:00"/>
    <n v="2017"/>
    <n v="2020"/>
    <d v="2019-07-31T00:00:00"/>
    <n v="0"/>
    <s v="No"/>
    <n v="21"/>
    <n v="20.04"/>
    <n v="21.82"/>
    <n v="104"/>
    <n v="210.82"/>
    <n v="210.82"/>
    <n v="23.399669386071245"/>
    <n v="102"/>
    <s v="No"/>
    <m/>
    <m/>
    <m/>
    <x v="1"/>
  </r>
  <r>
    <n v="4157"/>
    <s v="Justin Patton"/>
    <d v="1997-06-14T00:00:00"/>
    <s v="Active"/>
    <s v="C"/>
    <s v="USA"/>
    <s v="Black"/>
    <d v="2018-04-01T00:00:00"/>
    <n v="2017"/>
    <n v="2020"/>
    <d v="2019-07-31T00:00:00"/>
    <n v="0"/>
    <s v="No"/>
    <n v="22"/>
    <n v="20.8"/>
    <n v="22.13"/>
    <n v="109"/>
    <n v="210.82"/>
    <n v="210.82"/>
    <n v="24.524653491170824"/>
    <n v="4"/>
    <s v="No"/>
    <m/>
    <m/>
    <m/>
    <x v="1"/>
  </r>
  <r>
    <n v="4158"/>
    <s v="Ike Anigbogu"/>
    <d v="1998-10-17T00:00:00"/>
    <s v="Former"/>
    <s v="C"/>
    <s v="USA"/>
    <s v="Black"/>
    <d v="2017-10-20T00:00:00"/>
    <n v="2017"/>
    <n v="2019"/>
    <d v="2019-07-31T00:00:00"/>
    <n v="0"/>
    <s v="No"/>
    <n v="20"/>
    <n v="19.010000000000002"/>
    <n v="20.79"/>
    <n v="113"/>
    <n v="208.28"/>
    <n v="208.28"/>
    <n v="26.048535142876347"/>
    <n v="14"/>
    <s v="No"/>
    <m/>
    <m/>
    <m/>
    <x v="1"/>
  </r>
  <r>
    <n v="4159"/>
    <s v="Tony Bradley"/>
    <d v="1998-01-08T00:00:00"/>
    <s v="Active"/>
    <s v="C"/>
    <s v="USA"/>
    <s v="Black"/>
    <d v="2017-11-05T00:00:00"/>
    <n v="2017"/>
    <n v="2020"/>
    <d v="2019-07-31T00:00:00"/>
    <n v="0"/>
    <s v="No"/>
    <n v="21"/>
    <n v="19.82"/>
    <n v="21.56"/>
    <n v="112"/>
    <n v="208.28"/>
    <n v="208.28"/>
    <n v="25.8180171327624"/>
    <n v="12"/>
    <s v="No"/>
    <m/>
    <m/>
    <m/>
    <x v="1"/>
  </r>
  <r>
    <n v="4160"/>
    <s v="Thomas Bryant"/>
    <d v="1997-07-31T00:00:00"/>
    <s v="Active"/>
    <s v="C"/>
    <s v="USA"/>
    <s v="Black"/>
    <d v="2017-12-23T00:00:00"/>
    <n v="2017"/>
    <n v="2020"/>
    <d v="2019-07-31T00:00:00"/>
    <n v="0"/>
    <s v="No"/>
    <n v="21"/>
    <n v="20.399999999999999"/>
    <n v="22"/>
    <n v="112"/>
    <n v="208.28"/>
    <n v="208.28"/>
    <n v="25.8180171327624"/>
    <n v="87"/>
    <s v="No"/>
    <m/>
    <m/>
    <m/>
    <x v="1"/>
  </r>
  <r>
    <n v="4161"/>
    <s v="Maxi Kleber"/>
    <d v="1992-01-29T00:00:00"/>
    <s v="Active"/>
    <s v="F"/>
    <s v="No USA"/>
    <s v="White"/>
    <d v="2017-10-21T00:00:00"/>
    <n v="2017"/>
    <n v="2020"/>
    <d v="2019-07-31T00:00:00"/>
    <n v="0"/>
    <s v="No"/>
    <n v="27"/>
    <n v="25.73"/>
    <n v="27.5"/>
    <n v="108"/>
    <n v="208.28"/>
    <n v="208.28"/>
    <n v="24.895945092306597"/>
    <n v="143"/>
    <s v="No"/>
    <m/>
    <m/>
    <m/>
    <x v="1"/>
  </r>
  <r>
    <n v="4162"/>
    <s v="T.J. Leaf"/>
    <d v="1997-04-30T00:00:00"/>
    <s v="Active"/>
    <s v="F"/>
    <s v="No USA"/>
    <s v="White"/>
    <d v="2017-10-18T00:00:00"/>
    <n v="2017"/>
    <n v="2020"/>
    <d v="2019-07-31T00:00:00"/>
    <n v="0"/>
    <s v="No"/>
    <n v="22"/>
    <n v="20.47"/>
    <n v="22.25"/>
    <n v="100"/>
    <n v="208.28"/>
    <n v="208.28"/>
    <n v="23.051801011395"/>
    <n v="111"/>
    <s v="No"/>
    <m/>
    <m/>
    <m/>
    <x v="1"/>
  </r>
  <r>
    <n v="4163"/>
    <s v="Tyler Lydon"/>
    <d v="1996-04-09T00:00:00"/>
    <s v="Former"/>
    <s v="F"/>
    <s v="USA"/>
    <s v="White"/>
    <d v="2017-11-20T00:00:00"/>
    <n v="2017"/>
    <n v="2019"/>
    <d v="2019-07-31T00:00:00"/>
    <n v="0"/>
    <s v="No"/>
    <n v="23"/>
    <n v="21.62"/>
    <n v="23.31"/>
    <n v="102"/>
    <n v="208.28"/>
    <n v="208.28"/>
    <n v="23.512837031622897"/>
    <n v="26"/>
    <s v="No"/>
    <m/>
    <m/>
    <m/>
    <x v="1"/>
  </r>
  <r>
    <n v="4164"/>
    <s v="Ivan Rabb"/>
    <d v="1997-02-04T00:00:00"/>
    <s v="Former"/>
    <s v="F"/>
    <s v="USA"/>
    <s v="Black"/>
    <d v="2017-10-28T00:00:00"/>
    <n v="2017"/>
    <n v="2019"/>
    <d v="2019-07-31T00:00:00"/>
    <n v="0"/>
    <s v="No"/>
    <n v="22"/>
    <n v="20.73"/>
    <n v="22.48"/>
    <n v="99"/>
    <n v="208.28"/>
    <n v="208.28"/>
    <n v="22.821283001281049"/>
    <n v="85"/>
    <s v="No"/>
    <m/>
    <m/>
    <m/>
    <x v="1"/>
  </r>
  <r>
    <n v="4165"/>
    <s v="Ben Simmons"/>
    <d v="1996-07-20T00:00:00"/>
    <s v="Active"/>
    <s v="g"/>
    <s v="No USA"/>
    <s v="Mezcla"/>
    <d v="2017-10-18T00:00:00"/>
    <n v="2017"/>
    <n v="2020"/>
    <d v="2019-07-31T00:00:00"/>
    <n v="0"/>
    <s v="No"/>
    <n v="23"/>
    <n v="21.25"/>
    <n v="23.03"/>
    <n v="108"/>
    <n v="208.28"/>
    <n v="208.28"/>
    <n v="24.895945092306597"/>
    <n v="160"/>
    <s v="Yes"/>
    <m/>
    <m/>
    <m/>
    <x v="1"/>
  </r>
  <r>
    <n v="4166"/>
    <s v="D.J. Wilson"/>
    <d v="1996-02-19T00:00:00"/>
    <s v="Active"/>
    <s v="F"/>
    <s v="USA"/>
    <s v="Mezcla"/>
    <d v="2017-10-20T00:00:00"/>
    <n v="2017"/>
    <n v="2020"/>
    <d v="2019-07-31T00:00:00"/>
    <n v="0"/>
    <s v="No"/>
    <n v="23"/>
    <n v="21.67"/>
    <n v="23.44"/>
    <n v="104"/>
    <n v="208.28"/>
    <n v="208.28"/>
    <n v="23.973873051850799"/>
    <n v="70"/>
    <s v="No"/>
    <m/>
    <m/>
    <m/>
    <x v="1"/>
  </r>
  <r>
    <n v="4167"/>
    <s v="Ante Žižić"/>
    <d v="1997-01-04T00:00:00"/>
    <s v="Active"/>
    <s v="C"/>
    <s v="No USA"/>
    <s v="White"/>
    <d v="2017-10-21T00:00:00"/>
    <n v="2017"/>
    <n v="2020"/>
    <d v="2019-07-31T00:00:00"/>
    <n v="0"/>
    <s v="No"/>
    <n v="22"/>
    <n v="20.79"/>
    <n v="22.57"/>
    <n v="120"/>
    <n v="208.28"/>
    <n v="208.28"/>
    <n v="27.662161213673997"/>
    <n v="91"/>
    <s v="No"/>
    <m/>
    <m/>
    <m/>
    <x v="1"/>
  </r>
  <r>
    <n v="4168"/>
    <s v="Bam Adebayo"/>
    <d v="1997-07-18T00:00:00"/>
    <s v="Active"/>
    <s v="C-F"/>
    <s v="USA"/>
    <s v="Black"/>
    <d v="2017-10-18T00:00:00"/>
    <n v="2017"/>
    <n v="2020"/>
    <d v="2019-07-31T00:00:00"/>
    <n v="0"/>
    <s v="No"/>
    <n v="22"/>
    <n v="20.25"/>
    <n v="22.03"/>
    <n v="115"/>
    <n v="205.74"/>
    <n v="205.74"/>
    <n v="27.168168953012184"/>
    <n v="151"/>
    <s v="No"/>
    <m/>
    <m/>
    <m/>
    <x v="1"/>
  </r>
  <r>
    <n v="4169"/>
    <s v="Khem Birch"/>
    <d v="1992-09-28T00:00:00"/>
    <s v="Active"/>
    <s v="C"/>
    <s v="No USA"/>
    <s v="Black"/>
    <d v="2017-10-21T00:00:00"/>
    <n v="2017"/>
    <n v="2020"/>
    <d v="2019-07-31T00:00:00"/>
    <n v="0"/>
    <s v="No"/>
    <n v="26"/>
    <n v="25.06"/>
    <n v="26.84"/>
    <n v="105"/>
    <n v="205.74"/>
    <n v="205.74"/>
    <n v="24.805719478837212"/>
    <n v="92"/>
    <s v="No"/>
    <m/>
    <m/>
    <m/>
    <x v="1"/>
  </r>
  <r>
    <n v="4170"/>
    <s v="Chris Boucher"/>
    <d v="1993-01-11T00:00:00"/>
    <s v="Active"/>
    <s v="F-C"/>
    <s v="No USA"/>
    <s v="Black"/>
    <d v="2018-03-14T00:00:00"/>
    <n v="2017"/>
    <n v="2020"/>
    <d v="2019-07-31T00:00:00"/>
    <n v="0"/>
    <s v="No"/>
    <n v="26"/>
    <n v="25.17"/>
    <n v="26.55"/>
    <n v="90"/>
    <n v="205.74"/>
    <n v="205.74"/>
    <n v="21.262045267574752"/>
    <n v="29"/>
    <s v="No"/>
    <m/>
    <m/>
    <m/>
    <x v="1"/>
  </r>
  <r>
    <n v="4171"/>
    <s v="Tyler Cavanaugh"/>
    <d v="1994-02-09T00:00:00"/>
    <s v="Former"/>
    <s v="F"/>
    <s v="USA"/>
    <s v="White"/>
    <d v="2017-11-05T00:00:00"/>
    <n v="2017"/>
    <n v="2019"/>
    <d v="2019-07-31T00:00:00"/>
    <n v="0"/>
    <s v="No"/>
    <n v="25"/>
    <n v="23.74"/>
    <n v="25.47"/>
    <n v="107"/>
    <n v="205.74"/>
    <n v="205.74"/>
    <n v="25.278209373672205"/>
    <n v="50"/>
    <s v="No"/>
    <m/>
    <m/>
    <m/>
    <x v="1"/>
  </r>
  <r>
    <n v="4172"/>
    <s v="John Collins"/>
    <d v="1997-09-23T00:00:00"/>
    <s v="Active"/>
    <s v="F"/>
    <s v="USA"/>
    <s v="Black"/>
    <d v="2017-10-18T00:00:00"/>
    <n v="2017"/>
    <n v="2020"/>
    <d v="2019-07-31T00:00:00"/>
    <n v="0"/>
    <s v="No"/>
    <n v="21"/>
    <n v="20.07"/>
    <n v="21.85"/>
    <n v="106"/>
    <n v="205.74"/>
    <n v="205.74"/>
    <n v="25.041964426254708"/>
    <n v="135"/>
    <s v="No"/>
    <m/>
    <m/>
    <m/>
    <x v="1"/>
  </r>
  <r>
    <n v="4173"/>
    <s v="Isaiah Hicks"/>
    <d v="1994-07-24T00:00:00"/>
    <s v="Former"/>
    <s v="F"/>
    <s v="USA"/>
    <s v="Black"/>
    <d v="2018-02-08T00:00:00"/>
    <n v="2017"/>
    <n v="2019"/>
    <d v="2019-07-31T00:00:00"/>
    <n v="0"/>
    <s v="No"/>
    <n v="25"/>
    <n v="23.55"/>
    <n v="25.02"/>
    <n v="104"/>
    <n v="205.74"/>
    <n v="205.74"/>
    <n v="24.569474531419715"/>
    <n v="21"/>
    <s v="No"/>
    <m/>
    <m/>
    <m/>
    <x v="1"/>
  </r>
  <r>
    <n v="4174"/>
    <s v="Alec Peters"/>
    <d v="1995-04-13T00:00:00"/>
    <s v="Former"/>
    <s v="F"/>
    <s v="USA"/>
    <s v="White"/>
    <d v="2017-10-18T00:00:00"/>
    <n v="2017"/>
    <n v="2018"/>
    <d v="2019-07-31T00:00:00"/>
    <n v="0"/>
    <s v="No"/>
    <n v="24"/>
    <n v="22.52"/>
    <n v="24.3"/>
    <n v="105"/>
    <n v="205.74"/>
    <n v="205.74"/>
    <n v="24.805719478837212"/>
    <n v="20"/>
    <s v="No"/>
    <m/>
    <m/>
    <m/>
    <x v="1"/>
  </r>
  <r>
    <n v="4175"/>
    <s v="Caleb Swanigan"/>
    <d v="1997-04-18T00:00:00"/>
    <s v="Active"/>
    <s v="F-C"/>
    <s v="USA"/>
    <s v="Black"/>
    <d v="2017-10-18T00:00:00"/>
    <n v="2017"/>
    <n v="2020"/>
    <d v="2019-07-31T00:00:00"/>
    <n v="0"/>
    <s v="No"/>
    <n v="22"/>
    <n v="20.5"/>
    <n v="22.28"/>
    <n v="117"/>
    <n v="205.74"/>
    <n v="205.74"/>
    <n v="27.640658847847178"/>
    <n v="48"/>
    <s v="No"/>
    <m/>
    <m/>
    <m/>
    <x v="1"/>
  </r>
  <r>
    <n v="4176"/>
    <s v="Jordan Bell"/>
    <d v="1995-01-07T00:00:00"/>
    <s v="Active"/>
    <s v="C"/>
    <s v="USA"/>
    <s v="Black"/>
    <d v="2017-10-17T00:00:00"/>
    <n v="2017"/>
    <n v="2020"/>
    <d v="2019-07-31T00:00:00"/>
    <n v="0"/>
    <s v="No"/>
    <n v="24"/>
    <n v="22.78"/>
    <n v="24.56"/>
    <n v="97"/>
    <n v="203.2"/>
    <n v="203.2"/>
    <n v="23.492234484468966"/>
    <n v="125"/>
    <s v="No"/>
    <m/>
    <m/>
    <m/>
    <x v="1"/>
  </r>
  <r>
    <n v="4177"/>
    <s v="Josh Jackson"/>
    <d v="1997-02-10T00:00:00"/>
    <s v="Active"/>
    <s v="G-F"/>
    <s v="USA"/>
    <s v="Black"/>
    <d v="2017-10-18T00:00:00"/>
    <n v="2017"/>
    <n v="2020"/>
    <d v="2019-07-31T00:00:00"/>
    <n v="0"/>
    <s v="No"/>
    <n v="22"/>
    <n v="20.68"/>
    <n v="22.47"/>
    <n v="93"/>
    <n v="203.2"/>
    <n v="203.2"/>
    <n v="22.523482546965091"/>
    <n v="156"/>
    <s v="No"/>
    <m/>
    <m/>
    <m/>
    <x v="1"/>
  </r>
  <r>
    <n v="4178"/>
    <s v="Kyle Kuzma"/>
    <d v="1995-07-24T00:00:00"/>
    <s v="Active"/>
    <s v="F"/>
    <s v="USA"/>
    <s v="Mezcla"/>
    <d v="2017-10-19T00:00:00"/>
    <n v="2017"/>
    <n v="2020"/>
    <d v="2019-07-31T00:00:00"/>
    <n v="0"/>
    <s v="No"/>
    <n v="24"/>
    <n v="22.24"/>
    <n v="24.02"/>
    <n v="100"/>
    <n v="203.2"/>
    <n v="203.2"/>
    <n v="24.218798437596874"/>
    <n v="147"/>
    <s v="No"/>
    <m/>
    <m/>
    <m/>
    <x v="1"/>
  </r>
  <r>
    <n v="4179"/>
    <s v="Johnathan Motley"/>
    <d v="1995-05-04T00:00:00"/>
    <s v="Active"/>
    <s v="F"/>
    <s v="USA"/>
    <s v="Black"/>
    <d v="2017-12-14T00:00:00"/>
    <n v="2017"/>
    <n v="2020"/>
    <d v="2019-07-31T00:00:00"/>
    <n v="0"/>
    <s v="No"/>
    <n v="24"/>
    <n v="22.61"/>
    <n v="24.24"/>
    <n v="104"/>
    <n v="203.2"/>
    <n v="203.2"/>
    <n v="25.187550375100749"/>
    <n v="33"/>
    <s v="No"/>
    <m/>
    <m/>
    <m/>
    <x v="1"/>
  </r>
  <r>
    <n v="4180"/>
    <s v="Devin Robinson"/>
    <d v="1995-03-07T00:00:00"/>
    <s v="Former"/>
    <s v="F"/>
    <s v="USA"/>
    <s v="Black"/>
    <d v="2018-04-11T00:00:00"/>
    <n v="2017"/>
    <n v="2019"/>
    <d v="2019-07-31T00:00:00"/>
    <n v="0"/>
    <s v="No"/>
    <n v="24"/>
    <n v="23.1"/>
    <n v="24.4"/>
    <n v="90"/>
    <n v="203.2"/>
    <n v="203.2"/>
    <n v="21.796918593837187"/>
    <n v="8"/>
    <s v="No"/>
    <m/>
    <m/>
    <m/>
    <x v="1"/>
  </r>
  <r>
    <n v="4181"/>
    <s v="Jayson Tatum"/>
    <d v="1998-03-03T00:00:00"/>
    <s v="Active"/>
    <s v="F"/>
    <s v="USA"/>
    <s v="Black"/>
    <d v="2017-10-17T00:00:00"/>
    <n v="2017"/>
    <n v="2020"/>
    <d v="2019-07-31T00:00:00"/>
    <n v="0"/>
    <s v="No"/>
    <n v="21"/>
    <n v="19.62"/>
    <n v="21.41"/>
    <n v="95"/>
    <n v="203.2"/>
    <n v="203.2"/>
    <n v="23.007858515717029"/>
    <n v="159"/>
    <s v="No"/>
    <m/>
    <m/>
    <m/>
    <x v="1"/>
  </r>
  <r>
    <n v="4182"/>
    <s v="Daniel Theis"/>
    <d v="1992-04-04T00:00:00"/>
    <s v="Active"/>
    <s v="C"/>
    <s v="No USA"/>
    <s v="White"/>
    <d v="2017-10-18T00:00:00"/>
    <n v="2017"/>
    <n v="2020"/>
    <d v="2019-07-31T00:00:00"/>
    <n v="0"/>
    <s v="No"/>
    <n v="27"/>
    <n v="25.54"/>
    <n v="27.32"/>
    <n v="111"/>
    <n v="203.2"/>
    <n v="203.2"/>
    <n v="26.882866265732531"/>
    <n v="129"/>
    <s v="No"/>
    <m/>
    <m/>
    <m/>
    <x v="1"/>
  </r>
  <r>
    <n v="4183"/>
    <s v="Guerschon Yabusele"/>
    <d v="1995-12-17T00:00:00"/>
    <s v="Former"/>
    <s v="F"/>
    <s v="No USA"/>
    <s v="Black"/>
    <d v="2017-10-20T00:00:00"/>
    <n v="2017"/>
    <n v="2019"/>
    <d v="2019-07-31T00:00:00"/>
    <n v="0"/>
    <s v="No"/>
    <n v="23"/>
    <n v="21.84"/>
    <n v="23.62"/>
    <n v="117"/>
    <n v="203.2"/>
    <n v="203.2"/>
    <n v="28.335994171988343"/>
    <n v="74"/>
    <s v="No"/>
    <m/>
    <m/>
    <m/>
    <x v="1"/>
  </r>
  <r>
    <n v="4184"/>
    <s v="OG Anunoby"/>
    <d v="1997-07-17T00:00:00"/>
    <s v="Active"/>
    <s v="F"/>
    <s v="No USA"/>
    <s v="Black"/>
    <d v="2017-10-19T00:00:00"/>
    <n v="2017"/>
    <n v="2020"/>
    <d v="2019-07-31T00:00:00"/>
    <n v="0"/>
    <s v="No"/>
    <n v="22"/>
    <n v="20.260000000000002"/>
    <n v="22.04"/>
    <n v="105"/>
    <n v="200.66"/>
    <n v="200.66"/>
    <n v="26.077603829618809"/>
    <n v="141"/>
    <s v="No"/>
    <m/>
    <m/>
    <m/>
    <x v="1"/>
  </r>
  <r>
    <n v="4185"/>
    <s v="Dillon Brooks"/>
    <d v="1996-01-22T00:00:00"/>
    <s v="Active"/>
    <s v="F-G"/>
    <s v="No USA"/>
    <s v="Mezcla"/>
    <d v="2017-10-18T00:00:00"/>
    <n v="2017"/>
    <n v="2020"/>
    <d v="2019-07-31T00:00:00"/>
    <n v="0"/>
    <s v="No"/>
    <n v="23"/>
    <n v="21.74"/>
    <n v="23.52"/>
    <n v="102"/>
    <n v="200.66"/>
    <n v="200.66"/>
    <n v="25.33252943448684"/>
    <n v="100"/>
    <s v="No"/>
    <m/>
    <m/>
    <m/>
    <x v="1"/>
  </r>
  <r>
    <n v="4186"/>
    <s v="Torrey Craig"/>
    <d v="1990-12-19T00:00:00"/>
    <s v="Active"/>
    <s v="F"/>
    <s v="USA"/>
    <s v="Black"/>
    <d v="2017-11-28T00:00:00"/>
    <n v="2017"/>
    <n v="2020"/>
    <d v="2019-07-31T00:00:00"/>
    <n v="0"/>
    <s v="No"/>
    <n v="28"/>
    <n v="26.94"/>
    <n v="28.61"/>
    <n v="100"/>
    <n v="200.66"/>
    <n v="200.66"/>
    <n v="24.835813171065531"/>
    <n v="114"/>
    <s v="No"/>
    <m/>
    <m/>
    <m/>
    <x v="1"/>
  </r>
  <r>
    <n v="4187"/>
    <s v="Daniel Hamilton"/>
    <d v="1995-08-08T00:00:00"/>
    <s v="Former"/>
    <s v="g"/>
    <s v="USA"/>
    <s v="Black"/>
    <d v="2017-11-15T00:00:00"/>
    <n v="2017"/>
    <n v="2019"/>
    <d v="2019-07-31T00:00:00"/>
    <n v="0"/>
    <s v="No"/>
    <n v="23"/>
    <n v="22.27"/>
    <n v="23.98"/>
    <n v="88"/>
    <n v="200.66"/>
    <n v="200.66"/>
    <n v="21.855515590537667"/>
    <n v="25"/>
    <s v="No"/>
    <m/>
    <m/>
    <m/>
    <x v="1"/>
  </r>
  <r>
    <n v="4188"/>
    <s v="Shaquille Harrison"/>
    <d v="1993-10-06T00:00:00"/>
    <s v="Active"/>
    <s v="g"/>
    <s v="USA"/>
    <s v="Black"/>
    <d v="2018-02-23T00:00:00"/>
    <n v="2017"/>
    <n v="2020"/>
    <d v="2019-07-31T00:00:00"/>
    <n v="0"/>
    <s v="No"/>
    <n v="25"/>
    <n v="24.38"/>
    <n v="25.82"/>
    <n v="86"/>
    <n v="200.66"/>
    <n v="200.66"/>
    <n v="21.358799327116358"/>
    <n v="96"/>
    <s v="Yes"/>
    <m/>
    <m/>
    <m/>
    <x v="1"/>
  </r>
  <r>
    <n v="4189"/>
    <s v="Justin Jackson"/>
    <d v="1995-03-28T00:00:00"/>
    <s v="Active"/>
    <s v="F"/>
    <s v="USA"/>
    <s v="Mezcla"/>
    <d v="2017-10-18T00:00:00"/>
    <n v="2017"/>
    <n v="2020"/>
    <d v="2019-07-31T00:00:00"/>
    <n v="0"/>
    <s v="No"/>
    <n v="24"/>
    <n v="22.56"/>
    <n v="24.34"/>
    <n v="99"/>
    <n v="200.66"/>
    <n v="200.66"/>
    <n v="24.587455039354875"/>
    <n v="149"/>
    <s v="No"/>
    <m/>
    <m/>
    <m/>
    <x v="1"/>
  </r>
  <r>
    <n v="4190"/>
    <s v="Jalen Jones"/>
    <d v="1993-05-27T00:00:00"/>
    <s v="Former"/>
    <s v="F"/>
    <s v="USA"/>
    <s v="Black"/>
    <d v="2017-10-28T00:00:00"/>
    <n v="2017"/>
    <n v="2019"/>
    <d v="2019-07-31T00:00:00"/>
    <n v="0"/>
    <s v="No"/>
    <n v="26"/>
    <n v="24.42"/>
    <n v="26.18"/>
    <n v="99"/>
    <n v="200.66"/>
    <n v="200.66"/>
    <n v="24.587455039354875"/>
    <n v="32"/>
    <s v="No"/>
    <m/>
    <m/>
    <m/>
    <x v="1"/>
  </r>
  <r>
    <n v="4191"/>
    <s v="Furkan Korkmaz"/>
    <d v="1997-07-24T00:00:00"/>
    <s v="Active"/>
    <s v="g"/>
    <s v="No USA"/>
    <s v="White"/>
    <d v="2017-11-11T00:00:00"/>
    <n v="2017"/>
    <n v="2020"/>
    <d v="2019-07-31T00:00:00"/>
    <n v="0"/>
    <s v="No"/>
    <n v="22"/>
    <n v="20.3"/>
    <n v="22.02"/>
    <n v="91"/>
    <n v="200.66"/>
    <n v="200.66"/>
    <n v="22.600589985669632"/>
    <n v="62"/>
    <s v="No"/>
    <m/>
    <m/>
    <m/>
    <x v="1"/>
  </r>
  <r>
    <n v="4192"/>
    <s v="Alfonzo McKinnie"/>
    <d v="1992-09-17T00:00:00"/>
    <s v="Active"/>
    <s v="F"/>
    <s v="USA"/>
    <s v="Black"/>
    <d v="2017-10-19T00:00:00"/>
    <n v="2017"/>
    <n v="2020"/>
    <d v="2019-07-31T00:00:00"/>
    <n v="0"/>
    <s v="No"/>
    <n v="26"/>
    <n v="25.09"/>
    <n v="26.87"/>
    <n v="97"/>
    <n v="200.66"/>
    <n v="200.66"/>
    <n v="24.090738775933566"/>
    <n v="86"/>
    <s v="No"/>
    <m/>
    <m/>
    <m/>
    <x v="1"/>
  </r>
  <r>
    <n v="4193"/>
    <s v="Malcolm Miller"/>
    <d v="1993-03-06T00:00:00"/>
    <s v="Active"/>
    <s v="F"/>
    <s v="USA"/>
    <s v="Black"/>
    <d v="2017-12-20T00:00:00"/>
    <n v="2017"/>
    <n v="2020"/>
    <d v="2019-07-31T00:00:00"/>
    <n v="0"/>
    <s v="No"/>
    <n v="26"/>
    <n v="24.79"/>
    <n v="26.4"/>
    <n v="95"/>
    <n v="200.66"/>
    <n v="200.66"/>
    <n v="23.594022512512254"/>
    <n v="25"/>
    <s v="No"/>
    <m/>
    <m/>
    <m/>
    <x v="1"/>
  </r>
  <r>
    <n v="4194"/>
    <s v="Cedi Osman"/>
    <d v="1995-04-08T00:00:00"/>
    <s v="Active"/>
    <s v="F"/>
    <s v="No USA"/>
    <s v="White"/>
    <d v="2017-10-20T00:00:00"/>
    <n v="2017"/>
    <n v="2020"/>
    <d v="2019-07-31T00:00:00"/>
    <n v="0"/>
    <s v="No"/>
    <n v="24"/>
    <n v="22.54"/>
    <n v="24.31"/>
    <n v="104"/>
    <n v="200.66"/>
    <n v="200.66"/>
    <n v="25.829245697908153"/>
    <n v="137"/>
    <s v="No"/>
    <m/>
    <m/>
    <m/>
    <x v="1"/>
  </r>
  <r>
    <n v="4195"/>
    <s v="Dwayne Bacon"/>
    <d v="1995-08-30T00:00:00"/>
    <s v="Active"/>
    <s v="g"/>
    <s v="USA"/>
    <s v="Black"/>
    <d v="2017-10-18T00:00:00"/>
    <n v="2017"/>
    <n v="2020"/>
    <d v="2019-07-31T00:00:00"/>
    <n v="0"/>
    <s v="No"/>
    <n v="23"/>
    <n v="22.14"/>
    <n v="23.92"/>
    <n v="100"/>
    <n v="198.12"/>
    <n v="198.12"/>
    <n v="25.476711045466796"/>
    <n v="96"/>
    <s v="No"/>
    <m/>
    <m/>
    <m/>
    <x v="1"/>
  </r>
  <r>
    <n v="4196"/>
    <s v="Lonzo Ball"/>
    <d v="1997-10-27T00:00:00"/>
    <s v="Active"/>
    <s v="g"/>
    <s v="USA"/>
    <s v="Mezcla"/>
    <d v="2017-10-19T00:00:00"/>
    <n v="2017"/>
    <n v="2020"/>
    <d v="2019-07-31T00:00:00"/>
    <n v="0"/>
    <s v="No"/>
    <n v="21"/>
    <n v="19.98"/>
    <n v="21.76"/>
    <n v="86"/>
    <n v="198.12"/>
    <n v="198.12"/>
    <n v="21.909971499101445"/>
    <n v="99"/>
    <s v="No"/>
    <m/>
    <m/>
    <m/>
    <x v="1"/>
  </r>
  <r>
    <n v="4197"/>
    <s v="Jabari Bird"/>
    <d v="1994-07-03T00:00:00"/>
    <s v="Former"/>
    <s v="g"/>
    <s v="USA"/>
    <s v="Black"/>
    <d v="2017-10-20T00:00:00"/>
    <n v="2017"/>
    <n v="2018"/>
    <d v="2019-07-31T00:00:00"/>
    <n v="0"/>
    <s v="No"/>
    <n v="25"/>
    <n v="23.3"/>
    <n v="25.08"/>
    <n v="89"/>
    <n v="198.12"/>
    <n v="198.12"/>
    <n v="22.674272830465448"/>
    <n v="13"/>
    <s v="No"/>
    <m/>
    <m/>
    <m/>
    <x v="1"/>
  </r>
  <r>
    <n v="4198"/>
    <s v="Bogdan Bogdanović"/>
    <d v="1992-08-18T00:00:00"/>
    <s v="Active"/>
    <s v="g"/>
    <s v="No USA"/>
    <s v="White"/>
    <d v="2017-10-23T00:00:00"/>
    <n v="2017"/>
    <n v="2020"/>
    <d v="2019-07-31T00:00:00"/>
    <n v="0"/>
    <s v="No"/>
    <n v="26"/>
    <n v="25.18"/>
    <n v="26.95"/>
    <n v="99"/>
    <n v="198.12"/>
    <n v="198.12"/>
    <n v="25.221943935012128"/>
    <n v="148"/>
    <s v="No"/>
    <m/>
    <m/>
    <m/>
    <x v="1"/>
  </r>
  <r>
    <n v="4199"/>
    <s v="PJ Dozier"/>
    <d v="1996-10-25T00:00:00"/>
    <s v="Active"/>
    <s v="g"/>
    <s v="USA"/>
    <s v="Black"/>
    <d v="2018-02-08T00:00:00"/>
    <n v="2017"/>
    <n v="2020"/>
    <d v="2019-07-31T00:00:00"/>
    <n v="0"/>
    <s v="No"/>
    <n v="22"/>
    <n v="21.29"/>
    <n v="22.76"/>
    <n v="92"/>
    <n v="198.12"/>
    <n v="198.12"/>
    <n v="23.438574161829454"/>
    <n v="8"/>
    <s v="No"/>
    <m/>
    <m/>
    <m/>
    <x v="1"/>
  </r>
  <r>
    <n v="4200"/>
    <s v="Terrance Ferguson"/>
    <d v="1998-05-17T00:00:00"/>
    <s v="Active"/>
    <s v="G-F"/>
    <s v="USA"/>
    <s v="Black"/>
    <d v="2017-10-19T00:00:00"/>
    <n v="2017"/>
    <n v="2020"/>
    <d v="2019-07-31T00:00:00"/>
    <n v="0"/>
    <s v="No"/>
    <n v="21"/>
    <n v="19.43"/>
    <n v="21.2"/>
    <n v="86"/>
    <n v="198.12"/>
    <n v="198.12"/>
    <n v="21.909971499101445"/>
    <n v="135"/>
    <s v="No"/>
    <m/>
    <m/>
    <m/>
    <x v="1"/>
  </r>
  <r>
    <n v="4201"/>
    <s v="Wesley Iwundu"/>
    <d v="1994-12-20T00:00:00"/>
    <s v="Active"/>
    <s v="F"/>
    <s v="USA"/>
    <s v="Black"/>
    <d v="2017-10-21T00:00:00"/>
    <n v="2017"/>
    <n v="2020"/>
    <d v="2019-07-31T00:00:00"/>
    <n v="0"/>
    <s v="No"/>
    <n v="24"/>
    <n v="22.84"/>
    <n v="24.61"/>
    <n v="88"/>
    <n v="198.12"/>
    <n v="198.12"/>
    <n v="22.419505720010779"/>
    <n v="130"/>
    <s v="No"/>
    <m/>
    <m/>
    <m/>
    <x v="1"/>
  </r>
  <r>
    <n v="4202"/>
    <s v="Semi Ojeleye"/>
    <d v="1994-12-05T00:00:00"/>
    <s v="Active"/>
    <s v="F"/>
    <s v="USA"/>
    <s v="Black"/>
    <d v="2017-10-17T00:00:00"/>
    <n v="2017"/>
    <n v="2020"/>
    <d v="2019-07-31T00:00:00"/>
    <n v="0"/>
    <s v="No"/>
    <n v="24"/>
    <n v="22.87"/>
    <n v="24.65"/>
    <n v="108"/>
    <n v="198.12"/>
    <n v="198.12"/>
    <n v="27.514847929104139"/>
    <n v="129"/>
    <s v="No"/>
    <m/>
    <m/>
    <m/>
    <x v="1"/>
  </r>
  <r>
    <n v="4203"/>
    <s v="Sterling Brown"/>
    <d v="1995-02-10T00:00:00"/>
    <s v="Active"/>
    <s v="G-F"/>
    <s v="USA"/>
    <s v="Black"/>
    <d v="2017-10-20T00:00:00"/>
    <n v="2017"/>
    <n v="2020"/>
    <d v="2019-07-31T00:00:00"/>
    <n v="0"/>
    <s v="No"/>
    <n v="24"/>
    <n v="22.69"/>
    <n v="24.47"/>
    <n v="99"/>
    <n v="195.58"/>
    <n v="195.58"/>
    <n v="25.881313358174022"/>
    <n v="112"/>
    <s v="No"/>
    <m/>
    <m/>
    <m/>
    <x v="1"/>
  </r>
  <r>
    <n v="4204"/>
    <s v="Alex Caruso"/>
    <d v="1994-02-28T00:00:00"/>
    <s v="Active"/>
    <s v="g"/>
    <s v="USA"/>
    <s v="White"/>
    <d v="2017-10-19T00:00:00"/>
    <n v="2017"/>
    <n v="2020"/>
    <d v="2019-07-31T00:00:00"/>
    <n v="0"/>
    <s v="No"/>
    <n v="25"/>
    <n v="23.64"/>
    <n v="25.42"/>
    <n v="84"/>
    <n v="195.58"/>
    <n v="195.58"/>
    <n v="21.959902243299169"/>
    <n v="62"/>
    <s v="No"/>
    <m/>
    <m/>
    <m/>
    <x v="1"/>
  </r>
  <r>
    <n v="4205"/>
    <s v="Antonius Cleveland"/>
    <d v="1994-02-02T00:00:00"/>
    <s v="Active"/>
    <s v="g"/>
    <s v="USA"/>
    <s v="Black"/>
    <d v="2017-11-17T00:00:00"/>
    <n v="2017"/>
    <n v="2020"/>
    <d v="2019-07-31T00:00:00"/>
    <n v="0"/>
    <s v="No"/>
    <n v="25"/>
    <n v="23.79"/>
    <n v="25.49"/>
    <n v="88"/>
    <n v="195.58"/>
    <n v="195.58"/>
    <n v="23.005611873932462"/>
    <n v="17"/>
    <s v="No"/>
    <m/>
    <m/>
    <m/>
    <x v="1"/>
  </r>
  <r>
    <n v="4206"/>
    <s v="Tyler Dorsey"/>
    <d v="1996-02-18T00:00:00"/>
    <s v="Former"/>
    <s v="g"/>
    <s v="USA"/>
    <s v="Black"/>
    <d v="2017-10-20T00:00:00"/>
    <n v="2017"/>
    <n v="2019"/>
    <d v="2019-07-31T00:00:00"/>
    <n v="0"/>
    <s v="No"/>
    <n v="23"/>
    <n v="21.67"/>
    <n v="23.45"/>
    <n v="83"/>
    <n v="195.58"/>
    <n v="195.58"/>
    <n v="21.698474835640845"/>
    <n v="104"/>
    <s v="No"/>
    <m/>
    <m/>
    <m/>
    <x v="1"/>
  </r>
  <r>
    <n v="4207"/>
    <s v="Damyean Dotson"/>
    <d v="1994-05-06T00:00:00"/>
    <s v="Active"/>
    <s v="g"/>
    <s v="USA"/>
    <s v="Black"/>
    <d v="2017-10-19T00:00:00"/>
    <n v="2017"/>
    <n v="2020"/>
    <d v="2019-07-31T00:00:00"/>
    <n v="0"/>
    <s v="No"/>
    <n v="25"/>
    <n v="23.46"/>
    <n v="25.23"/>
    <n v="95"/>
    <n v="195.58"/>
    <n v="195.58"/>
    <n v="24.835603727540725"/>
    <n v="117"/>
    <s v="No"/>
    <m/>
    <m/>
    <m/>
    <x v="1"/>
  </r>
  <r>
    <n v="4208"/>
    <s v="Josh Hart"/>
    <d v="1995-03-06T00:00:00"/>
    <s v="Active"/>
    <s v="G-F"/>
    <s v="USA"/>
    <s v="Black"/>
    <d v="2017-10-20T00:00:00"/>
    <n v="2017"/>
    <n v="2020"/>
    <d v="2019-07-31T00:00:00"/>
    <n v="0"/>
    <s v="No"/>
    <n v="24"/>
    <n v="22.63"/>
    <n v="24.4"/>
    <n v="97"/>
    <n v="195.58"/>
    <n v="195.58"/>
    <n v="25.358458542857374"/>
    <n v="130"/>
    <s v="No"/>
    <m/>
    <m/>
    <m/>
    <x v="1"/>
  </r>
  <r>
    <n v="4209"/>
    <s v="John Holland"/>
    <d v="1998-11-06T00:00:00"/>
    <s v="Former"/>
    <s v="F"/>
    <s v="USA"/>
    <s v="Black"/>
    <d v="2016-04-19T00:00:00"/>
    <n v="2017"/>
    <n v="2019"/>
    <d v="2019-07-31T00:00:00"/>
    <n v="0"/>
    <s v="No"/>
    <n v="20"/>
    <n v="17.45"/>
    <n v="20.73"/>
    <n v="92"/>
    <n v="195.58"/>
    <n v="195.58"/>
    <n v="24.051321504565756"/>
    <n v="25"/>
    <s v="No"/>
    <m/>
    <m/>
    <m/>
    <x v="1"/>
  </r>
  <r>
    <n v="4210"/>
    <s v="Luke Kennard"/>
    <d v="1996-06-24T00:00:00"/>
    <s v="Active"/>
    <s v="g"/>
    <s v="USA"/>
    <s v="White"/>
    <d v="2017-10-20T00:00:00"/>
    <n v="2017"/>
    <n v="2020"/>
    <d v="2019-07-31T00:00:00"/>
    <n v="0"/>
    <s v="No"/>
    <n v="23"/>
    <n v="21.32"/>
    <n v="23.1"/>
    <n v="93"/>
    <n v="195.58"/>
    <n v="195.58"/>
    <n v="24.31274891222408"/>
    <n v="136"/>
    <s v="Yes"/>
    <m/>
    <m/>
    <m/>
    <x v="1"/>
  </r>
  <r>
    <n v="4211"/>
    <s v="Damion Lee"/>
    <d v="1992-10-21T00:00:00"/>
    <s v="Active"/>
    <s v="g"/>
    <s v="USA"/>
    <s v="Duda"/>
    <d v="2018-03-13T00:00:00"/>
    <n v="2017"/>
    <n v="2020"/>
    <d v="2019-07-31T00:00:00"/>
    <n v="0"/>
    <s v="No"/>
    <n v="26"/>
    <n v="25.39"/>
    <n v="26.77"/>
    <n v="95"/>
    <n v="195.58"/>
    <n v="195.58"/>
    <n v="24.835603727540725"/>
    <n v="47"/>
    <s v="No"/>
    <m/>
    <m/>
    <m/>
    <x v="1"/>
  </r>
  <r>
    <n v="4212"/>
    <s v="Jaylen Morris"/>
    <d v="1995-09-19T00:00:00"/>
    <s v="Former"/>
    <s v="g"/>
    <s v="USA"/>
    <s v="Black"/>
    <d v="2018-02-28T00:00:00"/>
    <n v="2017"/>
    <n v="2019"/>
    <d v="2019-07-31T00:00:00"/>
    <n v="0"/>
    <s v="No"/>
    <n v="23"/>
    <n v="22.44"/>
    <n v="23.86"/>
    <n v="83"/>
    <n v="195.58"/>
    <n v="195.58"/>
    <n v="21.698474835640845"/>
    <n v="10"/>
    <s v="No"/>
    <m/>
    <m/>
    <m/>
    <x v="1"/>
  </r>
  <r>
    <n v="4213"/>
    <s v="Abdel Nader"/>
    <d v="1993-09-25T00:00:00"/>
    <s v="Active"/>
    <s v="F"/>
    <s v="No USA"/>
    <s v="White"/>
    <d v="2017-10-18T00:00:00"/>
    <n v="2017"/>
    <n v="2020"/>
    <d v="2019-07-31T00:00:00"/>
    <n v="0"/>
    <s v="No"/>
    <n v="25"/>
    <n v="24.06"/>
    <n v="25.85"/>
    <n v="102"/>
    <n v="195.58"/>
    <n v="195.58"/>
    <n v="26.665595581148992"/>
    <n v="109"/>
    <s v="No"/>
    <m/>
    <m/>
    <m/>
    <x v="1"/>
  </r>
  <r>
    <n v="4214"/>
    <s v="Davon Reed"/>
    <d v="1995-06-11T00:00:00"/>
    <s v="Former"/>
    <s v="g"/>
    <s v="USA"/>
    <s v="Black"/>
    <d v="2018-01-14T00:00:00"/>
    <n v="2017"/>
    <n v="2019"/>
    <d v="2019-07-31T00:00:00"/>
    <n v="0"/>
    <s v="No"/>
    <n v="24"/>
    <n v="22.6"/>
    <n v="24.14"/>
    <n v="94"/>
    <n v="195.58"/>
    <n v="195.58"/>
    <n v="24.574176319882405"/>
    <n v="31"/>
    <s v="No"/>
    <m/>
    <m/>
    <m/>
    <x v="1"/>
  </r>
  <r>
    <n v="4215"/>
    <s v="Kobi Simmons"/>
    <d v="1997-07-04T00:00:00"/>
    <s v="Former"/>
    <s v="g"/>
    <s v="USA"/>
    <s v="Black"/>
    <d v="2017-11-29T00:00:00"/>
    <n v="2017"/>
    <n v="2019"/>
    <d v="2019-07-31T00:00:00"/>
    <n v="0"/>
    <s v="No"/>
    <n v="22"/>
    <n v="20.41"/>
    <n v="22.07"/>
    <n v="75"/>
    <n v="195.58"/>
    <n v="195.58"/>
    <n v="19.607055574374257"/>
    <n v="33"/>
    <s v="No"/>
    <m/>
    <m/>
    <m/>
    <x v="1"/>
  </r>
  <r>
    <n v="4216"/>
    <s v="Miloš Teodosić"/>
    <d v="1987-03-19T00:00:00"/>
    <s v="Former"/>
    <s v="g"/>
    <s v="No USA"/>
    <s v="White"/>
    <d v="2017-10-19T00:00:00"/>
    <n v="2017"/>
    <n v="2019"/>
    <d v="2019-07-31T00:00:00"/>
    <n v="0"/>
    <s v="No"/>
    <n v="32"/>
    <n v="30.59"/>
    <n v="32.369999999999997"/>
    <n v="88"/>
    <n v="195.58"/>
    <n v="195.58"/>
    <n v="23.005611873932462"/>
    <n v="60"/>
    <s v="No"/>
    <m/>
    <m/>
    <m/>
    <x v="1"/>
  </r>
  <r>
    <n v="4217"/>
    <s v="Sindarius Thornwelln"/>
    <d v="1994-11-15T00:00:00"/>
    <s v="Active"/>
    <s v="G-F"/>
    <s v="USA"/>
    <s v="Black"/>
    <d v="2017-10-19T00:00:00"/>
    <n v="2017"/>
    <n v="2020"/>
    <d v="2019-07-31T00:00:00"/>
    <n v="0"/>
    <s v="No"/>
    <n v="24"/>
    <n v="22.93"/>
    <n v="24.71"/>
    <n v="97"/>
    <n v="195.58"/>
    <n v="195.58"/>
    <n v="25.358458542857374"/>
    <n v="137"/>
    <s v="No"/>
    <m/>
    <m/>
    <m/>
    <x v="1"/>
  </r>
  <r>
    <n v="4218"/>
    <s v="Tyrone Wallace"/>
    <d v="1994-06-10T00:00:00"/>
    <s v="Active"/>
    <s v="g"/>
    <s v="USA"/>
    <s v="Black"/>
    <d v="2018-01-06T00:00:00"/>
    <n v="2017"/>
    <n v="2020"/>
    <d v="2019-07-31T00:00:00"/>
    <n v="0"/>
    <s v="No"/>
    <n v="25"/>
    <n v="23.58"/>
    <n v="25.14"/>
    <n v="89"/>
    <n v="195.58"/>
    <n v="195.58"/>
    <n v="23.267039281590787"/>
    <n v="92"/>
    <s v="Yes"/>
    <m/>
    <m/>
    <m/>
    <x v="1"/>
  </r>
  <r>
    <n v="4219"/>
    <s v="C.J. Williams"/>
    <d v="1990-02-06T00:00:00"/>
    <s v="Former"/>
    <s v="g"/>
    <s v="USA"/>
    <s v="Black"/>
    <d v="2017-11-10T00:00:00"/>
    <n v="2017"/>
    <n v="2019"/>
    <d v="2019-07-31T00:00:00"/>
    <n v="0"/>
    <s v="No"/>
    <n v="29"/>
    <n v="27.76"/>
    <n v="29.48"/>
    <n v="102"/>
    <n v="195.58"/>
    <n v="195.58"/>
    <n v="26.665595581148992"/>
    <n v="53"/>
    <s v="No"/>
    <m/>
    <m/>
    <m/>
    <x v="1"/>
  </r>
  <r>
    <n v="4220"/>
    <s v="Antonio Blakeney"/>
    <d v="1996-10-04T00:00:00"/>
    <s v="Former"/>
    <s v="g"/>
    <s v="USA"/>
    <s v="Black"/>
    <d v="2017-10-19T00:00:00"/>
    <n v="2017"/>
    <n v="2019"/>
    <d v="2019-07-31T00:00:00"/>
    <n v="0"/>
    <s v="No"/>
    <n v="22"/>
    <n v="21.04"/>
    <n v="22.82"/>
    <n v="87"/>
    <n v="193.04"/>
    <n v="193.04"/>
    <n v="23.34665334150613"/>
    <n v="76"/>
    <s v="No"/>
    <m/>
    <m/>
    <m/>
    <x v="1"/>
  </r>
  <r>
    <n v="4221"/>
    <s v="Frank Ntilikina"/>
    <d v="1998-07-28T00:00:00"/>
    <s v="Active"/>
    <s v="g"/>
    <s v="No USA"/>
    <s v="Black"/>
    <d v="2017-10-19T00:00:00"/>
    <n v="2017"/>
    <n v="2020"/>
    <d v="2019-07-31T00:00:00"/>
    <n v="0"/>
    <s v="No"/>
    <n v="21"/>
    <n v="19.23"/>
    <n v="21.01"/>
    <n v="90"/>
    <n v="193.04"/>
    <n v="193.04"/>
    <n v="24.151710353282205"/>
    <n v="121"/>
    <s v="No"/>
    <m/>
    <m/>
    <m/>
    <x v="1"/>
  </r>
  <r>
    <n v="4222"/>
    <s v="Royce O'Neale"/>
    <d v="1993-07-05T00:00:00"/>
    <s v="Active"/>
    <s v="F"/>
    <s v="USA"/>
    <s v="Black"/>
    <d v="2017-10-21T00:00:00"/>
    <n v="2017"/>
    <n v="2020"/>
    <d v="2019-07-31T00:00:00"/>
    <n v="0"/>
    <s v="No"/>
    <n v="26"/>
    <n v="24.3"/>
    <n v="26.07"/>
    <n v="102"/>
    <n v="193.04"/>
    <n v="193.04"/>
    <n v="27.371938400386497"/>
    <n v="151"/>
    <s v="No"/>
    <m/>
    <m/>
    <m/>
    <x v="1"/>
  </r>
  <r>
    <n v="4223"/>
    <s v="Edmond Sumner"/>
    <d v="1995-12-31T00:00:00"/>
    <s v="Active"/>
    <s v="g"/>
    <s v="USA"/>
    <s v="Black"/>
    <d v="2018-01-10T00:00:00"/>
    <n v="2017"/>
    <n v="2020"/>
    <d v="2019-07-31T00:00:00"/>
    <n v="0"/>
    <s v="No"/>
    <n v="23"/>
    <n v="22.03"/>
    <n v="23.58"/>
    <n v="88"/>
    <n v="193.04"/>
    <n v="193.04"/>
    <n v="23.61500567876482"/>
    <n v="24"/>
    <s v="No"/>
    <m/>
    <m/>
    <m/>
    <x v="1"/>
  </r>
  <r>
    <n v="4224"/>
    <s v="Derrick White"/>
    <d v="1994-07-02T00:00:00"/>
    <s v="Active"/>
    <s v="g"/>
    <s v="USA"/>
    <s v="Mezcla"/>
    <d v="2017-10-18T00:00:00"/>
    <n v="2017"/>
    <n v="2020"/>
    <d v="2019-07-31T00:00:00"/>
    <n v="0"/>
    <s v="No"/>
    <n v="25"/>
    <n v="23.3"/>
    <n v="25.08"/>
    <n v="86"/>
    <n v="193.04"/>
    <n v="193.04"/>
    <n v="23.078301004247439"/>
    <n v="84"/>
    <s v="No"/>
    <m/>
    <m/>
    <m/>
    <x v="1"/>
  </r>
  <r>
    <n v="4225"/>
    <s v="Ryan Arcidiacono"/>
    <d v="1994-03-26T00:00:00"/>
    <s v="Active"/>
    <s v="g"/>
    <s v="USA"/>
    <s v="White"/>
    <d v="2017-10-19T00:00:00"/>
    <n v="2017"/>
    <n v="2020"/>
    <d v="2019-07-31T00:00:00"/>
    <n v="0"/>
    <s v="No"/>
    <n v="25"/>
    <n v="23.57"/>
    <n v="25.35"/>
    <n v="88"/>
    <n v="190.5"/>
    <n v="190.5"/>
    <n v="24.248937386763664"/>
    <n v="105"/>
    <s v="No"/>
    <m/>
    <m/>
    <m/>
    <x v="1"/>
  </r>
  <r>
    <n v="4226"/>
    <s v="De'Aaron Fox"/>
    <d v="1997-12-20T00:00:00"/>
    <s v="Active"/>
    <s v="g"/>
    <s v="USA"/>
    <s v="Black"/>
    <d v="2017-10-18T00:00:00"/>
    <n v="2017"/>
    <n v="2020"/>
    <d v="2019-07-31T00:00:00"/>
    <n v="0"/>
    <s v="No"/>
    <n v="21"/>
    <n v="19.829999999999998"/>
    <n v="21.61"/>
    <n v="83"/>
    <n v="190.5"/>
    <n v="190.5"/>
    <n v="22.871156853424818"/>
    <n v="154"/>
    <s v="Yes"/>
    <m/>
    <m/>
    <m/>
    <x v="1"/>
  </r>
  <r>
    <n v="4227"/>
    <s v="Markelle Fultz"/>
    <d v="1998-05-29T00:00:00"/>
    <s v="Active"/>
    <s v="g"/>
    <s v="USA"/>
    <s v="Black"/>
    <d v="2017-10-18T00:00:00"/>
    <n v="2017"/>
    <n v="2020"/>
    <d v="2019-07-31T00:00:00"/>
    <n v="0"/>
    <s v="No"/>
    <n v="21"/>
    <n v="19.39"/>
    <n v="21.17"/>
    <n v="94"/>
    <n v="190.5"/>
    <n v="190.5"/>
    <n v="25.902274026770275"/>
    <n v="33"/>
    <s v="No"/>
    <m/>
    <m/>
    <m/>
    <x v="1"/>
  </r>
  <r>
    <n v="4228"/>
    <s v="Andre Ingram"/>
    <d v="1995-11-19T00:00:00"/>
    <s v="Former"/>
    <s v="g"/>
    <s v="USA"/>
    <s v="Black"/>
    <d v="2018-04-10T00:00:00"/>
    <n v="2017"/>
    <n v="2019"/>
    <d v="2019-07-31T00:00:00"/>
    <n v="0"/>
    <s v="No"/>
    <n v="23"/>
    <n v="22.39"/>
    <n v="23.7"/>
    <n v="86"/>
    <n v="190.5"/>
    <n v="190.5"/>
    <n v="23.697825173428125"/>
    <n v="6"/>
    <s v="No"/>
    <m/>
    <m/>
    <m/>
    <x v="1"/>
  </r>
  <r>
    <n v="4229"/>
    <s v="Walt Lemon"/>
    <d v="1992-07-26T00:00:00"/>
    <s v="Former"/>
    <s v="g"/>
    <s v="USA"/>
    <s v="Black"/>
    <d v="2018-02-23T00:00:00"/>
    <n v="2017"/>
    <n v="2019"/>
    <d v="2019-07-31T00:00:00"/>
    <n v="0"/>
    <s v="No"/>
    <n v="27"/>
    <n v="25.58"/>
    <n v="27.01"/>
    <n v="81"/>
    <n v="190.5"/>
    <n v="190.5"/>
    <n v="22.320044640089282"/>
    <n v="11"/>
    <s v="Yes"/>
    <m/>
    <m/>
    <m/>
    <x v="1"/>
  </r>
  <r>
    <n v="4230"/>
    <s v="Naz Mitrou-Long"/>
    <d v="1993-08-03T00:00:00"/>
    <s v="Active"/>
    <s v="g"/>
    <s v="No USA"/>
    <s v="Black"/>
    <d v="2017-12-26T00:00:00"/>
    <n v="2017"/>
    <n v="2020"/>
    <d v="2019-07-31T00:00:00"/>
    <n v="0"/>
    <s v="No"/>
    <n v="25"/>
    <n v="24.4"/>
    <n v="25.99"/>
    <n v="98"/>
    <n v="190.5"/>
    <n v="190.5"/>
    <n v="27.00449845344135"/>
    <n v="15"/>
    <s v="No"/>
    <m/>
    <m/>
    <m/>
    <x v="1"/>
  </r>
  <r>
    <n v="4231"/>
    <s v="Malik Monk"/>
    <d v="1998-02-04T00:00:00"/>
    <s v="Active"/>
    <s v="g"/>
    <s v="USA"/>
    <s v="Black"/>
    <d v="2017-10-18T00:00:00"/>
    <n v="2017"/>
    <n v="2020"/>
    <d v="2019-07-31T00:00:00"/>
    <n v="0"/>
    <s v="No"/>
    <n v="21"/>
    <n v="19.7"/>
    <n v="21.48"/>
    <n v="90"/>
    <n v="190.5"/>
    <n v="190.5"/>
    <n v="24.8000496000992"/>
    <n v="136"/>
    <s v="No"/>
    <m/>
    <m/>
    <m/>
    <x v="1"/>
  </r>
  <r>
    <n v="4232"/>
    <s v="Monte Morris"/>
    <d v="1995-06-27T00:00:00"/>
    <s v="Active"/>
    <s v="g"/>
    <s v="USA"/>
    <s v="Black"/>
    <d v="2017-12-12T00:00:00"/>
    <n v="2017"/>
    <n v="2020"/>
    <d v="2019-07-31T00:00:00"/>
    <n v="0"/>
    <s v="No"/>
    <n v="24"/>
    <n v="22.46"/>
    <n v="24.09"/>
    <n v="86"/>
    <n v="187.96"/>
    <n v="187.96"/>
    <n v="24.342634514341341"/>
    <n v="85"/>
    <s v="No"/>
    <m/>
    <m/>
    <m/>
    <x v="1"/>
  </r>
  <r>
    <n v="4233"/>
    <s v="Dennis Smith"/>
    <d v="1997-11-25T00:00:00"/>
    <s v="Active"/>
    <s v="g"/>
    <s v="USA"/>
    <s v="Black"/>
    <d v="2017-10-18T00:00:00"/>
    <n v="2017"/>
    <n v="2020"/>
    <d v="2019-07-31T00:00:00"/>
    <n v="0"/>
    <s v="No"/>
    <n v="21"/>
    <n v="19.899999999999999"/>
    <n v="21.68"/>
    <n v="92"/>
    <n v="187.96"/>
    <n v="187.96"/>
    <n v="26.040957852551202"/>
    <n v="122"/>
    <s v="No"/>
    <m/>
    <m/>
    <m/>
    <x v="1"/>
  </r>
  <r>
    <n v="4234"/>
    <s v="Kadeem Allen"/>
    <d v="1993-01-15T00:00:00"/>
    <s v="Active"/>
    <s v="g"/>
    <s v="USA"/>
    <s v="Black"/>
    <d v="2017-12-11T00:00:00"/>
    <n v="2017"/>
    <n v="2020"/>
    <d v="2019-07-31T00:00:00"/>
    <n v="0"/>
    <s v="No"/>
    <n v="26"/>
    <n v="24.9"/>
    <n v="26.54"/>
    <n v="90"/>
    <n v="185.42"/>
    <n v="185.42"/>
    <n v="26.177571589521115"/>
    <n v="37"/>
    <s v="No"/>
    <m/>
    <m/>
    <m/>
    <x v="1"/>
  </r>
  <r>
    <n v="4235"/>
    <s v="Josh Magette"/>
    <d v="1989-11-28T00:00:00"/>
    <s v="Active"/>
    <s v="g"/>
    <s v="USA"/>
    <s v="White"/>
    <d v="2017-10-18T00:00:00"/>
    <n v="2017"/>
    <n v="2020"/>
    <d v="2019-07-31T00:00:00"/>
    <n v="0"/>
    <s v="No"/>
    <n v="29"/>
    <n v="27.89"/>
    <n v="29.67"/>
    <n v="72"/>
    <n v="185.42"/>
    <n v="185.42"/>
    <n v="20.942057271616893"/>
    <n v="18"/>
    <s v="Yes"/>
    <m/>
    <m/>
    <m/>
    <x v="1"/>
  </r>
  <r>
    <n v="4236"/>
    <s v="Donovan Mitchell"/>
    <d v="1996-09-07T00:00:00"/>
    <s v="Active"/>
    <s v="g"/>
    <s v="USA"/>
    <s v="Black"/>
    <d v="2017-10-18T00:00:00"/>
    <n v="2017"/>
    <n v="2020"/>
    <d v="2019-07-31T00:00:00"/>
    <n v="0"/>
    <s v="No"/>
    <n v="22"/>
    <n v="21.11"/>
    <n v="22.89"/>
    <n v="97"/>
    <n v="185.42"/>
    <n v="185.42"/>
    <n v="28.213604935372757"/>
    <n v="156"/>
    <s v="No"/>
    <m/>
    <m/>
    <m/>
    <x v="1"/>
  </r>
  <r>
    <n v="4237"/>
    <s v="Jawun Evans"/>
    <d v="1996-07-26T00:00:00"/>
    <s v="Former"/>
    <s v="g"/>
    <s v="USA"/>
    <s v="Black"/>
    <d v="2017-10-30T00:00:00"/>
    <n v="2017"/>
    <n v="2019"/>
    <d v="2019-07-31T00:00:00"/>
    <n v="0"/>
    <s v="No"/>
    <n v="23"/>
    <n v="21.26"/>
    <n v="23.01"/>
    <n v="83"/>
    <n v="182.88"/>
    <n v="182.88"/>
    <n v="24.816793460747416"/>
    <n v="56"/>
    <s v="No"/>
    <m/>
    <m/>
    <m/>
    <x v="1"/>
  </r>
  <r>
    <n v="4238"/>
    <s v="Josh Gray"/>
    <d v="1993-09-09T00:00:00"/>
    <s v="Active"/>
    <s v="g"/>
    <s v="USA"/>
    <s v="Black"/>
    <d v="2018-02-02T00:00:00"/>
    <n v="2017"/>
    <n v="2020"/>
    <d v="2019-07-31T00:00:00"/>
    <n v="0"/>
    <s v="No"/>
    <n v="25"/>
    <n v="24.4"/>
    <n v="25.89"/>
    <n v="81"/>
    <n v="182.88"/>
    <n v="182.88"/>
    <n v="24.218798437596874"/>
    <n v="5"/>
    <s v="No"/>
    <m/>
    <m/>
    <m/>
    <x v="1"/>
  </r>
  <r>
    <n v="4239"/>
    <s v="Derrick Walton"/>
    <d v="1995-04-03T00:00:00"/>
    <s v="Active"/>
    <s v="g"/>
    <s v="USA"/>
    <s v="Black"/>
    <d v="2017-11-06T00:00:00"/>
    <n v="2017"/>
    <n v="2020"/>
    <d v="2019-07-31T00:00:00"/>
    <n v="0"/>
    <s v="No"/>
    <n v="24"/>
    <n v="22.6"/>
    <n v="24.33"/>
    <n v="85"/>
    <n v="182.88"/>
    <n v="182.88"/>
    <n v="25.414788483897954"/>
    <n v="16"/>
    <s v="No"/>
    <m/>
    <m/>
    <m/>
    <x v="1"/>
  </r>
  <r>
    <n v="4240"/>
    <s v="Frank Mason"/>
    <d v="1994-04-03T00:00:00"/>
    <s v="Active"/>
    <s v="g"/>
    <s v="USA"/>
    <s v="Black"/>
    <d v="2017-10-21T00:00:00"/>
    <n v="2017"/>
    <n v="2020"/>
    <d v="2019-07-31T00:00:00"/>
    <n v="0"/>
    <s v="No"/>
    <n v="25"/>
    <n v="23.55"/>
    <n v="25.33"/>
    <n v="86"/>
    <n v="180.34"/>
    <n v="180.34"/>
    <n v="26.443218924922274"/>
    <n v="90"/>
    <s v="No"/>
    <m/>
    <m/>
    <m/>
    <x v="1"/>
  </r>
  <r>
    <n v="4241"/>
    <s v="Dakari Johnson"/>
    <d v="1995-09-22T00:00:00"/>
    <s v="Former"/>
    <s v="C"/>
    <s v="USA"/>
    <s v="Black"/>
    <d v="2017-10-19T00:00:00"/>
    <n v="2017"/>
    <n v="2018"/>
    <d v="2019-07-31T00:00:00"/>
    <n v="0"/>
    <s v="No"/>
    <n v="23"/>
    <n v="22.08"/>
    <n v="23.85"/>
    <n v="115"/>
    <n v="213.36"/>
    <n v="213.36"/>
    <n v="25.262238733094236"/>
    <n v="31"/>
    <s v="No"/>
    <m/>
    <m/>
    <m/>
    <x v="1"/>
  </r>
  <r>
    <n v="4242"/>
    <s v="Mangok Mathiang"/>
    <d v="1992-10-08T00:00:00"/>
    <s v="Former"/>
    <s v="C"/>
    <s v="No USA"/>
    <s v="Black"/>
    <d v="2017-10-25T00:00:00"/>
    <n v="2017"/>
    <n v="2018"/>
    <d v="2019-07-31T00:00:00"/>
    <n v="0"/>
    <s v="No"/>
    <n v="26"/>
    <n v="25.05"/>
    <n v="26.81"/>
    <n v="104"/>
    <n v="208.28"/>
    <n v="208.28"/>
    <n v="23.973873051850799"/>
    <n v="4"/>
    <s v="No"/>
    <m/>
    <m/>
    <m/>
    <x v="1"/>
  </r>
  <r>
    <n v="4243"/>
    <s v="Matt Costello"/>
    <d v="1993-08-05T00:00:00"/>
    <s v="Former"/>
    <s v="C"/>
    <s v="USA"/>
    <s v="White"/>
    <d v="2017-11-11T00:00:00"/>
    <n v="2017"/>
    <n v="2018"/>
    <d v="2019-07-31T00:00:00"/>
    <n v="0"/>
    <s v="No"/>
    <n v="25"/>
    <n v="24.27"/>
    <n v="25.98"/>
    <n v="111"/>
    <n v="205.74"/>
    <n v="205.74"/>
    <n v="26.223189163342195"/>
    <n v="4"/>
    <s v="No"/>
    <m/>
    <m/>
    <m/>
    <x v="1"/>
  </r>
  <r>
    <n v="4244"/>
    <s v="Omari Johnson"/>
    <d v="1989-11-26T00:00:00"/>
    <s v="Former"/>
    <s v="F"/>
    <s v="No USA"/>
    <s v="Black"/>
    <d v="2018-04-06T00:00:00"/>
    <n v="2017"/>
    <n v="2018"/>
    <d v="2019-07-31T00:00:00"/>
    <n v="0"/>
    <s v="No"/>
    <n v="29"/>
    <n v="28.36"/>
    <n v="29.68"/>
    <n v="99"/>
    <n v="205.74"/>
    <n v="205.74"/>
    <n v="23.388249794332229"/>
    <n v="4"/>
    <s v="No"/>
    <m/>
    <m/>
    <m/>
    <x v="1"/>
  </r>
  <r>
    <n v="4245"/>
    <s v="James Webb"/>
    <d v="1993-08-19T00:00:00"/>
    <s v="Former"/>
    <s v="F"/>
    <s v="USA"/>
    <s v="Black"/>
    <d v="2018-01-27T00:00:00"/>
    <n v="2017"/>
    <n v="2018"/>
    <d v="2019-07-31T00:00:00"/>
    <n v="0"/>
    <s v="No"/>
    <n v="25"/>
    <n v="24.44"/>
    <n v="25.95"/>
    <n v="91"/>
    <n v="205.74"/>
    <n v="205.74"/>
    <n v="21.498290214992249"/>
    <n v="10"/>
    <s v="No"/>
    <m/>
    <m/>
    <m/>
    <x v="1"/>
  </r>
  <r>
    <n v="4246"/>
    <s v="Nigel Hayes"/>
    <d v="1994-12-16T00:00:00"/>
    <s v="Former"/>
    <s v="F"/>
    <s v="USA"/>
    <s v="Black"/>
    <d v="2018-01-21T00:00:00"/>
    <n v="2017"/>
    <n v="2018"/>
    <d v="2019-07-31T00:00:00"/>
    <n v="0"/>
    <s v="No"/>
    <n v="24"/>
    <n v="23.1"/>
    <n v="24.62"/>
    <n v="115"/>
    <n v="203.2"/>
    <n v="203.2"/>
    <n v="27.851618203236406"/>
    <n v="9"/>
    <s v="No"/>
    <m/>
    <m/>
    <m/>
    <x v="1"/>
  </r>
  <r>
    <n v="4247"/>
    <s v="Vince Hunter"/>
    <d v="1994-08-05T00:00:00"/>
    <s v="Former"/>
    <s v="F"/>
    <s v="USA"/>
    <s v="Black"/>
    <d v="2017-12-01T00:00:00"/>
    <n v="2017"/>
    <n v="2018"/>
    <d v="2019-07-31T00:00:00"/>
    <n v="0"/>
    <s v="No"/>
    <n v="24"/>
    <n v="23.32"/>
    <n v="24.99"/>
    <n v="94"/>
    <n v="203.2"/>
    <n v="203.2"/>
    <n v="22.765670531341062"/>
    <n v="4"/>
    <s v="No"/>
    <m/>
    <m/>
    <m/>
    <x v="1"/>
  </r>
  <r>
    <n v="4248"/>
    <s v="Ben Moore"/>
    <d v="1995-05-13T00:00:00"/>
    <s v="Former"/>
    <s v="F"/>
    <s v="USA"/>
    <s v="Black"/>
    <d v="2018-01-24T00:00:00"/>
    <n v="2017"/>
    <n v="2018"/>
    <d v="2019-07-31T00:00:00"/>
    <n v="0"/>
    <s v="No"/>
    <n v="24"/>
    <n v="22.7"/>
    <n v="24.22"/>
    <n v="99"/>
    <n v="203.2"/>
    <n v="203.2"/>
    <n v="23.976610453220903"/>
    <n v="2"/>
    <s v="No"/>
    <m/>
    <m/>
    <m/>
    <x v="1"/>
  </r>
  <r>
    <n v="4249"/>
    <s v="Jameel Warney"/>
    <d v="1994-01-31T00:00:00"/>
    <s v="Former"/>
    <s v="F"/>
    <s v="USA"/>
    <s v="Black"/>
    <d v="2018-03-11T00:00:00"/>
    <n v="2017"/>
    <n v="2018"/>
    <d v="2019-07-31T00:00:00"/>
    <n v="0"/>
    <s v="No"/>
    <n v="25"/>
    <n v="24.11"/>
    <n v="25.49"/>
    <n v="117"/>
    <n v="203.2"/>
    <n v="203.2"/>
    <n v="28.335994171988343"/>
    <n v="3"/>
    <s v="No"/>
    <m/>
    <m/>
    <m/>
    <x v="1"/>
  </r>
  <r>
    <n v="4250"/>
    <s v="Jamel Artis"/>
    <d v="1993-01-12T00:00:00"/>
    <s v="Former"/>
    <s v="g"/>
    <s v="USA"/>
    <s v="Black"/>
    <d v="2017-12-13T00:00:00"/>
    <n v="2017"/>
    <n v="2018"/>
    <d v="2019-07-31T00:00:00"/>
    <n v="0"/>
    <s v="No"/>
    <n v="26"/>
    <n v="24.92"/>
    <n v="26.55"/>
    <n v="96"/>
    <n v="200.66"/>
    <n v="200.66"/>
    <n v="23.84238064422291"/>
    <n v="15"/>
    <s v="No"/>
    <m/>
    <m/>
    <m/>
    <x v="1"/>
  </r>
  <r>
    <n v="4251"/>
    <s v="Erik McCree"/>
    <d v="1993-12-20T00:00:00"/>
    <s v="Former"/>
    <s v="F"/>
    <s v="USA"/>
    <s v="Black"/>
    <d v="2018-02-05T00:00:00"/>
    <n v="2017"/>
    <n v="2018"/>
    <d v="2019-07-31T00:00:00"/>
    <n v="0"/>
    <s v="No"/>
    <n v="25"/>
    <n v="24.13"/>
    <n v="25.61"/>
    <n v="99"/>
    <n v="200.66"/>
    <n v="200.66"/>
    <n v="24.587455039354875"/>
    <n v="4"/>
    <s v="Yes"/>
    <m/>
    <m/>
    <m/>
    <x v="1"/>
  </r>
  <r>
    <n v="4252"/>
    <s v="Andrew White"/>
    <d v="1993-06-16T00:00:00"/>
    <s v="Former"/>
    <s v="F"/>
    <s v="USA"/>
    <s v="Black"/>
    <d v="2018-02-14T00:00:00"/>
    <n v="2017"/>
    <n v="2018"/>
    <d v="2019-07-31T00:00:00"/>
    <n v="0"/>
    <s v="No"/>
    <n v="26"/>
    <n v="24.67"/>
    <n v="26.12"/>
    <n v="95"/>
    <n v="200.66"/>
    <n v="200.66"/>
    <n v="23.594022512512254"/>
    <n v="15"/>
    <s v="No"/>
    <m/>
    <m/>
    <m/>
    <x v="1"/>
  </r>
  <r>
    <n v="4253"/>
    <s v="Jacob Wiley"/>
    <d v="1994-09-04T00:00:00"/>
    <s v="Former"/>
    <s v="F"/>
    <s v="USA"/>
    <s v="Black"/>
    <d v="2017-10-29T00:00:00"/>
    <n v="2017"/>
    <n v="2018"/>
    <d v="2019-07-31T00:00:00"/>
    <n v="0"/>
    <s v="No"/>
    <n v="24"/>
    <n v="23.15"/>
    <n v="24.9"/>
    <n v="97"/>
    <n v="200.66"/>
    <n v="200.66"/>
    <n v="24.090738775933566"/>
    <n v="5"/>
    <s v="No"/>
    <m/>
    <m/>
    <m/>
    <x v="1"/>
  </r>
  <r>
    <n v="4254"/>
    <s v="Jamil Wilson"/>
    <d v="1990-11-21T00:00:00"/>
    <s v="Former"/>
    <s v="F"/>
    <s v="USA"/>
    <s v="Black"/>
    <d v="2017-11-20T00:00:00"/>
    <n v="2017"/>
    <n v="2018"/>
    <d v="2019-07-31T00:00:00"/>
    <n v="0"/>
    <s v="No"/>
    <n v="28"/>
    <n v="27"/>
    <n v="28.69"/>
    <n v="104"/>
    <n v="200.66"/>
    <n v="200.66"/>
    <n v="25.829245697908153"/>
    <n v="15"/>
    <s v="No"/>
    <m/>
    <m/>
    <m/>
    <x v="1"/>
  </r>
  <r>
    <n v="4255"/>
    <s v="Kyle Collinsworth"/>
    <d v="1991-10-03T00:00:00"/>
    <s v="Former"/>
    <s v="F"/>
    <s v="USA"/>
    <s v="White"/>
    <d v="2017-12-20T00:00:00"/>
    <n v="2017"/>
    <n v="2018"/>
    <d v="2019-07-31T00:00:00"/>
    <n v="0"/>
    <s v="No"/>
    <n v="27"/>
    <n v="26.21"/>
    <n v="27.82"/>
    <n v="95"/>
    <n v="198.12"/>
    <n v="198.12"/>
    <n v="24.202875493193456"/>
    <n v="32"/>
    <s v="No"/>
    <m/>
    <m/>
    <m/>
    <x v="1"/>
  </r>
  <r>
    <n v="4256"/>
    <s v="Myke Henry"/>
    <d v="1992-12-23T00:00:00"/>
    <s v="Former"/>
    <s v="F"/>
    <s v="USA"/>
    <s v="Black"/>
    <d v="2018-01-20T00:00:00"/>
    <n v="2017"/>
    <n v="2018"/>
    <d v="2019-07-31T00:00:00"/>
    <n v="0"/>
    <s v="No"/>
    <n v="26"/>
    <n v="25.08"/>
    <n v="26.6"/>
    <n v="96"/>
    <n v="198.12"/>
    <n v="198.12"/>
    <n v="24.457642603648125"/>
    <n v="20"/>
    <s v="No"/>
    <m/>
    <m/>
    <m/>
    <x v="1"/>
  </r>
  <r>
    <n v="4257"/>
    <s v="Charles Cooke"/>
    <d v="1994-07-01T00:00:00"/>
    <s v="Former"/>
    <s v="g"/>
    <s v="USA"/>
    <s v="Black"/>
    <d v="2017-10-28T00:00:00"/>
    <n v="2017"/>
    <n v="2018"/>
    <d v="2019-07-31T00:00:00"/>
    <n v="0"/>
    <s v="No"/>
    <n v="25"/>
    <n v="23.33"/>
    <n v="25.08"/>
    <n v="88"/>
    <n v="195.58"/>
    <n v="195.58"/>
    <n v="23.005611873932462"/>
    <n v="13"/>
    <s v="No"/>
    <m/>
    <m/>
    <m/>
    <x v="1"/>
  </r>
  <r>
    <n v="4258"/>
    <s v="Reggie Hearn"/>
    <d v="1991-08-14T00:00:00"/>
    <s v="Former"/>
    <s v="g"/>
    <s v="USA"/>
    <s v="Black"/>
    <d v="2018-02-05T00:00:00"/>
    <n v="2017"/>
    <n v="2018"/>
    <d v="2019-07-31T00:00:00"/>
    <n v="0"/>
    <s v="No"/>
    <n v="27"/>
    <n v="26.48"/>
    <n v="27.96"/>
    <n v="95"/>
    <n v="195.58"/>
    <n v="195.58"/>
    <n v="24.835603727540725"/>
    <n v="3"/>
    <s v="No"/>
    <m/>
    <m/>
    <m/>
    <x v="1"/>
  </r>
  <r>
    <n v="4259"/>
    <s v="Trey McKinney-Jones"/>
    <d v="1990-08-27T00:00:00"/>
    <s v="Former"/>
    <s v="g"/>
    <s v="USA"/>
    <s v="Mezcla"/>
    <d v="2018-02-23T00:00:00"/>
    <n v="2017"/>
    <n v="2018"/>
    <d v="2019-07-31T00:00:00"/>
    <n v="0"/>
    <s v="No"/>
    <n v="28"/>
    <n v="27.49"/>
    <n v="28.93"/>
    <n v="97"/>
    <n v="195.58"/>
    <n v="195.58"/>
    <n v="25.358458542857374"/>
    <n v="1"/>
    <s v="No"/>
    <m/>
    <m/>
    <m/>
    <x v="1"/>
  </r>
  <r>
    <n v="4260"/>
    <s v="Matt Williams"/>
    <d v="1993-10-14T00:00:00"/>
    <s v="Former"/>
    <s v="g"/>
    <s v="USA"/>
    <s v="Black"/>
    <d v="2017-12-23T00:00:00"/>
    <n v="2017"/>
    <n v="2018"/>
    <d v="2019-07-31T00:00:00"/>
    <n v="0"/>
    <s v="No"/>
    <n v="25"/>
    <n v="24.19"/>
    <n v="25.79"/>
    <n v="95"/>
    <n v="195.58"/>
    <n v="195.58"/>
    <n v="24.835603727540725"/>
    <n v="3"/>
    <s v="No"/>
    <m/>
    <m/>
    <m/>
    <x v="1"/>
  </r>
  <r>
    <n v="4261"/>
    <s v="Gian Clavell"/>
    <d v="1993-11-26T00:00:00"/>
    <s v="Former"/>
    <s v="g"/>
    <s v="No USA"/>
    <s v="Duda"/>
    <d v="2017-10-20T00:00:00"/>
    <n v="2017"/>
    <n v="2018"/>
    <d v="2019-07-31T00:00:00"/>
    <n v="0"/>
    <s v="No"/>
    <n v="25"/>
    <n v="23.9"/>
    <n v="25.68"/>
    <n v="83"/>
    <n v="193.04"/>
    <n v="193.04"/>
    <n v="22.273243992471365"/>
    <n v="7"/>
    <s v="No"/>
    <m/>
    <m/>
    <m/>
    <x v="1"/>
  </r>
  <r>
    <n v="4262"/>
    <s v="Milton Doyle"/>
    <d v="1993-10-31T00:00:00"/>
    <s v="Former"/>
    <s v="g"/>
    <s v="USA"/>
    <s v="Black"/>
    <d v="2017-12-26T00:00:00"/>
    <n v="2017"/>
    <n v="2018"/>
    <d v="2019-07-31T00:00:00"/>
    <n v="0"/>
    <s v="No"/>
    <n v="25"/>
    <n v="24.15"/>
    <n v="25.75"/>
    <n v="83"/>
    <n v="193.04"/>
    <n v="193.04"/>
    <n v="22.273243992471365"/>
    <n v="10"/>
    <s v="No"/>
    <m/>
    <m/>
    <m/>
    <x v="1"/>
  </r>
  <r>
    <n v="4263"/>
    <s v="Aaron Jackson"/>
    <d v="1986-05-06T00:00:00"/>
    <s v="Former"/>
    <s v="g"/>
    <s v="USA"/>
    <s v="Black"/>
    <d v="2018-04-11T00:00:00"/>
    <n v="2017"/>
    <n v="2018"/>
    <d v="2019-07-31T00:00:00"/>
    <n v="0"/>
    <s v="No"/>
    <n v="33"/>
    <n v="31.93"/>
    <n v="33.229999999999997"/>
    <n v="83"/>
    <n v="193.04"/>
    <n v="193.04"/>
    <n v="22.273243992471365"/>
    <n v="1"/>
    <s v="No"/>
    <m/>
    <m/>
    <m/>
    <x v="1"/>
  </r>
  <r>
    <n v="4264"/>
    <s v="Brandon Paul"/>
    <d v="1991-04-30T00:00:00"/>
    <s v="Former"/>
    <s v="g"/>
    <s v="USA"/>
    <s v="Black"/>
    <d v="2017-10-18T00:00:00"/>
    <n v="2017"/>
    <n v="2018"/>
    <d v="2019-07-31T00:00:00"/>
    <n v="0"/>
    <s v="No"/>
    <n v="28"/>
    <n v="26.47"/>
    <n v="28.25"/>
    <n v="90"/>
    <n v="193.04"/>
    <n v="193.04"/>
    <n v="24.151710353282205"/>
    <n v="64"/>
    <s v="No"/>
    <m/>
    <m/>
    <m/>
    <x v="1"/>
  </r>
  <r>
    <n v="4265"/>
    <s v="Rodney Purvis"/>
    <d v="1994-02-14T00:00:00"/>
    <s v="Former"/>
    <s v="g"/>
    <s v="USA"/>
    <s v="Black"/>
    <d v="2018-03-09T00:00:00"/>
    <n v="2017"/>
    <n v="2018"/>
    <d v="2019-07-31T00:00:00"/>
    <n v="0"/>
    <s v="No"/>
    <n v="25"/>
    <n v="24.06"/>
    <n v="25.46"/>
    <n v="92"/>
    <n v="193.04"/>
    <n v="193.04"/>
    <n v="24.688415027799586"/>
    <n v="16"/>
    <s v="No"/>
    <m/>
    <m/>
    <m/>
    <x v="1"/>
  </r>
  <r>
    <n v="4266"/>
    <s v="Xavier Rathan-Mayes"/>
    <d v="1994-04-29T00:00:00"/>
    <s v="Former"/>
    <s v="g"/>
    <s v="No USA"/>
    <s v="Black"/>
    <d v="2018-03-05T00:00:00"/>
    <n v="2017"/>
    <n v="2018"/>
    <d v="2019-07-31T00:00:00"/>
    <n v="0"/>
    <s v="No"/>
    <n v="25"/>
    <n v="23.85"/>
    <n v="25.25"/>
    <n v="94"/>
    <n v="193.04"/>
    <n v="193.04"/>
    <n v="25.225119702316967"/>
    <n v="5"/>
    <s v="No"/>
    <m/>
    <m/>
    <m/>
    <x v="1"/>
  </r>
  <r>
    <n v="4267"/>
    <s v="London Perrantes"/>
    <d v="1994-10-03T00:00:00"/>
    <s v="Former"/>
    <s v="g"/>
    <s v="USA"/>
    <s v="Mezcla"/>
    <d v="2017-12-12T00:00:00"/>
    <n v="2017"/>
    <n v="2018"/>
    <d v="2019-07-31T00:00:00"/>
    <n v="0"/>
    <s v="No"/>
    <n v="24"/>
    <n v="23.19"/>
    <n v="24.82"/>
    <n v="90"/>
    <n v="187.96"/>
    <n v="187.96"/>
    <n v="25.474850073147916"/>
    <n v="14"/>
    <s v="No"/>
    <m/>
    <m/>
    <m/>
    <x v="1"/>
  </r>
  <r>
    <n v="4268"/>
    <s v="Mike James"/>
    <d v="1990-08-18T00:00:00"/>
    <s v="Former"/>
    <s v="g"/>
    <s v="USA"/>
    <s v="Duda"/>
    <d v="2017-10-18T00:00:00"/>
    <n v="2017"/>
    <n v="2018"/>
    <d v="2019-07-31T00:00:00"/>
    <n v="0"/>
    <s v="No"/>
    <n v="28"/>
    <n v="27.17"/>
    <n v="28.95"/>
    <n v="85"/>
    <n v="185.42"/>
    <n v="185.42"/>
    <n v="24.723262056769943"/>
    <n v="36"/>
    <s v="No"/>
    <m/>
    <m/>
    <m/>
    <x v="1"/>
  </r>
  <r>
    <n v="4269"/>
    <s v="Marcus Paige"/>
    <d v="1993-09-11T00:00:00"/>
    <s v="Former"/>
    <s v="g"/>
    <s v="USA"/>
    <s v="Mezcla"/>
    <d v="2017-10-25T00:00:00"/>
    <n v="2017"/>
    <n v="2018"/>
    <d v="2019-07-31T00:00:00"/>
    <n v="0"/>
    <s v="No"/>
    <n v="25"/>
    <n v="24.12"/>
    <n v="25.88"/>
    <n v="79"/>
    <n v="185.42"/>
    <n v="185.42"/>
    <n v="22.978090617468535"/>
    <n v="5"/>
    <s v="Yes"/>
    <m/>
    <m/>
    <m/>
    <x v="1"/>
  </r>
  <r>
    <n v="4270"/>
    <s v="Jacob Pullen"/>
    <d v="1989-11-10T00:00:00"/>
    <s v="Former"/>
    <s v="g"/>
    <s v="USA"/>
    <s v="Black"/>
    <d v="2017-11-20T00:00:00"/>
    <n v="2017"/>
    <n v="2018"/>
    <d v="2019-07-31T00:00:00"/>
    <n v="0"/>
    <s v="No"/>
    <n v="29"/>
    <n v="28.03"/>
    <n v="29.72"/>
    <n v="90"/>
    <n v="185.42"/>
    <n v="185.42"/>
    <n v="26.177571589521115"/>
    <n v="3"/>
    <s v="No"/>
    <m/>
    <m/>
    <m/>
    <x v="1"/>
  </r>
  <r>
    <n v="4271"/>
    <s v="Mohamed Bamba"/>
    <d v="1998-05-12T00:00:00"/>
    <s v="Active"/>
    <s v="C"/>
    <s v="USA"/>
    <s v="Black"/>
    <d v="2018-10-17T00:00:00"/>
    <n v="2018"/>
    <n v="2020"/>
    <d v="2019-07-31T00:00:00"/>
    <n v="0"/>
    <s v="No"/>
    <n v="21"/>
    <n v="20.43"/>
    <n v="21.22"/>
    <n v="104"/>
    <n v="213.36"/>
    <n v="213.36"/>
    <n v="22.845850680363483"/>
    <n v="47"/>
    <s v="No"/>
    <m/>
    <m/>
    <m/>
    <x v="1"/>
  </r>
  <r>
    <n v="4272"/>
    <s v="Isaiah Hartenstein"/>
    <d v="1998-05-05T00:00:00"/>
    <s v="Active"/>
    <s v="C-F"/>
    <s v="USA"/>
    <s v="White"/>
    <d v="2018-10-17T00:00:00"/>
    <n v="2018"/>
    <n v="2020"/>
    <d v="2019-07-31T00:00:00"/>
    <n v="0"/>
    <s v="No"/>
    <n v="21"/>
    <n v="20.45"/>
    <n v="21.24"/>
    <n v="113"/>
    <n v="213.36"/>
    <n v="213.36"/>
    <n v="24.822895450779555"/>
    <n v="28"/>
    <s v="Yes"/>
    <m/>
    <m/>
    <m/>
    <x v="1"/>
  </r>
  <r>
    <n v="4273"/>
    <s v="Isaac Humphries"/>
    <d v="1998-01-05T00:00:00"/>
    <s v="Former"/>
    <s v="C"/>
    <s v="No USA"/>
    <s v="White"/>
    <d v="2019-04-02T00:00:00"/>
    <n v="2018"/>
    <n v="2019"/>
    <d v="2019-07-31T00:00:00"/>
    <n v="0"/>
    <s v="No"/>
    <n v="21"/>
    <n v="21.24"/>
    <n v="21.57"/>
    <n v="115"/>
    <n v="213.36"/>
    <n v="213.36"/>
    <n v="25.262238733094236"/>
    <n v="5"/>
    <s v="No"/>
    <m/>
    <m/>
    <m/>
    <x v="1"/>
  </r>
  <r>
    <n v="4274"/>
    <s v="Mitchell Robinson"/>
    <d v="1998-04-01T00:00:00"/>
    <s v="Active"/>
    <s v="C"/>
    <s v="USA"/>
    <s v="White"/>
    <d v="2018-10-17T00:00:00"/>
    <n v="2018"/>
    <n v="2020"/>
    <d v="2019-07-31T00:00:00"/>
    <n v="0"/>
    <s v="No"/>
    <n v="21"/>
    <n v="20.54"/>
    <n v="21.33"/>
    <n v="108"/>
    <n v="213.36"/>
    <n v="213.36"/>
    <n v="23.724537244992849"/>
    <n v="66"/>
    <s v="No"/>
    <m/>
    <m/>
    <m/>
    <x v="1"/>
  </r>
  <r>
    <n v="4275"/>
    <s v="Thomas Welsh"/>
    <d v="1996-02-03T00:00:00"/>
    <s v="Former"/>
    <s v="C"/>
    <s v="USA"/>
    <s v="White"/>
    <d v="2018-10-17T00:00:00"/>
    <n v="2018"/>
    <n v="2019"/>
    <d v="2019-07-31T00:00:00"/>
    <n v="0"/>
    <s v="No"/>
    <n v="23"/>
    <n v="22.7"/>
    <n v="23.49"/>
    <n v="115"/>
    <n v="213.36"/>
    <n v="213.36"/>
    <n v="25.262238733094236"/>
    <n v="11"/>
    <s v="No"/>
    <m/>
    <m/>
    <m/>
    <x v="1"/>
  </r>
  <r>
    <n v="4276"/>
    <s v="Deandre Ayton"/>
    <d v="1998-07-23T00:00:00"/>
    <s v="Active"/>
    <s v="C"/>
    <s v="No USA"/>
    <s v="Black"/>
    <d v="2018-10-17T00:00:00"/>
    <n v="2018"/>
    <n v="2020"/>
    <d v="2019-07-31T00:00:00"/>
    <n v="0"/>
    <s v="No"/>
    <n v="21"/>
    <n v="20.239999999999998"/>
    <n v="21.02"/>
    <n v="113"/>
    <n v="210.82"/>
    <n v="210.82"/>
    <n v="25.424640775250484"/>
    <n v="71"/>
    <s v="No"/>
    <m/>
    <m/>
    <m/>
    <x v="1"/>
  </r>
  <r>
    <n v="4277"/>
    <s v="Marvin Bagley"/>
    <d v="1999-03-14T00:00:00"/>
    <s v="Active"/>
    <s v="F-C"/>
    <s v="USA"/>
    <s v="Black"/>
    <d v="2018-10-17T00:00:00"/>
    <n v="2018"/>
    <n v="2020"/>
    <d v="2019-07-31T00:00:00"/>
    <n v="0"/>
    <s v="No"/>
    <n v="20"/>
    <n v="19.59"/>
    <n v="20.38"/>
    <n v="106"/>
    <n v="210.82"/>
    <n v="210.82"/>
    <n v="23.849663028111074"/>
    <n v="62"/>
    <s v="Yes"/>
    <m/>
    <m/>
    <m/>
    <x v="1"/>
  </r>
  <r>
    <n v="4278"/>
    <s v="Harry Giles"/>
    <d v="1998-04-22T00:00:00"/>
    <s v="Active"/>
    <s v="C-F"/>
    <s v="USA"/>
    <s v="Black"/>
    <d v="2018-10-17T00:00:00"/>
    <n v="2018"/>
    <n v="2020"/>
    <d v="2019-07-31T00:00:00"/>
    <n v="0"/>
    <s v="No"/>
    <n v="21"/>
    <n v="20.49"/>
    <n v="21.27"/>
    <n v="108"/>
    <n v="210.82"/>
    <n v="210.82"/>
    <n v="24.299656670150906"/>
    <n v="58"/>
    <s v="No"/>
    <m/>
    <m/>
    <m/>
    <x v="1"/>
  </r>
  <r>
    <n v="4279"/>
    <s v="Jaren Jackson"/>
    <d v="1999-09-15T00:00:00"/>
    <s v="Active"/>
    <s v="C-F"/>
    <s v="USA"/>
    <s v="Black"/>
    <d v="2018-10-17T00:00:00"/>
    <n v="2018"/>
    <n v="2020"/>
    <d v="2019-07-31T00:00:00"/>
    <n v="0"/>
    <s v="No"/>
    <n v="19"/>
    <n v="19.09"/>
    <n v="19.87"/>
    <n v="109"/>
    <n v="210.82"/>
    <n v="210.82"/>
    <n v="24.524653491170824"/>
    <n v="58"/>
    <s v="No"/>
    <m/>
    <m/>
    <m/>
    <x v="1"/>
  </r>
  <r>
    <n v="4280"/>
    <s v="Moritz Wagner"/>
    <d v="1997-04-26T00:00:00"/>
    <s v="Active"/>
    <s v="C"/>
    <s v="No USA"/>
    <s v="White"/>
    <d v="2018-11-17T00:00:00"/>
    <n v="2018"/>
    <n v="2020"/>
    <d v="2019-07-31T00:00:00"/>
    <n v="0"/>
    <s v="No"/>
    <n v="22"/>
    <n v="21.56"/>
    <n v="22.26"/>
    <n v="111"/>
    <n v="210.82"/>
    <n v="210.82"/>
    <n v="24.974647133210656"/>
    <n v="43"/>
    <s v="No"/>
    <m/>
    <m/>
    <m/>
    <x v="1"/>
  </r>
  <r>
    <n v="4281"/>
    <s v="Kostas Antetokounmpo"/>
    <d v="1997-11-20T00:00:00"/>
    <s v="Active"/>
    <s v="F"/>
    <s v="No USA"/>
    <s v="Black"/>
    <d v="2019-03-20T00:00:00"/>
    <n v="2018"/>
    <n v="2020"/>
    <d v="2019-07-31T00:00:00"/>
    <n v="0"/>
    <s v="No"/>
    <n v="21"/>
    <n v="21.33"/>
    <n v="21.69"/>
    <n v="90"/>
    <n v="208.28"/>
    <n v="208.28"/>
    <n v="20.746620910255498"/>
    <n v="2"/>
    <s v="No"/>
    <m/>
    <m/>
    <m/>
    <x v="1"/>
  </r>
  <r>
    <n v="4282"/>
    <s v="Tyler Davis"/>
    <d v="1997-05-22T00:00:00"/>
    <s v="Former"/>
    <s v="C"/>
    <s v="USA"/>
    <s v="Mezcla"/>
    <d v="2018-11-28T00:00:00"/>
    <n v="2018"/>
    <n v="2019"/>
    <d v="2019-07-31T00:00:00"/>
    <n v="0"/>
    <s v="No"/>
    <n v="22"/>
    <n v="21.52"/>
    <n v="22.19"/>
    <n v="120"/>
    <n v="208.28"/>
    <n v="208.28"/>
    <n v="27.662161213673997"/>
    <n v="1"/>
    <s v="No"/>
    <m/>
    <m/>
    <m/>
    <x v="1"/>
  </r>
  <r>
    <n v="4283"/>
    <s v="Ángel Delgado"/>
    <d v="1994-11-20T00:00:00"/>
    <s v="Former"/>
    <s v="C"/>
    <s v="No USA"/>
    <s v="Black"/>
    <d v="2019-02-07T00:00:00"/>
    <n v="2018"/>
    <n v="2019"/>
    <d v="2019-07-31T00:00:00"/>
    <n v="0"/>
    <s v="No"/>
    <n v="24"/>
    <n v="24.22"/>
    <n v="24.69"/>
    <n v="111"/>
    <n v="208.28"/>
    <n v="208.28"/>
    <n v="25.587499122648449"/>
    <n v="2"/>
    <s v="No"/>
    <m/>
    <m/>
    <m/>
    <x v="1"/>
  </r>
  <r>
    <n v="4284"/>
    <s v="Ray Spalding"/>
    <d v="1997-03-11T00:00:00"/>
    <s v="Former"/>
    <s v="F-C"/>
    <s v="USA"/>
    <s v="Black"/>
    <d v="2018-10-17T00:00:00"/>
    <n v="2018"/>
    <n v="2019"/>
    <d v="2019-07-31T00:00:00"/>
    <n v="0"/>
    <s v="No"/>
    <n v="22"/>
    <n v="21.6"/>
    <n v="22.39"/>
    <n v="97"/>
    <n v="208.28"/>
    <n v="208.28"/>
    <n v="22.360246981053148"/>
    <n v="14"/>
    <s v="No"/>
    <m/>
    <m/>
    <m/>
    <x v="1"/>
  </r>
  <r>
    <n v="4285"/>
    <s v="Wendell Carter"/>
    <d v="1999-04-16T00:00:00"/>
    <s v="Active"/>
    <s v="C"/>
    <s v="USA"/>
    <s v="Black"/>
    <d v="2018-10-18T00:00:00"/>
    <n v="2018"/>
    <n v="2020"/>
    <d v="2019-07-31T00:00:00"/>
    <n v="0"/>
    <s v="No"/>
    <n v="20"/>
    <n v="19.510000000000002"/>
    <n v="20.29"/>
    <n v="122"/>
    <n v="205.74"/>
    <n v="205.74"/>
    <n v="28.821883584934664"/>
    <n v="44"/>
    <s v="No"/>
    <m/>
    <m/>
    <m/>
    <x v="1"/>
  </r>
  <r>
    <n v="4286"/>
    <s v="Drew Eubanks"/>
    <d v="1997-02-01T00:00:00"/>
    <s v="Active"/>
    <s v="C-F"/>
    <s v="USA"/>
    <s v="White"/>
    <d v="2018-10-20T00:00:00"/>
    <n v="2018"/>
    <n v="2020"/>
    <d v="2019-07-31T00:00:00"/>
    <n v="0"/>
    <s v="No"/>
    <n v="22"/>
    <n v="21.71"/>
    <n v="22.49"/>
    <n v="111"/>
    <n v="205.74"/>
    <n v="205.74"/>
    <n v="26.223189163342195"/>
    <n v="23"/>
    <s v="No"/>
    <m/>
    <m/>
    <m/>
    <x v="1"/>
  </r>
  <r>
    <n v="4287"/>
    <s v="Amile Jefferson"/>
    <d v="1997-05-07T00:00:00"/>
    <s v="Active"/>
    <s v="F"/>
    <s v="USA"/>
    <s v="Black"/>
    <d v="2018-12-31T00:00:00"/>
    <n v="2018"/>
    <n v="2020"/>
    <d v="2019-07-31T00:00:00"/>
    <n v="0"/>
    <s v="No"/>
    <n v="22"/>
    <n v="21.65"/>
    <n v="22.23"/>
    <n v="100"/>
    <n v="205.74"/>
    <n v="205.74"/>
    <n v="23.624494741749725"/>
    <n v="12"/>
    <s v="No"/>
    <m/>
    <m/>
    <m/>
    <x v="1"/>
  </r>
  <r>
    <n v="4288"/>
    <s v="Rodions Kurucs"/>
    <d v="1998-02-05T00:00:00"/>
    <s v="Active"/>
    <s v="F"/>
    <s v="No USA"/>
    <s v="White"/>
    <d v="2018-10-17T00:00:00"/>
    <n v="2018"/>
    <n v="2020"/>
    <d v="2019-07-31T00:00:00"/>
    <n v="0"/>
    <s v="No"/>
    <n v="21"/>
    <n v="20.7"/>
    <n v="21.48"/>
    <n v="103"/>
    <n v="205.74"/>
    <n v="205.74"/>
    <n v="24.333229584002218"/>
    <n v="63"/>
    <s v="No"/>
    <m/>
    <m/>
    <m/>
    <x v="1"/>
  </r>
  <r>
    <n v="4289"/>
    <s v="Chimezie Metu"/>
    <d v="1997-03-22T00:00:00"/>
    <s v="Active"/>
    <s v="C-F"/>
    <s v="USA"/>
    <s v="Black"/>
    <d v="2018-10-20T00:00:00"/>
    <n v="2018"/>
    <n v="2020"/>
    <d v="2019-07-31T00:00:00"/>
    <n v="0"/>
    <s v="No"/>
    <n v="22"/>
    <n v="21.58"/>
    <n v="22.36"/>
    <n v="102"/>
    <n v="205.74"/>
    <n v="205.74"/>
    <n v="24.096984636584718"/>
    <n v="29"/>
    <s v="No"/>
    <m/>
    <m/>
    <m/>
    <x v="1"/>
  </r>
  <r>
    <n v="4290"/>
    <s v="Džanan Musa"/>
    <d v="1999-05-08T00:00:00"/>
    <s v="Active"/>
    <s v="G-F"/>
    <s v="No USA"/>
    <s v="White"/>
    <d v="2018-10-20T00:00:00"/>
    <n v="2018"/>
    <n v="2020"/>
    <d v="2019-07-31T00:00:00"/>
    <n v="0"/>
    <s v="No"/>
    <n v="20"/>
    <n v="19.45"/>
    <n v="20.23"/>
    <n v="98"/>
    <n v="205.74"/>
    <n v="205.74"/>
    <n v="23.152004846914732"/>
    <n v="9"/>
    <s v="No"/>
    <m/>
    <m/>
    <m/>
    <x v="1"/>
  </r>
  <r>
    <n v="4291"/>
    <s v="Emanuel Terry"/>
    <d v="1996-08-21T00:00:00"/>
    <s v="Former"/>
    <s v="F"/>
    <s v="USA"/>
    <s v="Black"/>
    <d v="2019-01-27T00:00:00"/>
    <n v="2018"/>
    <n v="2019"/>
    <d v="2019-07-31T00:00:00"/>
    <n v="0"/>
    <s v="No"/>
    <n v="22"/>
    <n v="22.43"/>
    <n v="22.94"/>
    <n v="99"/>
    <n v="205.74"/>
    <n v="205.74"/>
    <n v="23.388249794332229"/>
    <n v="3"/>
    <s v="No"/>
    <m/>
    <m/>
    <m/>
    <x v="1"/>
  </r>
  <r>
    <n v="4292"/>
    <s v="Jarred Vanderbilt"/>
    <d v="1999-04-03T00:00:00"/>
    <s v="Active"/>
    <s v="F"/>
    <s v="USA"/>
    <s v="Black"/>
    <d v="2019-01-25T00:00:00"/>
    <n v="2018"/>
    <n v="2020"/>
    <d v="2019-07-31T00:00:00"/>
    <n v="0"/>
    <s v="No"/>
    <n v="20"/>
    <n v="19.809999999999999"/>
    <n v="20.329999999999998"/>
    <n v="97"/>
    <n v="205.74"/>
    <n v="205.74"/>
    <n v="22.915759899497232"/>
    <n v="17"/>
    <s v="No"/>
    <m/>
    <m/>
    <m/>
    <x v="1"/>
  </r>
  <r>
    <n v="4293"/>
    <s v="Johnathan Williams"/>
    <d v="1995-05-22T00:00:00"/>
    <s v="Active"/>
    <s v="F-C"/>
    <s v="USA"/>
    <s v="Black"/>
    <d v="2018-10-22T00:00:00"/>
    <n v="2018"/>
    <n v="2020"/>
    <d v="2019-07-31T00:00:00"/>
    <n v="0"/>
    <s v="No"/>
    <n v="24"/>
    <n v="23.42"/>
    <n v="24.19"/>
    <n v="103"/>
    <n v="205.74"/>
    <n v="205.74"/>
    <n v="24.333229584002218"/>
    <n v="24"/>
    <s v="Yes"/>
    <m/>
    <m/>
    <m/>
    <x v="1"/>
  </r>
  <r>
    <n v="4294"/>
    <s v="Keita Bates-Diop"/>
    <d v="1996-01-23T00:00:00"/>
    <s v="Active"/>
    <s v="F"/>
    <s v="USA"/>
    <s v="Black"/>
    <d v="2018-10-26T00:00:00"/>
    <n v="2018"/>
    <n v="2020"/>
    <d v="2019-07-31T00:00:00"/>
    <n v="0"/>
    <s v="No"/>
    <n v="23"/>
    <n v="22.76"/>
    <n v="23.52"/>
    <n v="103"/>
    <n v="203.2"/>
    <n v="203.2"/>
    <n v="24.945362390724782"/>
    <n v="30"/>
    <s v="No"/>
    <m/>
    <m/>
    <m/>
    <x v="1"/>
  </r>
  <r>
    <n v="4295"/>
    <s v="Jaron Blossomgame"/>
    <d v="1993-09-16T00:00:00"/>
    <s v="Former"/>
    <s v="F"/>
    <s v="USA"/>
    <s v="Black"/>
    <d v="2018-12-05T00:00:00"/>
    <n v="2018"/>
    <n v="2019"/>
    <d v="2019-07-31T00:00:00"/>
    <n v="0"/>
    <s v="No"/>
    <n v="25"/>
    <n v="25.22"/>
    <n v="25.87"/>
    <n v="99"/>
    <n v="203.2"/>
    <n v="203.2"/>
    <n v="23.976610453220903"/>
    <n v="27"/>
    <s v="No"/>
    <m/>
    <m/>
    <m/>
    <x v="1"/>
  </r>
  <r>
    <n v="4296"/>
    <s v="Jonah Bolden"/>
    <d v="1996-01-02T00:00:00"/>
    <s v="Active"/>
    <s v="C-F"/>
    <s v="No USA"/>
    <s v="Black"/>
    <d v="2018-10-16T00:00:00"/>
    <n v="2018"/>
    <n v="2020"/>
    <d v="2019-07-31T00:00:00"/>
    <n v="0"/>
    <s v="No"/>
    <n v="23"/>
    <n v="22.79"/>
    <n v="23.58"/>
    <n v="99"/>
    <n v="203.2"/>
    <n v="203.2"/>
    <n v="23.976610453220903"/>
    <n v="44"/>
    <s v="No"/>
    <m/>
    <m/>
    <m/>
    <x v="1"/>
  </r>
  <r>
    <n v="4297"/>
    <s v="Isaac Bonga"/>
    <d v="1999-11-08T00:00:00"/>
    <s v="Active"/>
    <s v="F-G"/>
    <s v="No USA"/>
    <s v="Black"/>
    <d v="2018-12-07T00:00:00"/>
    <n v="2018"/>
    <n v="2020"/>
    <d v="2019-07-31T00:00:00"/>
    <n v="0"/>
    <s v="No"/>
    <n v="19"/>
    <n v="19.079999999999998"/>
    <n v="19.73"/>
    <n v="81"/>
    <n v="203.2"/>
    <n v="203.2"/>
    <n v="19.617226734453467"/>
    <n v="22"/>
    <s v="No"/>
    <m/>
    <m/>
    <m/>
    <x v="1"/>
  </r>
  <r>
    <n v="4298"/>
    <s v="Vince Edwards"/>
    <d v="1996-04-05T00:00:00"/>
    <s v="Former"/>
    <s v="F"/>
    <s v="USA"/>
    <s v="Black"/>
    <d v="2018-11-15T00:00:00"/>
    <n v="2018"/>
    <n v="2019"/>
    <d v="2019-07-31T00:00:00"/>
    <n v="0"/>
    <s v="No"/>
    <n v="23"/>
    <n v="22.61"/>
    <n v="23.32"/>
    <n v="102"/>
    <n v="203.2"/>
    <n v="203.2"/>
    <n v="24.703174406348811"/>
    <n v="2"/>
    <s v="No"/>
    <m/>
    <m/>
    <m/>
    <x v="1"/>
  </r>
  <r>
    <n v="4299"/>
    <s v="Donte Grantham"/>
    <d v="1995-03-19T00:00:00"/>
    <s v="Former"/>
    <s v="F"/>
    <s v="USA"/>
    <s v="Black"/>
    <d v="2019-02-07T00:00:00"/>
    <n v="2018"/>
    <n v="2019"/>
    <d v="2019-07-31T00:00:00"/>
    <n v="0"/>
    <s v="No"/>
    <n v="24"/>
    <n v="23.89"/>
    <n v="24.37"/>
    <n v="97"/>
    <n v="203.2"/>
    <n v="203.2"/>
    <n v="23.492234484468966"/>
    <n v="3"/>
    <s v="No"/>
    <m/>
    <m/>
    <m/>
    <x v="1"/>
  </r>
  <r>
    <n v="4300"/>
    <s v="Yante Maten"/>
    <d v="1996-08-14T00:00:00"/>
    <s v="Former"/>
    <s v="F"/>
    <s v="USA"/>
    <s v="Black"/>
    <d v="2019-04-09T00:00:00"/>
    <n v="2018"/>
    <n v="2019"/>
    <d v="2019-07-31T00:00:00"/>
    <n v="0"/>
    <s v="No"/>
    <n v="22"/>
    <n v="22.65"/>
    <n v="22.96"/>
    <n v="108"/>
    <n v="203.2"/>
    <n v="203.2"/>
    <n v="26.156302312604623"/>
    <n v="2"/>
    <s v="No"/>
    <m/>
    <m/>
    <m/>
    <x v="1"/>
  </r>
  <r>
    <n v="4301"/>
    <s v="Omari Spellman"/>
    <d v="1997-07-21T00:00:00"/>
    <s v="Active"/>
    <s v="C-F"/>
    <s v="USA"/>
    <s v="Black"/>
    <d v="2018-10-17T00:00:00"/>
    <n v="2018"/>
    <n v="2020"/>
    <d v="2019-07-31T00:00:00"/>
    <n v="0"/>
    <s v="No"/>
    <n v="22"/>
    <n v="21.24"/>
    <n v="22.03"/>
    <n v="111"/>
    <n v="203.2"/>
    <n v="203.2"/>
    <n v="26.882866265732531"/>
    <n v="46"/>
    <s v="No"/>
    <m/>
    <m/>
    <m/>
    <x v="1"/>
  </r>
  <r>
    <n v="4302"/>
    <s v="Julian Washburn"/>
    <d v="1991-12-18T00:00:00"/>
    <s v="Former"/>
    <s v="F"/>
    <s v="USA"/>
    <s v="Black"/>
    <d v="2019-01-21T00:00:00"/>
    <n v="2018"/>
    <n v="2019"/>
    <d v="2019-07-31T00:00:00"/>
    <n v="0"/>
    <s v="No"/>
    <n v="27"/>
    <n v="27.09"/>
    <n v="27.62"/>
    <n v="95"/>
    <n v="203.2"/>
    <n v="203.2"/>
    <n v="23.007858515717029"/>
    <n v="18"/>
    <s v="No"/>
    <m/>
    <m/>
    <m/>
    <x v="1"/>
  </r>
  <r>
    <n v="4303"/>
    <s v="Yuta Watanabe"/>
    <d v="1994-10-13T00:00:00"/>
    <s v="Active"/>
    <s v="F"/>
    <s v="No USA"/>
    <s v="White"/>
    <d v="2018-10-27T00:00:00"/>
    <n v="2018"/>
    <n v="2020"/>
    <d v="2019-07-31T00:00:00"/>
    <n v="0"/>
    <s v="No"/>
    <n v="24"/>
    <n v="24.04"/>
    <n v="24.8"/>
    <n v="97"/>
    <n v="203.2"/>
    <n v="203.2"/>
    <n v="23.492234484468966"/>
    <n v="15"/>
    <s v="Yes"/>
    <m/>
    <m/>
    <m/>
    <x v="1"/>
  </r>
  <r>
    <n v="4304"/>
    <s v="Robert Williams"/>
    <d v="1997-10-17T00:00:00"/>
    <s v="Active"/>
    <s v="C"/>
    <s v="USA"/>
    <s v="Black"/>
    <d v="2018-10-22T00:00:00"/>
    <n v="2018"/>
    <n v="2020"/>
    <d v="2019-07-31T00:00:00"/>
    <n v="0"/>
    <s v="No"/>
    <n v="21"/>
    <n v="21.01"/>
    <n v="21.79"/>
    <n v="107"/>
    <n v="203.2"/>
    <n v="203.2"/>
    <n v="25.914114328228656"/>
    <n v="32"/>
    <s v="No"/>
    <m/>
    <m/>
    <m/>
    <x v="1"/>
  </r>
  <r>
    <n v="4305"/>
    <s v="Deng Adel"/>
    <d v="1997-02-01T00:00:00"/>
    <s v="Former"/>
    <s v="F"/>
    <s v="No USA"/>
    <s v="Black"/>
    <d v="2019-01-19T00:00:00"/>
    <n v="2018"/>
    <n v="2019"/>
    <d v="2019-07-31T00:00:00"/>
    <n v="0"/>
    <s v="No"/>
    <n v="22"/>
    <n v="21.96"/>
    <n v="22.49"/>
    <n v="90"/>
    <n v="200.66"/>
    <n v="200.66"/>
    <n v="22.352231853958976"/>
    <n v="19"/>
    <s v="No"/>
    <m/>
    <m/>
    <m/>
    <x v="1"/>
  </r>
  <r>
    <n v="4306"/>
    <s v="Marcus Derrickson"/>
    <d v="1996-02-01T00:00:00"/>
    <s v="Former"/>
    <s v="F"/>
    <s v="USA"/>
    <s v="Black"/>
    <d v="2018-11-10T00:00:00"/>
    <n v="2018"/>
    <n v="2019"/>
    <d v="2019-07-31T00:00:00"/>
    <n v="0"/>
    <s v="No"/>
    <n v="23"/>
    <n v="22.77"/>
    <n v="23.49"/>
    <n v="112"/>
    <n v="200.66"/>
    <n v="200.66"/>
    <n v="27.816110751593396"/>
    <n v="11"/>
    <s v="No"/>
    <m/>
    <m/>
    <m/>
    <x v="1"/>
  </r>
  <r>
    <n v="4307"/>
    <s v="Luka Dončić"/>
    <d v="1999-02-28T00:00:00"/>
    <s v="Active"/>
    <s v="g"/>
    <s v="No USA"/>
    <s v="White"/>
    <d v="2018-10-17T00:00:00"/>
    <n v="2018"/>
    <n v="2020"/>
    <d v="2019-07-31T00:00:00"/>
    <n v="0"/>
    <s v="No"/>
    <n v="20"/>
    <n v="19.63"/>
    <n v="20.420000000000002"/>
    <n v="104"/>
    <n v="200.66"/>
    <n v="200.66"/>
    <n v="25.829245697908153"/>
    <n v="72"/>
    <s v="No"/>
    <m/>
    <m/>
    <m/>
    <x v="1"/>
  </r>
  <r>
    <n v="4308"/>
    <s v="Haywood Highsmith"/>
    <d v="1996-12-09T00:00:00"/>
    <s v="Former"/>
    <s v="F"/>
    <s v="USA"/>
    <s v="Black"/>
    <d v="2019-01-08T00:00:00"/>
    <n v="2018"/>
    <n v="2019"/>
    <d v="2019-07-31T00:00:00"/>
    <n v="0"/>
    <s v="No"/>
    <n v="22"/>
    <n v="22.08"/>
    <n v="22.64"/>
    <n v="99"/>
    <n v="200.66"/>
    <n v="200.66"/>
    <n v="24.587455039354875"/>
    <n v="5"/>
    <s v="No"/>
    <m/>
    <m/>
    <m/>
    <x v="1"/>
  </r>
  <r>
    <n v="4309"/>
    <s v="Kevin Huerter"/>
    <d v="1998-08-27T00:00:00"/>
    <s v="Active"/>
    <s v="g"/>
    <s v="USA"/>
    <s v="White"/>
    <d v="2018-10-17T00:00:00"/>
    <n v="2018"/>
    <n v="2020"/>
    <d v="2019-07-31T00:00:00"/>
    <n v="0"/>
    <s v="No"/>
    <n v="20"/>
    <n v="20.14"/>
    <n v="20.93"/>
    <n v="86"/>
    <n v="200.66"/>
    <n v="200.66"/>
    <n v="21.358799327116358"/>
    <n v="75"/>
    <s v="No"/>
    <m/>
    <m/>
    <m/>
    <x v="1"/>
  </r>
  <r>
    <n v="4310"/>
    <s v="Chandler Hutchison"/>
    <d v="1996-04-26T00:00:00"/>
    <s v="Active"/>
    <s v="F"/>
    <s v="USA"/>
    <s v="Black"/>
    <d v="2018-10-18T00:00:00"/>
    <n v="2018"/>
    <n v="2020"/>
    <d v="2019-07-31T00:00:00"/>
    <n v="0"/>
    <s v="No"/>
    <n v="23"/>
    <n v="22.48"/>
    <n v="23.26"/>
    <n v="95"/>
    <n v="200.66"/>
    <n v="200.66"/>
    <n v="23.594022512512254"/>
    <n v="44"/>
    <s v="No"/>
    <m/>
    <m/>
    <m/>
    <x v="1"/>
  </r>
  <r>
    <n v="4311"/>
    <s v="Alize Johnson"/>
    <d v="1996-04-22T00:00:00"/>
    <s v="Active"/>
    <s v="F"/>
    <s v="USA"/>
    <s v="Black"/>
    <d v="2018-10-19T00:00:00"/>
    <n v="2018"/>
    <n v="2020"/>
    <d v="2019-07-31T00:00:00"/>
    <n v="0"/>
    <s v="No"/>
    <n v="23"/>
    <n v="22.49"/>
    <n v="23.27"/>
    <n v="96"/>
    <n v="200.66"/>
    <n v="200.66"/>
    <n v="23.84238064422291"/>
    <n v="14"/>
    <s v="No"/>
    <m/>
    <m/>
    <m/>
    <x v="1"/>
  </r>
  <r>
    <n v="4312"/>
    <s v="B.J. Johnson"/>
    <d v="1995-12-21T00:00:00"/>
    <s v="Active"/>
    <s v="F"/>
    <s v="USA"/>
    <s v="Black"/>
    <d v="2019-03-03T00:00:00"/>
    <n v="2018"/>
    <n v="2020"/>
    <d v="2019-07-31T00:00:00"/>
    <n v="0"/>
    <s v="No"/>
    <n v="23"/>
    <n v="23.2"/>
    <n v="23.61"/>
    <n v="90"/>
    <n v="200.66"/>
    <n v="200.66"/>
    <n v="22.352231853958976"/>
    <n v="7"/>
    <s v="Yes"/>
    <m/>
    <m/>
    <m/>
    <x v="1"/>
  </r>
  <r>
    <n v="4313"/>
    <s v="Kevin Knox"/>
    <d v="1999-08-11T00:00:00"/>
    <s v="Active"/>
    <s v="F"/>
    <s v="USA"/>
    <s v="Black"/>
    <d v="2018-10-17T00:00:00"/>
    <n v="2018"/>
    <n v="2020"/>
    <d v="2019-07-31T00:00:00"/>
    <n v="0"/>
    <s v="No"/>
    <n v="19"/>
    <n v="19.18"/>
    <n v="19.97"/>
    <n v="97"/>
    <n v="200.66"/>
    <n v="200.66"/>
    <n v="24.090738775933566"/>
    <n v="75"/>
    <s v="No"/>
    <m/>
    <m/>
    <m/>
    <x v="1"/>
  </r>
  <r>
    <n v="4314"/>
    <s v="Sviatoslav Mykhailiuk"/>
    <d v="1997-06-10T00:00:00"/>
    <s v="Active"/>
    <s v="F-G"/>
    <s v="No USA"/>
    <s v="White"/>
    <d v="2018-10-22T00:00:00"/>
    <n v="2018"/>
    <n v="2020"/>
    <d v="2019-07-31T00:00:00"/>
    <n v="0"/>
    <s v="No"/>
    <n v="22"/>
    <n v="21.37"/>
    <n v="22.14"/>
    <n v="92"/>
    <n v="200.66"/>
    <n v="200.66"/>
    <n v="22.848948117380289"/>
    <n v="42"/>
    <s v="No"/>
    <m/>
    <m/>
    <m/>
    <x v="1"/>
  </r>
  <r>
    <n v="4315"/>
    <s v="Cameron Reynolds"/>
    <d v="1995-02-07T00:00:00"/>
    <s v="Former"/>
    <s v="F-G"/>
    <s v="USA"/>
    <s v="Black"/>
    <d v="2019-03-03T00:00:00"/>
    <n v="2018"/>
    <n v="2019"/>
    <d v="2019-07-31T00:00:00"/>
    <n v="0"/>
    <s v="No"/>
    <n v="24"/>
    <n v="24.07"/>
    <n v="24.48"/>
    <n v="102"/>
    <n v="200.66"/>
    <n v="200.66"/>
    <n v="25.33252943448684"/>
    <n v="19"/>
    <s v="Yes"/>
    <m/>
    <m/>
    <m/>
    <x v="1"/>
  </r>
  <r>
    <n v="4316"/>
    <s v="Duncan Robinson"/>
    <d v="1994-04-22T00:00:00"/>
    <s v="Active"/>
    <s v="F-G"/>
    <s v="USA"/>
    <s v="White"/>
    <d v="2018-10-24T00:00:00"/>
    <n v="2018"/>
    <n v="2020"/>
    <d v="2019-07-31T00:00:00"/>
    <n v="0"/>
    <s v="No"/>
    <n v="25"/>
    <n v="24.51"/>
    <n v="25.27"/>
    <n v="97"/>
    <n v="200.66"/>
    <n v="200.66"/>
    <n v="24.090738775933566"/>
    <n v="15"/>
    <s v="No"/>
    <m/>
    <m/>
    <m/>
    <x v="1"/>
  </r>
  <r>
    <n v="4317"/>
    <s v="DeVaughn Akoon-Purcell"/>
    <d v="1993-07-05T00:00:00"/>
    <s v="Former"/>
    <s v="g"/>
    <s v="USA"/>
    <s v="Black"/>
    <d v="2018-10-23T00:00:00"/>
    <n v="2018"/>
    <n v="2019"/>
    <d v="2019-07-31T00:00:00"/>
    <n v="0"/>
    <s v="No"/>
    <n v="26"/>
    <n v="25.3"/>
    <n v="26.07"/>
    <n v="90"/>
    <n v="198.12"/>
    <n v="198.12"/>
    <n v="22.929039940920116"/>
    <n v="7"/>
    <s v="No"/>
    <m/>
    <m/>
    <m/>
    <x v="1"/>
  </r>
  <r>
    <n v="4318"/>
    <s v="Mikal Bridges"/>
    <d v="1996-08-30T00:00:00"/>
    <s v="Active"/>
    <s v="F"/>
    <s v="USA"/>
    <s v="Black"/>
    <d v="2018-10-17T00:00:00"/>
    <n v="2018"/>
    <n v="2020"/>
    <d v="2019-07-31T00:00:00"/>
    <n v="0"/>
    <s v="No"/>
    <n v="22"/>
    <n v="22.13"/>
    <n v="22.92"/>
    <n v="94"/>
    <n v="198.12"/>
    <n v="198.12"/>
    <n v="23.948108382738788"/>
    <n v="82"/>
    <s v="No"/>
    <m/>
    <m/>
    <m/>
    <x v="1"/>
  </r>
  <r>
    <n v="4319"/>
    <s v="Miles Bridges"/>
    <d v="1998-03-21T00:00:00"/>
    <s v="Active"/>
    <s v="F"/>
    <s v="USA"/>
    <s v="Black"/>
    <d v="2018-10-17T00:00:00"/>
    <n v="2018"/>
    <n v="2020"/>
    <d v="2019-07-31T00:00:00"/>
    <n v="0"/>
    <s v="No"/>
    <n v="21"/>
    <n v="20.57"/>
    <n v="21.36"/>
    <n v="102"/>
    <n v="198.12"/>
    <n v="198.12"/>
    <n v="25.986245266376134"/>
    <n v="80"/>
    <s v="Yes"/>
    <m/>
    <m/>
    <m/>
    <x v="1"/>
  </r>
  <r>
    <n v="4320"/>
    <s v="Ryan Broekhoff"/>
    <d v="1990-08-23T00:00:00"/>
    <s v="Active"/>
    <s v="G-F"/>
    <s v="No USA"/>
    <s v="White"/>
    <d v="2018-10-17T00:00:00"/>
    <n v="2018"/>
    <n v="2020"/>
    <d v="2019-07-31T00:00:00"/>
    <n v="0"/>
    <s v="No"/>
    <n v="28"/>
    <n v="28.15"/>
    <n v="28.94"/>
    <n v="97"/>
    <n v="198.12"/>
    <n v="198.12"/>
    <n v="24.712409714102794"/>
    <n v="42"/>
    <s v="No"/>
    <m/>
    <m/>
    <m/>
    <x v="1"/>
  </r>
  <r>
    <n v="4321"/>
    <s v="Troy Brown"/>
    <d v="1999-07-28T00:00:00"/>
    <s v="Active"/>
    <s v="F"/>
    <s v="USA"/>
    <s v="Black"/>
    <d v="2018-10-24T00:00:00"/>
    <n v="2018"/>
    <n v="2020"/>
    <d v="2019-07-31T00:00:00"/>
    <n v="0"/>
    <s v="No"/>
    <n v="20"/>
    <n v="19.239999999999998"/>
    <n v="20.010000000000002"/>
    <n v="97"/>
    <n v="198.12"/>
    <n v="198.12"/>
    <n v="24.712409714102794"/>
    <n v="52"/>
    <s v="No"/>
    <m/>
    <m/>
    <m/>
    <x v="1"/>
  </r>
  <r>
    <n v="4322"/>
    <s v="Gary Clark"/>
    <d v="1994-11-16T00:00:00"/>
    <s v="Active"/>
    <s v="F"/>
    <s v="USA"/>
    <s v="Black"/>
    <d v="2018-10-17T00:00:00"/>
    <n v="2018"/>
    <n v="2020"/>
    <d v="2019-07-31T00:00:00"/>
    <n v="0"/>
    <s v="No"/>
    <n v="24"/>
    <n v="23.92"/>
    <n v="24.7"/>
    <n v="102"/>
    <n v="198.12"/>
    <n v="198.12"/>
    <n v="25.986245266376134"/>
    <n v="51"/>
    <s v="No"/>
    <m/>
    <m/>
    <m/>
    <x v="1"/>
  </r>
  <r>
    <n v="4323"/>
    <s v="Bonzie Colson"/>
    <d v="1996-01-12T00:00:00"/>
    <s v="Former"/>
    <s v="F"/>
    <s v="USA"/>
    <s v="Black"/>
    <d v="2019-02-25T00:00:00"/>
    <n v="2018"/>
    <n v="2019"/>
    <d v="2019-07-31T00:00:00"/>
    <n v="0"/>
    <s v="No"/>
    <n v="23"/>
    <n v="23.12"/>
    <n v="23.55"/>
    <n v="101"/>
    <n v="198.12"/>
    <n v="198.12"/>
    <n v="25.731478155921465"/>
    <n v="8"/>
    <s v="No"/>
    <m/>
    <m/>
    <m/>
    <x v="1"/>
  </r>
  <r>
    <n v="4324"/>
    <s v="Billy Garrett"/>
    <d v="1994-10-16T00:00:00"/>
    <s v="Former"/>
    <s v="g"/>
    <s v="USA"/>
    <s v="Duda"/>
    <d v="2019-04-03T00:00:00"/>
    <n v="2018"/>
    <n v="2019"/>
    <d v="2019-07-31T00:00:00"/>
    <n v="0"/>
    <s v="No"/>
    <n v="24"/>
    <n v="24.46"/>
    <n v="24.79"/>
    <n v="96"/>
    <n v="198.12"/>
    <n v="198.12"/>
    <n v="24.457642603648125"/>
    <n v="4"/>
    <s v="No"/>
    <m/>
    <m/>
    <m/>
    <x v="1"/>
  </r>
  <r>
    <n v="4325"/>
    <s v="George King"/>
    <d v="1994-01-15T00:00:00"/>
    <s v="Former"/>
    <s v="F"/>
    <s v="USA"/>
    <s v="Black"/>
    <d v="2018-12-11T00:00:00"/>
    <n v="2018"/>
    <n v="2019"/>
    <d v="2019-07-31T00:00:00"/>
    <n v="0"/>
    <s v="No"/>
    <n v="25"/>
    <n v="24.9"/>
    <n v="25.54"/>
    <n v="102"/>
    <n v="198.12"/>
    <n v="198.12"/>
    <n v="25.986245266376134"/>
    <n v="1"/>
    <s v="No"/>
    <m/>
    <m/>
    <m/>
    <x v="1"/>
  </r>
  <r>
    <n v="4326"/>
    <s v="Kenrich Williams"/>
    <d v="1994-12-02T00:00:00"/>
    <s v="Active"/>
    <s v="F"/>
    <s v="USA"/>
    <s v="Duda"/>
    <d v="2018-10-17T00:00:00"/>
    <n v="2018"/>
    <n v="2020"/>
    <d v="2019-07-31T00:00:00"/>
    <n v="0"/>
    <s v="No"/>
    <n v="24"/>
    <n v="23.87"/>
    <n v="24.66"/>
    <n v="95"/>
    <n v="198.12"/>
    <n v="198.12"/>
    <n v="24.202875493193456"/>
    <n v="46"/>
    <s v="No"/>
    <m/>
    <m/>
    <m/>
    <x v="1"/>
  </r>
  <r>
    <n v="4327"/>
    <s v="Rawle Alkins"/>
    <d v="1997-10-29T00:00:00"/>
    <s v="Former"/>
    <s v="g"/>
    <s v="USA"/>
    <s v="Black"/>
    <d v="2018-12-17T00:00:00"/>
    <n v="2018"/>
    <n v="2019"/>
    <d v="2019-07-31T00:00:00"/>
    <n v="0"/>
    <s v="No"/>
    <n v="21"/>
    <n v="21.13"/>
    <n v="21.75"/>
    <n v="102"/>
    <n v="195.58"/>
    <n v="195.58"/>
    <n v="26.665595581148992"/>
    <n v="10"/>
    <s v="No"/>
    <m/>
    <m/>
    <m/>
    <x v="1"/>
  </r>
  <r>
    <n v="4328"/>
    <s v="Mitch Creek"/>
    <d v="1992-04-27T00:00:00"/>
    <s v="Former"/>
    <s v="F"/>
    <s v="No USA"/>
    <s v="White"/>
    <d v="2019-01-25T00:00:00"/>
    <n v="2018"/>
    <n v="2019"/>
    <d v="2019-07-31T00:00:00"/>
    <n v="0"/>
    <s v="No"/>
    <n v="27"/>
    <n v="26.75"/>
    <n v="27.26"/>
    <n v="97"/>
    <n v="195.58"/>
    <n v="195.58"/>
    <n v="25.358458542857374"/>
    <n v="5"/>
    <s v="No"/>
    <m/>
    <m/>
    <m/>
    <x v="1"/>
  </r>
  <r>
    <n v="4329"/>
    <s v="Hamidou Diallo"/>
    <d v="1998-07-31T00:00:00"/>
    <s v="Active"/>
    <s v="G-F"/>
    <s v="USA"/>
    <s v="Black"/>
    <d v="2018-10-16T00:00:00"/>
    <n v="2018"/>
    <n v="2020"/>
    <d v="2019-07-31T00:00:00"/>
    <n v="0"/>
    <s v="No"/>
    <n v="20"/>
    <n v="20.21"/>
    <n v="21"/>
    <n v="91"/>
    <n v="195.58"/>
    <n v="195.58"/>
    <n v="23.789894096907432"/>
    <n v="51"/>
    <s v="No"/>
    <m/>
    <m/>
    <m/>
    <x v="1"/>
  </r>
  <r>
    <n v="4330"/>
    <s v="Melvin Frazier"/>
    <d v="1996-08-30T00:00:00"/>
    <s v="Active"/>
    <s v="g"/>
    <s v="USA"/>
    <s v="Black"/>
    <d v="2018-11-02T00:00:00"/>
    <n v="2018"/>
    <n v="2020"/>
    <d v="2019-07-31T00:00:00"/>
    <n v="0"/>
    <s v="No"/>
    <n v="22"/>
    <n v="22.17"/>
    <n v="22.92"/>
    <n v="97"/>
    <n v="195.58"/>
    <n v="195.58"/>
    <n v="25.358458542857374"/>
    <n v="10"/>
    <s v="Yes"/>
    <m/>
    <m/>
    <m/>
    <x v="1"/>
  </r>
  <r>
    <n v="4331"/>
    <s v="Shai Gilgeous-Alexander"/>
    <d v="1998-07-12T00:00:00"/>
    <s v="Active"/>
    <s v="g"/>
    <s v="No USA"/>
    <s v="Black"/>
    <d v="2018-10-17T00:00:00"/>
    <n v="2018"/>
    <n v="2020"/>
    <d v="2019-07-31T00:00:00"/>
    <n v="0"/>
    <s v="No"/>
    <n v="21"/>
    <n v="20.27"/>
    <n v="21.05"/>
    <n v="81"/>
    <n v="195.58"/>
    <n v="195.58"/>
    <n v="21.1756200203242"/>
    <n v="82"/>
    <s v="No"/>
    <m/>
    <m/>
    <m/>
    <x v="1"/>
  </r>
  <r>
    <n v="4332"/>
    <s v="Jemerrio Jones"/>
    <d v="1995-04-09T00:00:00"/>
    <s v="Former"/>
    <s v="F"/>
    <s v="USA"/>
    <s v="Black"/>
    <d v="2019-03-31T00:00:00"/>
    <n v="2018"/>
    <n v="2019"/>
    <d v="2019-07-31T00:00:00"/>
    <n v="0"/>
    <s v="No"/>
    <n v="24"/>
    <n v="23.98"/>
    <n v="24.31"/>
    <n v="78"/>
    <n v="195.58"/>
    <n v="195.58"/>
    <n v="20.39133779734923"/>
    <n v="6"/>
    <s v="No"/>
    <m/>
    <m/>
    <m/>
    <x v="1"/>
  </r>
  <r>
    <n v="4333"/>
    <s v="J.P. Macura"/>
    <d v="1995-06-05T00:00:00"/>
    <s v="Active"/>
    <s v="g"/>
    <s v="USA"/>
    <s v="White"/>
    <d v="2019-01-02T00:00:00"/>
    <n v="2018"/>
    <n v="2020"/>
    <d v="2019-07-31T00:00:00"/>
    <n v="0"/>
    <s v="No"/>
    <n v="24"/>
    <n v="23.58"/>
    <n v="24.15"/>
    <n v="92"/>
    <n v="195.58"/>
    <n v="195.58"/>
    <n v="24.051321504565756"/>
    <n v="2"/>
    <s v="No"/>
    <m/>
    <m/>
    <m/>
    <x v="1"/>
  </r>
  <r>
    <n v="4334"/>
    <s v="Tahjere McCall"/>
    <d v="1994-08-17T00:00:00"/>
    <s v="Former"/>
    <s v="g"/>
    <s v="USA"/>
    <s v="Black"/>
    <d v="2019-02-27T00:00:00"/>
    <n v="2018"/>
    <n v="2019"/>
    <d v="2019-07-31T00:00:00"/>
    <n v="0"/>
    <s v="No"/>
    <n v="24"/>
    <n v="24.53"/>
    <n v="24.95"/>
    <n v="88"/>
    <n v="195.58"/>
    <n v="195.58"/>
    <n v="23.005611873932462"/>
    <n v="1"/>
    <s v="No"/>
    <m/>
    <m/>
    <m/>
    <x v="1"/>
  </r>
  <r>
    <n v="4335"/>
    <s v="Shake Milton"/>
    <d v="1996-09-26T00:00:00"/>
    <s v="Active"/>
    <s v="g"/>
    <s v="USA"/>
    <s v="Black"/>
    <d v="2018-11-30T00:00:00"/>
    <n v="2018"/>
    <n v="2020"/>
    <d v="2019-07-31T00:00:00"/>
    <n v="0"/>
    <s v="No"/>
    <n v="22"/>
    <n v="22.18"/>
    <n v="22.84"/>
    <n v="92"/>
    <n v="195.58"/>
    <n v="195.58"/>
    <n v="24.051321504565756"/>
    <n v="20"/>
    <s v="No"/>
    <m/>
    <m/>
    <m/>
    <x v="1"/>
  </r>
  <r>
    <n v="4336"/>
    <s v="Theo Pinson"/>
    <d v="1995-11-05T00:00:00"/>
    <s v="Active"/>
    <s v="g"/>
    <s v="USA"/>
    <s v="Black"/>
    <d v="2018-10-20T00:00:00"/>
    <n v="2018"/>
    <n v="2020"/>
    <d v="2019-07-31T00:00:00"/>
    <n v="0"/>
    <s v="No"/>
    <n v="23"/>
    <n v="22.96"/>
    <n v="23.73"/>
    <n v="96"/>
    <n v="195.58"/>
    <n v="195.58"/>
    <n v="25.09703113519905"/>
    <n v="18"/>
    <s v="No"/>
    <m/>
    <m/>
    <m/>
    <x v="1"/>
  </r>
  <r>
    <n v="4337"/>
    <s v="Brandon Sampson"/>
    <d v="1997-05-01T00:00:00"/>
    <s v="Former"/>
    <s v="g"/>
    <s v="USA"/>
    <s v="Black"/>
    <d v="2019-01-30T00:00:00"/>
    <n v="2018"/>
    <n v="2019"/>
    <d v="2019-07-31T00:00:00"/>
    <n v="0"/>
    <s v="No"/>
    <n v="22"/>
    <n v="21.75"/>
    <n v="22.25"/>
    <n v="83"/>
    <n v="195.58"/>
    <n v="195.58"/>
    <n v="21.698474835640845"/>
    <n v="14"/>
    <s v="No"/>
    <m/>
    <m/>
    <m/>
    <x v="1"/>
  </r>
  <r>
    <n v="4338"/>
    <s v="Gary Trent"/>
    <d v="1999-01-18T00:00:00"/>
    <s v="Active"/>
    <s v="G-F"/>
    <s v="USA"/>
    <s v="Black"/>
    <d v="2018-11-04T00:00:00"/>
    <n v="2018"/>
    <n v="2020"/>
    <d v="2019-07-31T00:00:00"/>
    <n v="0"/>
    <s v="No"/>
    <n v="20"/>
    <n v="19.79"/>
    <n v="20.53"/>
    <n v="94"/>
    <n v="195.58"/>
    <n v="195.58"/>
    <n v="24.574176319882405"/>
    <n v="15"/>
    <s v="No"/>
    <m/>
    <m/>
    <m/>
    <x v="1"/>
  </r>
  <r>
    <n v="4339"/>
    <s v="Lonnie Walker"/>
    <d v="1998-12-14T00:00:00"/>
    <s v="Active"/>
    <s v="g"/>
    <s v="USA"/>
    <s v="Black"/>
    <d v="2019-01-03T00:00:00"/>
    <n v="2018"/>
    <n v="2020"/>
    <d v="2019-07-31T00:00:00"/>
    <n v="0"/>
    <s v="No"/>
    <n v="20"/>
    <n v="20.05"/>
    <n v="20.63"/>
    <n v="92"/>
    <n v="195.58"/>
    <n v="195.58"/>
    <n v="24.051321504565756"/>
    <n v="17"/>
    <s v="No"/>
    <m/>
    <m/>
    <m/>
    <x v="1"/>
  </r>
  <r>
    <n v="4340"/>
    <s v="Grayson Allen"/>
    <d v="1995-10-08T00:00:00"/>
    <s v="Active"/>
    <s v="g"/>
    <s v="USA"/>
    <s v="White"/>
    <d v="2018-10-22T00:00:00"/>
    <n v="2018"/>
    <n v="2020"/>
    <d v="2019-07-31T00:00:00"/>
    <n v="0"/>
    <s v="No"/>
    <n v="23"/>
    <n v="23.04"/>
    <n v="23.81"/>
    <n v="89"/>
    <n v="193.04"/>
    <n v="193.04"/>
    <n v="23.883358016023514"/>
    <n v="38"/>
    <s v="No"/>
    <m/>
    <m/>
    <m/>
    <x v="1"/>
  </r>
  <r>
    <n v="4341"/>
    <s v="Dairis Bertāns"/>
    <d v="1989-09-09T00:00:00"/>
    <s v="Former"/>
    <s v="g"/>
    <s v="No USA"/>
    <s v="White"/>
    <d v="2019-03-10T00:00:00"/>
    <n v="2018"/>
    <n v="2019"/>
    <d v="2019-07-31T00:00:00"/>
    <n v="0"/>
    <s v="No"/>
    <n v="29"/>
    <n v="29.5"/>
    <n v="29.89"/>
    <n v="90"/>
    <n v="193.04"/>
    <n v="193.04"/>
    <n v="24.151710353282205"/>
    <n v="12"/>
    <s v="No"/>
    <m/>
    <m/>
    <m/>
    <x v="1"/>
  </r>
  <r>
    <n v="4342"/>
    <s v="Bruce Brown"/>
    <d v="1996-08-15T00:00:00"/>
    <s v="Active"/>
    <s v="g"/>
    <s v="USA"/>
    <s v="Black"/>
    <d v="2018-10-17T00:00:00"/>
    <n v="2018"/>
    <n v="2020"/>
    <d v="2019-07-31T00:00:00"/>
    <n v="0"/>
    <s v="No"/>
    <n v="22"/>
    <n v="22.17"/>
    <n v="22.96"/>
    <n v="91"/>
    <n v="193.04"/>
    <n v="193.04"/>
    <n v="24.420062690540895"/>
    <n v="74"/>
    <s v="No"/>
    <m/>
    <m/>
    <m/>
    <x v="1"/>
  </r>
  <r>
    <n v="4343"/>
    <s v="Deonte Burton"/>
    <d v="1994-01-31T00:00:00"/>
    <s v="Active"/>
    <s v="G-F"/>
    <s v="USA"/>
    <s v="Black"/>
    <d v="2018-10-19T00:00:00"/>
    <n v="2018"/>
    <n v="2020"/>
    <d v="2019-07-31T00:00:00"/>
    <n v="0"/>
    <s v="No"/>
    <n v="25"/>
    <n v="24.71"/>
    <n v="25.49"/>
    <n v="108"/>
    <n v="193.04"/>
    <n v="193.04"/>
    <n v="28.982052423938644"/>
    <n v="32"/>
    <s v="Yes"/>
    <m/>
    <m/>
    <m/>
    <x v="1"/>
  </r>
  <r>
    <n v="4344"/>
    <s v="Troy Caupain"/>
    <d v="1995-11-29T00:00:00"/>
    <s v="Former"/>
    <s v="g"/>
    <s v="USA"/>
    <s v="Black"/>
    <d v="2018-12-31T00:00:00"/>
    <n v="2018"/>
    <n v="2019"/>
    <d v="2019-07-31T00:00:00"/>
    <n v="0"/>
    <s v="No"/>
    <n v="23"/>
    <n v="23.09"/>
    <n v="23.67"/>
    <n v="95"/>
    <n v="193.04"/>
    <n v="193.04"/>
    <n v="25.493472039575661"/>
    <n v="4"/>
    <s v="No"/>
    <m/>
    <m/>
    <m/>
    <x v="1"/>
  </r>
  <r>
    <n v="4345"/>
    <s v="Donte DiVincenzo"/>
    <d v="1997-01-31T00:00:00"/>
    <s v="Active"/>
    <s v="g"/>
    <s v="USA"/>
    <s v="White"/>
    <d v="2018-10-17T00:00:00"/>
    <n v="2018"/>
    <n v="2020"/>
    <d v="2019-07-31T00:00:00"/>
    <n v="0"/>
    <s v="No"/>
    <n v="22"/>
    <n v="21.71"/>
    <n v="22.49"/>
    <n v="92"/>
    <n v="193.04"/>
    <n v="193.04"/>
    <n v="24.688415027799586"/>
    <n v="27"/>
    <s v="No"/>
    <m/>
    <m/>
    <m/>
    <x v="1"/>
  </r>
  <r>
    <n v="4346"/>
    <s v="Jacob Evans"/>
    <d v="1997-06-18T00:00:00"/>
    <s v="Active"/>
    <s v="g"/>
    <s v="USA"/>
    <s v="Black"/>
    <d v="2018-10-22T00:00:00"/>
    <n v="2018"/>
    <n v="2020"/>
    <d v="2019-07-31T00:00:00"/>
    <n v="0"/>
    <s v="No"/>
    <n v="22"/>
    <n v="21.34"/>
    <n v="22.12"/>
    <n v="95"/>
    <n v="193.04"/>
    <n v="193.04"/>
    <n v="25.493472039575661"/>
    <n v="30"/>
    <s v="No"/>
    <m/>
    <m/>
    <m/>
    <x v="1"/>
  </r>
  <r>
    <n v="4347"/>
    <s v="Zach Lofton"/>
    <d v="1992-11-18T00:00:00"/>
    <s v="Former"/>
    <s v="g"/>
    <s v="USA"/>
    <s v="Duda"/>
    <d v="2018-10-17T00:00:00"/>
    <n v="2018"/>
    <n v="2019"/>
    <d v="2019-07-31T00:00:00"/>
    <n v="0"/>
    <s v="No"/>
    <n v="26"/>
    <n v="25.91"/>
    <n v="26.7"/>
    <n v="81"/>
    <n v="193.04"/>
    <n v="193.04"/>
    <n v="21.736539317953984"/>
    <n v="1"/>
    <s v="No"/>
    <m/>
    <m/>
    <m/>
    <x v="1"/>
  </r>
  <r>
    <n v="4348"/>
    <s v="Jordan Loyd"/>
    <d v="1993-07-27T00:00:00"/>
    <s v="Former"/>
    <s v="g"/>
    <s v="USA"/>
    <s v="Black"/>
    <d v="2018-10-29T00:00:00"/>
    <n v="2018"/>
    <n v="2019"/>
    <d v="2019-07-31T00:00:00"/>
    <n v="0"/>
    <s v="No"/>
    <n v="26"/>
    <n v="25.26"/>
    <n v="26.01"/>
    <n v="95"/>
    <n v="193.04"/>
    <n v="193.04"/>
    <n v="25.493472039575661"/>
    <n v="12"/>
    <s v="No"/>
    <m/>
    <m/>
    <m/>
    <x v="1"/>
  </r>
  <r>
    <n v="4349"/>
    <s v="Josh Okogie"/>
    <d v="1998-09-01T00:00:00"/>
    <s v="Active"/>
    <s v="g"/>
    <s v="No USA"/>
    <s v="Black"/>
    <d v="2018-10-20T00:00:00"/>
    <n v="2018"/>
    <n v="2020"/>
    <d v="2019-07-31T00:00:00"/>
    <n v="0"/>
    <s v="No"/>
    <n v="20"/>
    <n v="20.13"/>
    <n v="20.91"/>
    <n v="96"/>
    <n v="193.04"/>
    <n v="193.04"/>
    <n v="25.761824376834351"/>
    <n v="74"/>
    <s v="No"/>
    <m/>
    <m/>
    <m/>
    <x v="1"/>
  </r>
  <r>
    <n v="4350"/>
    <s v="Jerome Robinson"/>
    <d v="1997-02-22T00:00:00"/>
    <s v="Active"/>
    <s v="g"/>
    <s v="USA"/>
    <s v="Black"/>
    <d v="2018-10-26T00:00:00"/>
    <n v="2018"/>
    <n v="2020"/>
    <d v="2019-07-31T00:00:00"/>
    <n v="0"/>
    <s v="No"/>
    <n v="22"/>
    <n v="21.67"/>
    <n v="22.43"/>
    <n v="86"/>
    <n v="193.04"/>
    <n v="193.04"/>
    <n v="23.078301004247439"/>
    <n v="33"/>
    <s v="No"/>
    <m/>
    <m/>
    <m/>
    <x v="1"/>
  </r>
  <r>
    <n v="4351"/>
    <s v="Landry Shamet"/>
    <d v="1997-03-13T00:00:00"/>
    <s v="Active"/>
    <s v="g"/>
    <s v="USA"/>
    <s v="Mezcla"/>
    <d v="2018-10-16T00:00:00"/>
    <n v="2018"/>
    <n v="2020"/>
    <d v="2019-07-31T00:00:00"/>
    <n v="0"/>
    <s v="No"/>
    <n v="22"/>
    <n v="21.59"/>
    <n v="22.38"/>
    <n v="86"/>
    <n v="193.04"/>
    <n v="193.04"/>
    <n v="23.078301004247439"/>
    <n v="79"/>
    <s v="No"/>
    <m/>
    <m/>
    <m/>
    <x v="1"/>
  </r>
  <r>
    <n v="4352"/>
    <s v="Jordan Sibert"/>
    <d v="1992-08-01T00:00:00"/>
    <s v="Former"/>
    <s v="g"/>
    <s v="USA"/>
    <s v="Black"/>
    <d v="2019-02-27T00:00:00"/>
    <n v="2018"/>
    <n v="2019"/>
    <d v="2019-07-31T00:00:00"/>
    <n v="0"/>
    <s v="No"/>
    <n v="26"/>
    <n v="26.57"/>
    <n v="27"/>
    <n v="84"/>
    <n v="193.04"/>
    <n v="193.04"/>
    <n v="22.541596329730059"/>
    <n v="1"/>
    <s v="No"/>
    <m/>
    <m/>
    <m/>
    <x v="1"/>
  </r>
  <r>
    <n v="4353"/>
    <s v="Allonzo Trier"/>
    <d v="1996-01-17T00:00:00"/>
    <s v="Active"/>
    <s v="g"/>
    <s v="USA"/>
    <s v="Black"/>
    <d v="2018-10-17T00:00:00"/>
    <n v="2018"/>
    <n v="2020"/>
    <d v="2019-07-31T00:00:00"/>
    <n v="0"/>
    <s v="No"/>
    <n v="23"/>
    <n v="22.75"/>
    <n v="23.53"/>
    <n v="90"/>
    <n v="193.04"/>
    <n v="193.04"/>
    <n v="24.151710353282205"/>
    <n v="64"/>
    <s v="No"/>
    <m/>
    <m/>
    <m/>
    <x v="1"/>
  </r>
  <r>
    <n v="4354"/>
    <s v="Isaiah Briscoe"/>
    <d v="1996-04-13T00:00:00"/>
    <s v="Former"/>
    <s v="g"/>
    <s v="USA"/>
    <s v="Black"/>
    <d v="2018-10-19T00:00:00"/>
    <n v="2018"/>
    <n v="2019"/>
    <d v="2019-07-31T00:00:00"/>
    <n v="0"/>
    <s v="No"/>
    <n v="23"/>
    <n v="22.52"/>
    <n v="23.3"/>
    <n v="97"/>
    <n v="190.5"/>
    <n v="190.5"/>
    <n v="26.728942346773582"/>
    <n v="39"/>
    <s v="No"/>
    <m/>
    <m/>
    <m/>
    <x v="1"/>
  </r>
  <r>
    <n v="4355"/>
    <s v="Joe Chealey"/>
    <d v="1995-11-01T00:00:00"/>
    <s v="Active"/>
    <s v="g"/>
    <s v="USA"/>
    <s v="Black"/>
    <d v="2019-01-30T00:00:00"/>
    <n v="2018"/>
    <n v="2020"/>
    <d v="2019-07-31T00:00:00"/>
    <n v="0"/>
    <s v="No"/>
    <n v="23"/>
    <n v="23.25"/>
    <n v="23.75"/>
    <n v="86"/>
    <n v="190.5"/>
    <n v="190.5"/>
    <n v="23.697825173428125"/>
    <n v="1"/>
    <s v="No"/>
    <m/>
    <m/>
    <m/>
    <x v="1"/>
  </r>
  <r>
    <n v="4356"/>
    <s v="Dusty Hannahs"/>
    <d v="1993-09-02T00:00:00"/>
    <s v="Active"/>
    <s v="g"/>
    <s v="USA"/>
    <s v="White"/>
    <d v="2019-03-31T00:00:00"/>
    <n v="2018"/>
    <n v="2020"/>
    <d v="2019-07-31T00:00:00"/>
    <n v="0"/>
    <s v="No"/>
    <n v="25"/>
    <n v="25.57"/>
    <n v="25.91"/>
    <n v="95"/>
    <n v="190.5"/>
    <n v="190.5"/>
    <n v="26.177830133438047"/>
    <n v="2"/>
    <s v="No"/>
    <m/>
    <m/>
    <m/>
    <x v="1"/>
  </r>
  <r>
    <n v="4357"/>
    <s v="Frank Jackson"/>
    <d v="1998-05-04T00:00:00"/>
    <s v="Active"/>
    <s v="g"/>
    <s v="USA"/>
    <s v="Black"/>
    <d v="2018-10-17T00:00:00"/>
    <n v="2018"/>
    <n v="2020"/>
    <d v="2019-07-31T00:00:00"/>
    <n v="0"/>
    <s v="No"/>
    <n v="21"/>
    <n v="20.45"/>
    <n v="21.24"/>
    <n v="92"/>
    <n v="190.5"/>
    <n v="190.5"/>
    <n v="25.351161813434739"/>
    <n v="61"/>
    <s v="No"/>
    <m/>
    <m/>
    <m/>
    <x v="1"/>
  </r>
  <r>
    <n v="4358"/>
    <s v="Elie Okobo"/>
    <d v="1997-10-23T00:00:00"/>
    <s v="Active"/>
    <s v="g"/>
    <s v="No USA"/>
    <s v="Black"/>
    <d v="2018-10-17T00:00:00"/>
    <n v="2018"/>
    <n v="2020"/>
    <d v="2019-07-31T00:00:00"/>
    <n v="0"/>
    <s v="No"/>
    <n v="21"/>
    <n v="20.98"/>
    <n v="21.77"/>
    <n v="86"/>
    <n v="190.5"/>
    <n v="190.5"/>
    <n v="23.697825173428125"/>
    <n v="53"/>
    <s v="Yes"/>
    <m/>
    <m/>
    <m/>
    <x v="1"/>
  </r>
  <r>
    <n v="4359"/>
    <s v="Anfernee Simons"/>
    <d v="1999-06-08T00:00:00"/>
    <s v="Active"/>
    <s v="g"/>
    <s v="USA"/>
    <s v="Black"/>
    <d v="2018-10-30T00:00:00"/>
    <n v="2018"/>
    <n v="2020"/>
    <d v="2019-07-31T00:00:00"/>
    <n v="0"/>
    <s v="No"/>
    <n v="20"/>
    <n v="19.39"/>
    <n v="20.149999999999999"/>
    <n v="82"/>
    <n v="190.5"/>
    <n v="190.5"/>
    <n v="22.59560074675705"/>
    <n v="20"/>
    <s v="No"/>
    <m/>
    <m/>
    <m/>
    <x v="1"/>
  </r>
  <r>
    <n v="4360"/>
    <s v="Zhaire Smith"/>
    <d v="1999-06-04T00:00:00"/>
    <s v="Active"/>
    <s v="G-F"/>
    <s v="USA"/>
    <s v="Black"/>
    <d v="2019-03-25T00:00:00"/>
    <n v="2018"/>
    <n v="2020"/>
    <d v="2019-07-31T00:00:00"/>
    <n v="0"/>
    <s v="No"/>
    <n v="20"/>
    <n v="19.809999999999999"/>
    <n v="20.16"/>
    <n v="92"/>
    <n v="190.5"/>
    <n v="190.5"/>
    <n v="25.351161813434739"/>
    <n v="6"/>
    <s v="No"/>
    <m/>
    <m/>
    <m/>
    <x v="1"/>
  </r>
  <r>
    <n v="4361"/>
    <s v="Jared Terrell"/>
    <d v="1995-02-10T00:00:00"/>
    <s v="Former"/>
    <s v="g"/>
    <s v="USA"/>
    <s v="Black"/>
    <d v="2018-11-04T00:00:00"/>
    <n v="2018"/>
    <n v="2019"/>
    <d v="2019-07-31T00:00:00"/>
    <n v="0"/>
    <s v="No"/>
    <n v="24"/>
    <n v="23.73"/>
    <n v="24.47"/>
    <n v="102"/>
    <n v="190.5"/>
    <n v="190.5"/>
    <n v="28.106722880112429"/>
    <n v="14"/>
    <s v="No"/>
    <m/>
    <m/>
    <m/>
    <x v="1"/>
  </r>
  <r>
    <n v="4362"/>
    <s v="Khyri Thomas"/>
    <d v="1996-05-08T00:00:00"/>
    <s v="Active"/>
    <s v="g"/>
    <s v="USA"/>
    <s v="Black"/>
    <d v="2018-11-09T00:00:00"/>
    <n v="2018"/>
    <n v="2020"/>
    <d v="2019-07-31T00:00:00"/>
    <n v="0"/>
    <s v="No"/>
    <n v="23"/>
    <n v="22.51"/>
    <n v="23.23"/>
    <n v="95"/>
    <n v="190.5"/>
    <n v="190.5"/>
    <n v="26.177830133438047"/>
    <n v="26"/>
    <s v="No"/>
    <m/>
    <m/>
    <m/>
    <x v="1"/>
  </r>
  <r>
    <n v="4363"/>
    <s v="Brad Wanamaker"/>
    <d v="1989-07-25T00:00:00"/>
    <s v="Active"/>
    <s v="g"/>
    <s v="USA"/>
    <s v="Black"/>
    <d v="2018-10-16T00:00:00"/>
    <n v="2018"/>
    <n v="2020"/>
    <d v="2019-07-31T00:00:00"/>
    <n v="0"/>
    <s v="No"/>
    <n v="30"/>
    <n v="29.23"/>
    <n v="30.02"/>
    <n v="95"/>
    <n v="190.5"/>
    <n v="190.5"/>
    <n v="26.177830133438047"/>
    <n v="36"/>
    <s v="No"/>
    <m/>
    <m/>
    <m/>
    <x v="1"/>
  </r>
  <r>
    <n v="4364"/>
    <s v="Jaylen Adams"/>
    <d v="1996-05-04T00:00:00"/>
    <s v="Former"/>
    <s v="g"/>
    <s v="USA"/>
    <s v="Black"/>
    <d v="2018-10-17T00:00:00"/>
    <n v="2018"/>
    <n v="2019"/>
    <d v="2019-07-31T00:00:00"/>
    <n v="0"/>
    <s v="No"/>
    <n v="23"/>
    <n v="22.45"/>
    <n v="23.24"/>
    <n v="102"/>
    <n v="187.96"/>
    <n v="187.96"/>
    <n v="28.871496749567637"/>
    <n v="34"/>
    <s v="No"/>
    <m/>
    <m/>
    <m/>
    <x v="1"/>
  </r>
  <r>
    <n v="4365"/>
    <s v="Trevon Duval"/>
    <d v="1998-08-03T00:00:00"/>
    <s v="Former"/>
    <s v="g"/>
    <s v="USA"/>
    <s v="Black"/>
    <d v="2019-02-08T00:00:00"/>
    <n v="2018"/>
    <n v="2019"/>
    <d v="2019-07-31T00:00:00"/>
    <n v="0"/>
    <s v="No"/>
    <n v="20"/>
    <n v="20.52"/>
    <n v="20.99"/>
    <n v="85"/>
    <n v="187.96"/>
    <n v="187.96"/>
    <n v="24.059580624639697"/>
    <n v="3"/>
    <s v="No"/>
    <m/>
    <m/>
    <m/>
    <x v="1"/>
  </r>
  <r>
    <n v="4366"/>
    <s v="Daryl Macon"/>
    <d v="1995-11-29T00:00:00"/>
    <s v="Active"/>
    <s v="g"/>
    <s v="USA"/>
    <s v="Black"/>
    <d v="2018-10-26T00:00:00"/>
    <n v="2018"/>
    <n v="2020"/>
    <d v="2019-07-31T00:00:00"/>
    <n v="0"/>
    <s v="No"/>
    <n v="23"/>
    <n v="22.91"/>
    <n v="23.67"/>
    <n v="83"/>
    <n v="187.96"/>
    <n v="187.96"/>
    <n v="23.493472845236411"/>
    <n v="8"/>
    <s v="No"/>
    <m/>
    <m/>
    <m/>
    <x v="1"/>
  </r>
  <r>
    <n v="4367"/>
    <s v="De'Anthony Melton"/>
    <d v="1998-05-28T00:00:00"/>
    <s v="Active"/>
    <s v="g"/>
    <s v="USA"/>
    <s v="Black"/>
    <d v="2018-10-22T00:00:00"/>
    <n v="2018"/>
    <n v="2020"/>
    <d v="2019-07-31T00:00:00"/>
    <n v="0"/>
    <s v="No"/>
    <n v="21"/>
    <n v="20.399999999999999"/>
    <n v="21.17"/>
    <n v="90"/>
    <n v="187.96"/>
    <n v="187.96"/>
    <n v="25.474850073147916"/>
    <n v="50"/>
    <s v="No"/>
    <m/>
    <m/>
    <m/>
    <x v="1"/>
  </r>
  <r>
    <n v="4368"/>
    <s v="Jalen Brunson"/>
    <d v="1996-08-31T00:00:00"/>
    <s v="Active"/>
    <s v="g"/>
    <s v="USA"/>
    <s v="Black"/>
    <d v="2018-10-17T00:00:00"/>
    <n v="2018"/>
    <n v="2020"/>
    <d v="2019-07-31T00:00:00"/>
    <n v="0"/>
    <s v="No"/>
    <n v="22"/>
    <n v="22.13"/>
    <n v="22.91"/>
    <n v="86"/>
    <n v="185.42"/>
    <n v="185.42"/>
    <n v="25.014123963320177"/>
    <n v="73"/>
    <s v="Yes"/>
    <m/>
    <m/>
    <m/>
    <x v="1"/>
  </r>
  <r>
    <n v="4369"/>
    <s v="Jevon Carter"/>
    <d v="1995-09-14T00:00:00"/>
    <s v="Active"/>
    <s v="g"/>
    <s v="USA"/>
    <s v="Black"/>
    <d v="2018-12-15T00:00:00"/>
    <n v="2018"/>
    <n v="2020"/>
    <d v="2019-07-31T00:00:00"/>
    <n v="0"/>
    <s v="No"/>
    <n v="23"/>
    <n v="23.25"/>
    <n v="23.88"/>
    <n v="90"/>
    <n v="185.42"/>
    <n v="185.42"/>
    <n v="26.177571589521115"/>
    <n v="39"/>
    <s v="No"/>
    <m/>
    <m/>
    <m/>
    <x v="1"/>
  </r>
  <r>
    <n v="4370"/>
    <s v="Devonte' Graham"/>
    <d v="1995-02-22T00:00:00"/>
    <s v="Active"/>
    <s v="g"/>
    <s v="USA"/>
    <s v="Black"/>
    <d v="2018-10-22T00:00:00"/>
    <n v="2018"/>
    <n v="2020"/>
    <d v="2019-07-31T00:00:00"/>
    <n v="0"/>
    <s v="No"/>
    <n v="24"/>
    <n v="23.66"/>
    <n v="24.44"/>
    <n v="88"/>
    <n v="185.42"/>
    <n v="185.42"/>
    <n v="25.595847776420648"/>
    <n v="46"/>
    <s v="No"/>
    <m/>
    <m/>
    <m/>
    <x v="1"/>
  </r>
  <r>
    <n v="4371"/>
    <s v="Collin Sexton"/>
    <d v="1999-01-04T00:00:00"/>
    <s v="Active"/>
    <s v="g"/>
    <s v="USA"/>
    <s v="Black"/>
    <d v="2018-10-17T00:00:00"/>
    <n v="2018"/>
    <n v="2020"/>
    <d v="2019-07-31T00:00:00"/>
    <n v="0"/>
    <s v="No"/>
    <n v="20"/>
    <n v="19.78"/>
    <n v="20.57"/>
    <n v="86"/>
    <n v="185.42"/>
    <n v="185.42"/>
    <n v="25.014123963320177"/>
    <n v="82"/>
    <s v="No"/>
    <m/>
    <m/>
    <m/>
    <x v="1"/>
  </r>
  <r>
    <n v="4372"/>
    <s v="Trae Young"/>
    <d v="1998-09-19T00:00:00"/>
    <s v="Active"/>
    <s v="g"/>
    <s v="USA"/>
    <s v="Mezcla"/>
    <d v="2018-10-17T00:00:00"/>
    <n v="2018"/>
    <n v="2020"/>
    <d v="2019-07-31T00:00:00"/>
    <n v="0"/>
    <s v="No"/>
    <n v="20"/>
    <n v="20.079999999999998"/>
    <n v="20.86"/>
    <n v="81"/>
    <n v="185.42"/>
    <n v="185.42"/>
    <n v="23.559814430569006"/>
    <n v="81"/>
    <s v="No"/>
    <m/>
    <m/>
    <m/>
    <x v="1"/>
  </r>
  <r>
    <n v="4373"/>
    <s v="Brandon Goodwin"/>
    <d v="1995-10-02T00:00:00"/>
    <s v="Active"/>
    <s v="g"/>
    <s v="USA"/>
    <s v="Black"/>
    <d v="2018-12-18T00:00:00"/>
    <n v="2018"/>
    <n v="2020"/>
    <d v="2019-07-31T00:00:00"/>
    <n v="0"/>
    <s v="No"/>
    <n v="23"/>
    <n v="23.21"/>
    <n v="23.83"/>
    <n v="81"/>
    <n v="182.88"/>
    <n v="182.88"/>
    <n v="24.218798437596874"/>
    <n v="16"/>
    <s v="No"/>
    <m/>
    <m/>
    <m/>
    <x v="1"/>
  </r>
  <r>
    <n v="4374"/>
    <s v="Aaron Holiday"/>
    <d v="1996-09-30T00:00:00"/>
    <s v="Active"/>
    <s v="g"/>
    <s v="USA"/>
    <s v="Black"/>
    <d v="2018-10-17T00:00:00"/>
    <n v="2018"/>
    <n v="2020"/>
    <d v="2019-07-31T00:00:00"/>
    <n v="0"/>
    <s v="No"/>
    <n v="22"/>
    <n v="22.05"/>
    <n v="22.83"/>
    <n v="83"/>
    <n v="182.88"/>
    <n v="182.88"/>
    <n v="24.816793460747416"/>
    <n v="50"/>
    <s v="No"/>
    <m/>
    <m/>
    <m/>
    <x v="1"/>
  </r>
  <r>
    <n v="4375"/>
    <s v="Chris Chiozza"/>
    <d v="1995-11-21T00:00:00"/>
    <s v="Active"/>
    <s v="g"/>
    <s v="USA"/>
    <s v="Mezcla"/>
    <d v="2019-03-24T00:00:00"/>
    <n v="2018"/>
    <n v="2020"/>
    <d v="2019-07-31T00:00:00"/>
    <n v="0"/>
    <s v="No"/>
    <n v="23"/>
    <n v="23.34"/>
    <n v="23.69"/>
    <n v="79"/>
    <n v="180.34"/>
    <n v="180.34"/>
    <n v="24.290863896149531"/>
    <n v="7"/>
    <s v="No"/>
    <m/>
    <m/>
    <m/>
    <x v="1"/>
  </r>
  <r>
    <m/>
    <m/>
    <m/>
    <m/>
    <m/>
    <m/>
    <m/>
    <m/>
    <m/>
    <m/>
    <m/>
    <m/>
    <m/>
    <m/>
    <m/>
    <m/>
    <m/>
    <m/>
    <m/>
    <m/>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Dinámica1" cacheId="3"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3">
  <location ref="A3:C10" firstHeaderRow="0" firstDataRow="1" firstDataCol="1"/>
  <pivotFields count="26">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7">
        <item m="1" x="9"/>
        <item x="3"/>
        <item x="2"/>
        <item m="1" x="11"/>
        <item m="1" x="10"/>
        <item m="1" x="14"/>
        <item m="1" x="12"/>
        <item m="1" x="13"/>
        <item m="1" x="7"/>
        <item x="0"/>
        <item x="5"/>
        <item x="6"/>
        <item m="1" x="15"/>
        <item m="1" x="8"/>
        <item x="4"/>
        <item h="1" x="1"/>
        <item t="default"/>
      </items>
    </pivotField>
  </pivotFields>
  <rowFields count="1">
    <field x="25"/>
  </rowFields>
  <rowItems count="7">
    <i>
      <x v="1"/>
    </i>
    <i>
      <x v="2"/>
    </i>
    <i>
      <x v="9"/>
    </i>
    <i>
      <x v="10"/>
    </i>
    <i>
      <x v="11"/>
    </i>
    <i>
      <x v="14"/>
    </i>
    <i t="grand">
      <x/>
    </i>
  </rowItems>
  <colFields count="1">
    <field x="-2"/>
  </colFields>
  <colItems count="2">
    <i>
      <x/>
    </i>
    <i i="1">
      <x v="1"/>
    </i>
  </colItems>
  <dataFields count="2">
    <dataField name="Cuenta de id" fld="0" subtotal="count" baseField="0" baseItem="0"/>
    <dataField name="Cuenta de id2" fld="0" subtotal="count" showDataAs="percentOfTotal" baseField="25" baseItem="9" numFmtId="10"/>
  </dataFields>
  <formats count="30">
    <format dxfId="0">
      <pivotArea collapsedLevelsAreSubtotals="1" fieldPosition="0">
        <references count="1">
          <reference field="25" count="1">
            <x v="13"/>
          </reference>
        </references>
      </pivotArea>
    </format>
    <format dxfId="1">
      <pivotArea dataOnly="0" labelOnly="1" fieldPosition="0">
        <references count="1">
          <reference field="25" count="1">
            <x v="13"/>
          </reference>
        </references>
      </pivotArea>
    </format>
    <format dxfId="2">
      <pivotArea dataOnly="0" fieldPosition="0">
        <references count="1">
          <reference field="25" count="1">
            <x v="6"/>
          </reference>
        </references>
      </pivotArea>
    </format>
    <format dxfId="3">
      <pivotArea collapsedLevelsAreSubtotals="1" fieldPosition="0">
        <references count="1">
          <reference field="25" count="1">
            <x v="0"/>
          </reference>
        </references>
      </pivotArea>
    </format>
    <format dxfId="4">
      <pivotArea dataOnly="0" labelOnly="1" fieldPosition="0">
        <references count="1">
          <reference field="25" count="1">
            <x v="0"/>
          </reference>
        </references>
      </pivotArea>
    </format>
    <format dxfId="5">
      <pivotArea collapsedLevelsAreSubtotals="1" fieldPosition="0">
        <references count="1">
          <reference field="25" count="1">
            <x v="1"/>
          </reference>
        </references>
      </pivotArea>
    </format>
    <format dxfId="6">
      <pivotArea dataOnly="0" labelOnly="1" fieldPosition="0">
        <references count="1">
          <reference field="25" count="1">
            <x v="1"/>
          </reference>
        </references>
      </pivotArea>
    </format>
    <format dxfId="7">
      <pivotArea collapsedLevelsAreSubtotals="1" fieldPosition="0">
        <references count="1">
          <reference field="25" count="1">
            <x v="2"/>
          </reference>
        </references>
      </pivotArea>
    </format>
    <format dxfId="8">
      <pivotArea dataOnly="0" labelOnly="1" fieldPosition="0">
        <references count="1">
          <reference field="25" count="1">
            <x v="2"/>
          </reference>
        </references>
      </pivotArea>
    </format>
    <format dxfId="9">
      <pivotArea dataOnly="0" fieldPosition="0">
        <references count="1">
          <reference field="25" count="3">
            <x v="3"/>
            <x v="4"/>
            <x v="5"/>
          </reference>
        </references>
      </pivotArea>
    </format>
    <format dxfId="10">
      <pivotArea collapsedLevelsAreSubtotals="1" fieldPosition="0">
        <references count="1">
          <reference field="25" count="1">
            <x v="10"/>
          </reference>
        </references>
      </pivotArea>
    </format>
    <format dxfId="11">
      <pivotArea dataOnly="0" labelOnly="1" fieldPosition="0">
        <references count="1">
          <reference field="25" count="1">
            <x v="10"/>
          </reference>
        </references>
      </pivotArea>
    </format>
    <format dxfId="12">
      <pivotArea collapsedLevelsAreSubtotals="1" fieldPosition="0">
        <references count="1">
          <reference field="25" count="1">
            <x v="11"/>
          </reference>
        </references>
      </pivotArea>
    </format>
    <format dxfId="13">
      <pivotArea dataOnly="0" labelOnly="1" fieldPosition="0">
        <references count="1">
          <reference field="25" count="1">
            <x v="11"/>
          </reference>
        </references>
      </pivotArea>
    </format>
    <format dxfId="14">
      <pivotArea collapsedLevelsAreSubtotals="1" fieldPosition="0">
        <references count="1">
          <reference field="25" count="1">
            <x v="9"/>
          </reference>
        </references>
      </pivotArea>
    </format>
    <format dxfId="15">
      <pivotArea dataOnly="0" labelOnly="1" fieldPosition="0">
        <references count="1">
          <reference field="25" count="1">
            <x v="9"/>
          </reference>
        </references>
      </pivotArea>
    </format>
    <format dxfId="16">
      <pivotArea dataOnly="0" fieldPosition="0">
        <references count="1">
          <reference field="25" count="1">
            <x v="12"/>
          </reference>
        </references>
      </pivotArea>
    </format>
    <format dxfId="17">
      <pivotArea collapsedLevelsAreSubtotals="1" fieldPosition="0">
        <references count="1">
          <reference field="25" count="1">
            <x v="11"/>
          </reference>
        </references>
      </pivotArea>
    </format>
    <format dxfId="18">
      <pivotArea dataOnly="0" labelOnly="1" fieldPosition="0">
        <references count="1">
          <reference field="25" count="1">
            <x v="11"/>
          </reference>
        </references>
      </pivotArea>
    </format>
    <format dxfId="19">
      <pivotArea collapsedLevelsAreSubtotals="1" fieldPosition="0">
        <references count="1">
          <reference field="25" count="1">
            <x v="10"/>
          </reference>
        </references>
      </pivotArea>
    </format>
    <format dxfId="20">
      <pivotArea dataOnly="0" labelOnly="1" fieldPosition="0">
        <references count="1">
          <reference field="25" count="1">
            <x v="10"/>
          </reference>
        </references>
      </pivotArea>
    </format>
    <format dxfId="21">
      <pivotArea collapsedLevelsAreSubtotals="1" fieldPosition="0">
        <references count="1">
          <reference field="25" count="1">
            <x v="9"/>
          </reference>
        </references>
      </pivotArea>
    </format>
    <format dxfId="22">
      <pivotArea dataOnly="0" labelOnly="1" fieldPosition="0">
        <references count="1">
          <reference field="25" count="1">
            <x v="9"/>
          </reference>
        </references>
      </pivotArea>
    </format>
    <format dxfId="23">
      <pivotArea collapsedLevelsAreSubtotals="1" fieldPosition="0">
        <references count="1">
          <reference field="25" count="1">
            <x v="9"/>
          </reference>
        </references>
      </pivotArea>
    </format>
    <format dxfId="24">
      <pivotArea dataOnly="0" labelOnly="1" fieldPosition="0">
        <references count="1">
          <reference field="25" count="1">
            <x v="9"/>
          </reference>
        </references>
      </pivotArea>
    </format>
    <format dxfId="25">
      <pivotArea collapsedLevelsAreSubtotals="1" fieldPosition="0">
        <references count="1">
          <reference field="25" count="1">
            <x v="2"/>
          </reference>
        </references>
      </pivotArea>
    </format>
    <format dxfId="26">
      <pivotArea dataOnly="0" labelOnly="1" fieldPosition="0">
        <references count="1">
          <reference field="25" count="1">
            <x v="2"/>
          </reference>
        </references>
      </pivotArea>
    </format>
    <format dxfId="27">
      <pivotArea collapsedLevelsAreSubtotals="1" fieldPosition="0">
        <references count="1">
          <reference field="25" count="1">
            <x v="1"/>
          </reference>
        </references>
      </pivotArea>
    </format>
    <format dxfId="28">
      <pivotArea dataOnly="0" labelOnly="1" fieldPosition="0">
        <references count="1">
          <reference field="25" count="1">
            <x v="1"/>
          </reference>
        </references>
      </pivotArea>
    </format>
    <format dxfId="29">
      <pivotArea outline="0" fieldPosition="0">
        <references count="1">
          <reference field="4294967294"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ikivisually.com/wiki/Charlie_Paul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376"/>
  <sheetViews>
    <sheetView zoomScale="80" zoomScaleNormal="80" workbookViewId="0">
      <selection activeCell="M1" sqref="M1:M1048576"/>
    </sheetView>
  </sheetViews>
  <sheetFormatPr baseColWidth="10" defaultRowHeight="15" x14ac:dyDescent="0.25"/>
  <cols>
    <col min="2" max="2" width="19.140625" customWidth="1"/>
    <col min="4" max="4" width="10.85546875" customWidth="1"/>
    <col min="5" max="6" width="11.5703125" style="2"/>
    <col min="7" max="16" width="11.42578125" style="2" customWidth="1"/>
    <col min="17" max="17" width="9.5703125" style="2" customWidth="1"/>
    <col min="18" max="19" width="11.42578125" style="2" customWidth="1"/>
    <col min="20" max="20" width="5.5703125" style="2" customWidth="1"/>
    <col min="21" max="21" width="7.28515625" style="2" customWidth="1"/>
    <col min="22" max="22" width="11.5703125" style="2"/>
    <col min="23" max="23" width="40.28515625" style="2" customWidth="1"/>
    <col min="24" max="24" width="81" customWidth="1"/>
    <col min="25" max="25" width="42" customWidth="1"/>
    <col min="26" max="26" width="16.7109375" customWidth="1"/>
  </cols>
  <sheetData>
    <row r="1" spans="1:26" x14ac:dyDescent="0.25">
      <c r="A1" t="s">
        <v>0</v>
      </c>
      <c r="B1" t="s">
        <v>1</v>
      </c>
      <c r="C1" t="s">
        <v>2</v>
      </c>
      <c r="D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4378</v>
      </c>
      <c r="X1" s="2" t="s">
        <v>4379</v>
      </c>
      <c r="Y1" s="2" t="s">
        <v>4380</v>
      </c>
      <c r="Z1" s="2" t="s">
        <v>4895</v>
      </c>
    </row>
    <row r="2" spans="1:26" x14ac:dyDescent="0.25">
      <c r="A2">
        <v>1</v>
      </c>
      <c r="B2" t="s">
        <v>22</v>
      </c>
      <c r="C2" s="1">
        <v>22935</v>
      </c>
      <c r="D2" t="s">
        <v>23</v>
      </c>
      <c r="E2" s="2" t="s">
        <v>24</v>
      </c>
      <c r="F2" s="2" t="s">
        <v>25</v>
      </c>
      <c r="G2" s="2" t="s">
        <v>26</v>
      </c>
      <c r="H2" s="3">
        <v>31345</v>
      </c>
      <c r="I2" s="2">
        <v>1985</v>
      </c>
      <c r="J2" s="2">
        <v>1995</v>
      </c>
      <c r="K2" s="3">
        <v>40348</v>
      </c>
      <c r="L2" s="2">
        <v>1</v>
      </c>
      <c r="M2" s="2" t="s">
        <v>27</v>
      </c>
      <c r="N2" s="2">
        <v>47</v>
      </c>
      <c r="O2" s="2">
        <v>23.03</v>
      </c>
      <c r="P2" s="2">
        <v>47.67</v>
      </c>
      <c r="Q2" s="2">
        <v>90.72</v>
      </c>
      <c r="R2" s="2">
        <v>231.14</v>
      </c>
      <c r="S2" s="2">
        <v>231.14</v>
      </c>
      <c r="T2" s="2">
        <v>16.98</v>
      </c>
      <c r="U2" s="2">
        <v>624</v>
      </c>
      <c r="V2" s="2" t="s">
        <v>28</v>
      </c>
      <c r="W2" s="2" t="s">
        <v>4381</v>
      </c>
      <c r="X2" s="2" t="s">
        <v>4382</v>
      </c>
      <c r="Y2" s="2" t="s">
        <v>4383</v>
      </c>
      <c r="Z2" s="2" t="s">
        <v>4901</v>
      </c>
    </row>
    <row r="3" spans="1:26" x14ac:dyDescent="0.25">
      <c r="A3">
        <v>2</v>
      </c>
      <c r="B3" t="s">
        <v>29</v>
      </c>
      <c r="C3" s="1">
        <v>25978</v>
      </c>
      <c r="D3" t="s">
        <v>23</v>
      </c>
      <c r="E3" s="2" t="s">
        <v>24</v>
      </c>
      <c r="F3" s="2" t="s">
        <v>25</v>
      </c>
      <c r="G3" s="2" t="s">
        <v>30</v>
      </c>
      <c r="H3" s="3">
        <v>34290</v>
      </c>
      <c r="I3" s="2">
        <v>1993</v>
      </c>
      <c r="J3" s="2">
        <v>2000</v>
      </c>
      <c r="K3" s="3">
        <v>43677</v>
      </c>
      <c r="L3" s="2">
        <v>0</v>
      </c>
      <c r="M3" s="2" t="s">
        <v>28</v>
      </c>
      <c r="N3" s="2">
        <v>48</v>
      </c>
      <c r="O3" s="2">
        <v>22.76</v>
      </c>
      <c r="P3" s="2">
        <v>48.46</v>
      </c>
      <c r="Q3" s="2">
        <v>137.44</v>
      </c>
      <c r="R3" s="2">
        <v>231.14</v>
      </c>
      <c r="S3" s="2">
        <v>231.14</v>
      </c>
      <c r="T3" s="2">
        <v>25.73</v>
      </c>
      <c r="U3" s="2">
        <v>307</v>
      </c>
      <c r="V3" s="2" t="s">
        <v>28</v>
      </c>
      <c r="X3" s="2"/>
      <c r="Y3" s="2"/>
    </row>
    <row r="4" spans="1:26" x14ac:dyDescent="0.25">
      <c r="A4">
        <v>3</v>
      </c>
      <c r="B4" t="s">
        <v>31</v>
      </c>
      <c r="C4" s="1">
        <v>26380</v>
      </c>
      <c r="D4" t="s">
        <v>23</v>
      </c>
      <c r="E4" s="2" t="s">
        <v>24</v>
      </c>
      <c r="F4" s="2" t="s">
        <v>25</v>
      </c>
      <c r="G4" s="2" t="s">
        <v>30</v>
      </c>
      <c r="H4" s="3">
        <v>34278</v>
      </c>
      <c r="I4" s="2">
        <v>1993</v>
      </c>
      <c r="J4" s="2">
        <v>2005</v>
      </c>
      <c r="K4" s="3">
        <v>43677</v>
      </c>
      <c r="L4" s="2">
        <v>0</v>
      </c>
      <c r="M4" s="2" t="s">
        <v>28</v>
      </c>
      <c r="N4" s="2">
        <v>47</v>
      </c>
      <c r="O4" s="2">
        <v>21.62</v>
      </c>
      <c r="P4" s="2">
        <v>47.36</v>
      </c>
      <c r="Q4" s="2">
        <v>106.59</v>
      </c>
      <c r="R4" s="2">
        <v>228.6</v>
      </c>
      <c r="S4" s="2">
        <v>228.6</v>
      </c>
      <c r="T4" s="2">
        <v>20.399999999999999</v>
      </c>
      <c r="U4" s="2">
        <v>832</v>
      </c>
      <c r="V4" s="2" t="s">
        <v>28</v>
      </c>
      <c r="X4" s="2"/>
      <c r="Y4" s="2"/>
    </row>
    <row r="5" spans="1:26" x14ac:dyDescent="0.25">
      <c r="A5">
        <v>4</v>
      </c>
      <c r="B5" t="s">
        <v>32</v>
      </c>
      <c r="C5" s="1">
        <v>29476</v>
      </c>
      <c r="D5" t="s">
        <v>23</v>
      </c>
      <c r="E5" s="2" t="s">
        <v>24</v>
      </c>
      <c r="F5" s="2" t="s">
        <v>25</v>
      </c>
      <c r="H5" s="3">
        <v>37559</v>
      </c>
      <c r="I5" s="2">
        <v>2002</v>
      </c>
      <c r="J5" s="2">
        <v>2011</v>
      </c>
      <c r="K5" s="3">
        <v>43677</v>
      </c>
      <c r="L5" s="2">
        <v>0</v>
      </c>
      <c r="M5" s="2" t="s">
        <v>28</v>
      </c>
      <c r="N5" s="2">
        <v>38</v>
      </c>
      <c r="O5" s="2">
        <v>22.13</v>
      </c>
      <c r="P5" s="2">
        <v>38.880000000000003</v>
      </c>
      <c r="Q5" s="2">
        <v>140.61000000000001</v>
      </c>
      <c r="R5" s="2">
        <v>228.6</v>
      </c>
      <c r="S5" s="2">
        <v>228.6</v>
      </c>
      <c r="T5" s="2">
        <v>26.91</v>
      </c>
      <c r="U5" s="2">
        <v>486</v>
      </c>
      <c r="V5" s="2" t="s">
        <v>28</v>
      </c>
      <c r="X5" s="2"/>
      <c r="Y5" s="2"/>
    </row>
    <row r="6" spans="1:26" x14ac:dyDescent="0.25">
      <c r="A6">
        <v>5</v>
      </c>
      <c r="B6" t="s">
        <v>33</v>
      </c>
      <c r="C6" s="1">
        <v>21714</v>
      </c>
      <c r="D6" t="s">
        <v>23</v>
      </c>
      <c r="E6" s="2" t="s">
        <v>24</v>
      </c>
      <c r="F6" s="2" t="s">
        <v>34</v>
      </c>
      <c r="G6" s="2" t="s">
        <v>30</v>
      </c>
      <c r="H6" s="3">
        <v>30408</v>
      </c>
      <c r="I6" s="2">
        <v>1982</v>
      </c>
      <c r="J6" s="2">
        <v>1994</v>
      </c>
      <c r="K6" s="3">
        <v>43677</v>
      </c>
      <c r="L6" s="2">
        <v>0</v>
      </c>
      <c r="M6" s="2" t="s">
        <v>28</v>
      </c>
      <c r="N6" s="2">
        <v>60</v>
      </c>
      <c r="O6" s="2">
        <v>23.8</v>
      </c>
      <c r="P6" s="2">
        <v>60.13</v>
      </c>
      <c r="Q6" s="2">
        <v>98.43</v>
      </c>
      <c r="R6" s="2">
        <v>226.06</v>
      </c>
      <c r="S6" s="2">
        <v>226.06</v>
      </c>
      <c r="T6" s="2">
        <v>19.260000000000002</v>
      </c>
      <c r="U6" s="2">
        <v>155</v>
      </c>
      <c r="V6" s="2" t="s">
        <v>28</v>
      </c>
      <c r="X6" s="2"/>
      <c r="Y6" s="2"/>
    </row>
    <row r="7" spans="1:26" x14ac:dyDescent="0.25">
      <c r="A7">
        <v>6</v>
      </c>
      <c r="B7" t="s">
        <v>35</v>
      </c>
      <c r="C7" s="1">
        <v>31062</v>
      </c>
      <c r="D7" t="s">
        <v>23</v>
      </c>
      <c r="E7" s="2" t="s">
        <v>24</v>
      </c>
      <c r="F7" s="2" t="s">
        <v>25</v>
      </c>
      <c r="G7" s="2" t="s">
        <v>30</v>
      </c>
      <c r="H7" s="3">
        <v>38430</v>
      </c>
      <c r="I7" s="2">
        <v>2004</v>
      </c>
      <c r="J7" s="2">
        <v>2006</v>
      </c>
      <c r="K7" s="3">
        <v>43677</v>
      </c>
      <c r="L7" s="2">
        <v>0</v>
      </c>
      <c r="M7" s="2" t="s">
        <v>28</v>
      </c>
      <c r="N7" s="2">
        <v>34</v>
      </c>
      <c r="O7" s="2">
        <v>20.170000000000002</v>
      </c>
      <c r="P7" s="2">
        <v>34.54</v>
      </c>
      <c r="Q7" s="2">
        <v>117.93</v>
      </c>
      <c r="R7" s="2">
        <v>226.06</v>
      </c>
      <c r="S7" s="2">
        <v>226.06</v>
      </c>
      <c r="T7" s="2">
        <v>23.08</v>
      </c>
      <c r="U7" s="2">
        <v>6</v>
      </c>
      <c r="V7" s="2" t="s">
        <v>28</v>
      </c>
      <c r="X7" s="2"/>
      <c r="Y7" s="2"/>
    </row>
    <row r="8" spans="1:26" x14ac:dyDescent="0.25">
      <c r="A8">
        <v>7</v>
      </c>
      <c r="B8" t="s">
        <v>36</v>
      </c>
      <c r="C8" s="1">
        <v>30346</v>
      </c>
      <c r="D8" t="s">
        <v>23</v>
      </c>
      <c r="E8" s="2" t="s">
        <v>24</v>
      </c>
      <c r="F8" s="2" t="s">
        <v>25</v>
      </c>
      <c r="G8" s="2" t="s">
        <v>30</v>
      </c>
      <c r="H8" s="3">
        <v>37994</v>
      </c>
      <c r="I8" s="2">
        <v>2003</v>
      </c>
      <c r="J8" s="2">
        <v>2004</v>
      </c>
      <c r="K8" s="3">
        <v>43677</v>
      </c>
      <c r="L8" s="2">
        <v>0</v>
      </c>
      <c r="M8" s="2" t="s">
        <v>28</v>
      </c>
      <c r="N8" s="2">
        <v>36</v>
      </c>
      <c r="O8" s="2">
        <v>20.94</v>
      </c>
      <c r="P8" s="2">
        <v>36.5</v>
      </c>
      <c r="Q8" s="2">
        <v>124.74</v>
      </c>
      <c r="R8" s="2">
        <v>226.06</v>
      </c>
      <c r="S8" s="2">
        <v>226.06</v>
      </c>
      <c r="T8" s="2">
        <v>24.41</v>
      </c>
      <c r="U8" s="2">
        <v>1</v>
      </c>
      <c r="V8" s="2" t="s">
        <v>28</v>
      </c>
      <c r="X8" s="2"/>
      <c r="Y8" s="2"/>
    </row>
    <row r="9" spans="1:26" x14ac:dyDescent="0.25">
      <c r="A9">
        <v>8</v>
      </c>
      <c r="B9" t="s">
        <v>37</v>
      </c>
      <c r="C9" s="1">
        <v>20844</v>
      </c>
      <c r="D9" t="s">
        <v>23</v>
      </c>
      <c r="E9" s="2" t="s">
        <v>24</v>
      </c>
      <c r="F9" s="2" t="s">
        <v>34</v>
      </c>
      <c r="G9" s="2" t="s">
        <v>30</v>
      </c>
      <c r="H9" s="3">
        <v>30253</v>
      </c>
      <c r="I9" s="2">
        <v>1982</v>
      </c>
      <c r="J9" s="2">
        <v>1993</v>
      </c>
      <c r="K9" s="3">
        <v>43677</v>
      </c>
      <c r="L9" s="2">
        <v>0</v>
      </c>
      <c r="M9" s="2" t="s">
        <v>28</v>
      </c>
      <c r="N9" s="2">
        <v>62</v>
      </c>
      <c r="O9" s="2">
        <v>25.76</v>
      </c>
      <c r="P9" s="2">
        <v>62.51</v>
      </c>
      <c r="Q9" s="2">
        <v>124.74</v>
      </c>
      <c r="R9" s="2">
        <v>223.52</v>
      </c>
      <c r="S9" s="2">
        <v>223.52</v>
      </c>
      <c r="T9" s="2">
        <v>24.97</v>
      </c>
      <c r="U9" s="2">
        <v>875</v>
      </c>
      <c r="V9" s="2" t="s">
        <v>27</v>
      </c>
      <c r="X9" s="2"/>
      <c r="Y9" s="2"/>
    </row>
    <row r="10" spans="1:26" x14ac:dyDescent="0.25">
      <c r="A10">
        <v>9</v>
      </c>
      <c r="B10" t="s">
        <v>38</v>
      </c>
      <c r="C10" s="1">
        <v>26907</v>
      </c>
      <c r="D10" t="s">
        <v>23</v>
      </c>
      <c r="E10" s="2" t="s">
        <v>24</v>
      </c>
      <c r="F10" s="2" t="s">
        <v>34</v>
      </c>
      <c r="G10" s="2" t="s">
        <v>26</v>
      </c>
      <c r="H10" s="3">
        <v>35371</v>
      </c>
      <c r="I10" s="2">
        <v>1996</v>
      </c>
      <c r="J10" s="2">
        <v>1998</v>
      </c>
      <c r="K10" s="3">
        <v>43677</v>
      </c>
      <c r="L10" s="2">
        <v>0</v>
      </c>
      <c r="M10" s="2" t="s">
        <v>28</v>
      </c>
      <c r="N10" s="2">
        <v>45</v>
      </c>
      <c r="O10" s="2">
        <v>23.17</v>
      </c>
      <c r="P10" s="2">
        <v>45.91</v>
      </c>
      <c r="Q10" s="2">
        <v>147.41999999999999</v>
      </c>
      <c r="R10" s="2">
        <v>223.52</v>
      </c>
      <c r="S10" s="2">
        <v>223.52</v>
      </c>
      <c r="T10" s="2">
        <v>29.51</v>
      </c>
      <c r="U10" s="2">
        <v>74</v>
      </c>
      <c r="V10" s="2" t="s">
        <v>27</v>
      </c>
      <c r="X10" s="2"/>
      <c r="Y10" s="2"/>
    </row>
    <row r="11" spans="1:26" x14ac:dyDescent="0.25">
      <c r="A11">
        <v>10</v>
      </c>
      <c r="B11" t="s">
        <v>39</v>
      </c>
      <c r="C11" s="1">
        <v>22104</v>
      </c>
      <c r="D11" t="s">
        <v>23</v>
      </c>
      <c r="E11" s="2" t="s">
        <v>24</v>
      </c>
      <c r="F11" s="2" t="s">
        <v>34</v>
      </c>
      <c r="G11" s="2" t="s">
        <v>26</v>
      </c>
      <c r="H11" s="3">
        <v>30618</v>
      </c>
      <c r="I11" s="2">
        <v>1983</v>
      </c>
      <c r="J11" s="2">
        <v>1992</v>
      </c>
      <c r="K11" s="3">
        <v>43677</v>
      </c>
      <c r="L11" s="2">
        <v>0</v>
      </c>
      <c r="M11" s="2" t="s">
        <v>28</v>
      </c>
      <c r="N11" s="2">
        <v>59</v>
      </c>
      <c r="O11" s="2">
        <v>23.31</v>
      </c>
      <c r="P11" s="2">
        <v>59.06</v>
      </c>
      <c r="Q11" s="2">
        <v>103.42</v>
      </c>
      <c r="R11" s="2">
        <v>223.52</v>
      </c>
      <c r="S11" s="2">
        <v>223.52</v>
      </c>
      <c r="T11" s="2">
        <v>20.7</v>
      </c>
      <c r="U11" s="2">
        <v>456</v>
      </c>
      <c r="V11" s="2" t="s">
        <v>28</v>
      </c>
      <c r="X11" s="2"/>
      <c r="Y11" s="2"/>
    </row>
    <row r="12" spans="1:26" x14ac:dyDescent="0.25">
      <c r="A12">
        <v>11</v>
      </c>
      <c r="B12" t="s">
        <v>40</v>
      </c>
      <c r="C12" s="1">
        <v>24342</v>
      </c>
      <c r="D12" t="s">
        <v>23</v>
      </c>
      <c r="E12" s="2" t="s">
        <v>24</v>
      </c>
      <c r="F12" s="2" t="s">
        <v>25</v>
      </c>
      <c r="G12" s="2" t="s">
        <v>30</v>
      </c>
      <c r="H12" s="3">
        <v>32146</v>
      </c>
      <c r="I12" s="2">
        <v>1988</v>
      </c>
      <c r="J12" s="2">
        <v>2000</v>
      </c>
      <c r="K12" s="3">
        <v>43677</v>
      </c>
      <c r="L12" s="2">
        <v>0</v>
      </c>
      <c r="M12" s="2" t="s">
        <v>28</v>
      </c>
      <c r="N12" s="2">
        <v>52</v>
      </c>
      <c r="O12" s="2">
        <v>21.37</v>
      </c>
      <c r="P12" s="2">
        <v>52.94</v>
      </c>
      <c r="Q12" s="2">
        <v>113.4</v>
      </c>
      <c r="R12" s="2">
        <v>223.52</v>
      </c>
      <c r="S12" s="2">
        <v>223.52</v>
      </c>
      <c r="T12" s="2">
        <v>22.7</v>
      </c>
      <c r="U12" s="2">
        <v>867</v>
      </c>
      <c r="V12" s="2" t="s">
        <v>28</v>
      </c>
      <c r="X12" s="2"/>
      <c r="Y12" s="2"/>
    </row>
    <row r="13" spans="1:26" x14ac:dyDescent="0.25">
      <c r="A13">
        <v>12</v>
      </c>
      <c r="B13" t="s">
        <v>41</v>
      </c>
      <c r="C13" s="1">
        <v>22200</v>
      </c>
      <c r="D13" t="s">
        <v>23</v>
      </c>
      <c r="E13" s="2" t="s">
        <v>24</v>
      </c>
      <c r="F13" s="2" t="s">
        <v>34</v>
      </c>
      <c r="G13" s="2" t="s">
        <v>30</v>
      </c>
      <c r="H13" s="3">
        <v>30617</v>
      </c>
      <c r="I13" s="2">
        <v>1983</v>
      </c>
      <c r="J13" s="2">
        <v>1994</v>
      </c>
      <c r="K13" s="3">
        <v>43677</v>
      </c>
      <c r="L13" s="2">
        <v>0</v>
      </c>
      <c r="M13" s="2" t="s">
        <v>28</v>
      </c>
      <c r="N13" s="2">
        <v>58</v>
      </c>
      <c r="O13" s="2">
        <v>23.04</v>
      </c>
      <c r="P13" s="2">
        <v>58.8</v>
      </c>
      <c r="Q13" s="2">
        <v>104.33</v>
      </c>
      <c r="R13" s="2">
        <v>220.98</v>
      </c>
      <c r="S13" s="2">
        <v>220.98</v>
      </c>
      <c r="T13" s="2">
        <v>21.36</v>
      </c>
      <c r="U13" s="2">
        <v>681</v>
      </c>
      <c r="V13" s="2" t="s">
        <v>28</v>
      </c>
      <c r="X13" s="2"/>
      <c r="Y13" s="2"/>
    </row>
    <row r="14" spans="1:26" x14ac:dyDescent="0.25">
      <c r="A14">
        <v>13</v>
      </c>
      <c r="B14" t="s">
        <v>42</v>
      </c>
      <c r="C14" s="1">
        <v>27853</v>
      </c>
      <c r="D14" t="s">
        <v>23</v>
      </c>
      <c r="E14" s="2" t="s">
        <v>24</v>
      </c>
      <c r="F14" s="2" t="s">
        <v>34</v>
      </c>
      <c r="G14" s="2" t="s">
        <v>43</v>
      </c>
      <c r="H14" s="3">
        <v>35735</v>
      </c>
      <c r="I14" s="2">
        <v>1997</v>
      </c>
      <c r="J14" s="2">
        <v>2000</v>
      </c>
      <c r="K14" s="3">
        <v>43677</v>
      </c>
      <c r="L14" s="2">
        <v>0</v>
      </c>
      <c r="M14" s="2" t="s">
        <v>28</v>
      </c>
      <c r="N14" s="2">
        <v>43</v>
      </c>
      <c r="O14" s="2">
        <v>21.58</v>
      </c>
      <c r="P14" s="2">
        <v>43.32</v>
      </c>
      <c r="Q14" s="2">
        <v>96.16</v>
      </c>
      <c r="R14" s="2">
        <v>220.98</v>
      </c>
      <c r="S14" s="2">
        <v>220.98</v>
      </c>
      <c r="T14" s="2">
        <v>19.690000000000001</v>
      </c>
      <c r="U14" s="2">
        <v>130</v>
      </c>
      <c r="V14" s="2" t="s">
        <v>27</v>
      </c>
      <c r="X14" s="2"/>
      <c r="Y14" s="2"/>
    </row>
    <row r="15" spans="1:26" x14ac:dyDescent="0.25">
      <c r="A15">
        <v>14</v>
      </c>
      <c r="B15" t="s">
        <v>44</v>
      </c>
      <c r="C15" s="1">
        <v>12084</v>
      </c>
      <c r="D15" t="s">
        <v>23</v>
      </c>
      <c r="E15" s="2" t="s">
        <v>24</v>
      </c>
      <c r="F15" s="2" t="s">
        <v>34</v>
      </c>
      <c r="G15" s="2" t="s">
        <v>30</v>
      </c>
      <c r="H15" s="3">
        <v>22211</v>
      </c>
      <c r="I15" s="2">
        <v>1960</v>
      </c>
      <c r="J15" s="2">
        <v>1962</v>
      </c>
      <c r="K15" s="3">
        <v>32238</v>
      </c>
      <c r="L15" s="2">
        <v>1</v>
      </c>
      <c r="M15" s="2" t="s">
        <v>27</v>
      </c>
      <c r="N15" s="2">
        <v>55</v>
      </c>
      <c r="O15" s="2">
        <v>27.73</v>
      </c>
      <c r="P15" s="2">
        <v>55.18</v>
      </c>
      <c r="Q15" s="2">
        <v>106.59</v>
      </c>
      <c r="R15" s="2">
        <v>220.98</v>
      </c>
      <c r="S15" s="2">
        <v>220.98</v>
      </c>
      <c r="T15" s="2">
        <v>21.83</v>
      </c>
      <c r="U15" s="2">
        <v>143</v>
      </c>
      <c r="V15" s="2" t="s">
        <v>28</v>
      </c>
      <c r="W15" s="2" t="s">
        <v>4384</v>
      </c>
      <c r="X15" s="2" t="s">
        <v>4385</v>
      </c>
      <c r="Y15" s="2" t="s">
        <v>4386</v>
      </c>
      <c r="Z15" s="2" t="s">
        <v>4896</v>
      </c>
    </row>
    <row r="16" spans="1:26" x14ac:dyDescent="0.25">
      <c r="A16">
        <v>15</v>
      </c>
      <c r="B16" t="s">
        <v>45</v>
      </c>
      <c r="C16" s="1">
        <v>27550</v>
      </c>
      <c r="D16" t="s">
        <v>23</v>
      </c>
      <c r="E16" s="2" t="s">
        <v>24</v>
      </c>
      <c r="F16" s="2" t="s">
        <v>25</v>
      </c>
      <c r="G16" s="2" t="s">
        <v>30</v>
      </c>
      <c r="H16" s="3">
        <v>35734</v>
      </c>
      <c r="I16" s="2">
        <v>1997</v>
      </c>
      <c r="J16" s="2">
        <v>2011</v>
      </c>
      <c r="K16" s="3">
        <v>43677</v>
      </c>
      <c r="L16" s="2">
        <v>0</v>
      </c>
      <c r="M16" s="2" t="s">
        <v>28</v>
      </c>
      <c r="N16" s="2">
        <v>44</v>
      </c>
      <c r="O16" s="2">
        <v>22.41</v>
      </c>
      <c r="P16" s="2">
        <v>44.15</v>
      </c>
      <c r="Q16" s="2">
        <v>107.95</v>
      </c>
      <c r="R16" s="2">
        <v>220.98</v>
      </c>
      <c r="S16" s="2">
        <v>220.98</v>
      </c>
      <c r="T16" s="2">
        <v>22.11</v>
      </c>
      <c r="U16" s="2">
        <v>843</v>
      </c>
      <c r="V16" s="2" t="s">
        <v>28</v>
      </c>
      <c r="X16" s="2"/>
      <c r="Y16" s="2"/>
    </row>
    <row r="17" spans="1:25" x14ac:dyDescent="0.25">
      <c r="A17">
        <v>16</v>
      </c>
      <c r="B17" t="s">
        <v>46</v>
      </c>
      <c r="C17" s="1">
        <v>27980</v>
      </c>
      <c r="D17" t="s">
        <v>23</v>
      </c>
      <c r="E17" s="2" t="s">
        <v>24</v>
      </c>
      <c r="F17" s="2" t="s">
        <v>25</v>
      </c>
      <c r="G17" s="2" t="s">
        <v>30</v>
      </c>
      <c r="H17" s="3">
        <v>36466</v>
      </c>
      <c r="I17" s="2">
        <v>1999</v>
      </c>
      <c r="J17" s="2">
        <v>2005</v>
      </c>
      <c r="K17" s="3">
        <v>43677</v>
      </c>
      <c r="L17" s="2">
        <v>0</v>
      </c>
      <c r="M17" s="2" t="s">
        <v>28</v>
      </c>
      <c r="N17" s="2">
        <v>42</v>
      </c>
      <c r="O17" s="2">
        <v>23.23</v>
      </c>
      <c r="P17" s="2">
        <v>42.98</v>
      </c>
      <c r="Q17" s="2">
        <v>113.4</v>
      </c>
      <c r="R17" s="2">
        <v>220.98</v>
      </c>
      <c r="S17" s="2">
        <v>220.98</v>
      </c>
      <c r="T17" s="2">
        <v>23.22</v>
      </c>
      <c r="U17" s="2">
        <v>15</v>
      </c>
      <c r="V17" s="2" t="s">
        <v>28</v>
      </c>
      <c r="X17" s="2"/>
      <c r="Y17" s="2"/>
    </row>
    <row r="18" spans="1:25" x14ac:dyDescent="0.25">
      <c r="A18">
        <v>17</v>
      </c>
      <c r="B18" t="s">
        <v>47</v>
      </c>
      <c r="C18" s="1">
        <v>31180</v>
      </c>
      <c r="D18" t="s">
        <v>23</v>
      </c>
      <c r="E18" s="2" t="s">
        <v>24</v>
      </c>
      <c r="F18" s="2" t="s">
        <v>25</v>
      </c>
      <c r="G18" s="2" t="s">
        <v>43</v>
      </c>
      <c r="H18" s="3">
        <v>38294</v>
      </c>
      <c r="I18" s="2">
        <v>2004</v>
      </c>
      <c r="J18" s="2">
        <v>2005</v>
      </c>
      <c r="K18" s="3">
        <v>43677</v>
      </c>
      <c r="L18" s="2">
        <v>0</v>
      </c>
      <c r="M18" s="2" t="s">
        <v>28</v>
      </c>
      <c r="N18" s="2">
        <v>34</v>
      </c>
      <c r="O18" s="2">
        <v>19.48</v>
      </c>
      <c r="P18" s="2">
        <v>34.21</v>
      </c>
      <c r="Q18" s="2">
        <v>124.74</v>
      </c>
      <c r="R18" s="2">
        <v>220.98</v>
      </c>
      <c r="S18" s="2">
        <v>220.98</v>
      </c>
      <c r="T18" s="2">
        <v>25.54</v>
      </c>
      <c r="U18" s="2">
        <v>6</v>
      </c>
      <c r="V18" s="2" t="s">
        <v>28</v>
      </c>
      <c r="X18" s="2"/>
      <c r="Y18" s="2"/>
    </row>
    <row r="19" spans="1:25" x14ac:dyDescent="0.25">
      <c r="A19">
        <v>18</v>
      </c>
      <c r="B19" t="s">
        <v>48</v>
      </c>
      <c r="C19" s="1">
        <v>23730</v>
      </c>
      <c r="D19" t="s">
        <v>23</v>
      </c>
      <c r="E19" s="2" t="s">
        <v>24</v>
      </c>
      <c r="F19" s="2" t="s">
        <v>25</v>
      </c>
      <c r="G19" s="2" t="s">
        <v>30</v>
      </c>
      <c r="H19" s="3">
        <v>35006</v>
      </c>
      <c r="I19" s="2">
        <v>1995</v>
      </c>
      <c r="J19" s="2">
        <v>2003</v>
      </c>
      <c r="K19" s="3">
        <v>43677</v>
      </c>
      <c r="L19" s="2">
        <v>0</v>
      </c>
      <c r="M19" s="2" t="s">
        <v>28</v>
      </c>
      <c r="N19" s="2">
        <v>54</v>
      </c>
      <c r="O19" s="2">
        <v>30.87</v>
      </c>
      <c r="P19" s="2">
        <v>54.61</v>
      </c>
      <c r="Q19" s="2">
        <v>126.55</v>
      </c>
      <c r="R19" s="2">
        <v>220.98</v>
      </c>
      <c r="S19" s="2">
        <v>220.98</v>
      </c>
      <c r="T19" s="2">
        <v>25.92</v>
      </c>
      <c r="U19" s="2">
        <v>470</v>
      </c>
      <c r="V19" s="2" t="s">
        <v>28</v>
      </c>
      <c r="X19" s="2"/>
      <c r="Y19" s="2"/>
    </row>
    <row r="20" spans="1:25" x14ac:dyDescent="0.25">
      <c r="A20">
        <v>19</v>
      </c>
      <c r="B20" t="s">
        <v>49</v>
      </c>
      <c r="C20" s="1">
        <v>31263</v>
      </c>
      <c r="D20" t="s">
        <v>23</v>
      </c>
      <c r="E20" s="2" t="s">
        <v>24</v>
      </c>
      <c r="F20" s="2" t="s">
        <v>25</v>
      </c>
      <c r="G20" s="2" t="s">
        <v>30</v>
      </c>
      <c r="H20" s="3">
        <v>38359</v>
      </c>
      <c r="I20" s="2">
        <v>2004</v>
      </c>
      <c r="J20" s="2">
        <v>2006</v>
      </c>
      <c r="K20" s="3">
        <v>43677</v>
      </c>
      <c r="L20" s="2">
        <v>0</v>
      </c>
      <c r="M20" s="2" t="s">
        <v>28</v>
      </c>
      <c r="N20" s="2">
        <v>33</v>
      </c>
      <c r="O20" s="2">
        <v>19.43</v>
      </c>
      <c r="P20" s="2">
        <v>33.99</v>
      </c>
      <c r="Q20" s="2">
        <v>138.34</v>
      </c>
      <c r="R20" s="2">
        <v>220.98</v>
      </c>
      <c r="S20" s="2">
        <v>220.98</v>
      </c>
      <c r="T20" s="2">
        <v>28.33</v>
      </c>
      <c r="U20" s="2">
        <v>46</v>
      </c>
      <c r="V20" s="2" t="s">
        <v>28</v>
      </c>
      <c r="X20" s="2"/>
      <c r="Y20" s="2"/>
    </row>
    <row r="21" spans="1:25" x14ac:dyDescent="0.25">
      <c r="A21">
        <v>20</v>
      </c>
      <c r="B21" t="s">
        <v>50</v>
      </c>
      <c r="C21" s="1">
        <v>31824</v>
      </c>
      <c r="D21" t="s">
        <v>23</v>
      </c>
      <c r="E21" s="2" t="s">
        <v>24</v>
      </c>
      <c r="F21" s="2" t="s">
        <v>25</v>
      </c>
      <c r="G21" s="2" t="s">
        <v>26</v>
      </c>
      <c r="H21" s="3">
        <v>40114</v>
      </c>
      <c r="I21" s="2">
        <v>2009</v>
      </c>
      <c r="J21" s="2">
        <v>2014</v>
      </c>
      <c r="K21" s="3">
        <v>43677</v>
      </c>
      <c r="L21" s="2">
        <v>0</v>
      </c>
      <c r="M21" s="2" t="s">
        <v>28</v>
      </c>
      <c r="N21" s="2">
        <v>32</v>
      </c>
      <c r="O21" s="2">
        <v>22.7</v>
      </c>
      <c r="P21" s="2">
        <v>32.450000000000003</v>
      </c>
      <c r="Q21" s="2">
        <v>119.29</v>
      </c>
      <c r="R21" s="2">
        <v>220.98</v>
      </c>
      <c r="S21" s="2">
        <v>220.98</v>
      </c>
      <c r="T21" s="2">
        <v>24.43</v>
      </c>
      <c r="U21" s="2">
        <v>224</v>
      </c>
      <c r="V21" s="2" t="s">
        <v>28</v>
      </c>
      <c r="X21" s="2"/>
      <c r="Y21" s="2"/>
    </row>
    <row r="22" spans="1:25" x14ac:dyDescent="0.25">
      <c r="A22">
        <v>21</v>
      </c>
      <c r="B22" t="s">
        <v>51</v>
      </c>
      <c r="C22" s="1">
        <v>17273</v>
      </c>
      <c r="D22" t="s">
        <v>23</v>
      </c>
      <c r="E22" s="2" t="s">
        <v>24</v>
      </c>
      <c r="F22" s="2" t="s">
        <v>34</v>
      </c>
      <c r="G22" s="2" t="s">
        <v>26</v>
      </c>
      <c r="H22" s="3">
        <v>25494</v>
      </c>
      <c r="I22" s="2">
        <v>1969</v>
      </c>
      <c r="J22" s="2">
        <v>1989</v>
      </c>
      <c r="K22" s="3">
        <v>43677</v>
      </c>
      <c r="L22" s="2">
        <v>0</v>
      </c>
      <c r="M22" s="2" t="s">
        <v>28</v>
      </c>
      <c r="N22" s="2">
        <v>72</v>
      </c>
      <c r="O22" s="2">
        <v>22.51</v>
      </c>
      <c r="P22" s="2">
        <v>72.290000000000006</v>
      </c>
      <c r="Q22" s="2">
        <v>102.06</v>
      </c>
      <c r="R22" s="2">
        <v>218.44</v>
      </c>
      <c r="S22" s="2">
        <v>218.44</v>
      </c>
      <c r="T22" s="2">
        <v>21.39</v>
      </c>
      <c r="U22" s="2">
        <v>1560</v>
      </c>
      <c r="V22" s="2" t="s">
        <v>28</v>
      </c>
      <c r="X22" s="2"/>
      <c r="Y22" s="2"/>
    </row>
    <row r="23" spans="1:25" x14ac:dyDescent="0.25">
      <c r="A23">
        <v>22</v>
      </c>
      <c r="B23" t="s">
        <v>52</v>
      </c>
      <c r="C23" s="1">
        <v>31483</v>
      </c>
      <c r="D23" t="s">
        <v>23</v>
      </c>
      <c r="E23" s="2" t="s">
        <v>24</v>
      </c>
      <c r="F23" s="2" t="s">
        <v>25</v>
      </c>
      <c r="G23" s="2" t="s">
        <v>30</v>
      </c>
      <c r="H23" s="3">
        <v>38722</v>
      </c>
      <c r="I23" s="2">
        <v>2005</v>
      </c>
      <c r="J23" s="2">
        <v>2006</v>
      </c>
      <c r="K23" s="3">
        <v>43677</v>
      </c>
      <c r="L23" s="2">
        <v>0</v>
      </c>
      <c r="M23" s="2" t="s">
        <v>28</v>
      </c>
      <c r="N23" s="2">
        <v>33</v>
      </c>
      <c r="O23" s="2">
        <v>19.82</v>
      </c>
      <c r="P23" s="2">
        <v>33.39</v>
      </c>
      <c r="Q23" s="2">
        <v>108.86</v>
      </c>
      <c r="R23" s="2">
        <v>218.44</v>
      </c>
      <c r="S23" s="2">
        <v>218.44</v>
      </c>
      <c r="T23" s="2">
        <v>22.81</v>
      </c>
      <c r="U23" s="2">
        <v>6</v>
      </c>
      <c r="V23" s="2" t="s">
        <v>28</v>
      </c>
      <c r="X23" s="2"/>
      <c r="Y23" s="2"/>
    </row>
    <row r="24" spans="1:25" x14ac:dyDescent="0.25">
      <c r="A24">
        <v>23</v>
      </c>
      <c r="B24" t="s">
        <v>53</v>
      </c>
      <c r="C24" s="1">
        <v>29130</v>
      </c>
      <c r="D24" t="s">
        <v>23</v>
      </c>
      <c r="E24" s="2" t="s">
        <v>24</v>
      </c>
      <c r="F24" s="2" t="s">
        <v>25</v>
      </c>
      <c r="G24" s="2" t="s">
        <v>30</v>
      </c>
      <c r="H24" s="3">
        <v>37199</v>
      </c>
      <c r="I24" s="2">
        <v>2001</v>
      </c>
      <c r="J24" s="2">
        <v>2010</v>
      </c>
      <c r="K24" s="3">
        <v>43677</v>
      </c>
      <c r="L24" s="2">
        <v>0</v>
      </c>
      <c r="M24" s="2" t="s">
        <v>28</v>
      </c>
      <c r="N24" s="2">
        <v>39</v>
      </c>
      <c r="O24" s="2">
        <v>22.09</v>
      </c>
      <c r="P24" s="2">
        <v>39.83</v>
      </c>
      <c r="Q24" s="2">
        <v>114.3</v>
      </c>
      <c r="R24" s="2">
        <v>218.44</v>
      </c>
      <c r="S24" s="2">
        <v>218.44</v>
      </c>
      <c r="T24" s="2">
        <v>23.96</v>
      </c>
      <c r="U24" s="2">
        <v>342</v>
      </c>
      <c r="V24" s="2" t="s">
        <v>28</v>
      </c>
      <c r="X24" s="2"/>
      <c r="Y24" s="2"/>
    </row>
    <row r="25" spans="1:25" x14ac:dyDescent="0.25">
      <c r="A25">
        <v>24</v>
      </c>
      <c r="B25" t="s">
        <v>54</v>
      </c>
      <c r="C25" s="1">
        <v>19048</v>
      </c>
      <c r="D25" t="s">
        <v>23</v>
      </c>
      <c r="E25" s="2" t="s">
        <v>24</v>
      </c>
      <c r="F25" s="2" t="s">
        <v>34</v>
      </c>
      <c r="G25" s="2" t="s">
        <v>30</v>
      </c>
      <c r="H25" s="3">
        <v>27319</v>
      </c>
      <c r="I25" s="2">
        <v>1974</v>
      </c>
      <c r="J25" s="2">
        <v>1981</v>
      </c>
      <c r="K25" s="3">
        <v>43677</v>
      </c>
      <c r="L25" s="2">
        <v>0</v>
      </c>
      <c r="M25" s="2" t="s">
        <v>28</v>
      </c>
      <c r="N25" s="2">
        <v>67</v>
      </c>
      <c r="O25" s="2">
        <v>22.64</v>
      </c>
      <c r="P25" s="2">
        <v>67.430000000000007</v>
      </c>
      <c r="Q25" s="2">
        <v>102.06</v>
      </c>
      <c r="R25" s="2">
        <v>218.44</v>
      </c>
      <c r="S25" s="2">
        <v>218.44</v>
      </c>
      <c r="T25" s="2">
        <v>21.39</v>
      </c>
      <c r="U25" s="2">
        <v>446</v>
      </c>
      <c r="V25" s="2" t="s">
        <v>28</v>
      </c>
      <c r="X25" s="2"/>
      <c r="Y25" s="2"/>
    </row>
    <row r="26" spans="1:25" x14ac:dyDescent="0.25">
      <c r="A26">
        <v>25</v>
      </c>
      <c r="B26" t="s">
        <v>55</v>
      </c>
      <c r="C26" s="1">
        <v>21048</v>
      </c>
      <c r="D26" t="s">
        <v>23</v>
      </c>
      <c r="E26" s="2" t="s">
        <v>24</v>
      </c>
      <c r="F26" s="2" t="s">
        <v>25</v>
      </c>
      <c r="G26" s="2" t="s">
        <v>26</v>
      </c>
      <c r="H26" s="3">
        <v>29504</v>
      </c>
      <c r="I26" s="2">
        <v>1980</v>
      </c>
      <c r="J26" s="2">
        <v>1995</v>
      </c>
      <c r="K26" s="3">
        <v>43677</v>
      </c>
      <c r="L26" s="2">
        <v>0</v>
      </c>
      <c r="M26" s="2" t="s">
        <v>28</v>
      </c>
      <c r="N26" s="2">
        <v>61</v>
      </c>
      <c r="O26" s="2">
        <v>23.15</v>
      </c>
      <c r="P26" s="2">
        <v>61.95</v>
      </c>
      <c r="Q26" s="2">
        <v>124.74</v>
      </c>
      <c r="R26" s="2">
        <v>218.44</v>
      </c>
      <c r="S26" s="2">
        <v>218.44</v>
      </c>
      <c r="T26" s="2">
        <v>26.14</v>
      </c>
      <c r="U26" s="2">
        <v>957</v>
      </c>
      <c r="V26" s="2" t="s">
        <v>27</v>
      </c>
      <c r="X26" s="2"/>
      <c r="Y26" s="2"/>
    </row>
    <row r="27" spans="1:25" x14ac:dyDescent="0.25">
      <c r="A27">
        <v>26</v>
      </c>
      <c r="B27" t="s">
        <v>56</v>
      </c>
      <c r="C27" s="1">
        <v>19834</v>
      </c>
      <c r="D27" t="s">
        <v>23</v>
      </c>
      <c r="E27" s="2" t="s">
        <v>24</v>
      </c>
      <c r="F27" s="2" t="s">
        <v>34</v>
      </c>
      <c r="G27" s="2" t="s">
        <v>30</v>
      </c>
      <c r="H27" s="3">
        <v>29505</v>
      </c>
      <c r="I27" s="2">
        <v>1980</v>
      </c>
      <c r="J27" s="2">
        <v>1981</v>
      </c>
      <c r="K27" s="3">
        <v>43677</v>
      </c>
      <c r="L27" s="2">
        <v>0</v>
      </c>
      <c r="M27" s="2" t="s">
        <v>28</v>
      </c>
      <c r="N27" s="2">
        <v>65</v>
      </c>
      <c r="O27" s="2">
        <v>26.48</v>
      </c>
      <c r="P27" s="2">
        <v>65.28</v>
      </c>
      <c r="Q27" s="2">
        <v>113.4</v>
      </c>
      <c r="R27" s="2">
        <v>218.44</v>
      </c>
      <c r="S27" s="2">
        <v>218.44</v>
      </c>
      <c r="T27" s="2">
        <v>23.77</v>
      </c>
      <c r="U27" s="2">
        <v>6</v>
      </c>
      <c r="V27" s="2" t="s">
        <v>27</v>
      </c>
      <c r="X27" s="2"/>
      <c r="Y27" s="2"/>
    </row>
    <row r="28" spans="1:25" x14ac:dyDescent="0.25">
      <c r="A28">
        <v>27</v>
      </c>
      <c r="B28" t="s">
        <v>57</v>
      </c>
      <c r="C28" s="1">
        <v>18162</v>
      </c>
      <c r="D28" t="s">
        <v>23</v>
      </c>
      <c r="E28" s="2" t="s">
        <v>4371</v>
      </c>
      <c r="F28" s="2" t="s">
        <v>34</v>
      </c>
      <c r="G28" s="2" t="s">
        <v>26</v>
      </c>
      <c r="H28" s="3">
        <v>28055</v>
      </c>
      <c r="I28" s="2">
        <v>1976</v>
      </c>
      <c r="J28" s="2">
        <v>1988</v>
      </c>
      <c r="K28" s="3">
        <v>43677</v>
      </c>
      <c r="L28" s="2">
        <v>0</v>
      </c>
      <c r="M28" s="2" t="s">
        <v>28</v>
      </c>
      <c r="N28" s="2">
        <v>69</v>
      </c>
      <c r="O28" s="2">
        <v>27.09</v>
      </c>
      <c r="P28" s="2">
        <v>69.86</v>
      </c>
      <c r="Q28" s="2">
        <v>108.86</v>
      </c>
      <c r="R28" s="2">
        <v>218.44</v>
      </c>
      <c r="S28" s="2">
        <v>218.44</v>
      </c>
      <c r="T28" s="2">
        <v>22.81</v>
      </c>
      <c r="U28" s="2">
        <v>909</v>
      </c>
      <c r="V28" s="2" t="s">
        <v>28</v>
      </c>
      <c r="X28" s="2"/>
      <c r="Y28" s="2"/>
    </row>
    <row r="29" spans="1:25" x14ac:dyDescent="0.25">
      <c r="A29">
        <v>28</v>
      </c>
      <c r="B29" t="s">
        <v>58</v>
      </c>
      <c r="C29" s="1">
        <v>21488</v>
      </c>
      <c r="D29" t="s">
        <v>23</v>
      </c>
      <c r="E29" s="2" t="s">
        <v>24</v>
      </c>
      <c r="F29" s="2" t="s">
        <v>25</v>
      </c>
      <c r="G29" s="2" t="s">
        <v>30</v>
      </c>
      <c r="H29" s="3">
        <v>29898</v>
      </c>
      <c r="I29" s="2">
        <v>1981</v>
      </c>
      <c r="J29" s="2">
        <v>1989</v>
      </c>
      <c r="K29" s="3">
        <v>43677</v>
      </c>
      <c r="L29" s="2">
        <v>0</v>
      </c>
      <c r="M29" s="2" t="s">
        <v>28</v>
      </c>
      <c r="N29" s="2">
        <v>60</v>
      </c>
      <c r="O29" s="2">
        <v>23.03</v>
      </c>
      <c r="P29" s="2">
        <v>60.75</v>
      </c>
      <c r="Q29" s="2">
        <v>117.93</v>
      </c>
      <c r="R29" s="2">
        <v>218.44</v>
      </c>
      <c r="S29" s="2">
        <v>218.44</v>
      </c>
      <c r="T29" s="2">
        <v>24.72</v>
      </c>
      <c r="U29" s="2">
        <v>150</v>
      </c>
      <c r="V29" s="2" t="s">
        <v>28</v>
      </c>
      <c r="X29" s="2"/>
      <c r="Y29" s="2"/>
    </row>
    <row r="30" spans="1:25" x14ac:dyDescent="0.25">
      <c r="A30">
        <v>29</v>
      </c>
      <c r="B30" t="s">
        <v>59</v>
      </c>
      <c r="C30" s="1">
        <v>31186</v>
      </c>
      <c r="D30" t="s">
        <v>23</v>
      </c>
      <c r="E30" s="2" t="s">
        <v>24</v>
      </c>
      <c r="F30" s="2" t="s">
        <v>25</v>
      </c>
      <c r="H30" s="3">
        <v>39812</v>
      </c>
      <c r="I30" s="2">
        <v>2008</v>
      </c>
      <c r="J30" s="2">
        <v>2013</v>
      </c>
      <c r="K30" s="3">
        <v>43677</v>
      </c>
      <c r="L30" s="2">
        <v>0</v>
      </c>
      <c r="M30" s="2" t="s">
        <v>28</v>
      </c>
      <c r="N30" s="2">
        <v>34</v>
      </c>
      <c r="O30" s="2">
        <v>23.62</v>
      </c>
      <c r="P30" s="2">
        <v>34.200000000000003</v>
      </c>
      <c r="Q30" s="2">
        <v>115.21</v>
      </c>
      <c r="R30" s="2">
        <v>218.44</v>
      </c>
      <c r="S30" s="2">
        <v>218.44</v>
      </c>
      <c r="T30" s="2">
        <v>24.15</v>
      </c>
      <c r="U30" s="2">
        <v>151</v>
      </c>
      <c r="V30" s="2" t="s">
        <v>28</v>
      </c>
      <c r="X30" s="2"/>
      <c r="Y30" s="2"/>
    </row>
    <row r="31" spans="1:25" x14ac:dyDescent="0.25">
      <c r="A31">
        <v>30</v>
      </c>
      <c r="B31" t="s">
        <v>60</v>
      </c>
      <c r="C31" s="1">
        <v>27487</v>
      </c>
      <c r="D31" t="s">
        <v>23</v>
      </c>
      <c r="E31" s="2" t="s">
        <v>24</v>
      </c>
      <c r="F31" s="2" t="s">
        <v>34</v>
      </c>
      <c r="G31" s="2" t="s">
        <v>26</v>
      </c>
      <c r="H31" s="3">
        <v>35141</v>
      </c>
      <c r="I31" s="2">
        <v>1995</v>
      </c>
      <c r="J31" s="2">
        <v>2000</v>
      </c>
      <c r="K31" s="3">
        <v>43677</v>
      </c>
      <c r="L31" s="2">
        <v>0</v>
      </c>
      <c r="M31" s="2" t="s">
        <v>28</v>
      </c>
      <c r="N31" s="2">
        <v>44</v>
      </c>
      <c r="O31" s="2">
        <v>20.96</v>
      </c>
      <c r="P31" s="2">
        <v>44.33</v>
      </c>
      <c r="Q31" s="2">
        <v>149.68</v>
      </c>
      <c r="R31" s="2">
        <v>218.44</v>
      </c>
      <c r="S31" s="2">
        <v>218.44</v>
      </c>
      <c r="T31" s="2">
        <v>31.37</v>
      </c>
      <c r="U31" s="2">
        <v>33</v>
      </c>
      <c r="V31" s="2" t="s">
        <v>28</v>
      </c>
      <c r="X31" s="2"/>
      <c r="Y31" s="2"/>
    </row>
    <row r="32" spans="1:25" x14ac:dyDescent="0.25">
      <c r="A32">
        <v>31</v>
      </c>
      <c r="B32" t="s">
        <v>61</v>
      </c>
      <c r="C32" s="1">
        <v>31757</v>
      </c>
      <c r="D32" t="s">
        <v>23</v>
      </c>
      <c r="E32" s="2" t="s">
        <v>24</v>
      </c>
      <c r="F32" s="2" t="s">
        <v>34</v>
      </c>
      <c r="G32" s="2" t="s">
        <v>26</v>
      </c>
      <c r="H32" s="3">
        <v>39750</v>
      </c>
      <c r="I32" s="2">
        <v>2008</v>
      </c>
      <c r="J32" s="2">
        <v>2017</v>
      </c>
      <c r="K32" s="3">
        <v>43677</v>
      </c>
      <c r="L32" s="2">
        <v>0</v>
      </c>
      <c r="M32" s="2" t="s">
        <v>28</v>
      </c>
      <c r="N32" s="2">
        <v>32</v>
      </c>
      <c r="O32" s="2">
        <v>21.88</v>
      </c>
      <c r="P32" s="2">
        <v>32.64</v>
      </c>
      <c r="Q32" s="2">
        <v>122.47</v>
      </c>
      <c r="R32" s="2">
        <v>218.44</v>
      </c>
      <c r="S32" s="2">
        <v>218.44</v>
      </c>
      <c r="T32" s="2">
        <v>25.67</v>
      </c>
      <c r="U32" s="2">
        <v>518</v>
      </c>
      <c r="V32" s="2" t="s">
        <v>28</v>
      </c>
      <c r="X32" s="2"/>
      <c r="Y32" s="2"/>
    </row>
    <row r="33" spans="1:26" x14ac:dyDescent="0.25">
      <c r="A33">
        <v>32</v>
      </c>
      <c r="B33" t="s">
        <v>62</v>
      </c>
      <c r="C33" s="1">
        <v>26884</v>
      </c>
      <c r="D33" t="s">
        <v>23</v>
      </c>
      <c r="E33" s="2" t="s">
        <v>24</v>
      </c>
      <c r="F33" s="2" t="s">
        <v>25</v>
      </c>
      <c r="G33" s="2" t="s">
        <v>26</v>
      </c>
      <c r="H33" s="3">
        <v>36840</v>
      </c>
      <c r="I33" s="2">
        <v>2000</v>
      </c>
      <c r="J33" s="2">
        <v>2001</v>
      </c>
      <c r="K33" s="3">
        <v>43677</v>
      </c>
      <c r="L33" s="2">
        <v>0</v>
      </c>
      <c r="M33" s="2" t="s">
        <v>28</v>
      </c>
      <c r="N33" s="2">
        <v>45</v>
      </c>
      <c r="O33" s="2">
        <v>27.26</v>
      </c>
      <c r="P33" s="2">
        <v>45.98</v>
      </c>
      <c r="Q33" s="2">
        <v>142.88</v>
      </c>
      <c r="R33" s="2">
        <v>218.44</v>
      </c>
      <c r="S33" s="2">
        <v>218.44</v>
      </c>
      <c r="T33" s="2">
        <v>29.94</v>
      </c>
      <c r="U33" s="2">
        <v>4</v>
      </c>
      <c r="V33" s="2" t="s">
        <v>28</v>
      </c>
      <c r="X33" s="2"/>
      <c r="Y33" s="2"/>
    </row>
    <row r="34" spans="1:26" x14ac:dyDescent="0.25">
      <c r="A34">
        <v>33</v>
      </c>
      <c r="B34" t="s">
        <v>63</v>
      </c>
      <c r="C34" s="1">
        <v>25297</v>
      </c>
      <c r="D34" t="s">
        <v>23</v>
      </c>
      <c r="E34" s="2" t="s">
        <v>24</v>
      </c>
      <c r="F34" s="2" t="s">
        <v>34</v>
      </c>
      <c r="G34" s="2" t="s">
        <v>30</v>
      </c>
      <c r="H34" s="3">
        <v>33547</v>
      </c>
      <c r="I34" s="2">
        <v>1991</v>
      </c>
      <c r="J34" s="2">
        <v>1995</v>
      </c>
      <c r="K34" s="3">
        <v>43677</v>
      </c>
      <c r="L34" s="2">
        <v>0</v>
      </c>
      <c r="M34" s="2" t="s">
        <v>28</v>
      </c>
      <c r="N34" s="2">
        <v>50</v>
      </c>
      <c r="O34" s="2">
        <v>22.59</v>
      </c>
      <c r="P34" s="2">
        <v>50.32</v>
      </c>
      <c r="Q34" s="2">
        <v>117.93</v>
      </c>
      <c r="R34" s="2">
        <v>218.44</v>
      </c>
      <c r="S34" s="2">
        <v>218.44</v>
      </c>
      <c r="T34" s="2">
        <v>24.72</v>
      </c>
      <c r="U34" s="2">
        <v>72</v>
      </c>
      <c r="V34" s="2" t="s">
        <v>28</v>
      </c>
      <c r="X34" s="2"/>
      <c r="Y34" s="2"/>
    </row>
    <row r="35" spans="1:26" x14ac:dyDescent="0.25">
      <c r="A35">
        <v>34</v>
      </c>
      <c r="B35" t="s">
        <v>64</v>
      </c>
      <c r="C35" s="1">
        <v>25222</v>
      </c>
      <c r="D35" t="s">
        <v>23</v>
      </c>
      <c r="E35" s="2" t="s">
        <v>24</v>
      </c>
      <c r="F35" s="2" t="s">
        <v>25</v>
      </c>
      <c r="G35" s="2" t="s">
        <v>30</v>
      </c>
      <c r="H35" s="3">
        <v>33572</v>
      </c>
      <c r="I35" s="2">
        <v>1991</v>
      </c>
      <c r="J35" s="2">
        <v>2001</v>
      </c>
      <c r="K35" s="3">
        <v>43677</v>
      </c>
      <c r="L35" s="2">
        <v>0</v>
      </c>
      <c r="M35" s="2" t="s">
        <v>28</v>
      </c>
      <c r="N35" s="2">
        <v>50</v>
      </c>
      <c r="O35" s="2">
        <v>22.86</v>
      </c>
      <c r="P35" s="2">
        <v>50.53</v>
      </c>
      <c r="Q35" s="2">
        <v>120.2</v>
      </c>
      <c r="R35" s="2">
        <v>218.44</v>
      </c>
      <c r="S35" s="2">
        <v>218.44</v>
      </c>
      <c r="T35" s="2">
        <v>25.19</v>
      </c>
      <c r="U35" s="2">
        <v>567</v>
      </c>
      <c r="V35" s="2" t="s">
        <v>28</v>
      </c>
      <c r="X35" s="2"/>
      <c r="Y35" s="2"/>
    </row>
    <row r="36" spans="1:26" x14ac:dyDescent="0.25">
      <c r="A36">
        <v>35</v>
      </c>
      <c r="B36" t="s">
        <v>65</v>
      </c>
      <c r="C36" s="1">
        <v>24283</v>
      </c>
      <c r="D36" t="s">
        <v>23</v>
      </c>
      <c r="E36" s="2" t="s">
        <v>4371</v>
      </c>
      <c r="F36" s="2" t="s">
        <v>25</v>
      </c>
      <c r="G36" s="2" t="s">
        <v>26</v>
      </c>
      <c r="H36" s="3">
        <v>33543</v>
      </c>
      <c r="I36" s="2">
        <v>1991</v>
      </c>
      <c r="J36" s="2">
        <v>2009</v>
      </c>
      <c r="K36" s="3">
        <v>43677</v>
      </c>
      <c r="L36" s="2">
        <v>0</v>
      </c>
      <c r="M36" s="2" t="s">
        <v>28</v>
      </c>
      <c r="N36" s="2">
        <v>53</v>
      </c>
      <c r="O36" s="2">
        <v>25.35</v>
      </c>
      <c r="P36" s="2">
        <v>53.1</v>
      </c>
      <c r="Q36" s="2">
        <v>111.13</v>
      </c>
      <c r="R36" s="2">
        <v>218.44</v>
      </c>
      <c r="S36" s="2">
        <v>218.44</v>
      </c>
      <c r="T36" s="2">
        <v>23.29</v>
      </c>
      <c r="U36" s="2">
        <v>1196</v>
      </c>
      <c r="V36" s="2" t="s">
        <v>28</v>
      </c>
      <c r="X36" s="2"/>
      <c r="Y36" s="2"/>
    </row>
    <row r="37" spans="1:26" x14ac:dyDescent="0.25">
      <c r="A37">
        <v>36</v>
      </c>
      <c r="B37" t="s">
        <v>66</v>
      </c>
      <c r="C37" s="1">
        <v>23789</v>
      </c>
      <c r="D37" t="s">
        <v>23</v>
      </c>
      <c r="E37" s="2" t="s">
        <v>24</v>
      </c>
      <c r="F37" s="2" t="s">
        <v>34</v>
      </c>
      <c r="G37" s="2" t="s">
        <v>30</v>
      </c>
      <c r="H37" s="3">
        <v>32087</v>
      </c>
      <c r="I37" s="2">
        <v>1987</v>
      </c>
      <c r="J37" s="2">
        <v>1988</v>
      </c>
      <c r="K37" s="3">
        <v>43677</v>
      </c>
      <c r="L37" s="2">
        <v>0</v>
      </c>
      <c r="M37" s="2" t="s">
        <v>28</v>
      </c>
      <c r="N37" s="2">
        <v>54</v>
      </c>
      <c r="O37" s="2">
        <v>22.72</v>
      </c>
      <c r="P37" s="2">
        <v>54.45</v>
      </c>
      <c r="Q37" s="2">
        <v>117.93</v>
      </c>
      <c r="R37" s="2">
        <v>218.44</v>
      </c>
      <c r="S37" s="2">
        <v>218.44</v>
      </c>
      <c r="T37" s="2">
        <v>24.72</v>
      </c>
      <c r="U37" s="2">
        <v>44</v>
      </c>
      <c r="V37" s="2" t="s">
        <v>28</v>
      </c>
      <c r="X37" s="2"/>
      <c r="Y37" s="2"/>
    </row>
    <row r="38" spans="1:26" x14ac:dyDescent="0.25">
      <c r="A38">
        <v>37</v>
      </c>
      <c r="B38" t="s">
        <v>67</v>
      </c>
      <c r="C38" s="1">
        <v>24658</v>
      </c>
      <c r="D38" t="s">
        <v>23</v>
      </c>
      <c r="E38" s="2" t="s">
        <v>24</v>
      </c>
      <c r="F38" s="2" t="s">
        <v>34</v>
      </c>
      <c r="G38" s="2" t="s">
        <v>30</v>
      </c>
      <c r="H38" s="3">
        <v>33250</v>
      </c>
      <c r="I38" s="2">
        <v>1990</v>
      </c>
      <c r="J38" s="2">
        <v>1993</v>
      </c>
      <c r="K38" s="3">
        <v>40118</v>
      </c>
      <c r="L38" s="2">
        <v>1</v>
      </c>
      <c r="M38" s="2" t="s">
        <v>27</v>
      </c>
      <c r="N38" s="2">
        <v>42</v>
      </c>
      <c r="O38" s="2">
        <v>23.52</v>
      </c>
      <c r="P38" s="2">
        <v>42.33</v>
      </c>
      <c r="Q38" s="2">
        <v>108.86</v>
      </c>
      <c r="R38" s="2">
        <v>218.44</v>
      </c>
      <c r="S38" s="2">
        <v>218.44</v>
      </c>
      <c r="T38" s="2">
        <v>22.81</v>
      </c>
      <c r="U38" s="2">
        <v>80</v>
      </c>
      <c r="V38" s="2" t="s">
        <v>28</v>
      </c>
      <c r="W38" s="2" t="s">
        <v>4384</v>
      </c>
      <c r="X38" s="2" t="s">
        <v>4388</v>
      </c>
      <c r="Y38" s="2" t="s">
        <v>4389</v>
      </c>
      <c r="Z38" s="2" t="s">
        <v>4896</v>
      </c>
    </row>
    <row r="39" spans="1:26" x14ac:dyDescent="0.25">
      <c r="A39">
        <v>38</v>
      </c>
      <c r="B39" t="s">
        <v>68</v>
      </c>
      <c r="C39" s="1">
        <v>26729</v>
      </c>
      <c r="D39" t="s">
        <v>23</v>
      </c>
      <c r="E39" s="2" t="s">
        <v>24</v>
      </c>
      <c r="F39" s="2" t="s">
        <v>34</v>
      </c>
      <c r="G39" s="2" t="s">
        <v>30</v>
      </c>
      <c r="H39" s="3">
        <v>35006</v>
      </c>
      <c r="I39" s="2">
        <v>1995</v>
      </c>
      <c r="J39" s="2">
        <v>2006</v>
      </c>
      <c r="K39" s="3">
        <v>43677</v>
      </c>
      <c r="L39" s="2">
        <v>0</v>
      </c>
      <c r="M39" s="2" t="s">
        <v>28</v>
      </c>
      <c r="N39" s="2">
        <v>46</v>
      </c>
      <c r="O39" s="2">
        <v>22.66</v>
      </c>
      <c r="P39" s="2">
        <v>46.4</v>
      </c>
      <c r="Q39" s="2">
        <v>127.01</v>
      </c>
      <c r="R39" s="2">
        <v>218.44</v>
      </c>
      <c r="S39" s="2">
        <v>218.44</v>
      </c>
      <c r="T39" s="2">
        <v>26.62</v>
      </c>
      <c r="U39" s="2">
        <v>756</v>
      </c>
      <c r="V39" s="2" t="s">
        <v>28</v>
      </c>
      <c r="X39" s="2"/>
      <c r="Y39" s="2"/>
    </row>
    <row r="40" spans="1:26" x14ac:dyDescent="0.25">
      <c r="A40">
        <v>39</v>
      </c>
      <c r="B40" t="s">
        <v>69</v>
      </c>
      <c r="C40" s="1">
        <v>18586</v>
      </c>
      <c r="D40" t="s">
        <v>23</v>
      </c>
      <c r="E40" s="2" t="s">
        <v>24</v>
      </c>
      <c r="F40" s="2" t="s">
        <v>34</v>
      </c>
      <c r="G40" s="2" t="s">
        <v>26</v>
      </c>
      <c r="H40" s="3">
        <v>26218</v>
      </c>
      <c r="I40" s="2">
        <v>1971</v>
      </c>
      <c r="J40" s="2">
        <v>1972</v>
      </c>
      <c r="K40" s="3">
        <v>43677</v>
      </c>
      <c r="L40" s="2">
        <v>0</v>
      </c>
      <c r="M40" s="2" t="s">
        <v>28</v>
      </c>
      <c r="N40" s="2">
        <v>68</v>
      </c>
      <c r="O40" s="2">
        <v>20.9</v>
      </c>
      <c r="P40" s="2">
        <v>68.7</v>
      </c>
      <c r="Q40" s="2">
        <v>108.86</v>
      </c>
      <c r="R40" s="2">
        <v>218.44</v>
      </c>
      <c r="S40" s="2">
        <v>218.44</v>
      </c>
      <c r="T40" s="2">
        <v>22.81</v>
      </c>
      <c r="U40" s="2">
        <v>29</v>
      </c>
      <c r="V40" s="2" t="s">
        <v>28</v>
      </c>
      <c r="X40" s="2"/>
      <c r="Y40" s="2"/>
    </row>
    <row r="41" spans="1:26" x14ac:dyDescent="0.25">
      <c r="A41">
        <v>40</v>
      </c>
      <c r="B41" t="s">
        <v>70</v>
      </c>
      <c r="C41" s="1">
        <v>31097</v>
      </c>
      <c r="D41" t="s">
        <v>23</v>
      </c>
      <c r="E41" s="2" t="s">
        <v>24</v>
      </c>
      <c r="F41" s="2" t="s">
        <v>25</v>
      </c>
      <c r="G41" s="2" t="s">
        <v>30</v>
      </c>
      <c r="H41" s="3">
        <v>39466</v>
      </c>
      <c r="I41" s="2">
        <v>2007</v>
      </c>
      <c r="J41" s="2">
        <v>2008</v>
      </c>
      <c r="K41" s="3">
        <v>43677</v>
      </c>
      <c r="L41" s="2">
        <v>0</v>
      </c>
      <c r="M41" s="2" t="s">
        <v>28</v>
      </c>
      <c r="N41" s="2">
        <v>34</v>
      </c>
      <c r="O41" s="2">
        <v>22.91</v>
      </c>
      <c r="P41" s="2">
        <v>34.44</v>
      </c>
      <c r="Q41" s="2">
        <v>108.86</v>
      </c>
      <c r="R41" s="2">
        <v>218.44</v>
      </c>
      <c r="S41" s="2">
        <v>218.44</v>
      </c>
      <c r="T41" s="2">
        <v>22.81</v>
      </c>
      <c r="U41" s="2">
        <v>7</v>
      </c>
      <c r="V41" s="2" t="s">
        <v>28</v>
      </c>
      <c r="X41" s="2"/>
      <c r="Y41" s="2"/>
    </row>
    <row r="42" spans="1:26" x14ac:dyDescent="0.25">
      <c r="A42">
        <v>41</v>
      </c>
      <c r="B42" t="s">
        <v>71</v>
      </c>
      <c r="C42" s="1">
        <v>29261</v>
      </c>
      <c r="D42" t="s">
        <v>23</v>
      </c>
      <c r="E42" s="2" t="s">
        <v>24</v>
      </c>
      <c r="F42" s="2" t="s">
        <v>25</v>
      </c>
      <c r="G42" s="2" t="s">
        <v>30</v>
      </c>
      <c r="H42" s="3">
        <v>36271</v>
      </c>
      <c r="I42" s="2">
        <v>1998</v>
      </c>
      <c r="J42" s="2">
        <v>2005</v>
      </c>
      <c r="K42" s="3">
        <v>43677</v>
      </c>
      <c r="L42" s="2">
        <v>0</v>
      </c>
      <c r="M42" s="2" t="s">
        <v>28</v>
      </c>
      <c r="N42" s="2">
        <v>39</v>
      </c>
      <c r="O42" s="2">
        <v>19.190000000000001</v>
      </c>
      <c r="P42" s="2">
        <v>39.47</v>
      </c>
      <c r="Q42" s="2">
        <v>99.79</v>
      </c>
      <c r="R42" s="2">
        <v>218.44</v>
      </c>
      <c r="S42" s="2">
        <v>218.44</v>
      </c>
      <c r="T42" s="2">
        <v>20.91</v>
      </c>
      <c r="U42" s="2">
        <v>102</v>
      </c>
      <c r="V42" s="2" t="s">
        <v>28</v>
      </c>
      <c r="X42" s="2"/>
      <c r="Y42" s="2"/>
    </row>
    <row r="43" spans="1:26" x14ac:dyDescent="0.25">
      <c r="A43">
        <v>42</v>
      </c>
      <c r="B43" t="s">
        <v>72</v>
      </c>
      <c r="C43" s="1">
        <v>29120</v>
      </c>
      <c r="D43" t="s">
        <v>23</v>
      </c>
      <c r="E43" s="2" t="s">
        <v>24</v>
      </c>
      <c r="F43" s="2" t="s">
        <v>25</v>
      </c>
      <c r="G43" s="2" t="s">
        <v>30</v>
      </c>
      <c r="H43" s="3">
        <v>37575</v>
      </c>
      <c r="I43" s="2">
        <v>2002</v>
      </c>
      <c r="J43" s="2">
        <v>2004</v>
      </c>
      <c r="K43" s="3">
        <v>43677</v>
      </c>
      <c r="L43" s="2">
        <v>0</v>
      </c>
      <c r="M43" s="2" t="s">
        <v>28</v>
      </c>
      <c r="N43" s="2">
        <v>39</v>
      </c>
      <c r="O43" s="2">
        <v>23.15</v>
      </c>
      <c r="P43" s="2">
        <v>39.85</v>
      </c>
      <c r="Q43" s="2">
        <v>108.86</v>
      </c>
      <c r="R43" s="2">
        <v>218.44</v>
      </c>
      <c r="S43" s="2">
        <v>218.44</v>
      </c>
      <c r="T43" s="2">
        <v>22.81</v>
      </c>
      <c r="U43" s="2">
        <v>22</v>
      </c>
      <c r="V43" s="2" t="s">
        <v>28</v>
      </c>
      <c r="X43" s="2"/>
      <c r="Y43" s="2"/>
    </row>
    <row r="44" spans="1:26" x14ac:dyDescent="0.25">
      <c r="A44">
        <v>43</v>
      </c>
      <c r="B44" t="s">
        <v>73</v>
      </c>
      <c r="C44" s="1">
        <v>29016</v>
      </c>
      <c r="D44" t="s">
        <v>23</v>
      </c>
      <c r="E44" s="2" t="s">
        <v>24</v>
      </c>
      <c r="F44" s="2" t="s">
        <v>25</v>
      </c>
      <c r="G44" s="2" t="s">
        <v>30</v>
      </c>
      <c r="H44" s="3">
        <v>36832</v>
      </c>
      <c r="I44" s="2">
        <v>2000</v>
      </c>
      <c r="J44" s="2">
        <v>2007</v>
      </c>
      <c r="K44" s="3">
        <v>43677</v>
      </c>
      <c r="L44" s="2">
        <v>0</v>
      </c>
      <c r="M44" s="2" t="s">
        <v>28</v>
      </c>
      <c r="N44" s="2">
        <v>40</v>
      </c>
      <c r="O44" s="2">
        <v>21.4</v>
      </c>
      <c r="P44" s="2">
        <v>40.14</v>
      </c>
      <c r="Q44" s="2">
        <v>129.27000000000001</v>
      </c>
      <c r="R44" s="2">
        <v>218.44</v>
      </c>
      <c r="S44" s="2">
        <v>218.44</v>
      </c>
      <c r="T44" s="2">
        <v>27.09</v>
      </c>
      <c r="U44" s="2">
        <v>315</v>
      </c>
      <c r="V44" s="2" t="s">
        <v>28</v>
      </c>
      <c r="X44" s="2"/>
      <c r="Y44" s="2"/>
    </row>
    <row r="45" spans="1:26" x14ac:dyDescent="0.25">
      <c r="A45">
        <v>44</v>
      </c>
      <c r="B45" t="s">
        <v>74</v>
      </c>
      <c r="C45" s="1">
        <v>23398</v>
      </c>
      <c r="D45" t="s">
        <v>23</v>
      </c>
      <c r="E45" s="2" t="s">
        <v>24</v>
      </c>
      <c r="F45" s="2" t="s">
        <v>25</v>
      </c>
      <c r="G45" s="2" t="s">
        <v>30</v>
      </c>
      <c r="H45" s="3">
        <v>33190</v>
      </c>
      <c r="I45" s="2">
        <v>1990</v>
      </c>
      <c r="J45" s="2">
        <v>1999</v>
      </c>
      <c r="K45" s="3">
        <v>43677</v>
      </c>
      <c r="L45" s="2">
        <v>0</v>
      </c>
      <c r="M45" s="2" t="s">
        <v>28</v>
      </c>
      <c r="N45" s="2">
        <v>55</v>
      </c>
      <c r="O45" s="2">
        <v>26.81</v>
      </c>
      <c r="P45" s="2">
        <v>55.52</v>
      </c>
      <c r="Q45" s="2">
        <v>117.93</v>
      </c>
      <c r="R45" s="2">
        <v>218.44</v>
      </c>
      <c r="S45" s="2">
        <v>218.44</v>
      </c>
      <c r="T45" s="2">
        <v>24.72</v>
      </c>
      <c r="U45" s="2">
        <v>170</v>
      </c>
      <c r="V45" s="2" t="s">
        <v>28</v>
      </c>
      <c r="X45" s="2"/>
      <c r="Y45" s="2"/>
    </row>
    <row r="46" spans="1:26" x14ac:dyDescent="0.25">
      <c r="A46">
        <v>45</v>
      </c>
      <c r="B46" t="s">
        <v>75</v>
      </c>
      <c r="C46" s="1">
        <v>26198</v>
      </c>
      <c r="D46" t="s">
        <v>23</v>
      </c>
      <c r="E46" s="2" t="s">
        <v>24</v>
      </c>
      <c r="F46" s="2" t="s">
        <v>34</v>
      </c>
      <c r="G46" s="2" t="s">
        <v>26</v>
      </c>
      <c r="H46" s="3">
        <v>34278</v>
      </c>
      <c r="I46" s="2">
        <v>1993</v>
      </c>
      <c r="J46" s="2">
        <v>1994</v>
      </c>
      <c r="K46" s="3">
        <v>43677</v>
      </c>
      <c r="L46" s="2">
        <v>0</v>
      </c>
      <c r="M46" s="2" t="s">
        <v>28</v>
      </c>
      <c r="N46" s="2">
        <v>47</v>
      </c>
      <c r="O46" s="2">
        <v>22.12</v>
      </c>
      <c r="P46" s="2">
        <v>47.85</v>
      </c>
      <c r="Q46" s="2">
        <v>122.47</v>
      </c>
      <c r="R46" s="2">
        <v>218.44</v>
      </c>
      <c r="S46" s="2">
        <v>218.44</v>
      </c>
      <c r="T46" s="2">
        <v>25.67</v>
      </c>
      <c r="U46" s="2">
        <v>15</v>
      </c>
      <c r="V46" s="2" t="s">
        <v>28</v>
      </c>
      <c r="X46" s="2"/>
      <c r="Y46" s="2"/>
    </row>
    <row r="47" spans="1:26" x14ac:dyDescent="0.25">
      <c r="A47">
        <v>46</v>
      </c>
      <c r="B47" t="s">
        <v>76</v>
      </c>
      <c r="C47" s="1">
        <v>32223</v>
      </c>
      <c r="D47" t="s">
        <v>23</v>
      </c>
      <c r="E47" s="2" t="s">
        <v>24</v>
      </c>
      <c r="F47" s="2" t="s">
        <v>25</v>
      </c>
      <c r="G47" s="2" t="s">
        <v>26</v>
      </c>
      <c r="H47" s="3">
        <v>40495</v>
      </c>
      <c r="I47" s="2">
        <v>2010</v>
      </c>
      <c r="J47" s="2">
        <v>2012</v>
      </c>
      <c r="K47" s="3">
        <v>43677</v>
      </c>
      <c r="L47" s="2">
        <v>0</v>
      </c>
      <c r="M47" s="2" t="s">
        <v>28</v>
      </c>
      <c r="N47" s="2">
        <v>31</v>
      </c>
      <c r="O47" s="2">
        <v>22.65</v>
      </c>
      <c r="P47" s="2">
        <v>31.36</v>
      </c>
      <c r="Q47" s="2">
        <v>113.85</v>
      </c>
      <c r="R47" s="2">
        <v>215.9</v>
      </c>
      <c r="S47" s="2">
        <v>215.9</v>
      </c>
      <c r="T47" s="2">
        <v>24.42</v>
      </c>
      <c r="U47" s="2">
        <v>26</v>
      </c>
      <c r="V47" s="2" t="s">
        <v>28</v>
      </c>
      <c r="X47" s="2"/>
      <c r="Y47" s="2"/>
    </row>
    <row r="48" spans="1:26" x14ac:dyDescent="0.25">
      <c r="A48">
        <v>47</v>
      </c>
      <c r="B48" t="s">
        <v>77</v>
      </c>
      <c r="C48" s="1">
        <v>29258</v>
      </c>
      <c r="D48" t="s">
        <v>23</v>
      </c>
      <c r="E48" s="2" t="s">
        <v>24</v>
      </c>
      <c r="F48" s="2" t="s">
        <v>25</v>
      </c>
      <c r="G48" s="2" t="s">
        <v>30</v>
      </c>
      <c r="H48" s="3">
        <v>36852</v>
      </c>
      <c r="I48" s="2">
        <v>2000</v>
      </c>
      <c r="J48" s="2">
        <v>2003</v>
      </c>
      <c r="K48" s="3">
        <v>43677</v>
      </c>
      <c r="L48" s="2">
        <v>0</v>
      </c>
      <c r="M48" s="2" t="s">
        <v>28</v>
      </c>
      <c r="N48" s="2">
        <v>39</v>
      </c>
      <c r="O48" s="2">
        <v>20.79</v>
      </c>
      <c r="P48" s="2">
        <v>39.479999999999997</v>
      </c>
      <c r="Q48" s="2">
        <v>115.67</v>
      </c>
      <c r="R48" s="2">
        <v>215.9</v>
      </c>
      <c r="S48" s="2">
        <v>215.9</v>
      </c>
      <c r="T48" s="2">
        <v>24.81</v>
      </c>
      <c r="U48" s="2">
        <v>95</v>
      </c>
      <c r="V48" s="2" t="s">
        <v>28</v>
      </c>
      <c r="X48" s="2"/>
      <c r="Y48" s="2"/>
    </row>
    <row r="49" spans="1:26" x14ac:dyDescent="0.25">
      <c r="A49">
        <v>48</v>
      </c>
      <c r="B49" t="s">
        <v>78</v>
      </c>
      <c r="C49" s="1">
        <v>22731</v>
      </c>
      <c r="D49" t="s">
        <v>23</v>
      </c>
      <c r="E49" s="2" t="s">
        <v>24</v>
      </c>
      <c r="F49" s="2" t="s">
        <v>25</v>
      </c>
      <c r="G49" s="2" t="s">
        <v>30</v>
      </c>
      <c r="H49" s="3">
        <v>31346</v>
      </c>
      <c r="I49" s="2">
        <v>1985</v>
      </c>
      <c r="J49" s="2">
        <v>1990</v>
      </c>
      <c r="K49" s="3">
        <v>43677</v>
      </c>
      <c r="L49" s="2">
        <v>0</v>
      </c>
      <c r="M49" s="2" t="s">
        <v>28</v>
      </c>
      <c r="N49" s="2">
        <v>57</v>
      </c>
      <c r="O49" s="2">
        <v>23.59</v>
      </c>
      <c r="P49" s="2">
        <v>57.35</v>
      </c>
      <c r="Q49" s="2">
        <v>114.3</v>
      </c>
      <c r="R49" s="2">
        <v>215.9</v>
      </c>
      <c r="S49" s="2">
        <v>215.9</v>
      </c>
      <c r="T49" s="2">
        <v>24.52</v>
      </c>
      <c r="U49" s="2">
        <v>235</v>
      </c>
      <c r="V49" s="2" t="s">
        <v>28</v>
      </c>
      <c r="X49" s="2"/>
      <c r="Y49" s="2"/>
    </row>
    <row r="50" spans="1:26" x14ac:dyDescent="0.25">
      <c r="A50">
        <v>49</v>
      </c>
      <c r="B50" t="s">
        <v>79</v>
      </c>
      <c r="C50" s="1">
        <v>22357</v>
      </c>
      <c r="D50" t="s">
        <v>23</v>
      </c>
      <c r="E50" s="2" t="s">
        <v>80</v>
      </c>
      <c r="F50" s="2" t="s">
        <v>34</v>
      </c>
      <c r="G50" s="2" t="s">
        <v>30</v>
      </c>
      <c r="H50" s="3">
        <v>30982</v>
      </c>
      <c r="I50" s="2">
        <v>1984</v>
      </c>
      <c r="J50" s="2">
        <v>1995</v>
      </c>
      <c r="K50" s="3">
        <v>43677</v>
      </c>
      <c r="L50" s="2">
        <v>0</v>
      </c>
      <c r="M50" s="2" t="s">
        <v>28</v>
      </c>
      <c r="N50" s="2">
        <v>58</v>
      </c>
      <c r="O50" s="2">
        <v>23.61</v>
      </c>
      <c r="P50" s="2">
        <v>58.37</v>
      </c>
      <c r="Q50" s="2">
        <v>106.59</v>
      </c>
      <c r="R50" s="2">
        <v>215.9</v>
      </c>
      <c r="S50" s="2">
        <v>215.9</v>
      </c>
      <c r="T50" s="2">
        <v>22.87</v>
      </c>
      <c r="U50" s="2">
        <v>511</v>
      </c>
      <c r="V50" s="2" t="s">
        <v>28</v>
      </c>
      <c r="X50" s="2"/>
      <c r="Y50" s="2"/>
    </row>
    <row r="51" spans="1:26" x14ac:dyDescent="0.25">
      <c r="A51">
        <v>50</v>
      </c>
      <c r="B51" t="s">
        <v>81</v>
      </c>
      <c r="C51" s="1">
        <v>21031</v>
      </c>
      <c r="D51" t="s">
        <v>23</v>
      </c>
      <c r="E51" s="2" t="s">
        <v>24</v>
      </c>
      <c r="F51" s="2" t="s">
        <v>34</v>
      </c>
      <c r="G51" s="2" t="s">
        <v>26</v>
      </c>
      <c r="H51" s="3">
        <v>29140</v>
      </c>
      <c r="I51" s="2">
        <v>1979</v>
      </c>
      <c r="J51" s="2">
        <v>1995</v>
      </c>
      <c r="K51" s="3">
        <v>43677</v>
      </c>
      <c r="L51" s="2">
        <v>0</v>
      </c>
      <c r="M51" s="2" t="s">
        <v>28</v>
      </c>
      <c r="N51" s="2">
        <v>62</v>
      </c>
      <c r="O51" s="2">
        <v>22.2</v>
      </c>
      <c r="P51" s="2">
        <v>62</v>
      </c>
      <c r="Q51" s="2">
        <v>111.13</v>
      </c>
      <c r="R51" s="2">
        <v>215.9</v>
      </c>
      <c r="S51" s="2">
        <v>215.9</v>
      </c>
      <c r="T51" s="2">
        <v>23.84</v>
      </c>
      <c r="U51" s="2">
        <v>963</v>
      </c>
      <c r="V51" s="2" t="s">
        <v>28</v>
      </c>
      <c r="X51" s="2"/>
      <c r="Y51" s="2"/>
    </row>
    <row r="52" spans="1:26" x14ac:dyDescent="0.25">
      <c r="A52">
        <v>51</v>
      </c>
      <c r="B52" t="s">
        <v>82</v>
      </c>
      <c r="C52" s="1">
        <v>21670</v>
      </c>
      <c r="D52" t="s">
        <v>23</v>
      </c>
      <c r="E52" s="2" t="s">
        <v>24</v>
      </c>
      <c r="F52" s="2" t="s">
        <v>34</v>
      </c>
      <c r="G52" s="2" t="s">
        <v>26</v>
      </c>
      <c r="H52" s="3">
        <v>30996</v>
      </c>
      <c r="I52" s="2">
        <v>1984</v>
      </c>
      <c r="J52" s="2">
        <v>1989</v>
      </c>
      <c r="K52" s="3">
        <v>43677</v>
      </c>
      <c r="L52" s="2">
        <v>0</v>
      </c>
      <c r="M52" s="2" t="s">
        <v>28</v>
      </c>
      <c r="N52" s="2">
        <v>60</v>
      </c>
      <c r="O52" s="2">
        <v>25.53</v>
      </c>
      <c r="P52" s="2">
        <v>60.25</v>
      </c>
      <c r="Q52" s="2">
        <v>104.33</v>
      </c>
      <c r="R52" s="2">
        <v>215.9</v>
      </c>
      <c r="S52" s="2">
        <v>215.9</v>
      </c>
      <c r="T52" s="2">
        <v>22.38</v>
      </c>
      <c r="U52" s="2">
        <v>58</v>
      </c>
      <c r="V52" s="2" t="s">
        <v>28</v>
      </c>
      <c r="X52" s="2"/>
      <c r="Y52" s="2"/>
    </row>
    <row r="53" spans="1:26" x14ac:dyDescent="0.25">
      <c r="A53">
        <v>52</v>
      </c>
      <c r="B53" t="s">
        <v>83</v>
      </c>
      <c r="C53" s="1">
        <v>13383</v>
      </c>
      <c r="D53" t="s">
        <v>23</v>
      </c>
      <c r="E53" s="2" t="s">
        <v>24</v>
      </c>
      <c r="F53" s="2" t="s">
        <v>34</v>
      </c>
      <c r="G53" s="2" t="s">
        <v>26</v>
      </c>
      <c r="H53" s="3">
        <v>21847</v>
      </c>
      <c r="I53" s="2">
        <v>1959</v>
      </c>
      <c r="J53" s="2">
        <v>1973</v>
      </c>
      <c r="K53" s="3">
        <v>36445</v>
      </c>
      <c r="L53" s="2">
        <v>1</v>
      </c>
      <c r="M53" s="2" t="s">
        <v>27</v>
      </c>
      <c r="N53" s="2">
        <v>63</v>
      </c>
      <c r="O53" s="2">
        <v>23.17</v>
      </c>
      <c r="P53" s="2">
        <v>63.14</v>
      </c>
      <c r="Q53" s="2">
        <v>124.74</v>
      </c>
      <c r="R53" s="2">
        <v>215.9</v>
      </c>
      <c r="S53" s="2">
        <v>215.9</v>
      </c>
      <c r="T53" s="2">
        <v>26.76</v>
      </c>
      <c r="U53" s="2">
        <v>1045</v>
      </c>
      <c r="V53" s="2" t="s">
        <v>28</v>
      </c>
      <c r="W53" s="2" t="s">
        <v>4384</v>
      </c>
      <c r="X53" s="2" t="s">
        <v>4390</v>
      </c>
      <c r="Y53" s="2" t="s">
        <v>4391</v>
      </c>
      <c r="Z53" s="2" t="s">
        <v>4896</v>
      </c>
    </row>
    <row r="54" spans="1:26" x14ac:dyDescent="0.25">
      <c r="A54">
        <v>53</v>
      </c>
      <c r="B54" t="s">
        <v>84</v>
      </c>
      <c r="C54" s="1">
        <v>30226</v>
      </c>
      <c r="D54" t="s">
        <v>85</v>
      </c>
      <c r="E54" s="2" t="s">
        <v>24</v>
      </c>
      <c r="F54" s="2" t="s">
        <v>34</v>
      </c>
      <c r="G54" s="2" t="s">
        <v>26</v>
      </c>
      <c r="H54" s="3">
        <v>37195</v>
      </c>
      <c r="I54" s="2">
        <v>2001</v>
      </c>
      <c r="J54" s="2">
        <v>2020</v>
      </c>
      <c r="K54" s="3">
        <v>43677</v>
      </c>
      <c r="L54" s="2">
        <v>0</v>
      </c>
      <c r="M54" s="2" t="s">
        <v>28</v>
      </c>
      <c r="N54" s="2">
        <v>36</v>
      </c>
      <c r="O54" s="2">
        <v>19.079999999999998</v>
      </c>
      <c r="P54" s="2">
        <v>36.83</v>
      </c>
      <c r="Q54" s="2">
        <v>108.86</v>
      </c>
      <c r="R54" s="2">
        <v>215.9</v>
      </c>
      <c r="S54" s="2">
        <v>215.9</v>
      </c>
      <c r="T54" s="2">
        <v>23.35</v>
      </c>
      <c r="U54" s="2">
        <v>908</v>
      </c>
      <c r="V54" s="2" t="s">
        <v>28</v>
      </c>
      <c r="X54" s="2"/>
      <c r="Y54" s="2"/>
    </row>
    <row r="55" spans="1:26" x14ac:dyDescent="0.25">
      <c r="A55">
        <v>54</v>
      </c>
      <c r="B55" t="s">
        <v>86</v>
      </c>
      <c r="C55" s="1">
        <v>25741</v>
      </c>
      <c r="D55" t="s">
        <v>23</v>
      </c>
      <c r="E55" s="2" t="s">
        <v>24</v>
      </c>
      <c r="F55" s="2" t="s">
        <v>25</v>
      </c>
      <c r="G55" s="2" t="s">
        <v>30</v>
      </c>
      <c r="H55" s="3">
        <v>35054</v>
      </c>
      <c r="I55" s="2">
        <v>1995</v>
      </c>
      <c r="J55" s="2">
        <v>1996</v>
      </c>
      <c r="K55" s="3">
        <v>43677</v>
      </c>
      <c r="L55" s="2">
        <v>0</v>
      </c>
      <c r="M55" s="2" t="s">
        <v>28</v>
      </c>
      <c r="N55" s="2">
        <v>49</v>
      </c>
      <c r="O55" s="2">
        <v>25.5</v>
      </c>
      <c r="P55" s="2">
        <v>49.11</v>
      </c>
      <c r="Q55" s="2">
        <v>117.93</v>
      </c>
      <c r="R55" s="2">
        <v>215.9</v>
      </c>
      <c r="S55" s="2">
        <v>215.9</v>
      </c>
      <c r="T55" s="2">
        <v>25.3</v>
      </c>
      <c r="U55" s="2">
        <v>14</v>
      </c>
      <c r="V55" s="2" t="s">
        <v>28</v>
      </c>
      <c r="X55" s="2"/>
      <c r="Y55" s="2"/>
    </row>
    <row r="56" spans="1:26" x14ac:dyDescent="0.25">
      <c r="A56">
        <v>55</v>
      </c>
      <c r="B56" t="s">
        <v>87</v>
      </c>
      <c r="C56" s="1">
        <v>24871</v>
      </c>
      <c r="D56" t="s">
        <v>23</v>
      </c>
      <c r="E56" s="2" t="s">
        <v>24</v>
      </c>
      <c r="F56" s="2" t="s">
        <v>25</v>
      </c>
      <c r="G56" s="2" t="s">
        <v>30</v>
      </c>
      <c r="H56" s="3">
        <v>32815</v>
      </c>
      <c r="I56" s="2">
        <v>1989</v>
      </c>
      <c r="J56" s="2">
        <v>2005</v>
      </c>
      <c r="K56" s="3">
        <v>43677</v>
      </c>
      <c r="L56" s="2">
        <v>0</v>
      </c>
      <c r="M56" s="2" t="s">
        <v>28</v>
      </c>
      <c r="N56" s="2">
        <v>51</v>
      </c>
      <c r="O56" s="2">
        <v>21.75</v>
      </c>
      <c r="P56" s="2">
        <v>51.49</v>
      </c>
      <c r="Q56" s="2">
        <v>110.22</v>
      </c>
      <c r="R56" s="2">
        <v>215.9</v>
      </c>
      <c r="S56" s="2">
        <v>215.9</v>
      </c>
      <c r="T56" s="2">
        <v>23.65</v>
      </c>
      <c r="U56" s="2">
        <v>1134</v>
      </c>
      <c r="V56" s="2" t="s">
        <v>28</v>
      </c>
      <c r="X56" s="2"/>
      <c r="Y56" s="2"/>
    </row>
    <row r="57" spans="1:26" x14ac:dyDescent="0.25">
      <c r="A57">
        <v>56</v>
      </c>
      <c r="B57" t="s">
        <v>88</v>
      </c>
      <c r="C57" s="1">
        <v>22957</v>
      </c>
      <c r="D57" t="s">
        <v>23</v>
      </c>
      <c r="E57" s="2" t="s">
        <v>24</v>
      </c>
      <c r="F57" s="2" t="s">
        <v>34</v>
      </c>
      <c r="G57" s="2" t="s">
        <v>30</v>
      </c>
      <c r="H57" s="3">
        <v>31721</v>
      </c>
      <c r="I57" s="2">
        <v>1986</v>
      </c>
      <c r="J57" s="2">
        <v>1997</v>
      </c>
      <c r="K57" s="3">
        <v>43677</v>
      </c>
      <c r="L57" s="2">
        <v>0</v>
      </c>
      <c r="M57" s="2" t="s">
        <v>28</v>
      </c>
      <c r="N57" s="2">
        <v>56</v>
      </c>
      <c r="O57" s="2">
        <v>23.99</v>
      </c>
      <c r="P57" s="2">
        <v>56.73</v>
      </c>
      <c r="Q57" s="2">
        <v>113.4</v>
      </c>
      <c r="R57" s="2">
        <v>215.9</v>
      </c>
      <c r="S57" s="2">
        <v>215.9</v>
      </c>
      <c r="T57" s="2">
        <v>24.33</v>
      </c>
      <c r="U57" s="2">
        <v>474</v>
      </c>
      <c r="V57" s="2" t="s">
        <v>28</v>
      </c>
      <c r="X57" s="2"/>
      <c r="Y57" s="2"/>
    </row>
    <row r="58" spans="1:26" x14ac:dyDescent="0.25">
      <c r="A58">
        <v>57</v>
      </c>
      <c r="B58" t="s">
        <v>89</v>
      </c>
      <c r="C58" s="1">
        <v>23521</v>
      </c>
      <c r="D58" t="s">
        <v>23</v>
      </c>
      <c r="E58" s="2" t="s">
        <v>24</v>
      </c>
      <c r="F58" s="2" t="s">
        <v>25</v>
      </c>
      <c r="G58" s="2" t="s">
        <v>30</v>
      </c>
      <c r="H58" s="3">
        <v>32451</v>
      </c>
      <c r="I58" s="2">
        <v>1988</v>
      </c>
      <c r="J58" s="2">
        <v>1989</v>
      </c>
      <c r="K58" s="3">
        <v>43677</v>
      </c>
      <c r="L58" s="2">
        <v>0</v>
      </c>
      <c r="M58" s="2" t="s">
        <v>28</v>
      </c>
      <c r="N58" s="2">
        <v>55</v>
      </c>
      <c r="O58" s="2">
        <v>24.45</v>
      </c>
      <c r="P58" s="2">
        <v>55.18</v>
      </c>
      <c r="Q58" s="2">
        <v>108.86</v>
      </c>
      <c r="R58" s="2">
        <v>215.9</v>
      </c>
      <c r="S58" s="2">
        <v>215.9</v>
      </c>
      <c r="T58" s="2">
        <v>23.35</v>
      </c>
      <c r="U58" s="2">
        <v>12</v>
      </c>
      <c r="V58" s="2" t="s">
        <v>28</v>
      </c>
      <c r="X58" s="2"/>
      <c r="Y58" s="2"/>
    </row>
    <row r="59" spans="1:26" x14ac:dyDescent="0.25">
      <c r="A59">
        <v>58</v>
      </c>
      <c r="B59" t="s">
        <v>90</v>
      </c>
      <c r="C59" s="1">
        <v>31770</v>
      </c>
      <c r="D59" t="s">
        <v>23</v>
      </c>
      <c r="E59" s="2" t="s">
        <v>24</v>
      </c>
      <c r="F59" s="2" t="s">
        <v>25</v>
      </c>
      <c r="G59" s="2" t="s">
        <v>30</v>
      </c>
      <c r="H59" s="3">
        <v>39416</v>
      </c>
      <c r="I59" s="2">
        <v>2007</v>
      </c>
      <c r="J59" s="2">
        <v>2012</v>
      </c>
      <c r="K59" s="3">
        <v>43677</v>
      </c>
      <c r="L59" s="2">
        <v>0</v>
      </c>
      <c r="M59" s="2" t="s">
        <v>28</v>
      </c>
      <c r="N59" s="2">
        <v>32</v>
      </c>
      <c r="O59" s="2">
        <v>20.93</v>
      </c>
      <c r="P59" s="2">
        <v>32.6</v>
      </c>
      <c r="Q59" s="2">
        <v>130.63</v>
      </c>
      <c r="R59" s="2">
        <v>215.9</v>
      </c>
      <c r="S59" s="2">
        <v>215.9</v>
      </c>
      <c r="T59" s="2">
        <v>28.03</v>
      </c>
      <c r="U59" s="2">
        <v>135</v>
      </c>
      <c r="V59" s="2" t="s">
        <v>28</v>
      </c>
      <c r="X59" s="2"/>
      <c r="Y59" s="2"/>
    </row>
    <row r="60" spans="1:26" x14ac:dyDescent="0.25">
      <c r="A60">
        <v>59</v>
      </c>
      <c r="B60" t="s">
        <v>91</v>
      </c>
      <c r="C60" s="1">
        <v>17233</v>
      </c>
      <c r="D60" t="s">
        <v>23</v>
      </c>
      <c r="E60" s="2" t="s">
        <v>24</v>
      </c>
      <c r="F60" s="2" t="s">
        <v>34</v>
      </c>
      <c r="G60" s="2" t="s">
        <v>26</v>
      </c>
      <c r="H60" s="3">
        <v>25904</v>
      </c>
      <c r="I60" s="2">
        <v>1970</v>
      </c>
      <c r="J60" s="2">
        <v>1972</v>
      </c>
      <c r="K60" s="3">
        <v>43677</v>
      </c>
      <c r="L60" s="2">
        <v>0</v>
      </c>
      <c r="M60" s="2" t="s">
        <v>28</v>
      </c>
      <c r="N60" s="2">
        <v>72</v>
      </c>
      <c r="O60" s="2">
        <v>23.74</v>
      </c>
      <c r="P60" s="2">
        <v>72.400000000000006</v>
      </c>
      <c r="Q60" s="2">
        <v>108.86</v>
      </c>
      <c r="R60" s="2">
        <v>215.9</v>
      </c>
      <c r="S60" s="2">
        <v>215.9</v>
      </c>
      <c r="T60" s="2">
        <v>23.35</v>
      </c>
      <c r="U60" s="2">
        <v>49</v>
      </c>
      <c r="V60" s="2" t="s">
        <v>28</v>
      </c>
      <c r="X60" s="2"/>
      <c r="Y60" s="2"/>
    </row>
    <row r="61" spans="1:26" x14ac:dyDescent="0.25">
      <c r="A61">
        <v>60</v>
      </c>
      <c r="B61" t="s">
        <v>92</v>
      </c>
      <c r="C61" s="1">
        <v>31076</v>
      </c>
      <c r="D61" t="s">
        <v>85</v>
      </c>
      <c r="E61" s="2" t="s">
        <v>24</v>
      </c>
      <c r="F61" s="2" t="s">
        <v>25</v>
      </c>
      <c r="G61" s="2" t="s">
        <v>30</v>
      </c>
      <c r="H61" s="3">
        <v>39750</v>
      </c>
      <c r="I61" s="2">
        <v>2008</v>
      </c>
      <c r="J61" s="2">
        <v>2020</v>
      </c>
      <c r="K61" s="3">
        <v>43677</v>
      </c>
      <c r="L61" s="2">
        <v>0</v>
      </c>
      <c r="M61" s="2" t="s">
        <v>28</v>
      </c>
      <c r="N61" s="2">
        <v>34</v>
      </c>
      <c r="O61" s="2">
        <v>23.75</v>
      </c>
      <c r="P61" s="2">
        <v>34.5</v>
      </c>
      <c r="Q61" s="2">
        <v>115.67</v>
      </c>
      <c r="R61" s="2">
        <v>215.9</v>
      </c>
      <c r="S61" s="2">
        <v>215.9</v>
      </c>
      <c r="T61" s="2">
        <v>24.81</v>
      </c>
      <c r="U61" s="2">
        <v>503</v>
      </c>
      <c r="V61" s="2" t="s">
        <v>28</v>
      </c>
      <c r="X61" s="2"/>
      <c r="Y61" s="2"/>
    </row>
    <row r="62" spans="1:26" x14ac:dyDescent="0.25">
      <c r="A62">
        <v>61</v>
      </c>
      <c r="B62" t="s">
        <v>93</v>
      </c>
      <c r="C62" s="1">
        <v>29819</v>
      </c>
      <c r="D62" t="s">
        <v>23</v>
      </c>
      <c r="E62" s="2" t="s">
        <v>24</v>
      </c>
      <c r="F62" s="2" t="s">
        <v>25</v>
      </c>
      <c r="G62" s="2" t="s">
        <v>30</v>
      </c>
      <c r="H62" s="3">
        <v>39031</v>
      </c>
      <c r="I62" s="2">
        <v>2006</v>
      </c>
      <c r="J62" s="2">
        <v>2007</v>
      </c>
      <c r="K62" s="3">
        <v>43677</v>
      </c>
      <c r="L62" s="2">
        <v>0</v>
      </c>
      <c r="M62" s="2" t="s">
        <v>28</v>
      </c>
      <c r="N62" s="2">
        <v>37</v>
      </c>
      <c r="O62" s="2">
        <v>25.22</v>
      </c>
      <c r="P62" s="2">
        <v>37.94</v>
      </c>
      <c r="Q62" s="2">
        <v>127.01</v>
      </c>
      <c r="R62" s="2">
        <v>215.9</v>
      </c>
      <c r="S62" s="2">
        <v>215.9</v>
      </c>
      <c r="T62" s="2">
        <v>27.25</v>
      </c>
      <c r="U62" s="2">
        <v>13</v>
      </c>
      <c r="V62" s="2" t="s">
        <v>28</v>
      </c>
      <c r="X62" s="2"/>
      <c r="Y62" s="2"/>
    </row>
    <row r="63" spans="1:26" x14ac:dyDescent="0.25">
      <c r="A63">
        <v>62</v>
      </c>
      <c r="B63" t="s">
        <v>94</v>
      </c>
      <c r="C63" s="1">
        <v>33781</v>
      </c>
      <c r="D63" t="s">
        <v>85</v>
      </c>
      <c r="E63" s="2" t="s">
        <v>24</v>
      </c>
      <c r="F63" s="2" t="s">
        <v>25</v>
      </c>
      <c r="G63" s="2" t="s">
        <v>26</v>
      </c>
      <c r="H63" s="3">
        <v>41577</v>
      </c>
      <c r="I63" s="2">
        <v>2013</v>
      </c>
      <c r="J63" s="2">
        <v>2020</v>
      </c>
      <c r="K63" s="3">
        <v>43677</v>
      </c>
      <c r="L63" s="2">
        <v>0</v>
      </c>
      <c r="M63" s="2" t="s">
        <v>28</v>
      </c>
      <c r="N63" s="2">
        <v>27</v>
      </c>
      <c r="O63" s="2">
        <v>21.34</v>
      </c>
      <c r="P63" s="2">
        <v>27.09</v>
      </c>
      <c r="Q63" s="2">
        <v>111.13</v>
      </c>
      <c r="R63" s="2">
        <v>215.9</v>
      </c>
      <c r="S63" s="2">
        <v>215.9</v>
      </c>
      <c r="T63" s="2">
        <v>23.84</v>
      </c>
      <c r="U63" s="2">
        <v>113</v>
      </c>
      <c r="V63" s="2" t="s">
        <v>28</v>
      </c>
      <c r="X63" s="2"/>
      <c r="Y63" s="2"/>
    </row>
    <row r="64" spans="1:26" x14ac:dyDescent="0.25">
      <c r="A64">
        <v>63</v>
      </c>
      <c r="B64" t="s">
        <v>95</v>
      </c>
      <c r="C64" s="1">
        <v>24126</v>
      </c>
      <c r="D64" t="s">
        <v>23</v>
      </c>
      <c r="E64" s="2" t="s">
        <v>24</v>
      </c>
      <c r="F64" s="2" t="s">
        <v>25</v>
      </c>
      <c r="G64" s="2" t="s">
        <v>26</v>
      </c>
      <c r="H64" s="3">
        <v>32456</v>
      </c>
      <c r="I64" s="2">
        <v>1988</v>
      </c>
      <c r="J64" s="2">
        <v>1994</v>
      </c>
      <c r="K64" s="3">
        <v>43677</v>
      </c>
      <c r="L64" s="2">
        <v>0</v>
      </c>
      <c r="M64" s="2" t="s">
        <v>28</v>
      </c>
      <c r="N64" s="2">
        <v>53</v>
      </c>
      <c r="O64" s="2">
        <v>22.81</v>
      </c>
      <c r="P64" s="2">
        <v>53.53</v>
      </c>
      <c r="Q64" s="2">
        <v>111.13</v>
      </c>
      <c r="R64" s="2">
        <v>215.9</v>
      </c>
      <c r="S64" s="2">
        <v>215.9</v>
      </c>
      <c r="T64" s="2">
        <v>23.84</v>
      </c>
      <c r="U64" s="2">
        <v>63</v>
      </c>
      <c r="V64" s="2" t="s">
        <v>28</v>
      </c>
      <c r="X64" s="2"/>
      <c r="Y64" s="2"/>
    </row>
    <row r="65" spans="1:26" x14ac:dyDescent="0.25">
      <c r="A65">
        <v>64</v>
      </c>
      <c r="B65" t="s">
        <v>96</v>
      </c>
      <c r="C65" s="1">
        <v>27486</v>
      </c>
      <c r="D65" t="s">
        <v>23</v>
      </c>
      <c r="E65" s="2" t="s">
        <v>24</v>
      </c>
      <c r="F65" s="2" t="s">
        <v>34</v>
      </c>
      <c r="G65" s="2" t="s">
        <v>30</v>
      </c>
      <c r="H65" s="3">
        <v>37598</v>
      </c>
      <c r="I65" s="2">
        <v>2002</v>
      </c>
      <c r="J65" s="2">
        <v>2003</v>
      </c>
      <c r="K65" s="3">
        <v>42292</v>
      </c>
      <c r="L65" s="2">
        <v>1</v>
      </c>
      <c r="M65" s="2" t="s">
        <v>27</v>
      </c>
      <c r="N65" s="2">
        <v>40</v>
      </c>
      <c r="O65" s="2">
        <v>27.69</v>
      </c>
      <c r="P65" s="2">
        <v>40.54</v>
      </c>
      <c r="Q65" s="2">
        <v>111.13</v>
      </c>
      <c r="R65" s="2">
        <v>215.9</v>
      </c>
      <c r="S65" s="2">
        <v>215.9</v>
      </c>
      <c r="T65" s="2">
        <v>23.84</v>
      </c>
      <c r="U65" s="2">
        <v>7</v>
      </c>
      <c r="V65" s="2" t="s">
        <v>28</v>
      </c>
      <c r="X65" s="2" t="s">
        <v>4393</v>
      </c>
      <c r="Y65" s="2" t="s">
        <v>4394</v>
      </c>
      <c r="Z65" s="2" t="s">
        <v>4435</v>
      </c>
    </row>
    <row r="66" spans="1:26" x14ac:dyDescent="0.25">
      <c r="A66">
        <v>65</v>
      </c>
      <c r="B66" t="s">
        <v>97</v>
      </c>
      <c r="C66" s="1">
        <v>30835</v>
      </c>
      <c r="D66" t="s">
        <v>23</v>
      </c>
      <c r="E66" s="2" t="s">
        <v>24</v>
      </c>
      <c r="F66" s="2" t="s">
        <v>25</v>
      </c>
      <c r="G66" s="2" t="s">
        <v>30</v>
      </c>
      <c r="H66" s="3">
        <v>39022</v>
      </c>
      <c r="I66" s="2">
        <v>2006</v>
      </c>
      <c r="J66" s="2">
        <v>2007</v>
      </c>
      <c r="K66" s="3">
        <v>43677</v>
      </c>
      <c r="L66" s="2">
        <v>0</v>
      </c>
      <c r="M66" s="2" t="s">
        <v>28</v>
      </c>
      <c r="N66" s="2">
        <v>35</v>
      </c>
      <c r="O66" s="2">
        <v>22.41</v>
      </c>
      <c r="P66" s="2">
        <v>35.159999999999997</v>
      </c>
      <c r="Q66" s="2">
        <v>104.33</v>
      </c>
      <c r="R66" s="2">
        <v>215.9</v>
      </c>
      <c r="S66" s="2">
        <v>215.9</v>
      </c>
      <c r="T66" s="2">
        <v>22.38</v>
      </c>
      <c r="U66" s="2">
        <v>5</v>
      </c>
      <c r="V66" s="2" t="s">
        <v>28</v>
      </c>
      <c r="X66" s="2"/>
      <c r="Y66" s="2"/>
    </row>
    <row r="67" spans="1:26" x14ac:dyDescent="0.25">
      <c r="A67">
        <v>66</v>
      </c>
      <c r="B67" t="s">
        <v>98</v>
      </c>
      <c r="C67" s="1">
        <v>29316</v>
      </c>
      <c r="D67" t="s">
        <v>23</v>
      </c>
      <c r="E67" s="2" t="s">
        <v>24</v>
      </c>
      <c r="F67" s="2" t="s">
        <v>25</v>
      </c>
      <c r="G67" s="2" t="s">
        <v>30</v>
      </c>
      <c r="H67" s="3">
        <v>38303</v>
      </c>
      <c r="I67" s="2">
        <v>2004</v>
      </c>
      <c r="J67" s="2">
        <v>2006</v>
      </c>
      <c r="K67" s="3">
        <v>43677</v>
      </c>
      <c r="L67" s="2">
        <v>0</v>
      </c>
      <c r="M67" s="2" t="s">
        <v>28</v>
      </c>
      <c r="N67" s="2">
        <v>39</v>
      </c>
      <c r="O67" s="2">
        <v>24.61</v>
      </c>
      <c r="P67" s="2">
        <v>39.32</v>
      </c>
      <c r="Q67" s="2">
        <v>117.93</v>
      </c>
      <c r="R67" s="2">
        <v>215.9</v>
      </c>
      <c r="S67" s="2">
        <v>215.9</v>
      </c>
      <c r="T67" s="2">
        <v>25.3</v>
      </c>
      <c r="U67" s="2">
        <v>73</v>
      </c>
      <c r="V67" s="2" t="s">
        <v>28</v>
      </c>
      <c r="X67" s="2"/>
      <c r="Y67" s="2"/>
    </row>
    <row r="68" spans="1:26" x14ac:dyDescent="0.25">
      <c r="A68">
        <v>67</v>
      </c>
      <c r="B68" t="s">
        <v>99</v>
      </c>
      <c r="C68" s="1">
        <v>33009</v>
      </c>
      <c r="D68" t="s">
        <v>23</v>
      </c>
      <c r="E68" s="2" t="s">
        <v>24</v>
      </c>
      <c r="F68" s="2" t="s">
        <v>25</v>
      </c>
      <c r="G68" s="2" t="s">
        <v>30</v>
      </c>
      <c r="H68" s="3">
        <v>41577</v>
      </c>
      <c r="I68" s="2">
        <v>2013</v>
      </c>
      <c r="J68" s="2">
        <v>2015</v>
      </c>
      <c r="K68" s="3">
        <v>43677</v>
      </c>
      <c r="L68" s="2">
        <v>0</v>
      </c>
      <c r="M68" s="2" t="s">
        <v>28</v>
      </c>
      <c r="N68" s="2">
        <v>29</v>
      </c>
      <c r="O68" s="2">
        <v>23.46</v>
      </c>
      <c r="P68" s="2">
        <v>29.21</v>
      </c>
      <c r="Q68" s="2">
        <v>113.85</v>
      </c>
      <c r="R68" s="2">
        <v>215.9</v>
      </c>
      <c r="S68" s="2">
        <v>215.9</v>
      </c>
      <c r="T68" s="2">
        <v>24.42</v>
      </c>
      <c r="U68" s="2">
        <v>37</v>
      </c>
      <c r="V68" s="2" t="s">
        <v>28</v>
      </c>
      <c r="X68" s="2"/>
      <c r="Y68" s="2"/>
    </row>
    <row r="69" spans="1:26" x14ac:dyDescent="0.25">
      <c r="A69">
        <v>68</v>
      </c>
      <c r="B69" t="s">
        <v>100</v>
      </c>
      <c r="C69" s="1">
        <v>34136</v>
      </c>
      <c r="D69" t="s">
        <v>85</v>
      </c>
      <c r="E69" s="2" t="s">
        <v>24</v>
      </c>
      <c r="F69" s="2" t="s">
        <v>25</v>
      </c>
      <c r="G69" s="2" t="s">
        <v>30</v>
      </c>
      <c r="H69" s="3">
        <v>41577</v>
      </c>
      <c r="I69" s="2">
        <v>2013</v>
      </c>
      <c r="J69" s="2">
        <v>2020</v>
      </c>
      <c r="K69" s="3">
        <v>43677</v>
      </c>
      <c r="L69" s="2">
        <v>0</v>
      </c>
      <c r="M69" s="2" t="s">
        <v>28</v>
      </c>
      <c r="N69" s="2">
        <v>26</v>
      </c>
      <c r="O69" s="2">
        <v>20.37</v>
      </c>
      <c r="P69" s="2">
        <v>26.12</v>
      </c>
      <c r="Q69" s="2">
        <v>117.93</v>
      </c>
      <c r="R69" s="2">
        <v>215.9</v>
      </c>
      <c r="S69" s="2">
        <v>215.9</v>
      </c>
      <c r="T69" s="2">
        <v>25.3</v>
      </c>
      <c r="U69" s="2">
        <v>105</v>
      </c>
      <c r="V69" s="2" t="s">
        <v>28</v>
      </c>
      <c r="X69" s="2"/>
      <c r="Y69" s="2"/>
    </row>
    <row r="70" spans="1:26" x14ac:dyDescent="0.25">
      <c r="A70">
        <v>69</v>
      </c>
      <c r="B70" t="s">
        <v>101</v>
      </c>
      <c r="C70" s="1">
        <v>24519</v>
      </c>
      <c r="D70" t="s">
        <v>23</v>
      </c>
      <c r="E70" s="2" t="s">
        <v>24</v>
      </c>
      <c r="F70" s="2" t="s">
        <v>34</v>
      </c>
      <c r="G70" s="2" t="s">
        <v>30</v>
      </c>
      <c r="H70" s="3">
        <v>32829</v>
      </c>
      <c r="I70" s="2">
        <v>1989</v>
      </c>
      <c r="J70" s="2">
        <v>1992</v>
      </c>
      <c r="K70" s="3">
        <v>43677</v>
      </c>
      <c r="L70" s="2">
        <v>0</v>
      </c>
      <c r="M70" s="2" t="s">
        <v>28</v>
      </c>
      <c r="N70" s="2">
        <v>52</v>
      </c>
      <c r="O70" s="2">
        <v>22.75</v>
      </c>
      <c r="P70" s="2">
        <v>52.45</v>
      </c>
      <c r="Q70" s="2">
        <v>113.4</v>
      </c>
      <c r="R70" s="2">
        <v>215.9</v>
      </c>
      <c r="S70" s="2">
        <v>215.9</v>
      </c>
      <c r="T70" s="2">
        <v>24.33</v>
      </c>
      <c r="U70" s="2">
        <v>31</v>
      </c>
      <c r="V70" s="2" t="s">
        <v>28</v>
      </c>
      <c r="X70" s="2"/>
      <c r="Y70" s="2"/>
    </row>
    <row r="71" spans="1:26" x14ac:dyDescent="0.25">
      <c r="A71">
        <v>70</v>
      </c>
      <c r="B71" t="s">
        <v>102</v>
      </c>
      <c r="C71" s="1">
        <v>33661</v>
      </c>
      <c r="D71" t="s">
        <v>85</v>
      </c>
      <c r="E71" s="2" t="s">
        <v>24</v>
      </c>
      <c r="F71" s="2" t="s">
        <v>34</v>
      </c>
      <c r="G71" s="2" t="s">
        <v>30</v>
      </c>
      <c r="H71" s="3">
        <v>41213</v>
      </c>
      <c r="I71" s="2">
        <v>2012</v>
      </c>
      <c r="J71" s="2">
        <v>2020</v>
      </c>
      <c r="K71" s="3">
        <v>43677</v>
      </c>
      <c r="L71" s="2">
        <v>0</v>
      </c>
      <c r="M71" s="2" t="s">
        <v>28</v>
      </c>
      <c r="N71" s="2">
        <v>27</v>
      </c>
      <c r="O71" s="2">
        <v>20.68</v>
      </c>
      <c r="P71" s="2">
        <v>27.42</v>
      </c>
      <c r="Q71" s="2">
        <v>111.13</v>
      </c>
      <c r="R71" s="2">
        <v>215.9</v>
      </c>
      <c r="S71" s="2">
        <v>215.9</v>
      </c>
      <c r="T71" s="2">
        <v>23.84</v>
      </c>
      <c r="U71" s="2">
        <v>152</v>
      </c>
      <c r="V71" s="2" t="s">
        <v>28</v>
      </c>
      <c r="X71" s="2"/>
      <c r="Y71" s="2"/>
    </row>
    <row r="72" spans="1:26" x14ac:dyDescent="0.25">
      <c r="A72">
        <v>71</v>
      </c>
      <c r="B72" t="s">
        <v>103</v>
      </c>
      <c r="C72" s="1">
        <v>26510</v>
      </c>
      <c r="D72" t="s">
        <v>23</v>
      </c>
      <c r="E72" s="2" t="s">
        <v>24</v>
      </c>
      <c r="F72" s="2" t="s">
        <v>34</v>
      </c>
      <c r="G72" s="2" t="s">
        <v>30</v>
      </c>
      <c r="H72" s="3">
        <v>34653</v>
      </c>
      <c r="I72" s="2">
        <v>1994</v>
      </c>
      <c r="J72" s="2">
        <v>2001</v>
      </c>
      <c r="K72" s="3">
        <v>43677</v>
      </c>
      <c r="L72" s="2">
        <v>0</v>
      </c>
      <c r="M72" s="2" t="s">
        <v>28</v>
      </c>
      <c r="N72" s="2">
        <v>47</v>
      </c>
      <c r="O72" s="2">
        <v>22.29</v>
      </c>
      <c r="P72" s="2">
        <v>47</v>
      </c>
      <c r="Q72" s="2">
        <v>108.86</v>
      </c>
      <c r="R72" s="2">
        <v>215.9</v>
      </c>
      <c r="S72" s="2">
        <v>215.9</v>
      </c>
      <c r="T72" s="2">
        <v>23.35</v>
      </c>
      <c r="U72" s="2">
        <v>401</v>
      </c>
      <c r="V72" s="2" t="s">
        <v>28</v>
      </c>
      <c r="X72" s="2"/>
      <c r="Y72" s="2"/>
    </row>
    <row r="73" spans="1:26" x14ac:dyDescent="0.25">
      <c r="A73">
        <v>72</v>
      </c>
      <c r="B73" t="s">
        <v>104</v>
      </c>
      <c r="C73" s="1">
        <v>31609</v>
      </c>
      <c r="D73" t="s">
        <v>23</v>
      </c>
      <c r="E73" s="2" t="s">
        <v>24</v>
      </c>
      <c r="F73" s="2" t="s">
        <v>25</v>
      </c>
      <c r="G73" s="2" t="s">
        <v>30</v>
      </c>
      <c r="H73" s="3">
        <v>40478</v>
      </c>
      <c r="I73" s="2">
        <v>2010</v>
      </c>
      <c r="J73" s="2">
        <v>2018</v>
      </c>
      <c r="K73" s="3">
        <v>43677</v>
      </c>
      <c r="L73" s="2">
        <v>0</v>
      </c>
      <c r="M73" s="2" t="s">
        <v>28</v>
      </c>
      <c r="N73" s="2">
        <v>33</v>
      </c>
      <c r="O73" s="2">
        <v>24.28</v>
      </c>
      <c r="P73" s="2">
        <v>33.04</v>
      </c>
      <c r="Q73" s="2">
        <v>124.74</v>
      </c>
      <c r="R73" s="2">
        <v>215.9</v>
      </c>
      <c r="S73" s="2">
        <v>215.9</v>
      </c>
      <c r="T73" s="2">
        <v>26.76</v>
      </c>
      <c r="U73" s="2">
        <v>281</v>
      </c>
      <c r="V73" s="2" t="s">
        <v>28</v>
      </c>
      <c r="X73" s="2"/>
      <c r="Y73" s="2"/>
    </row>
    <row r="74" spans="1:26" x14ac:dyDescent="0.25">
      <c r="A74">
        <v>73</v>
      </c>
      <c r="B74" t="s">
        <v>105</v>
      </c>
      <c r="C74" s="1">
        <v>26364</v>
      </c>
      <c r="D74" t="s">
        <v>23</v>
      </c>
      <c r="E74" s="2" t="s">
        <v>4371</v>
      </c>
      <c r="F74" s="2" t="s">
        <v>34</v>
      </c>
      <c r="G74" s="2" t="s">
        <v>26</v>
      </c>
      <c r="H74" s="3">
        <v>33914</v>
      </c>
      <c r="I74" s="2">
        <v>1992</v>
      </c>
      <c r="J74" s="2">
        <v>2011</v>
      </c>
      <c r="K74" s="3">
        <v>43677</v>
      </c>
      <c r="L74" s="2">
        <v>0</v>
      </c>
      <c r="M74" s="2" t="s">
        <v>28</v>
      </c>
      <c r="N74" s="2">
        <v>47</v>
      </c>
      <c r="O74" s="2">
        <v>20.67</v>
      </c>
      <c r="P74" s="2">
        <v>47.4</v>
      </c>
      <c r="Q74" s="2">
        <v>147.41999999999999</v>
      </c>
      <c r="R74" s="2">
        <v>215.9</v>
      </c>
      <c r="S74" s="2">
        <v>215.9</v>
      </c>
      <c r="T74" s="2">
        <v>31.63</v>
      </c>
      <c r="U74" s="2">
        <v>1207</v>
      </c>
      <c r="V74" s="2" t="s">
        <v>28</v>
      </c>
      <c r="X74" s="2"/>
      <c r="Y74" s="2"/>
    </row>
    <row r="75" spans="1:26" x14ac:dyDescent="0.25">
      <c r="A75">
        <v>74</v>
      </c>
      <c r="B75" t="s">
        <v>106</v>
      </c>
      <c r="C75" s="1">
        <v>25134</v>
      </c>
      <c r="D75" t="s">
        <v>23</v>
      </c>
      <c r="E75" s="2" t="s">
        <v>80</v>
      </c>
      <c r="F75" s="2" t="s">
        <v>34</v>
      </c>
      <c r="G75" s="2" t="s">
        <v>30</v>
      </c>
      <c r="H75" s="3">
        <v>33179</v>
      </c>
      <c r="I75" s="2">
        <v>1990</v>
      </c>
      <c r="J75" s="2">
        <v>1993</v>
      </c>
      <c r="K75" s="3">
        <v>43677</v>
      </c>
      <c r="L75" s="2">
        <v>0</v>
      </c>
      <c r="M75" s="2" t="s">
        <v>28</v>
      </c>
      <c r="N75" s="2">
        <v>50</v>
      </c>
      <c r="O75" s="2">
        <v>22.03</v>
      </c>
      <c r="P75" s="2">
        <v>50.77</v>
      </c>
      <c r="Q75" s="2">
        <v>97.52</v>
      </c>
      <c r="R75" s="2">
        <v>215.9</v>
      </c>
      <c r="S75" s="2">
        <v>215.9</v>
      </c>
      <c r="T75" s="2">
        <v>20.92</v>
      </c>
      <c r="U75" s="2">
        <v>48</v>
      </c>
      <c r="V75" s="2" t="s">
        <v>28</v>
      </c>
      <c r="X75" s="2"/>
      <c r="Y75" s="2"/>
    </row>
    <row r="76" spans="1:26" x14ac:dyDescent="0.25">
      <c r="A76">
        <v>75</v>
      </c>
      <c r="B76" t="s">
        <v>107</v>
      </c>
      <c r="C76" s="1">
        <v>22206</v>
      </c>
      <c r="D76" t="s">
        <v>23</v>
      </c>
      <c r="E76" s="2" t="s">
        <v>24</v>
      </c>
      <c r="F76" s="2" t="s">
        <v>34</v>
      </c>
      <c r="G76" s="2" t="s">
        <v>30</v>
      </c>
      <c r="H76" s="3">
        <v>30626</v>
      </c>
      <c r="I76" s="2">
        <v>1983</v>
      </c>
      <c r="J76" s="2">
        <v>1984</v>
      </c>
      <c r="K76" s="3">
        <v>43677</v>
      </c>
      <c r="L76" s="2">
        <v>0</v>
      </c>
      <c r="M76" s="2" t="s">
        <v>28</v>
      </c>
      <c r="N76" s="2">
        <v>58</v>
      </c>
      <c r="O76" s="2">
        <v>23.05</v>
      </c>
      <c r="P76" s="2">
        <v>58.78</v>
      </c>
      <c r="Q76" s="2">
        <v>108.86</v>
      </c>
      <c r="R76" s="2">
        <v>215.9</v>
      </c>
      <c r="S76" s="2">
        <v>215.9</v>
      </c>
      <c r="T76" s="2">
        <v>23.35</v>
      </c>
      <c r="U76" s="2">
        <v>18</v>
      </c>
      <c r="V76" s="2" t="s">
        <v>28</v>
      </c>
      <c r="X76" s="2"/>
      <c r="Y76" s="2"/>
    </row>
    <row r="77" spans="1:26" x14ac:dyDescent="0.25">
      <c r="A77">
        <v>76</v>
      </c>
      <c r="B77" t="s">
        <v>108</v>
      </c>
      <c r="C77" s="1">
        <v>29138</v>
      </c>
      <c r="D77" t="s">
        <v>23</v>
      </c>
      <c r="E77" s="2" t="s">
        <v>24</v>
      </c>
      <c r="F77" s="2" t="s">
        <v>34</v>
      </c>
      <c r="G77" s="2" t="s">
        <v>30</v>
      </c>
      <c r="H77" s="3">
        <v>36834</v>
      </c>
      <c r="I77" s="2">
        <v>2000</v>
      </c>
      <c r="J77" s="2">
        <v>2013</v>
      </c>
      <c r="K77" s="3">
        <v>43677</v>
      </c>
      <c r="L77" s="2">
        <v>0</v>
      </c>
      <c r="M77" s="2" t="s">
        <v>28</v>
      </c>
      <c r="N77" s="2">
        <v>39</v>
      </c>
      <c r="O77" s="2">
        <v>21.07</v>
      </c>
      <c r="P77" s="2">
        <v>39.81</v>
      </c>
      <c r="Q77" s="2">
        <v>115.67</v>
      </c>
      <c r="R77" s="2">
        <v>215.9</v>
      </c>
      <c r="S77" s="2">
        <v>215.9</v>
      </c>
      <c r="T77" s="2">
        <v>24.81</v>
      </c>
      <c r="U77" s="2">
        <v>592</v>
      </c>
      <c r="V77" s="2" t="s">
        <v>28</v>
      </c>
      <c r="X77" s="2"/>
      <c r="Y77" s="2"/>
    </row>
    <row r="78" spans="1:26" x14ac:dyDescent="0.25">
      <c r="A78">
        <v>77</v>
      </c>
      <c r="B78" t="s">
        <v>109</v>
      </c>
      <c r="C78" s="1">
        <v>23960</v>
      </c>
      <c r="D78" t="s">
        <v>23</v>
      </c>
      <c r="E78" s="2" t="s">
        <v>24</v>
      </c>
      <c r="F78" s="2" t="s">
        <v>34</v>
      </c>
      <c r="G78" s="2" t="s">
        <v>26</v>
      </c>
      <c r="H78" s="3">
        <v>32816</v>
      </c>
      <c r="I78" s="2">
        <v>1989</v>
      </c>
      <c r="J78" s="2">
        <v>2003</v>
      </c>
      <c r="K78" s="3">
        <v>43677</v>
      </c>
      <c r="L78" s="2">
        <v>0</v>
      </c>
      <c r="M78" s="2" t="s">
        <v>28</v>
      </c>
      <c r="N78" s="2">
        <v>53</v>
      </c>
      <c r="O78" s="2">
        <v>24.25</v>
      </c>
      <c r="P78" s="2">
        <v>53.98</v>
      </c>
      <c r="Q78" s="2">
        <v>106.59</v>
      </c>
      <c r="R78" s="2">
        <v>215.9</v>
      </c>
      <c r="S78" s="2">
        <v>215.9</v>
      </c>
      <c r="T78" s="2">
        <v>22.87</v>
      </c>
      <c r="U78" s="2">
        <v>987</v>
      </c>
      <c r="V78" s="2" t="s">
        <v>27</v>
      </c>
      <c r="X78" s="2"/>
      <c r="Y78" s="2"/>
    </row>
    <row r="79" spans="1:26" x14ac:dyDescent="0.25">
      <c r="A79">
        <v>78</v>
      </c>
      <c r="B79" t="s">
        <v>110</v>
      </c>
      <c r="C79" s="1">
        <v>20256</v>
      </c>
      <c r="D79" t="s">
        <v>23</v>
      </c>
      <c r="E79" s="2" t="s">
        <v>24</v>
      </c>
      <c r="F79" s="2" t="s">
        <v>34</v>
      </c>
      <c r="G79" s="2" t="s">
        <v>26</v>
      </c>
      <c r="H79" s="3">
        <v>28420</v>
      </c>
      <c r="I79" s="2">
        <v>1977</v>
      </c>
      <c r="J79" s="2">
        <v>1995</v>
      </c>
      <c r="K79" s="3">
        <v>43677</v>
      </c>
      <c r="L79" s="2">
        <v>0</v>
      </c>
      <c r="M79" s="2" t="s">
        <v>28</v>
      </c>
      <c r="N79" s="2">
        <v>64</v>
      </c>
      <c r="O79" s="2">
        <v>22.35</v>
      </c>
      <c r="P79" s="2">
        <v>64.12</v>
      </c>
      <c r="Q79" s="2">
        <v>106.59</v>
      </c>
      <c r="R79" s="2">
        <v>215.9</v>
      </c>
      <c r="S79" s="2">
        <v>215.9</v>
      </c>
      <c r="T79" s="2">
        <v>22.87</v>
      </c>
      <c r="U79" s="2">
        <v>1156</v>
      </c>
      <c r="V79" s="2" t="s">
        <v>28</v>
      </c>
      <c r="X79" s="2"/>
      <c r="Y79" s="2"/>
    </row>
    <row r="80" spans="1:26" x14ac:dyDescent="0.25">
      <c r="A80">
        <v>79</v>
      </c>
      <c r="B80" t="s">
        <v>111</v>
      </c>
      <c r="C80" s="1">
        <v>30977</v>
      </c>
      <c r="D80" t="s">
        <v>23</v>
      </c>
      <c r="E80" s="2" t="s">
        <v>24</v>
      </c>
      <c r="F80" s="2" t="s">
        <v>25</v>
      </c>
      <c r="G80" s="2" t="s">
        <v>26</v>
      </c>
      <c r="H80" s="3">
        <v>39402</v>
      </c>
      <c r="I80" s="2">
        <v>2007</v>
      </c>
      <c r="J80" s="2">
        <v>2009</v>
      </c>
      <c r="K80" s="3">
        <v>43677</v>
      </c>
      <c r="L80" s="2">
        <v>0</v>
      </c>
      <c r="M80" s="2" t="s">
        <v>28</v>
      </c>
      <c r="N80" s="2">
        <v>34</v>
      </c>
      <c r="O80" s="2">
        <v>23.07</v>
      </c>
      <c r="P80" s="2">
        <v>34.770000000000003</v>
      </c>
      <c r="Q80" s="2">
        <v>111.13</v>
      </c>
      <c r="R80" s="2">
        <v>215.9</v>
      </c>
      <c r="S80" s="2">
        <v>215.9</v>
      </c>
      <c r="T80" s="2">
        <v>23.84</v>
      </c>
      <c r="U80" s="2">
        <v>22</v>
      </c>
      <c r="V80" s="2" t="s">
        <v>28</v>
      </c>
      <c r="X80" s="2"/>
      <c r="Y80" s="2"/>
    </row>
    <row r="81" spans="1:27" x14ac:dyDescent="0.25">
      <c r="A81">
        <v>80</v>
      </c>
      <c r="B81" t="s">
        <v>112</v>
      </c>
      <c r="C81" s="1">
        <v>27935</v>
      </c>
      <c r="D81" t="s">
        <v>23</v>
      </c>
      <c r="E81" s="2" t="s">
        <v>24</v>
      </c>
      <c r="F81" s="2" t="s">
        <v>34</v>
      </c>
      <c r="G81" s="2" t="s">
        <v>30</v>
      </c>
      <c r="H81" s="3">
        <v>36830</v>
      </c>
      <c r="I81" s="2">
        <v>2000</v>
      </c>
      <c r="J81" s="2">
        <v>2005</v>
      </c>
      <c r="K81" s="3">
        <v>43677</v>
      </c>
      <c r="L81" s="2">
        <v>0</v>
      </c>
      <c r="M81" s="2" t="s">
        <v>28</v>
      </c>
      <c r="N81" s="2">
        <v>43</v>
      </c>
      <c r="O81" s="2">
        <v>24.35</v>
      </c>
      <c r="P81" s="2">
        <v>43.1</v>
      </c>
      <c r="Q81" s="2">
        <v>116.12</v>
      </c>
      <c r="R81" s="2">
        <v>215.9</v>
      </c>
      <c r="S81" s="2">
        <v>215.9</v>
      </c>
      <c r="T81" s="2">
        <v>24.91</v>
      </c>
      <c r="U81" s="2">
        <v>122</v>
      </c>
      <c r="V81" s="2" t="s">
        <v>28</v>
      </c>
      <c r="X81" s="2"/>
      <c r="Y81" s="2"/>
    </row>
    <row r="82" spans="1:27" x14ac:dyDescent="0.25">
      <c r="A82">
        <v>81</v>
      </c>
      <c r="B82" t="s">
        <v>113</v>
      </c>
      <c r="C82" s="1">
        <v>30316</v>
      </c>
      <c r="D82" t="s">
        <v>23</v>
      </c>
      <c r="E82" s="2" t="s">
        <v>24</v>
      </c>
      <c r="F82" s="2" t="s">
        <v>25</v>
      </c>
      <c r="G82" s="2" t="s">
        <v>30</v>
      </c>
      <c r="H82" s="3">
        <v>38781</v>
      </c>
      <c r="I82" s="2">
        <v>2005</v>
      </c>
      <c r="J82" s="2">
        <v>2007</v>
      </c>
      <c r="K82" s="3">
        <v>43677</v>
      </c>
      <c r="L82" s="2">
        <v>0</v>
      </c>
      <c r="M82" s="2" t="s">
        <v>28</v>
      </c>
      <c r="N82" s="2">
        <v>36</v>
      </c>
      <c r="O82" s="2">
        <v>23.18</v>
      </c>
      <c r="P82" s="2">
        <v>36.58</v>
      </c>
      <c r="Q82" s="2">
        <v>115.67</v>
      </c>
      <c r="R82" s="2">
        <v>215.9</v>
      </c>
      <c r="S82" s="2">
        <v>215.9</v>
      </c>
      <c r="T82" s="2">
        <v>24.81</v>
      </c>
      <c r="U82" s="2">
        <v>31</v>
      </c>
      <c r="V82" s="2" t="s">
        <v>28</v>
      </c>
      <c r="X82" s="2"/>
      <c r="Y82" s="2"/>
    </row>
    <row r="83" spans="1:27" x14ac:dyDescent="0.25">
      <c r="A83">
        <v>82</v>
      </c>
      <c r="B83" t="s">
        <v>114</v>
      </c>
      <c r="C83" s="1">
        <v>25125</v>
      </c>
      <c r="D83" t="s">
        <v>23</v>
      </c>
      <c r="E83" s="2" t="s">
        <v>24</v>
      </c>
      <c r="F83" s="2" t="s">
        <v>34</v>
      </c>
      <c r="G83" s="2" t="s">
        <v>30</v>
      </c>
      <c r="H83" s="3">
        <v>33185</v>
      </c>
      <c r="I83" s="2">
        <v>1990</v>
      </c>
      <c r="J83" s="2">
        <v>1999</v>
      </c>
      <c r="K83" s="3">
        <v>41014</v>
      </c>
      <c r="L83" s="2">
        <v>1</v>
      </c>
      <c r="M83" s="2" t="s">
        <v>27</v>
      </c>
      <c r="N83" s="2">
        <v>43</v>
      </c>
      <c r="O83" s="2">
        <v>22.07</v>
      </c>
      <c r="P83" s="2">
        <v>43.5</v>
      </c>
      <c r="Q83" s="2">
        <v>117.93</v>
      </c>
      <c r="R83" s="2">
        <v>215.9</v>
      </c>
      <c r="S83" s="2">
        <v>215.9</v>
      </c>
      <c r="T83" s="2">
        <v>25.3</v>
      </c>
      <c r="U83" s="2">
        <v>217</v>
      </c>
      <c r="V83" s="2" t="s">
        <v>28</v>
      </c>
      <c r="W83" s="2" t="s">
        <v>4395</v>
      </c>
      <c r="X83" s="2" t="s">
        <v>4396</v>
      </c>
      <c r="Y83" s="2" t="s">
        <v>4397</v>
      </c>
      <c r="Z83" s="2" t="s">
        <v>4435</v>
      </c>
    </row>
    <row r="84" spans="1:27" x14ac:dyDescent="0.25">
      <c r="A84">
        <v>83</v>
      </c>
      <c r="B84" t="s">
        <v>115</v>
      </c>
      <c r="C84" s="1">
        <v>8766</v>
      </c>
      <c r="D84" t="s">
        <v>23</v>
      </c>
      <c r="E84" s="2" t="s">
        <v>24</v>
      </c>
      <c r="F84" s="2" t="s">
        <v>34</v>
      </c>
      <c r="G84" s="2" t="s">
        <v>30</v>
      </c>
      <c r="H84" s="3">
        <v>17179</v>
      </c>
      <c r="I84" s="2">
        <v>1946</v>
      </c>
      <c r="J84" s="2">
        <v>1947</v>
      </c>
      <c r="K84" s="3">
        <v>33198</v>
      </c>
      <c r="L84" s="2">
        <v>1</v>
      </c>
      <c r="M84" s="2" t="s">
        <v>27</v>
      </c>
      <c r="N84" s="2">
        <v>66</v>
      </c>
      <c r="O84" s="2">
        <v>23.03</v>
      </c>
      <c r="P84" s="2">
        <v>66.89</v>
      </c>
      <c r="Q84" s="2">
        <v>104.33</v>
      </c>
      <c r="R84" s="2">
        <v>215.9</v>
      </c>
      <c r="S84" s="2">
        <v>215.9</v>
      </c>
      <c r="T84" s="2">
        <v>22.38</v>
      </c>
      <c r="U84" s="2">
        <v>21</v>
      </c>
      <c r="V84" s="2" t="s">
        <v>28</v>
      </c>
      <c r="W84" s="2" t="s">
        <v>4399</v>
      </c>
      <c r="X84" s="2" t="s">
        <v>4400</v>
      </c>
      <c r="Y84" s="2" t="s">
        <v>4401</v>
      </c>
      <c r="Z84" s="2" t="s">
        <v>4469</v>
      </c>
    </row>
    <row r="85" spans="1:27" x14ac:dyDescent="0.25">
      <c r="A85">
        <v>84</v>
      </c>
      <c r="B85" t="s">
        <v>116</v>
      </c>
      <c r="C85" s="1">
        <v>23114</v>
      </c>
      <c r="D85" t="s">
        <v>23</v>
      </c>
      <c r="E85" s="2" t="s">
        <v>24</v>
      </c>
      <c r="F85" s="2" t="s">
        <v>34</v>
      </c>
      <c r="G85" s="2" t="s">
        <v>30</v>
      </c>
      <c r="H85" s="3">
        <v>31497</v>
      </c>
      <c r="I85" s="2">
        <v>1985</v>
      </c>
      <c r="J85" s="2">
        <v>1987</v>
      </c>
      <c r="K85" s="3">
        <v>32005</v>
      </c>
      <c r="L85" s="2">
        <v>1</v>
      </c>
      <c r="M85" s="2" t="s">
        <v>27</v>
      </c>
      <c r="N85" s="2">
        <v>24</v>
      </c>
      <c r="O85" s="2">
        <v>22.95</v>
      </c>
      <c r="P85" s="2">
        <v>24.34</v>
      </c>
      <c r="Q85" s="2">
        <v>115.67</v>
      </c>
      <c r="R85" s="2">
        <v>215.9</v>
      </c>
      <c r="S85" s="2">
        <v>215.9</v>
      </c>
      <c r="T85" s="2">
        <v>24.81</v>
      </c>
      <c r="U85" s="2">
        <v>68</v>
      </c>
      <c r="V85" s="2" t="s">
        <v>28</v>
      </c>
      <c r="W85" s="2" t="s">
        <v>4402</v>
      </c>
      <c r="X85" s="2" t="s">
        <v>4403</v>
      </c>
      <c r="Y85" s="2" t="s">
        <v>4404</v>
      </c>
      <c r="Z85" s="2" t="s">
        <v>4902</v>
      </c>
      <c r="AA85" s="2"/>
    </row>
    <row r="86" spans="1:27" x14ac:dyDescent="0.25">
      <c r="A86">
        <v>85</v>
      </c>
      <c r="B86" t="s">
        <v>117</v>
      </c>
      <c r="C86" s="1">
        <v>28981</v>
      </c>
      <c r="D86" t="s">
        <v>23</v>
      </c>
      <c r="E86" s="2" t="s">
        <v>24</v>
      </c>
      <c r="F86" s="2" t="s">
        <v>25</v>
      </c>
      <c r="G86" s="2" t="s">
        <v>30</v>
      </c>
      <c r="H86" s="3">
        <v>37299</v>
      </c>
      <c r="I86" s="2">
        <v>2001</v>
      </c>
      <c r="J86" s="2">
        <v>2002</v>
      </c>
      <c r="K86" s="3">
        <v>43677</v>
      </c>
      <c r="L86" s="2">
        <v>0</v>
      </c>
      <c r="M86" s="2" t="s">
        <v>28</v>
      </c>
      <c r="N86" s="2">
        <v>40</v>
      </c>
      <c r="O86" s="2">
        <v>22.77</v>
      </c>
      <c r="P86" s="2">
        <v>40.24</v>
      </c>
      <c r="Q86" s="2">
        <v>117.93</v>
      </c>
      <c r="R86" s="2">
        <v>215.9</v>
      </c>
      <c r="S86" s="2">
        <v>215.9</v>
      </c>
      <c r="T86" s="2">
        <v>25.3</v>
      </c>
      <c r="U86" s="2">
        <v>1</v>
      </c>
      <c r="V86" s="2" t="s">
        <v>28</v>
      </c>
      <c r="X86" s="2"/>
      <c r="Y86" s="2"/>
    </row>
    <row r="87" spans="1:27" x14ac:dyDescent="0.25">
      <c r="A87">
        <v>86</v>
      </c>
      <c r="B87" t="s">
        <v>118</v>
      </c>
      <c r="C87" s="1">
        <v>19097</v>
      </c>
      <c r="D87" t="s">
        <v>23</v>
      </c>
      <c r="E87" s="2" t="s">
        <v>24</v>
      </c>
      <c r="F87" s="2" t="s">
        <v>34</v>
      </c>
      <c r="G87" s="2" t="s">
        <v>26</v>
      </c>
      <c r="H87" s="3">
        <v>28055</v>
      </c>
      <c r="I87" s="2">
        <v>1976</v>
      </c>
      <c r="J87" s="2">
        <v>1987</v>
      </c>
      <c r="K87" s="3">
        <v>39907</v>
      </c>
      <c r="L87" s="2">
        <v>1</v>
      </c>
      <c r="M87" s="2" t="s">
        <v>27</v>
      </c>
      <c r="N87" s="2">
        <v>56</v>
      </c>
      <c r="O87" s="2">
        <v>24.53</v>
      </c>
      <c r="P87" s="2">
        <v>56.97</v>
      </c>
      <c r="Q87" s="2">
        <v>102.06</v>
      </c>
      <c r="R87" s="2">
        <v>215.9</v>
      </c>
      <c r="S87" s="2">
        <v>215.9</v>
      </c>
      <c r="T87" s="2">
        <v>21.89</v>
      </c>
      <c r="U87" s="2">
        <v>579</v>
      </c>
      <c r="V87" s="2" t="s">
        <v>28</v>
      </c>
      <c r="W87" s="2" t="s">
        <v>4384</v>
      </c>
      <c r="X87" s="2" t="s">
        <v>4405</v>
      </c>
      <c r="Y87" s="2" t="s">
        <v>4386</v>
      </c>
      <c r="Z87" s="2" t="s">
        <v>4896</v>
      </c>
    </row>
    <row r="88" spans="1:27" x14ac:dyDescent="0.25">
      <c r="A88">
        <v>87</v>
      </c>
      <c r="B88" t="s">
        <v>119</v>
      </c>
      <c r="C88" s="1">
        <v>25876</v>
      </c>
      <c r="D88" t="s">
        <v>23</v>
      </c>
      <c r="E88" s="2" t="s">
        <v>24</v>
      </c>
      <c r="F88" s="2" t="s">
        <v>34</v>
      </c>
      <c r="G88" s="2" t="s">
        <v>30</v>
      </c>
      <c r="H88" s="3">
        <v>34279</v>
      </c>
      <c r="I88" s="2">
        <v>1993</v>
      </c>
      <c r="J88" s="2">
        <v>1994</v>
      </c>
      <c r="K88" s="3">
        <v>43677</v>
      </c>
      <c r="L88" s="2">
        <v>0</v>
      </c>
      <c r="M88" s="2" t="s">
        <v>28</v>
      </c>
      <c r="N88" s="2">
        <v>48</v>
      </c>
      <c r="O88" s="2">
        <v>23.01</v>
      </c>
      <c r="P88" s="2">
        <v>48.74</v>
      </c>
      <c r="Q88" s="2">
        <v>113.4</v>
      </c>
      <c r="R88" s="2">
        <v>215.9</v>
      </c>
      <c r="S88" s="2">
        <v>215.9</v>
      </c>
      <c r="T88" s="2">
        <v>24.33</v>
      </c>
      <c r="U88" s="2">
        <v>11</v>
      </c>
      <c r="V88" s="2" t="s">
        <v>28</v>
      </c>
      <c r="X88" s="2"/>
      <c r="Y88" s="2"/>
    </row>
    <row r="89" spans="1:27" x14ac:dyDescent="0.25">
      <c r="A89">
        <v>88</v>
      </c>
      <c r="B89" t="s">
        <v>120</v>
      </c>
      <c r="C89" s="1">
        <v>28662</v>
      </c>
      <c r="D89" t="s">
        <v>23</v>
      </c>
      <c r="E89" s="2" t="s">
        <v>121</v>
      </c>
      <c r="F89" s="2" t="s">
        <v>34</v>
      </c>
      <c r="G89" s="2" t="s">
        <v>26</v>
      </c>
      <c r="H89" s="3">
        <v>37194</v>
      </c>
      <c r="I89" s="2">
        <v>2001</v>
      </c>
      <c r="J89" s="2">
        <v>2008</v>
      </c>
      <c r="K89" s="3">
        <v>43677</v>
      </c>
      <c r="L89" s="2">
        <v>0</v>
      </c>
      <c r="M89" s="2" t="s">
        <v>28</v>
      </c>
      <c r="N89" s="2">
        <v>41</v>
      </c>
      <c r="O89" s="2">
        <v>23.36</v>
      </c>
      <c r="P89" s="2">
        <v>41.11</v>
      </c>
      <c r="Q89" s="2">
        <v>111.13</v>
      </c>
      <c r="R89" s="2">
        <v>215.9</v>
      </c>
      <c r="S89" s="2">
        <v>215.9</v>
      </c>
      <c r="T89" s="2">
        <v>23.84</v>
      </c>
      <c r="U89" s="2">
        <v>215</v>
      </c>
      <c r="V89" s="2" t="s">
        <v>28</v>
      </c>
      <c r="X89" s="2"/>
      <c r="Y89" s="2"/>
    </row>
    <row r="90" spans="1:27" x14ac:dyDescent="0.25">
      <c r="A90">
        <v>89</v>
      </c>
      <c r="B90" t="s">
        <v>122</v>
      </c>
      <c r="C90" s="1">
        <v>19713</v>
      </c>
      <c r="D90" t="s">
        <v>23</v>
      </c>
      <c r="E90" s="2" t="s">
        <v>4371</v>
      </c>
      <c r="F90" s="2" t="s">
        <v>25</v>
      </c>
      <c r="G90" s="2" t="s">
        <v>30</v>
      </c>
      <c r="H90" s="3">
        <v>30256</v>
      </c>
      <c r="I90" s="2">
        <v>1982</v>
      </c>
      <c r="J90" s="2">
        <v>1983</v>
      </c>
      <c r="K90" s="3">
        <v>43677</v>
      </c>
      <c r="L90" s="2">
        <v>0</v>
      </c>
      <c r="M90" s="2" t="s">
        <v>28</v>
      </c>
      <c r="N90" s="2">
        <v>65</v>
      </c>
      <c r="O90" s="2">
        <v>28.87</v>
      </c>
      <c r="P90" s="2">
        <v>65.61</v>
      </c>
      <c r="Q90" s="2">
        <v>108.86</v>
      </c>
      <c r="R90" s="2">
        <v>215.9</v>
      </c>
      <c r="S90" s="2">
        <v>215.9</v>
      </c>
      <c r="T90" s="2">
        <v>23.35</v>
      </c>
      <c r="U90" s="2">
        <v>7</v>
      </c>
      <c r="V90" s="2" t="s">
        <v>28</v>
      </c>
      <c r="X90" s="2"/>
      <c r="Y90" s="2"/>
    </row>
    <row r="91" spans="1:27" x14ac:dyDescent="0.25">
      <c r="A91">
        <v>90</v>
      </c>
      <c r="B91" t="s">
        <v>123</v>
      </c>
      <c r="C91" s="1">
        <v>34170</v>
      </c>
      <c r="D91" t="s">
        <v>85</v>
      </c>
      <c r="E91" s="2" t="s">
        <v>24</v>
      </c>
      <c r="F91" s="2" t="s">
        <v>25</v>
      </c>
      <c r="G91" s="2" t="s">
        <v>30</v>
      </c>
      <c r="H91" s="3">
        <v>41577</v>
      </c>
      <c r="I91" s="2">
        <v>2013</v>
      </c>
      <c r="J91" s="2">
        <v>2020</v>
      </c>
      <c r="K91" s="3">
        <v>43677</v>
      </c>
      <c r="L91" s="2">
        <v>0</v>
      </c>
      <c r="M91" s="2" t="s">
        <v>28</v>
      </c>
      <c r="N91" s="2">
        <v>26</v>
      </c>
      <c r="O91" s="2">
        <v>20.28</v>
      </c>
      <c r="P91" s="2">
        <v>26.03</v>
      </c>
      <c r="Q91" s="2">
        <v>115.67</v>
      </c>
      <c r="R91" s="2">
        <v>213.36</v>
      </c>
      <c r="S91" s="2">
        <v>213.36</v>
      </c>
      <c r="T91" s="2">
        <v>25.41</v>
      </c>
      <c r="U91" s="2">
        <v>137</v>
      </c>
      <c r="V91" s="2" t="s">
        <v>28</v>
      </c>
      <c r="X91" s="2"/>
      <c r="Y91" s="2"/>
    </row>
    <row r="92" spans="1:27" x14ac:dyDescent="0.25">
      <c r="A92">
        <v>91</v>
      </c>
      <c r="B92" t="s">
        <v>124</v>
      </c>
      <c r="C92" s="1">
        <v>32269</v>
      </c>
      <c r="D92" t="s">
        <v>23</v>
      </c>
      <c r="E92" s="2" t="s">
        <v>24</v>
      </c>
      <c r="F92" s="2" t="s">
        <v>25</v>
      </c>
      <c r="G92" s="2" t="s">
        <v>26</v>
      </c>
      <c r="H92" s="3">
        <v>39751</v>
      </c>
      <c r="I92" s="2">
        <v>2008</v>
      </c>
      <c r="J92" s="2">
        <v>2017</v>
      </c>
      <c r="K92" s="3">
        <v>43677</v>
      </c>
      <c r="L92" s="2">
        <v>0</v>
      </c>
      <c r="M92" s="2" t="s">
        <v>28</v>
      </c>
      <c r="N92" s="2">
        <v>31</v>
      </c>
      <c r="O92" s="2">
        <v>20.48</v>
      </c>
      <c r="P92" s="2">
        <v>31.23</v>
      </c>
      <c r="Q92" s="2">
        <v>112.49</v>
      </c>
      <c r="R92" s="2">
        <v>213.36</v>
      </c>
      <c r="S92" s="2">
        <v>218.44</v>
      </c>
      <c r="T92" s="2">
        <v>24.71</v>
      </c>
      <c r="U92" s="2">
        <v>181</v>
      </c>
      <c r="V92" s="2" t="s">
        <v>28</v>
      </c>
      <c r="X92" s="2"/>
      <c r="Y92" s="2"/>
    </row>
    <row r="93" spans="1:27" x14ac:dyDescent="0.25">
      <c r="A93">
        <v>92</v>
      </c>
      <c r="B93" t="s">
        <v>125</v>
      </c>
      <c r="C93" s="1">
        <v>27395</v>
      </c>
      <c r="D93" t="s">
        <v>23</v>
      </c>
      <c r="E93" s="2" t="s">
        <v>24</v>
      </c>
      <c r="F93" s="2" t="s">
        <v>25</v>
      </c>
      <c r="G93" s="2" t="s">
        <v>30</v>
      </c>
      <c r="H93" s="3">
        <v>35742</v>
      </c>
      <c r="I93" s="2">
        <v>1997</v>
      </c>
      <c r="J93" s="2">
        <v>2000</v>
      </c>
      <c r="K93" s="3">
        <v>43677</v>
      </c>
      <c r="L93" s="2">
        <v>0</v>
      </c>
      <c r="M93" s="2" t="s">
        <v>28</v>
      </c>
      <c r="N93" s="2">
        <v>44</v>
      </c>
      <c r="O93" s="2">
        <v>22.85</v>
      </c>
      <c r="P93" s="2">
        <v>44.58</v>
      </c>
      <c r="Q93" s="2">
        <v>112.94</v>
      </c>
      <c r="R93" s="2">
        <v>213.36</v>
      </c>
      <c r="S93" s="2">
        <v>213.36</v>
      </c>
      <c r="T93" s="2">
        <v>24.81</v>
      </c>
      <c r="U93" s="2">
        <v>155</v>
      </c>
      <c r="V93" s="2" t="s">
        <v>28</v>
      </c>
      <c r="X93" s="2"/>
      <c r="Y93" s="2"/>
    </row>
    <row r="94" spans="1:27" x14ac:dyDescent="0.25">
      <c r="A94">
        <v>93</v>
      </c>
      <c r="B94" t="s">
        <v>126</v>
      </c>
      <c r="C94" s="1">
        <v>31597</v>
      </c>
      <c r="D94" t="s">
        <v>23</v>
      </c>
      <c r="E94" s="2" t="s">
        <v>24</v>
      </c>
      <c r="F94" s="2" t="s">
        <v>25</v>
      </c>
      <c r="G94" s="2" t="s">
        <v>30</v>
      </c>
      <c r="H94" s="3">
        <v>40478</v>
      </c>
      <c r="I94" s="2">
        <v>2010</v>
      </c>
      <c r="J94" s="2">
        <v>2018</v>
      </c>
      <c r="K94" s="3">
        <v>43677</v>
      </c>
      <c r="L94" s="2">
        <v>0</v>
      </c>
      <c r="M94" s="2" t="s">
        <v>28</v>
      </c>
      <c r="N94" s="2">
        <v>33</v>
      </c>
      <c r="O94" s="2">
        <v>24.31</v>
      </c>
      <c r="P94" s="2">
        <v>33.07</v>
      </c>
      <c r="Q94" s="2">
        <v>115.67</v>
      </c>
      <c r="R94" s="2">
        <v>213.36</v>
      </c>
      <c r="S94" s="2">
        <v>213.36</v>
      </c>
      <c r="T94" s="2">
        <v>25.41</v>
      </c>
      <c r="U94" s="2">
        <v>342</v>
      </c>
      <c r="V94" s="2" t="s">
        <v>28</v>
      </c>
      <c r="X94" s="2"/>
      <c r="Y94" s="2"/>
    </row>
    <row r="95" spans="1:27" x14ac:dyDescent="0.25">
      <c r="A95">
        <v>94</v>
      </c>
      <c r="B95" t="s">
        <v>127</v>
      </c>
      <c r="C95" s="1">
        <v>25165</v>
      </c>
      <c r="D95" t="s">
        <v>23</v>
      </c>
      <c r="E95" s="2" t="s">
        <v>80</v>
      </c>
      <c r="F95" s="2" t="s">
        <v>25</v>
      </c>
      <c r="G95" s="2" t="s">
        <v>30</v>
      </c>
      <c r="H95" s="3">
        <v>33198</v>
      </c>
      <c r="I95" s="2">
        <v>1990</v>
      </c>
      <c r="J95" s="2">
        <v>1992</v>
      </c>
      <c r="K95" s="3">
        <v>43677</v>
      </c>
      <c r="L95" s="2">
        <v>0</v>
      </c>
      <c r="M95" s="2" t="s">
        <v>28</v>
      </c>
      <c r="N95" s="2">
        <v>50</v>
      </c>
      <c r="O95" s="2">
        <v>21.99</v>
      </c>
      <c r="P95" s="2">
        <v>50.68</v>
      </c>
      <c r="Q95" s="2">
        <v>108.86</v>
      </c>
      <c r="R95" s="2">
        <v>213.36</v>
      </c>
      <c r="S95" s="2">
        <v>213.36</v>
      </c>
      <c r="T95" s="2">
        <v>23.91</v>
      </c>
      <c r="U95" s="2">
        <v>21</v>
      </c>
      <c r="V95" s="2" t="s">
        <v>28</v>
      </c>
      <c r="X95" s="2"/>
      <c r="Y95" s="2"/>
    </row>
    <row r="96" spans="1:27" x14ac:dyDescent="0.25">
      <c r="A96">
        <v>95</v>
      </c>
      <c r="B96" t="s">
        <v>128</v>
      </c>
      <c r="C96" s="1">
        <v>21298</v>
      </c>
      <c r="D96" t="s">
        <v>23</v>
      </c>
      <c r="E96" s="2" t="s">
        <v>24</v>
      </c>
      <c r="F96" s="2" t="s">
        <v>34</v>
      </c>
      <c r="G96" s="2" t="s">
        <v>26</v>
      </c>
      <c r="H96" s="3">
        <v>30050</v>
      </c>
      <c r="I96" s="2">
        <v>1981</v>
      </c>
      <c r="J96" s="2">
        <v>1982</v>
      </c>
      <c r="K96" s="3">
        <v>43677</v>
      </c>
      <c r="L96" s="2">
        <v>0</v>
      </c>
      <c r="M96" s="2" t="s">
        <v>28</v>
      </c>
      <c r="N96" s="2">
        <v>61</v>
      </c>
      <c r="O96" s="2">
        <v>23.96</v>
      </c>
      <c r="P96" s="2">
        <v>61.27</v>
      </c>
      <c r="Q96" s="2">
        <v>95.25</v>
      </c>
      <c r="R96" s="2">
        <v>213.36</v>
      </c>
      <c r="S96" s="2">
        <v>213.36</v>
      </c>
      <c r="T96" s="2">
        <v>20.92</v>
      </c>
      <c r="U96" s="2">
        <v>1</v>
      </c>
      <c r="V96" s="2" t="s">
        <v>28</v>
      </c>
      <c r="X96" s="2"/>
      <c r="Y96" s="2"/>
    </row>
    <row r="97" spans="1:26" x14ac:dyDescent="0.25">
      <c r="A97">
        <v>96</v>
      </c>
      <c r="B97" t="s">
        <v>129</v>
      </c>
      <c r="C97" s="1">
        <v>31346</v>
      </c>
      <c r="D97" t="s">
        <v>23</v>
      </c>
      <c r="E97" s="2" t="s">
        <v>121</v>
      </c>
      <c r="F97" s="2" t="s">
        <v>25</v>
      </c>
      <c r="G97" s="2" t="s">
        <v>30</v>
      </c>
      <c r="H97" s="3">
        <v>39022</v>
      </c>
      <c r="I97" s="2">
        <v>2006</v>
      </c>
      <c r="J97" s="2">
        <v>2016</v>
      </c>
      <c r="K97" s="3">
        <v>43677</v>
      </c>
      <c r="L97" s="2">
        <v>0</v>
      </c>
      <c r="M97" s="2" t="s">
        <v>28</v>
      </c>
      <c r="N97" s="2">
        <v>33</v>
      </c>
      <c r="O97" s="2">
        <v>21.02</v>
      </c>
      <c r="P97" s="2">
        <v>33.76</v>
      </c>
      <c r="Q97" s="2">
        <v>111.13</v>
      </c>
      <c r="R97" s="2">
        <v>213.36</v>
      </c>
      <c r="S97" s="2">
        <v>213.36</v>
      </c>
      <c r="T97" s="2">
        <v>24.41</v>
      </c>
      <c r="U97" s="2">
        <v>494</v>
      </c>
      <c r="V97" s="2" t="s">
        <v>28</v>
      </c>
      <c r="X97" s="2"/>
      <c r="Y97" s="2"/>
    </row>
    <row r="98" spans="1:26" x14ac:dyDescent="0.25">
      <c r="A98">
        <v>97</v>
      </c>
      <c r="B98" t="s">
        <v>130</v>
      </c>
      <c r="C98" s="1">
        <v>29812</v>
      </c>
      <c r="D98" t="s">
        <v>23</v>
      </c>
      <c r="E98" s="2" t="s">
        <v>24</v>
      </c>
      <c r="F98" s="2" t="s">
        <v>34</v>
      </c>
      <c r="G98" s="2" t="s">
        <v>26</v>
      </c>
      <c r="H98" s="3">
        <v>38658</v>
      </c>
      <c r="I98" s="2">
        <v>2005</v>
      </c>
      <c r="J98" s="2">
        <v>2015</v>
      </c>
      <c r="K98" s="3">
        <v>43677</v>
      </c>
      <c r="L98" s="2">
        <v>0</v>
      </c>
      <c r="M98" s="2" t="s">
        <v>28</v>
      </c>
      <c r="N98" s="2">
        <v>37</v>
      </c>
      <c r="O98" s="2">
        <v>24.22</v>
      </c>
      <c r="P98" s="2">
        <v>37.96</v>
      </c>
      <c r="Q98" s="2">
        <v>113.4</v>
      </c>
      <c r="R98" s="2">
        <v>213.36</v>
      </c>
      <c r="S98" s="2">
        <v>213.36</v>
      </c>
      <c r="T98" s="2">
        <v>24.91</v>
      </c>
      <c r="U98" s="2">
        <v>134</v>
      </c>
      <c r="V98" s="2" t="s">
        <v>28</v>
      </c>
      <c r="X98" s="2"/>
      <c r="Y98" s="2"/>
    </row>
    <row r="99" spans="1:26" x14ac:dyDescent="0.25">
      <c r="A99">
        <v>98</v>
      </c>
      <c r="B99" t="s">
        <v>131</v>
      </c>
      <c r="C99" s="1">
        <v>17805</v>
      </c>
      <c r="D99" t="s">
        <v>23</v>
      </c>
      <c r="E99" s="2" t="s">
        <v>24</v>
      </c>
      <c r="F99" s="2" t="s">
        <v>34</v>
      </c>
      <c r="G99" s="2" t="s">
        <v>30</v>
      </c>
      <c r="H99" s="3">
        <v>26222</v>
      </c>
      <c r="I99" s="2">
        <v>1971</v>
      </c>
      <c r="J99" s="2">
        <v>1972</v>
      </c>
      <c r="K99" s="3">
        <v>43677</v>
      </c>
      <c r="L99" s="2">
        <v>0</v>
      </c>
      <c r="M99" s="2" t="s">
        <v>28</v>
      </c>
      <c r="N99" s="2">
        <v>70</v>
      </c>
      <c r="O99" s="2">
        <v>23.04</v>
      </c>
      <c r="P99" s="2">
        <v>70.83</v>
      </c>
      <c r="Q99" s="2">
        <v>104.33</v>
      </c>
      <c r="R99" s="2">
        <v>213.36</v>
      </c>
      <c r="S99" s="2">
        <v>213.36</v>
      </c>
      <c r="T99" s="2">
        <v>22.92</v>
      </c>
      <c r="U99" s="2">
        <v>38</v>
      </c>
      <c r="V99" s="2" t="s">
        <v>28</v>
      </c>
      <c r="X99" s="2"/>
      <c r="Y99" s="2"/>
    </row>
    <row r="100" spans="1:26" x14ac:dyDescent="0.25">
      <c r="A100">
        <v>99</v>
      </c>
      <c r="B100" t="s">
        <v>132</v>
      </c>
      <c r="C100" s="1">
        <v>23359</v>
      </c>
      <c r="D100" t="s">
        <v>23</v>
      </c>
      <c r="E100" s="2" t="s">
        <v>24</v>
      </c>
      <c r="F100" s="2" t="s">
        <v>34</v>
      </c>
      <c r="G100" s="2" t="s">
        <v>26</v>
      </c>
      <c r="H100" s="3">
        <v>31744</v>
      </c>
      <c r="I100" s="2">
        <v>1986</v>
      </c>
      <c r="J100" s="2">
        <v>1993</v>
      </c>
      <c r="K100" s="3">
        <v>43677</v>
      </c>
      <c r="L100" s="2">
        <v>0</v>
      </c>
      <c r="M100" s="2" t="s">
        <v>28</v>
      </c>
      <c r="N100" s="2">
        <v>55</v>
      </c>
      <c r="O100" s="2">
        <v>22.96</v>
      </c>
      <c r="P100" s="2">
        <v>55.63</v>
      </c>
      <c r="Q100" s="2">
        <v>102.06</v>
      </c>
      <c r="R100" s="2">
        <v>213.36</v>
      </c>
      <c r="S100" s="2">
        <v>213.36</v>
      </c>
      <c r="T100" s="2">
        <v>22.42</v>
      </c>
      <c r="U100" s="2">
        <v>238</v>
      </c>
      <c r="V100" s="2" t="s">
        <v>28</v>
      </c>
      <c r="X100" s="2"/>
      <c r="Y100" s="2"/>
    </row>
    <row r="101" spans="1:26" x14ac:dyDescent="0.25">
      <c r="A101">
        <v>100</v>
      </c>
      <c r="B101" t="s">
        <v>133</v>
      </c>
      <c r="C101" s="1">
        <v>23703</v>
      </c>
      <c r="D101" t="s">
        <v>23</v>
      </c>
      <c r="E101" s="2" t="s">
        <v>24</v>
      </c>
      <c r="F101" s="2" t="s">
        <v>34</v>
      </c>
      <c r="G101" s="2" t="s">
        <v>26</v>
      </c>
      <c r="H101" s="3">
        <v>31345</v>
      </c>
      <c r="I101" s="2">
        <v>1985</v>
      </c>
      <c r="J101" s="2">
        <v>2000</v>
      </c>
      <c r="K101" s="3">
        <v>43677</v>
      </c>
      <c r="L101" s="2">
        <v>0</v>
      </c>
      <c r="M101" s="2" t="s">
        <v>28</v>
      </c>
      <c r="N101" s="2">
        <v>54</v>
      </c>
      <c r="O101" s="2">
        <v>20.92</v>
      </c>
      <c r="P101" s="2">
        <v>54.69</v>
      </c>
      <c r="Q101" s="2">
        <v>113.4</v>
      </c>
      <c r="R101" s="2">
        <v>213.36</v>
      </c>
      <c r="S101" s="2">
        <v>213.36</v>
      </c>
      <c r="T101" s="2">
        <v>24.91</v>
      </c>
      <c r="U101" s="2">
        <v>807</v>
      </c>
      <c r="V101" s="2" t="s">
        <v>28</v>
      </c>
      <c r="X101" s="2"/>
      <c r="Y101" s="2"/>
    </row>
    <row r="102" spans="1:26" x14ac:dyDescent="0.25">
      <c r="A102">
        <v>101</v>
      </c>
      <c r="B102" t="s">
        <v>134</v>
      </c>
      <c r="C102" s="1">
        <v>27728</v>
      </c>
      <c r="D102" t="s">
        <v>23</v>
      </c>
      <c r="E102" s="2" t="s">
        <v>24</v>
      </c>
      <c r="F102" s="2" t="s">
        <v>34</v>
      </c>
      <c r="G102" s="2" t="s">
        <v>26</v>
      </c>
      <c r="H102" s="3">
        <v>36831</v>
      </c>
      <c r="I102" s="2">
        <v>2000</v>
      </c>
      <c r="J102" s="2">
        <v>2009</v>
      </c>
      <c r="K102" s="3">
        <v>43677</v>
      </c>
      <c r="L102" s="2">
        <v>0</v>
      </c>
      <c r="M102" s="2" t="s">
        <v>28</v>
      </c>
      <c r="N102" s="2">
        <v>43</v>
      </c>
      <c r="O102" s="2">
        <v>24.92</v>
      </c>
      <c r="P102" s="2">
        <v>43.67</v>
      </c>
      <c r="Q102" s="2">
        <v>104.33</v>
      </c>
      <c r="R102" s="2">
        <v>213.36</v>
      </c>
      <c r="S102" s="2">
        <v>213.36</v>
      </c>
      <c r="T102" s="2">
        <v>22.92</v>
      </c>
      <c r="U102" s="2">
        <v>605</v>
      </c>
      <c r="V102" s="2" t="s">
        <v>28</v>
      </c>
      <c r="X102" s="2"/>
      <c r="Y102" s="2"/>
    </row>
    <row r="103" spans="1:26" x14ac:dyDescent="0.25">
      <c r="A103">
        <v>102</v>
      </c>
      <c r="B103" t="s">
        <v>135</v>
      </c>
      <c r="C103" s="1">
        <v>16672</v>
      </c>
      <c r="D103" t="s">
        <v>23</v>
      </c>
      <c r="E103" s="2" t="s">
        <v>24</v>
      </c>
      <c r="F103" s="2" t="s">
        <v>34</v>
      </c>
      <c r="G103" s="2" t="s">
        <v>30</v>
      </c>
      <c r="H103" s="3">
        <v>25126</v>
      </c>
      <c r="I103" s="2">
        <v>1968</v>
      </c>
      <c r="J103" s="2">
        <v>1978</v>
      </c>
      <c r="K103" s="3">
        <v>41359</v>
      </c>
      <c r="L103" s="2">
        <v>1</v>
      </c>
      <c r="M103" s="2" t="s">
        <v>27</v>
      </c>
      <c r="N103" s="2">
        <v>67</v>
      </c>
      <c r="O103" s="2">
        <v>23.15</v>
      </c>
      <c r="P103" s="2">
        <v>67.59</v>
      </c>
      <c r="Q103" s="2">
        <v>120.2</v>
      </c>
      <c r="R103" s="2">
        <v>213.36</v>
      </c>
      <c r="S103" s="2">
        <v>213.36</v>
      </c>
      <c r="T103" s="2">
        <v>26.4</v>
      </c>
      <c r="U103" s="2">
        <v>635</v>
      </c>
      <c r="V103" s="2" t="s">
        <v>28</v>
      </c>
      <c r="W103" s="2" t="s">
        <v>4395</v>
      </c>
      <c r="X103" s="2" t="s">
        <v>4406</v>
      </c>
      <c r="Y103" s="2" t="s">
        <v>4407</v>
      </c>
      <c r="Z103" s="2" t="s">
        <v>4435</v>
      </c>
    </row>
    <row r="104" spans="1:26" x14ac:dyDescent="0.25">
      <c r="A104">
        <v>103</v>
      </c>
      <c r="B104" t="s">
        <v>136</v>
      </c>
      <c r="C104" s="1">
        <v>31014</v>
      </c>
      <c r="D104" t="s">
        <v>23</v>
      </c>
      <c r="E104" s="2" t="s">
        <v>24</v>
      </c>
      <c r="F104" s="2" t="s">
        <v>25</v>
      </c>
      <c r="G104" s="2" t="s">
        <v>30</v>
      </c>
      <c r="H104" s="3">
        <v>38657</v>
      </c>
      <c r="I104" s="2">
        <v>2005</v>
      </c>
      <c r="J104" s="2">
        <v>2019</v>
      </c>
      <c r="K104" s="3">
        <v>43677</v>
      </c>
      <c r="L104" s="2">
        <v>0</v>
      </c>
      <c r="M104" s="2" t="s">
        <v>28</v>
      </c>
      <c r="N104" s="2">
        <v>34</v>
      </c>
      <c r="O104" s="2">
        <v>20.93</v>
      </c>
      <c r="P104" s="2">
        <v>34.67</v>
      </c>
      <c r="Q104" s="2">
        <v>117.93</v>
      </c>
      <c r="R104" s="2">
        <v>213.36</v>
      </c>
      <c r="S104" s="2">
        <v>213.36</v>
      </c>
      <c r="T104" s="2">
        <v>25.91</v>
      </c>
      <c r="U104" s="2">
        <v>559</v>
      </c>
      <c r="V104" s="2" t="s">
        <v>28</v>
      </c>
      <c r="X104" s="2"/>
      <c r="Y104" s="2"/>
    </row>
    <row r="105" spans="1:26" x14ac:dyDescent="0.25">
      <c r="A105">
        <v>104</v>
      </c>
      <c r="B105" t="s">
        <v>137</v>
      </c>
      <c r="C105" s="1">
        <v>29477</v>
      </c>
      <c r="D105" t="s">
        <v>23</v>
      </c>
      <c r="E105" s="2" t="s">
        <v>24</v>
      </c>
      <c r="F105" s="2" t="s">
        <v>34</v>
      </c>
      <c r="G105" s="2" t="s">
        <v>30</v>
      </c>
      <c r="H105" s="3">
        <v>37933</v>
      </c>
      <c r="I105" s="2">
        <v>2003</v>
      </c>
      <c r="J105" s="2">
        <v>2005</v>
      </c>
      <c r="K105" s="3">
        <v>43677</v>
      </c>
      <c r="L105" s="2">
        <v>0</v>
      </c>
      <c r="M105" s="2" t="s">
        <v>28</v>
      </c>
      <c r="N105" s="2">
        <v>38</v>
      </c>
      <c r="O105" s="2">
        <v>23.15</v>
      </c>
      <c r="P105" s="2">
        <v>38.880000000000003</v>
      </c>
      <c r="Q105" s="2">
        <v>108.86</v>
      </c>
      <c r="R105" s="2">
        <v>213.36</v>
      </c>
      <c r="S105" s="2">
        <v>213.36</v>
      </c>
      <c r="T105" s="2">
        <v>23.91</v>
      </c>
      <c r="U105" s="2">
        <v>83</v>
      </c>
      <c r="V105" s="2" t="s">
        <v>28</v>
      </c>
      <c r="X105" s="2"/>
      <c r="Y105" s="2"/>
    </row>
    <row r="106" spans="1:26" x14ac:dyDescent="0.25">
      <c r="A106">
        <v>105</v>
      </c>
      <c r="B106" t="s">
        <v>138</v>
      </c>
      <c r="C106" s="1">
        <v>28630</v>
      </c>
      <c r="D106" t="s">
        <v>23</v>
      </c>
      <c r="E106" s="2" t="s">
        <v>24</v>
      </c>
      <c r="F106" s="2" t="s">
        <v>25</v>
      </c>
      <c r="G106" s="2" t="s">
        <v>26</v>
      </c>
      <c r="H106" s="3">
        <v>37194</v>
      </c>
      <c r="I106" s="2">
        <v>2001</v>
      </c>
      <c r="J106" s="2">
        <v>2004</v>
      </c>
      <c r="K106" s="3">
        <v>43677</v>
      </c>
      <c r="L106" s="2">
        <v>0</v>
      </c>
      <c r="M106" s="2" t="s">
        <v>28</v>
      </c>
      <c r="N106" s="2">
        <v>41</v>
      </c>
      <c r="O106" s="2">
        <v>23.45</v>
      </c>
      <c r="P106" s="2">
        <v>41.2</v>
      </c>
      <c r="Q106" s="2">
        <v>116.57</v>
      </c>
      <c r="R106" s="2">
        <v>213.36</v>
      </c>
      <c r="S106" s="2">
        <v>213.36</v>
      </c>
      <c r="T106" s="2">
        <v>25.61</v>
      </c>
      <c r="U106" s="2">
        <v>44</v>
      </c>
      <c r="V106" s="2" t="s">
        <v>28</v>
      </c>
      <c r="X106" s="2"/>
      <c r="Y106" s="2"/>
    </row>
    <row r="107" spans="1:26" x14ac:dyDescent="0.25">
      <c r="A107">
        <v>106</v>
      </c>
      <c r="B107" t="s">
        <v>139</v>
      </c>
      <c r="C107" s="1">
        <v>23183</v>
      </c>
      <c r="D107" t="s">
        <v>23</v>
      </c>
      <c r="E107" s="2" t="s">
        <v>24</v>
      </c>
      <c r="F107" s="2" t="s">
        <v>34</v>
      </c>
      <c r="G107" s="2" t="s">
        <v>30</v>
      </c>
      <c r="H107" s="3">
        <v>31349</v>
      </c>
      <c r="I107" s="2">
        <v>1985</v>
      </c>
      <c r="J107" s="2">
        <v>1987</v>
      </c>
      <c r="K107" s="3">
        <v>34993</v>
      </c>
      <c r="L107" s="2">
        <v>1</v>
      </c>
      <c r="M107" s="2" t="s">
        <v>27</v>
      </c>
      <c r="N107" s="2">
        <v>32</v>
      </c>
      <c r="O107" s="2">
        <v>22.36</v>
      </c>
      <c r="P107" s="2">
        <v>32.33</v>
      </c>
      <c r="Q107" s="2">
        <v>106.59</v>
      </c>
      <c r="R107" s="2">
        <v>213.36</v>
      </c>
      <c r="S107" s="2">
        <v>213.36</v>
      </c>
      <c r="T107" s="2">
        <v>23.42</v>
      </c>
      <c r="U107" s="2">
        <v>38</v>
      </c>
      <c r="V107" s="2" t="s">
        <v>28</v>
      </c>
      <c r="W107" s="2" t="s">
        <v>4399</v>
      </c>
      <c r="X107" s="2" t="s">
        <v>4408</v>
      </c>
      <c r="Y107" s="2" t="s">
        <v>4401</v>
      </c>
      <c r="Z107" s="2" t="s">
        <v>4469</v>
      </c>
    </row>
    <row r="108" spans="1:26" x14ac:dyDescent="0.25">
      <c r="A108">
        <v>107</v>
      </c>
      <c r="B108" t="s">
        <v>140</v>
      </c>
      <c r="C108" s="1">
        <v>28992</v>
      </c>
      <c r="D108" t="s">
        <v>23</v>
      </c>
      <c r="E108" s="2" t="s">
        <v>24</v>
      </c>
      <c r="F108" s="2" t="s">
        <v>34</v>
      </c>
      <c r="G108" s="2" t="s">
        <v>26</v>
      </c>
      <c r="H108" s="3">
        <v>37210</v>
      </c>
      <c r="I108" s="2">
        <v>2001</v>
      </c>
      <c r="J108" s="2">
        <v>2002</v>
      </c>
      <c r="K108" s="3">
        <v>43677</v>
      </c>
      <c r="L108" s="2">
        <v>0</v>
      </c>
      <c r="M108" s="2" t="s">
        <v>28</v>
      </c>
      <c r="N108" s="2">
        <v>40</v>
      </c>
      <c r="O108" s="2">
        <v>22.5</v>
      </c>
      <c r="P108" s="2">
        <v>40.21</v>
      </c>
      <c r="Q108" s="2">
        <v>110.68</v>
      </c>
      <c r="R108" s="2">
        <v>213.36</v>
      </c>
      <c r="S108" s="2">
        <v>213.36</v>
      </c>
      <c r="T108" s="2">
        <v>24.31</v>
      </c>
      <c r="U108" s="2">
        <v>3</v>
      </c>
      <c r="V108" s="2" t="s">
        <v>28</v>
      </c>
      <c r="X108" s="2"/>
      <c r="Y108" s="2"/>
    </row>
    <row r="109" spans="1:26" x14ac:dyDescent="0.25">
      <c r="A109">
        <v>108</v>
      </c>
      <c r="B109" t="s">
        <v>141</v>
      </c>
      <c r="C109" s="1">
        <v>21745</v>
      </c>
      <c r="D109" t="s">
        <v>23</v>
      </c>
      <c r="E109" s="2" t="s">
        <v>24</v>
      </c>
      <c r="F109" s="2" t="s">
        <v>25</v>
      </c>
      <c r="G109" s="2" t="s">
        <v>26</v>
      </c>
      <c r="H109" s="3">
        <v>30643</v>
      </c>
      <c r="I109" s="2">
        <v>1983</v>
      </c>
      <c r="J109" s="2">
        <v>1986</v>
      </c>
      <c r="K109" s="3">
        <v>43677</v>
      </c>
      <c r="L109" s="2">
        <v>0</v>
      </c>
      <c r="M109" s="2" t="s">
        <v>28</v>
      </c>
      <c r="N109" s="2">
        <v>60</v>
      </c>
      <c r="O109" s="2">
        <v>24.36</v>
      </c>
      <c r="P109" s="2">
        <v>60.05</v>
      </c>
      <c r="Q109" s="2">
        <v>111.13</v>
      </c>
      <c r="R109" s="2">
        <v>213.36</v>
      </c>
      <c r="S109" s="2">
        <v>213.36</v>
      </c>
      <c r="T109" s="2">
        <v>24.41</v>
      </c>
      <c r="U109" s="2">
        <v>102</v>
      </c>
      <c r="V109" s="2" t="s">
        <v>28</v>
      </c>
      <c r="X109" s="2"/>
      <c r="Y109" s="2"/>
    </row>
    <row r="110" spans="1:26" x14ac:dyDescent="0.25">
      <c r="A110">
        <v>109</v>
      </c>
      <c r="B110" t="s">
        <v>142</v>
      </c>
      <c r="C110" s="1">
        <v>32077</v>
      </c>
      <c r="D110" t="s">
        <v>23</v>
      </c>
      <c r="E110" s="2" t="s">
        <v>24</v>
      </c>
      <c r="F110" s="2" t="s">
        <v>34</v>
      </c>
      <c r="G110" s="2" t="s">
        <v>26</v>
      </c>
      <c r="H110" s="3">
        <v>38658</v>
      </c>
      <c r="I110" s="2">
        <v>2005</v>
      </c>
      <c r="J110" s="2">
        <v>2014</v>
      </c>
      <c r="K110" s="3">
        <v>43677</v>
      </c>
      <c r="L110" s="2">
        <v>0</v>
      </c>
      <c r="M110" s="2" t="s">
        <v>28</v>
      </c>
      <c r="N110" s="2">
        <v>31</v>
      </c>
      <c r="O110" s="2">
        <v>18.02</v>
      </c>
      <c r="P110" s="2">
        <v>31.76</v>
      </c>
      <c r="Q110" s="2">
        <v>129.27000000000001</v>
      </c>
      <c r="R110" s="2">
        <v>213.36</v>
      </c>
      <c r="S110" s="2">
        <v>213.36</v>
      </c>
      <c r="T110" s="2">
        <v>28.4</v>
      </c>
      <c r="U110" s="2">
        <v>418</v>
      </c>
      <c r="V110" s="2" t="s">
        <v>28</v>
      </c>
      <c r="X110" s="2"/>
      <c r="Y110" s="2"/>
    </row>
    <row r="111" spans="1:26" x14ac:dyDescent="0.25">
      <c r="A111">
        <v>110</v>
      </c>
      <c r="B111" t="s">
        <v>143</v>
      </c>
      <c r="C111" s="1">
        <v>21390</v>
      </c>
      <c r="D111" t="s">
        <v>23</v>
      </c>
      <c r="E111" s="2" t="s">
        <v>80</v>
      </c>
      <c r="F111" s="2" t="s">
        <v>34</v>
      </c>
      <c r="G111" s="2" t="s">
        <v>26</v>
      </c>
      <c r="H111" s="3">
        <v>29504</v>
      </c>
      <c r="I111" s="2">
        <v>1980</v>
      </c>
      <c r="J111" s="2">
        <v>1991</v>
      </c>
      <c r="K111" s="3">
        <v>43677</v>
      </c>
      <c r="L111" s="2">
        <v>0</v>
      </c>
      <c r="M111" s="2" t="s">
        <v>28</v>
      </c>
      <c r="N111" s="2">
        <v>61</v>
      </c>
      <c r="O111" s="2">
        <v>22.21</v>
      </c>
      <c r="P111" s="2">
        <v>61.02</v>
      </c>
      <c r="Q111" s="2">
        <v>102.06</v>
      </c>
      <c r="R111" s="2">
        <v>213.36</v>
      </c>
      <c r="S111" s="2">
        <v>213.36</v>
      </c>
      <c r="T111" s="2">
        <v>22.42</v>
      </c>
      <c r="U111" s="2">
        <v>705</v>
      </c>
      <c r="V111" s="2" t="s">
        <v>28</v>
      </c>
      <c r="X111" s="2"/>
      <c r="Y111" s="2"/>
    </row>
    <row r="112" spans="1:26" x14ac:dyDescent="0.25">
      <c r="A112">
        <v>111</v>
      </c>
      <c r="B112" t="s">
        <v>144</v>
      </c>
      <c r="C112" s="1">
        <v>24989</v>
      </c>
      <c r="D112" t="s">
        <v>23</v>
      </c>
      <c r="E112" s="2" t="s">
        <v>24</v>
      </c>
      <c r="F112" s="2" t="s">
        <v>34</v>
      </c>
      <c r="G112" s="2" t="s">
        <v>26</v>
      </c>
      <c r="H112" s="3">
        <v>33179</v>
      </c>
      <c r="I112" s="2">
        <v>1990</v>
      </c>
      <c r="J112" s="2">
        <v>2001</v>
      </c>
      <c r="K112" s="3">
        <v>43677</v>
      </c>
      <c r="L112" s="2">
        <v>0</v>
      </c>
      <c r="M112" s="2" t="s">
        <v>28</v>
      </c>
      <c r="N112" s="2">
        <v>51</v>
      </c>
      <c r="O112" s="2">
        <v>22.42</v>
      </c>
      <c r="P112" s="2">
        <v>51.16</v>
      </c>
      <c r="Q112" s="2">
        <v>108.86</v>
      </c>
      <c r="R112" s="2">
        <v>213.36</v>
      </c>
      <c r="S112" s="2">
        <v>213.36</v>
      </c>
      <c r="T112" s="2">
        <v>23.91</v>
      </c>
      <c r="U112" s="2">
        <v>541</v>
      </c>
      <c r="V112" s="2" t="s">
        <v>28</v>
      </c>
      <c r="X112" s="2"/>
      <c r="Y112" s="2"/>
    </row>
    <row r="113" spans="1:26" x14ac:dyDescent="0.25">
      <c r="A113">
        <v>112</v>
      </c>
      <c r="B113" t="s">
        <v>145</v>
      </c>
      <c r="C113" s="1">
        <v>25915</v>
      </c>
      <c r="D113" t="s">
        <v>23</v>
      </c>
      <c r="E113" s="2" t="s">
        <v>24</v>
      </c>
      <c r="F113" s="2" t="s">
        <v>25</v>
      </c>
      <c r="G113" s="2" t="s">
        <v>26</v>
      </c>
      <c r="H113" s="3">
        <v>35006</v>
      </c>
      <c r="I113" s="2">
        <v>1995</v>
      </c>
      <c r="J113" s="2">
        <v>1996</v>
      </c>
      <c r="K113" s="3">
        <v>43677</v>
      </c>
      <c r="L113" s="2">
        <v>0</v>
      </c>
      <c r="M113" s="2" t="s">
        <v>28</v>
      </c>
      <c r="N113" s="2">
        <v>48</v>
      </c>
      <c r="O113" s="2">
        <v>24.89</v>
      </c>
      <c r="P113" s="2">
        <v>48.63</v>
      </c>
      <c r="Q113" s="2">
        <v>120.2</v>
      </c>
      <c r="R113" s="2">
        <v>213.36</v>
      </c>
      <c r="S113" s="2">
        <v>213.36</v>
      </c>
      <c r="T113" s="2">
        <v>26.4</v>
      </c>
      <c r="U113" s="2">
        <v>3</v>
      </c>
      <c r="V113" s="2" t="s">
        <v>28</v>
      </c>
      <c r="X113" s="2"/>
      <c r="Y113" s="2"/>
    </row>
    <row r="114" spans="1:26" x14ac:dyDescent="0.25">
      <c r="A114">
        <v>113</v>
      </c>
      <c r="B114" t="s">
        <v>146</v>
      </c>
      <c r="C114" s="1">
        <v>26234</v>
      </c>
      <c r="D114" t="s">
        <v>23</v>
      </c>
      <c r="E114" s="2" t="s">
        <v>24</v>
      </c>
      <c r="F114" s="2" t="s">
        <v>34</v>
      </c>
      <c r="G114" s="2" t="s">
        <v>30</v>
      </c>
      <c r="H114" s="3">
        <v>35132</v>
      </c>
      <c r="I114" s="2">
        <v>1995</v>
      </c>
      <c r="J114" s="2">
        <v>2001</v>
      </c>
      <c r="K114" s="3">
        <v>43677</v>
      </c>
      <c r="L114" s="2">
        <v>0</v>
      </c>
      <c r="M114" s="2" t="s">
        <v>28</v>
      </c>
      <c r="N114" s="2">
        <v>47</v>
      </c>
      <c r="O114" s="2">
        <v>24.36</v>
      </c>
      <c r="P114" s="2">
        <v>47.76</v>
      </c>
      <c r="Q114" s="2">
        <v>114.76</v>
      </c>
      <c r="R114" s="2">
        <v>213.36</v>
      </c>
      <c r="S114" s="2">
        <v>213.36</v>
      </c>
      <c r="T114" s="2">
        <v>25.21</v>
      </c>
      <c r="U114" s="2">
        <v>25</v>
      </c>
      <c r="V114" s="2" t="s">
        <v>28</v>
      </c>
      <c r="X114" s="2"/>
      <c r="Y114" s="2"/>
    </row>
    <row r="115" spans="1:26" x14ac:dyDescent="0.25">
      <c r="A115">
        <v>114</v>
      </c>
      <c r="B115" t="s">
        <v>147</v>
      </c>
      <c r="C115" s="1">
        <v>28376</v>
      </c>
      <c r="D115" t="s">
        <v>23</v>
      </c>
      <c r="E115" s="2" t="s">
        <v>24</v>
      </c>
      <c r="F115" s="2" t="s">
        <v>34</v>
      </c>
      <c r="G115" s="2" t="s">
        <v>30</v>
      </c>
      <c r="H115" s="3">
        <v>36830</v>
      </c>
      <c r="I115" s="2">
        <v>2000</v>
      </c>
      <c r="J115" s="2">
        <v>2005</v>
      </c>
      <c r="K115" s="3">
        <v>38640</v>
      </c>
      <c r="L115" s="2">
        <v>1</v>
      </c>
      <c r="M115" s="2" t="s">
        <v>27</v>
      </c>
      <c r="N115" s="2">
        <v>28</v>
      </c>
      <c r="O115" s="2">
        <v>23.15</v>
      </c>
      <c r="P115" s="2">
        <v>28.1</v>
      </c>
      <c r="Q115" s="2">
        <v>117.93</v>
      </c>
      <c r="R115" s="2">
        <v>213.36</v>
      </c>
      <c r="S115" s="2">
        <v>213.36</v>
      </c>
      <c r="T115" s="2">
        <v>25.91</v>
      </c>
      <c r="U115" s="2">
        <v>151</v>
      </c>
      <c r="V115" s="2" t="s">
        <v>27</v>
      </c>
      <c r="W115" s="2" t="s">
        <v>4384</v>
      </c>
      <c r="X115" s="2" t="s">
        <v>4409</v>
      </c>
      <c r="Y115" s="2" t="s">
        <v>4410</v>
      </c>
      <c r="Z115" s="2" t="s">
        <v>4896</v>
      </c>
    </row>
    <row r="116" spans="1:26" x14ac:dyDescent="0.25">
      <c r="A116">
        <v>115</v>
      </c>
      <c r="B116" t="s">
        <v>148</v>
      </c>
      <c r="C116" s="1">
        <v>28826</v>
      </c>
      <c r="D116" t="s">
        <v>23</v>
      </c>
      <c r="E116" s="2" t="s">
        <v>24</v>
      </c>
      <c r="F116" s="2" t="s">
        <v>34</v>
      </c>
      <c r="G116" s="2" t="s">
        <v>26</v>
      </c>
      <c r="H116" s="3">
        <v>37195</v>
      </c>
      <c r="I116" s="2">
        <v>2001</v>
      </c>
      <c r="J116" s="2">
        <v>2014</v>
      </c>
      <c r="K116" s="3">
        <v>43677</v>
      </c>
      <c r="L116" s="2">
        <v>0</v>
      </c>
      <c r="M116" s="2" t="s">
        <v>28</v>
      </c>
      <c r="N116" s="2">
        <v>40</v>
      </c>
      <c r="O116" s="2">
        <v>22.91</v>
      </c>
      <c r="P116" s="2">
        <v>40.659999999999997</v>
      </c>
      <c r="Q116" s="2">
        <v>115.67</v>
      </c>
      <c r="R116" s="2">
        <v>213.36</v>
      </c>
      <c r="S116" s="2">
        <v>213.36</v>
      </c>
      <c r="T116" s="2">
        <v>25.41</v>
      </c>
      <c r="U116" s="2">
        <v>735</v>
      </c>
      <c r="V116" s="2" t="s">
        <v>28</v>
      </c>
      <c r="X116" s="2"/>
      <c r="Y116" s="2"/>
    </row>
    <row r="117" spans="1:26" x14ac:dyDescent="0.25">
      <c r="A117">
        <v>116</v>
      </c>
      <c r="B117" t="s">
        <v>149</v>
      </c>
      <c r="C117" s="1">
        <v>15265</v>
      </c>
      <c r="D117" t="s">
        <v>23</v>
      </c>
      <c r="E117" s="2" t="s">
        <v>80</v>
      </c>
      <c r="F117" s="2" t="s">
        <v>34</v>
      </c>
      <c r="G117" s="2" t="s">
        <v>30</v>
      </c>
      <c r="H117" s="3">
        <v>23681</v>
      </c>
      <c r="I117" s="2">
        <v>1964</v>
      </c>
      <c r="J117" s="2">
        <v>1976</v>
      </c>
      <c r="K117" s="3">
        <v>43677</v>
      </c>
      <c r="L117" s="2">
        <v>0</v>
      </c>
      <c r="M117" s="2" t="s">
        <v>28</v>
      </c>
      <c r="N117" s="2">
        <v>77</v>
      </c>
      <c r="O117" s="2">
        <v>23.04</v>
      </c>
      <c r="P117" s="2">
        <v>77.790000000000006</v>
      </c>
      <c r="Q117" s="2">
        <v>104.33</v>
      </c>
      <c r="R117" s="2">
        <v>213.36</v>
      </c>
      <c r="S117" s="2">
        <v>213.36</v>
      </c>
      <c r="T117" s="2">
        <v>22.92</v>
      </c>
      <c r="U117" s="2">
        <v>789</v>
      </c>
      <c r="V117" s="2" t="s">
        <v>28</v>
      </c>
      <c r="X117" s="2"/>
      <c r="Y117" s="2"/>
    </row>
    <row r="118" spans="1:26" x14ac:dyDescent="0.25">
      <c r="A118">
        <v>117</v>
      </c>
      <c r="B118" t="s">
        <v>150</v>
      </c>
      <c r="C118" s="1">
        <v>21289</v>
      </c>
      <c r="D118" t="s">
        <v>23</v>
      </c>
      <c r="E118" s="2" t="s">
        <v>24</v>
      </c>
      <c r="F118" s="2" t="s">
        <v>25</v>
      </c>
      <c r="G118" s="2" t="s">
        <v>30</v>
      </c>
      <c r="H118" s="3">
        <v>31345</v>
      </c>
      <c r="I118" s="2">
        <v>1985</v>
      </c>
      <c r="J118" s="2">
        <v>1986</v>
      </c>
      <c r="K118" s="3">
        <v>43677</v>
      </c>
      <c r="L118" s="2">
        <v>0</v>
      </c>
      <c r="M118" s="2" t="s">
        <v>28</v>
      </c>
      <c r="N118" s="2">
        <v>61</v>
      </c>
      <c r="O118" s="2">
        <v>27.53</v>
      </c>
      <c r="P118" s="2">
        <v>61.3</v>
      </c>
      <c r="Q118" s="2">
        <v>106.59</v>
      </c>
      <c r="R118" s="2">
        <v>213.36</v>
      </c>
      <c r="S118" s="2">
        <v>213.36</v>
      </c>
      <c r="T118" s="2">
        <v>23.42</v>
      </c>
      <c r="U118" s="2">
        <v>3</v>
      </c>
      <c r="V118" s="2" t="s">
        <v>28</v>
      </c>
      <c r="X118" s="2"/>
      <c r="Y118" s="2"/>
    </row>
    <row r="119" spans="1:26" x14ac:dyDescent="0.25">
      <c r="A119">
        <v>118</v>
      </c>
      <c r="B119" t="s">
        <v>151</v>
      </c>
      <c r="C119" s="1">
        <v>30290</v>
      </c>
      <c r="D119" t="s">
        <v>23</v>
      </c>
      <c r="E119" s="2" t="s">
        <v>24</v>
      </c>
      <c r="F119" s="2" t="s">
        <v>34</v>
      </c>
      <c r="G119" s="2" t="s">
        <v>26</v>
      </c>
      <c r="H119" s="3">
        <v>37195</v>
      </c>
      <c r="I119" s="2">
        <v>2001</v>
      </c>
      <c r="J119" s="2">
        <v>2013</v>
      </c>
      <c r="K119" s="3">
        <v>43677</v>
      </c>
      <c r="L119" s="2">
        <v>0</v>
      </c>
      <c r="M119" s="2" t="s">
        <v>28</v>
      </c>
      <c r="N119" s="2">
        <v>36</v>
      </c>
      <c r="O119" s="2">
        <v>18.899999999999999</v>
      </c>
      <c r="P119" s="2">
        <v>36.65</v>
      </c>
      <c r="Q119" s="2">
        <v>133.81</v>
      </c>
      <c r="R119" s="2">
        <v>213.36</v>
      </c>
      <c r="S119" s="2">
        <v>213.36</v>
      </c>
      <c r="T119" s="2">
        <v>29.39</v>
      </c>
      <c r="U119" s="2">
        <v>527</v>
      </c>
      <c r="V119" s="2" t="s">
        <v>28</v>
      </c>
      <c r="X119" s="2"/>
      <c r="Y119" s="2"/>
    </row>
    <row r="120" spans="1:26" x14ac:dyDescent="0.25">
      <c r="A120">
        <v>119</v>
      </c>
      <c r="B120" t="s">
        <v>152</v>
      </c>
      <c r="C120" s="1">
        <v>26582</v>
      </c>
      <c r="D120" t="s">
        <v>23</v>
      </c>
      <c r="E120" s="2" t="s">
        <v>24</v>
      </c>
      <c r="F120" s="2" t="s">
        <v>25</v>
      </c>
      <c r="G120" s="2" t="s">
        <v>26</v>
      </c>
      <c r="H120" s="3">
        <v>34649</v>
      </c>
      <c r="I120" s="2">
        <v>1994</v>
      </c>
      <c r="J120" s="2">
        <v>1998</v>
      </c>
      <c r="K120" s="3">
        <v>37995</v>
      </c>
      <c r="L120" s="2">
        <v>1</v>
      </c>
      <c r="M120" s="2" t="s">
        <v>27</v>
      </c>
      <c r="N120" s="2">
        <v>31</v>
      </c>
      <c r="O120" s="2">
        <v>22.09</v>
      </c>
      <c r="P120" s="2">
        <v>31.25</v>
      </c>
      <c r="Q120" s="2">
        <v>120.2</v>
      </c>
      <c r="R120" s="2">
        <v>213.36</v>
      </c>
      <c r="S120" s="2">
        <v>213.36</v>
      </c>
      <c r="T120" s="2">
        <v>26.4</v>
      </c>
      <c r="U120" s="2">
        <v>110</v>
      </c>
      <c r="V120" s="2" t="s">
        <v>28</v>
      </c>
      <c r="W120" s="2" t="s">
        <v>4384</v>
      </c>
      <c r="X120" s="2" t="s">
        <v>4411</v>
      </c>
      <c r="Y120" s="2" t="s">
        <v>4386</v>
      </c>
      <c r="Z120" s="2" t="s">
        <v>4896</v>
      </c>
    </row>
    <row r="121" spans="1:26" x14ac:dyDescent="0.25">
      <c r="A121">
        <v>120</v>
      </c>
      <c r="B121" t="s">
        <v>153</v>
      </c>
      <c r="C121" s="1">
        <v>24034</v>
      </c>
      <c r="D121" t="s">
        <v>23</v>
      </c>
      <c r="E121" s="2" t="s">
        <v>24</v>
      </c>
      <c r="F121" s="2" t="s">
        <v>34</v>
      </c>
      <c r="G121" s="2" t="s">
        <v>26</v>
      </c>
      <c r="H121" s="3">
        <v>31717</v>
      </c>
      <c r="I121" s="2">
        <v>1986</v>
      </c>
      <c r="J121" s="2">
        <v>1994</v>
      </c>
      <c r="K121" s="3">
        <v>43677</v>
      </c>
      <c r="L121" s="2">
        <v>0</v>
      </c>
      <c r="M121" s="2" t="s">
        <v>28</v>
      </c>
      <c r="N121" s="2">
        <v>53</v>
      </c>
      <c r="O121" s="2">
        <v>21.03</v>
      </c>
      <c r="P121" s="2">
        <v>53.78</v>
      </c>
      <c r="Q121" s="2">
        <v>111.13</v>
      </c>
      <c r="R121" s="2">
        <v>213.36</v>
      </c>
      <c r="S121" s="2">
        <v>213.36</v>
      </c>
      <c r="T121" s="2">
        <v>24.41</v>
      </c>
      <c r="U121" s="2">
        <v>548</v>
      </c>
      <c r="V121" s="2" t="s">
        <v>28</v>
      </c>
      <c r="X121" s="2"/>
      <c r="Y121" s="2"/>
    </row>
    <row r="122" spans="1:26" x14ac:dyDescent="0.25">
      <c r="A122">
        <v>121</v>
      </c>
      <c r="B122" t="s">
        <v>154</v>
      </c>
      <c r="C122" s="1">
        <v>32732</v>
      </c>
      <c r="D122" t="s">
        <v>85</v>
      </c>
      <c r="E122" s="2" t="s">
        <v>24</v>
      </c>
      <c r="F122" s="2" t="s">
        <v>34</v>
      </c>
      <c r="G122" s="2" t="s">
        <v>26</v>
      </c>
      <c r="H122" s="3">
        <v>41596</v>
      </c>
      <c r="I122" s="2">
        <v>2013</v>
      </c>
      <c r="J122" s="2">
        <v>2020</v>
      </c>
      <c r="K122" s="3">
        <v>43677</v>
      </c>
      <c r="L122" s="2">
        <v>0</v>
      </c>
      <c r="M122" s="2" t="s">
        <v>28</v>
      </c>
      <c r="N122" s="2">
        <v>29</v>
      </c>
      <c r="O122" s="2">
        <v>24.27</v>
      </c>
      <c r="P122" s="2">
        <v>29.97</v>
      </c>
      <c r="Q122" s="2">
        <v>111.13</v>
      </c>
      <c r="R122" s="2">
        <v>213.36</v>
      </c>
      <c r="S122" s="2">
        <v>213.36</v>
      </c>
      <c r="T122" s="2">
        <v>24.41</v>
      </c>
      <c r="U122" s="2">
        <v>81</v>
      </c>
      <c r="V122" s="2" t="s">
        <v>28</v>
      </c>
      <c r="X122" s="2"/>
      <c r="Y122" s="2"/>
    </row>
    <row r="123" spans="1:26" x14ac:dyDescent="0.25">
      <c r="A123">
        <v>122</v>
      </c>
      <c r="B123" t="s">
        <v>155</v>
      </c>
      <c r="C123" s="1">
        <v>29981</v>
      </c>
      <c r="D123" t="s">
        <v>23</v>
      </c>
      <c r="E123" s="2" t="s">
        <v>24</v>
      </c>
      <c r="F123" s="2" t="s">
        <v>25</v>
      </c>
      <c r="G123" s="2" t="s">
        <v>26</v>
      </c>
      <c r="H123" s="3">
        <v>37194</v>
      </c>
      <c r="I123" s="2">
        <v>2001</v>
      </c>
      <c r="J123" s="2">
        <v>2013</v>
      </c>
      <c r="K123" s="3">
        <v>43677</v>
      </c>
      <c r="L123" s="2">
        <v>0</v>
      </c>
      <c r="M123" s="2" t="s">
        <v>28</v>
      </c>
      <c r="N123" s="2">
        <v>37</v>
      </c>
      <c r="O123" s="2">
        <v>19.75</v>
      </c>
      <c r="P123" s="2">
        <v>37.5</v>
      </c>
      <c r="Q123" s="2">
        <v>136.08000000000001</v>
      </c>
      <c r="R123" s="2">
        <v>213.36</v>
      </c>
      <c r="S123" s="2">
        <v>213.36</v>
      </c>
      <c r="T123" s="2">
        <v>29.89</v>
      </c>
      <c r="U123" s="2">
        <v>601</v>
      </c>
      <c r="V123" s="2" t="s">
        <v>28</v>
      </c>
      <c r="X123" s="2"/>
      <c r="Y123" s="2"/>
    </row>
    <row r="124" spans="1:26" x14ac:dyDescent="0.25">
      <c r="A124">
        <v>123</v>
      </c>
      <c r="B124" t="s">
        <v>156</v>
      </c>
      <c r="C124" s="1">
        <v>23468</v>
      </c>
      <c r="D124" t="s">
        <v>23</v>
      </c>
      <c r="E124" s="2" t="s">
        <v>24</v>
      </c>
      <c r="F124" s="2" t="s">
        <v>34</v>
      </c>
      <c r="G124" s="2" t="s">
        <v>26</v>
      </c>
      <c r="H124" s="3">
        <v>31716</v>
      </c>
      <c r="I124" s="2">
        <v>1986</v>
      </c>
      <c r="J124" s="2">
        <v>1997</v>
      </c>
      <c r="K124" s="3">
        <v>39685</v>
      </c>
      <c r="L124" s="2">
        <v>1</v>
      </c>
      <c r="M124" s="2" t="s">
        <v>27</v>
      </c>
      <c r="N124" s="2">
        <v>44</v>
      </c>
      <c r="O124" s="2">
        <v>22.58</v>
      </c>
      <c r="P124" s="2">
        <v>44.4</v>
      </c>
      <c r="Q124" s="2">
        <v>124.74</v>
      </c>
      <c r="R124" s="2">
        <v>213.36</v>
      </c>
      <c r="S124" s="2">
        <v>213.36</v>
      </c>
      <c r="T124" s="2">
        <v>27.4</v>
      </c>
      <c r="U124" s="2">
        <v>684</v>
      </c>
      <c r="V124" s="2" t="s">
        <v>28</v>
      </c>
      <c r="W124" s="2" t="s">
        <v>4384</v>
      </c>
      <c r="X124" s="2" t="s">
        <v>4412</v>
      </c>
      <c r="Y124" s="2" t="s">
        <v>4413</v>
      </c>
      <c r="Z124" s="2" t="s">
        <v>4896</v>
      </c>
    </row>
    <row r="125" spans="1:26" x14ac:dyDescent="0.25">
      <c r="A125">
        <v>124</v>
      </c>
      <c r="B125" t="s">
        <v>157</v>
      </c>
      <c r="C125" s="1">
        <v>11132</v>
      </c>
      <c r="D125" t="s">
        <v>23</v>
      </c>
      <c r="E125" s="2" t="s">
        <v>24</v>
      </c>
      <c r="F125" s="2" t="s">
        <v>34</v>
      </c>
      <c r="G125" s="2" t="s">
        <v>26</v>
      </c>
      <c r="H125" s="3">
        <v>20412</v>
      </c>
      <c r="I125" s="2">
        <v>1955</v>
      </c>
      <c r="J125" s="2">
        <v>1963</v>
      </c>
      <c r="K125" s="3">
        <v>36963</v>
      </c>
      <c r="L125" s="2">
        <v>1</v>
      </c>
      <c r="M125" s="2" t="s">
        <v>27</v>
      </c>
      <c r="N125" s="2">
        <v>70</v>
      </c>
      <c r="O125" s="2">
        <v>25.41</v>
      </c>
      <c r="P125" s="2">
        <v>70.72</v>
      </c>
      <c r="Q125" s="2">
        <v>99.79</v>
      </c>
      <c r="R125" s="2">
        <v>213.36</v>
      </c>
      <c r="S125" s="2">
        <v>213.36</v>
      </c>
      <c r="T125" s="2">
        <v>21.92</v>
      </c>
      <c r="U125" s="2">
        <v>553</v>
      </c>
      <c r="V125" s="2" t="s">
        <v>28</v>
      </c>
      <c r="W125" s="2" t="s">
        <v>4414</v>
      </c>
      <c r="X125" s="2" t="s">
        <v>4415</v>
      </c>
      <c r="Y125" s="2" t="s">
        <v>4417</v>
      </c>
      <c r="Z125" t="s">
        <v>4897</v>
      </c>
    </row>
    <row r="126" spans="1:26" x14ac:dyDescent="0.25">
      <c r="A126">
        <v>125</v>
      </c>
      <c r="B126" t="s">
        <v>158</v>
      </c>
      <c r="C126" s="1">
        <v>20415</v>
      </c>
      <c r="D126" t="s">
        <v>23</v>
      </c>
      <c r="E126" s="2" t="s">
        <v>80</v>
      </c>
      <c r="F126" s="2" t="s">
        <v>34</v>
      </c>
      <c r="G126" s="2" t="s">
        <v>26</v>
      </c>
      <c r="H126" s="3">
        <v>28416</v>
      </c>
      <c r="I126" s="2">
        <v>1977</v>
      </c>
      <c r="J126" s="2">
        <v>1996</v>
      </c>
      <c r="K126" s="3">
        <v>43677</v>
      </c>
      <c r="L126" s="2">
        <v>0</v>
      </c>
      <c r="M126" s="2" t="s">
        <v>28</v>
      </c>
      <c r="N126" s="2">
        <v>63</v>
      </c>
      <c r="O126" s="2">
        <v>21.91</v>
      </c>
      <c r="P126" s="2">
        <v>63.69</v>
      </c>
      <c r="Q126" s="2">
        <v>102.06</v>
      </c>
      <c r="R126" s="2">
        <v>213.36</v>
      </c>
      <c r="S126" s="2">
        <v>213.36</v>
      </c>
      <c r="T126" s="2">
        <v>22.42</v>
      </c>
      <c r="U126" s="2">
        <v>1168</v>
      </c>
      <c r="V126" s="2" t="s">
        <v>28</v>
      </c>
      <c r="X126" s="2"/>
      <c r="Y126" s="2"/>
    </row>
    <row r="127" spans="1:26" x14ac:dyDescent="0.25">
      <c r="A127">
        <v>126</v>
      </c>
      <c r="B127" t="s">
        <v>159</v>
      </c>
      <c r="C127" s="1">
        <v>29798</v>
      </c>
      <c r="D127" t="s">
        <v>23</v>
      </c>
      <c r="E127" s="2" t="s">
        <v>24</v>
      </c>
      <c r="F127" s="2" t="s">
        <v>34</v>
      </c>
      <c r="G127" s="2" t="s">
        <v>30</v>
      </c>
      <c r="H127" s="3">
        <v>38297</v>
      </c>
      <c r="I127" s="2">
        <v>2004</v>
      </c>
      <c r="J127" s="2">
        <v>2006</v>
      </c>
      <c r="K127" s="3">
        <v>43677</v>
      </c>
      <c r="L127" s="2">
        <v>0</v>
      </c>
      <c r="M127" s="2" t="s">
        <v>28</v>
      </c>
      <c r="N127" s="2">
        <v>37</v>
      </c>
      <c r="O127" s="2">
        <v>23.27</v>
      </c>
      <c r="P127" s="2">
        <v>38</v>
      </c>
      <c r="Q127" s="2">
        <v>124.74</v>
      </c>
      <c r="R127" s="2">
        <v>213.36</v>
      </c>
      <c r="S127" s="2">
        <v>213.36</v>
      </c>
      <c r="T127" s="2">
        <v>27.4</v>
      </c>
      <c r="U127" s="2">
        <v>65</v>
      </c>
      <c r="V127" s="2" t="s">
        <v>28</v>
      </c>
      <c r="X127" s="2"/>
      <c r="Y127" s="2"/>
    </row>
    <row r="128" spans="1:26" x14ac:dyDescent="0.25">
      <c r="A128">
        <v>127</v>
      </c>
      <c r="B128" t="s">
        <v>160</v>
      </c>
      <c r="C128" s="1">
        <v>27818</v>
      </c>
      <c r="D128" t="s">
        <v>23</v>
      </c>
      <c r="E128" s="2" t="s">
        <v>24</v>
      </c>
      <c r="F128" s="2" t="s">
        <v>25</v>
      </c>
      <c r="G128" s="2" t="s">
        <v>26</v>
      </c>
      <c r="H128" s="3">
        <v>37923</v>
      </c>
      <c r="I128" s="2">
        <v>2003</v>
      </c>
      <c r="J128" s="2">
        <v>2012</v>
      </c>
      <c r="K128" s="3">
        <v>43677</v>
      </c>
      <c r="L128" s="2">
        <v>0</v>
      </c>
      <c r="M128" s="2" t="s">
        <v>28</v>
      </c>
      <c r="N128" s="2">
        <v>43</v>
      </c>
      <c r="O128" s="2">
        <v>27.67</v>
      </c>
      <c r="P128" s="2">
        <v>43.42</v>
      </c>
      <c r="Q128" s="2">
        <v>106.59</v>
      </c>
      <c r="R128" s="2">
        <v>213.36</v>
      </c>
      <c r="S128" s="2">
        <v>213.36</v>
      </c>
      <c r="T128" s="2">
        <v>23.42</v>
      </c>
      <c r="U128" s="2">
        <v>472</v>
      </c>
      <c r="V128" s="2" t="s">
        <v>28</v>
      </c>
      <c r="X128" s="2"/>
      <c r="Y128" s="2"/>
    </row>
    <row r="129" spans="1:26" x14ac:dyDescent="0.25">
      <c r="A129">
        <v>128</v>
      </c>
      <c r="B129" t="s">
        <v>161</v>
      </c>
      <c r="C129" s="1">
        <v>31621</v>
      </c>
      <c r="D129" t="s">
        <v>23</v>
      </c>
      <c r="E129" s="2" t="s">
        <v>24</v>
      </c>
      <c r="F129" s="2" t="s">
        <v>25</v>
      </c>
      <c r="G129" s="2" t="s">
        <v>30</v>
      </c>
      <c r="H129" s="3">
        <v>40484</v>
      </c>
      <c r="I129" s="2">
        <v>2010</v>
      </c>
      <c r="J129" s="2">
        <v>2012</v>
      </c>
      <c r="K129" s="3">
        <v>43677</v>
      </c>
      <c r="L129" s="2">
        <v>0</v>
      </c>
      <c r="M129" s="2" t="s">
        <v>28</v>
      </c>
      <c r="N129" s="2">
        <v>33</v>
      </c>
      <c r="O129" s="2">
        <v>24.27</v>
      </c>
      <c r="P129" s="2">
        <v>33.01</v>
      </c>
      <c r="Q129" s="2">
        <v>108.86</v>
      </c>
      <c r="R129" s="2">
        <v>213.36</v>
      </c>
      <c r="S129" s="2">
        <v>213.36</v>
      </c>
      <c r="T129" s="2">
        <v>23.91</v>
      </c>
      <c r="U129" s="2">
        <v>69</v>
      </c>
      <c r="V129" s="2" t="s">
        <v>28</v>
      </c>
      <c r="X129" s="2"/>
      <c r="Y129" s="2"/>
    </row>
    <row r="130" spans="1:26" x14ac:dyDescent="0.25">
      <c r="A130">
        <v>129</v>
      </c>
      <c r="B130" t="s">
        <v>162</v>
      </c>
      <c r="C130" s="1">
        <v>22863</v>
      </c>
      <c r="D130" t="s">
        <v>23</v>
      </c>
      <c r="E130" s="2" t="s">
        <v>80</v>
      </c>
      <c r="F130" s="2" t="s">
        <v>25</v>
      </c>
      <c r="G130" s="2" t="s">
        <v>26</v>
      </c>
      <c r="H130" s="3">
        <v>31346</v>
      </c>
      <c r="I130" s="2">
        <v>1985</v>
      </c>
      <c r="J130" s="2">
        <v>2002</v>
      </c>
      <c r="K130" s="3">
        <v>43677</v>
      </c>
      <c r="L130" s="2">
        <v>0</v>
      </c>
      <c r="M130" s="2" t="s">
        <v>28</v>
      </c>
      <c r="N130" s="2">
        <v>56</v>
      </c>
      <c r="O130" s="2">
        <v>23.23</v>
      </c>
      <c r="P130" s="2">
        <v>56.99</v>
      </c>
      <c r="Q130" s="2">
        <v>108.86</v>
      </c>
      <c r="R130" s="2">
        <v>213.36</v>
      </c>
      <c r="S130" s="2">
        <v>213.36</v>
      </c>
      <c r="T130" s="2">
        <v>23.91</v>
      </c>
      <c r="U130" s="2">
        <v>1183</v>
      </c>
      <c r="V130" s="2" t="s">
        <v>28</v>
      </c>
      <c r="X130" s="2"/>
      <c r="Y130" s="2"/>
    </row>
    <row r="131" spans="1:26" x14ac:dyDescent="0.25">
      <c r="A131">
        <v>130</v>
      </c>
      <c r="B131" t="s">
        <v>163</v>
      </c>
      <c r="C131" s="1">
        <v>15451</v>
      </c>
      <c r="D131" t="s">
        <v>23</v>
      </c>
      <c r="E131" s="2" t="s">
        <v>24</v>
      </c>
      <c r="F131" s="2" t="s">
        <v>34</v>
      </c>
      <c r="G131" s="2" t="s">
        <v>30</v>
      </c>
      <c r="H131" s="3">
        <v>24399</v>
      </c>
      <c r="I131" s="2">
        <v>1966</v>
      </c>
      <c r="J131" s="2">
        <v>1975</v>
      </c>
      <c r="K131" s="3">
        <v>43677</v>
      </c>
      <c r="L131" s="2">
        <v>0</v>
      </c>
      <c r="M131" s="2" t="s">
        <v>28</v>
      </c>
      <c r="N131" s="2">
        <v>77</v>
      </c>
      <c r="O131" s="2">
        <v>24.5</v>
      </c>
      <c r="P131" s="2">
        <v>77.28</v>
      </c>
      <c r="Q131" s="2">
        <v>108.86</v>
      </c>
      <c r="R131" s="2">
        <v>213.36</v>
      </c>
      <c r="S131" s="2">
        <v>213.36</v>
      </c>
      <c r="T131" s="2">
        <v>23.91</v>
      </c>
      <c r="U131" s="2">
        <v>551</v>
      </c>
      <c r="V131" s="2" t="s">
        <v>27</v>
      </c>
      <c r="X131" s="2"/>
      <c r="Y131" s="2"/>
    </row>
    <row r="132" spans="1:26" x14ac:dyDescent="0.25">
      <c r="A132">
        <v>131</v>
      </c>
      <c r="B132" t="s">
        <v>164</v>
      </c>
      <c r="C132" s="1">
        <v>31972</v>
      </c>
      <c r="D132" t="s">
        <v>23</v>
      </c>
      <c r="E132" s="2" t="s">
        <v>24</v>
      </c>
      <c r="F132" s="2" t="s">
        <v>34</v>
      </c>
      <c r="G132" s="2" t="s">
        <v>30</v>
      </c>
      <c r="H132" s="3">
        <v>40977</v>
      </c>
      <c r="I132" s="2">
        <v>2011</v>
      </c>
      <c r="J132" s="2">
        <v>2012</v>
      </c>
      <c r="K132" s="3">
        <v>43677</v>
      </c>
      <c r="L132" s="2">
        <v>0</v>
      </c>
      <c r="M132" s="2" t="s">
        <v>28</v>
      </c>
      <c r="N132" s="2">
        <v>32</v>
      </c>
      <c r="O132" s="2">
        <v>24.65</v>
      </c>
      <c r="P132" s="2">
        <v>32.049999999999997</v>
      </c>
      <c r="Q132" s="2">
        <v>120.2</v>
      </c>
      <c r="R132" s="2">
        <v>213.36</v>
      </c>
      <c r="S132" s="2">
        <v>213.36</v>
      </c>
      <c r="T132" s="2">
        <v>26.4</v>
      </c>
      <c r="U132" s="2">
        <v>4</v>
      </c>
      <c r="V132" s="2" t="s">
        <v>28</v>
      </c>
      <c r="X132" s="2"/>
      <c r="Y132" s="2"/>
    </row>
    <row r="133" spans="1:26" x14ac:dyDescent="0.25">
      <c r="A133">
        <v>132</v>
      </c>
      <c r="B133" t="s">
        <v>165</v>
      </c>
      <c r="C133" s="1">
        <v>29408</v>
      </c>
      <c r="D133" t="s">
        <v>23</v>
      </c>
      <c r="E133" s="2" t="s">
        <v>121</v>
      </c>
      <c r="F133" s="2" t="s">
        <v>25</v>
      </c>
      <c r="G133" s="2" t="s">
        <v>30</v>
      </c>
      <c r="H133" s="3">
        <v>37196</v>
      </c>
      <c r="I133" s="2">
        <v>2001</v>
      </c>
      <c r="J133" s="2">
        <v>2019</v>
      </c>
      <c r="K133" s="3">
        <v>43677</v>
      </c>
      <c r="L133" s="2">
        <v>0</v>
      </c>
      <c r="M133" s="2" t="s">
        <v>28</v>
      </c>
      <c r="N133" s="2">
        <v>39</v>
      </c>
      <c r="O133" s="2">
        <v>21.32</v>
      </c>
      <c r="P133" s="2">
        <v>39.07</v>
      </c>
      <c r="Q133" s="2">
        <v>113.4</v>
      </c>
      <c r="R133" s="2">
        <v>213.36</v>
      </c>
      <c r="S133" s="2">
        <v>213.36</v>
      </c>
      <c r="T133" s="2">
        <v>24.91</v>
      </c>
      <c r="U133" s="2">
        <v>970</v>
      </c>
      <c r="V133" s="2" t="s">
        <v>28</v>
      </c>
      <c r="X133" s="2"/>
      <c r="Y133" s="2"/>
    </row>
    <row r="134" spans="1:26" x14ac:dyDescent="0.25">
      <c r="A134">
        <v>133</v>
      </c>
      <c r="B134" t="s">
        <v>166</v>
      </c>
      <c r="C134" s="1">
        <v>25456</v>
      </c>
      <c r="D134" t="s">
        <v>23</v>
      </c>
      <c r="E134" s="2" t="s">
        <v>24</v>
      </c>
      <c r="F134" s="2" t="s">
        <v>34</v>
      </c>
      <c r="G134" s="2" t="s">
        <v>30</v>
      </c>
      <c r="H134" s="3">
        <v>33932</v>
      </c>
      <c r="I134" s="2">
        <v>1992</v>
      </c>
      <c r="J134" s="2">
        <v>2002</v>
      </c>
      <c r="K134" s="3">
        <v>43677</v>
      </c>
      <c r="L134" s="2">
        <v>0</v>
      </c>
      <c r="M134" s="2" t="s">
        <v>28</v>
      </c>
      <c r="N134" s="2">
        <v>49</v>
      </c>
      <c r="O134" s="2">
        <v>23.21</v>
      </c>
      <c r="P134" s="2">
        <v>49.89</v>
      </c>
      <c r="Q134" s="2">
        <v>110.22</v>
      </c>
      <c r="R134" s="2">
        <v>213.36</v>
      </c>
      <c r="S134" s="2">
        <v>213.36</v>
      </c>
      <c r="T134" s="2">
        <v>24.21</v>
      </c>
      <c r="U134" s="2">
        <v>552</v>
      </c>
      <c r="V134" s="2" t="s">
        <v>28</v>
      </c>
      <c r="X134" s="2"/>
      <c r="Y134" s="2"/>
    </row>
    <row r="135" spans="1:26" x14ac:dyDescent="0.25">
      <c r="A135">
        <v>134</v>
      </c>
      <c r="B135" t="s">
        <v>167</v>
      </c>
      <c r="C135" s="1">
        <v>24004</v>
      </c>
      <c r="D135" t="s">
        <v>23</v>
      </c>
      <c r="E135" s="2" t="s">
        <v>24</v>
      </c>
      <c r="F135" s="2" t="s">
        <v>34</v>
      </c>
      <c r="G135" s="2" t="s">
        <v>26</v>
      </c>
      <c r="H135" s="3">
        <v>32452</v>
      </c>
      <c r="I135" s="2">
        <v>1988</v>
      </c>
      <c r="J135" s="2">
        <v>1989</v>
      </c>
      <c r="K135" s="3">
        <v>43677</v>
      </c>
      <c r="L135" s="2">
        <v>0</v>
      </c>
      <c r="M135" s="2" t="s">
        <v>28</v>
      </c>
      <c r="N135" s="2">
        <v>53</v>
      </c>
      <c r="O135" s="2">
        <v>23.13</v>
      </c>
      <c r="P135" s="2">
        <v>53.86</v>
      </c>
      <c r="Q135" s="2">
        <v>106.59</v>
      </c>
      <c r="R135" s="2">
        <v>213.36</v>
      </c>
      <c r="S135" s="2">
        <v>213.36</v>
      </c>
      <c r="T135" s="2">
        <v>23.42</v>
      </c>
      <c r="U135" s="2">
        <v>24</v>
      </c>
      <c r="V135" s="2" t="s">
        <v>28</v>
      </c>
      <c r="X135" s="2"/>
      <c r="Y135" s="2"/>
    </row>
    <row r="136" spans="1:26" x14ac:dyDescent="0.25">
      <c r="A136">
        <v>135</v>
      </c>
      <c r="B136" t="s">
        <v>168</v>
      </c>
      <c r="C136" s="1">
        <v>22193</v>
      </c>
      <c r="D136" t="s">
        <v>23</v>
      </c>
      <c r="E136" s="2" t="s">
        <v>169</v>
      </c>
      <c r="F136" s="2" t="s">
        <v>34</v>
      </c>
      <c r="G136" s="2" t="s">
        <v>30</v>
      </c>
      <c r="H136" s="3">
        <v>33205</v>
      </c>
      <c r="I136" s="2">
        <v>1990</v>
      </c>
      <c r="J136" s="2">
        <v>1991</v>
      </c>
      <c r="K136" s="3">
        <v>43677</v>
      </c>
      <c r="L136" s="2">
        <v>0</v>
      </c>
      <c r="M136" s="2" t="s">
        <v>28</v>
      </c>
      <c r="N136" s="2">
        <v>58</v>
      </c>
      <c r="O136" s="2">
        <v>30.15</v>
      </c>
      <c r="P136" s="2">
        <v>58.82</v>
      </c>
      <c r="Q136" s="2">
        <v>106.59</v>
      </c>
      <c r="R136" s="2">
        <v>213.36</v>
      </c>
      <c r="S136" s="2">
        <v>213.36</v>
      </c>
      <c r="T136" s="2">
        <v>23.42</v>
      </c>
      <c r="U136" s="2">
        <v>26</v>
      </c>
      <c r="V136" s="2" t="s">
        <v>28</v>
      </c>
      <c r="X136" s="2"/>
      <c r="Y136" s="2"/>
    </row>
    <row r="137" spans="1:26" x14ac:dyDescent="0.25">
      <c r="A137">
        <v>136</v>
      </c>
      <c r="B137" t="s">
        <v>170</v>
      </c>
      <c r="C137" s="1">
        <v>27035</v>
      </c>
      <c r="D137" t="s">
        <v>23</v>
      </c>
      <c r="E137" s="2" t="s">
        <v>24</v>
      </c>
      <c r="F137" s="2" t="s">
        <v>34</v>
      </c>
      <c r="G137" s="2" t="s">
        <v>30</v>
      </c>
      <c r="H137" s="3">
        <v>36196</v>
      </c>
      <c r="I137" s="2">
        <v>1998</v>
      </c>
      <c r="J137" s="2">
        <v>2004</v>
      </c>
      <c r="K137" s="3">
        <v>43677</v>
      </c>
      <c r="L137" s="2">
        <v>0</v>
      </c>
      <c r="M137" s="2" t="s">
        <v>28</v>
      </c>
      <c r="N137" s="2">
        <v>45</v>
      </c>
      <c r="O137" s="2">
        <v>25.08</v>
      </c>
      <c r="P137" s="2">
        <v>45.56</v>
      </c>
      <c r="Q137" s="2">
        <v>111.13</v>
      </c>
      <c r="R137" s="2">
        <v>213.36</v>
      </c>
      <c r="S137" s="2">
        <v>213.36</v>
      </c>
      <c r="T137" s="2">
        <v>24.41</v>
      </c>
      <c r="U137" s="2">
        <v>16</v>
      </c>
      <c r="V137" s="2" t="s">
        <v>28</v>
      </c>
      <c r="X137" s="2"/>
      <c r="Y137" s="2"/>
    </row>
    <row r="138" spans="1:26" x14ac:dyDescent="0.25">
      <c r="A138">
        <v>137</v>
      </c>
      <c r="B138" t="s">
        <v>171</v>
      </c>
      <c r="C138" s="1">
        <v>31023</v>
      </c>
      <c r="D138" t="s">
        <v>23</v>
      </c>
      <c r="E138" s="2" t="s">
        <v>24</v>
      </c>
      <c r="F138" s="2" t="s">
        <v>34</v>
      </c>
      <c r="G138" s="2" t="s">
        <v>30</v>
      </c>
      <c r="H138" s="3">
        <v>39388</v>
      </c>
      <c r="I138" s="2">
        <v>2007</v>
      </c>
      <c r="J138" s="2">
        <v>2014</v>
      </c>
      <c r="K138" s="3">
        <v>43677</v>
      </c>
      <c r="L138" s="2">
        <v>0</v>
      </c>
      <c r="M138" s="2" t="s">
        <v>28</v>
      </c>
      <c r="N138" s="2">
        <v>34</v>
      </c>
      <c r="O138" s="2">
        <v>22.9</v>
      </c>
      <c r="P138" s="2">
        <v>34.64</v>
      </c>
      <c r="Q138" s="2">
        <v>122.47</v>
      </c>
      <c r="R138" s="2">
        <v>213.36</v>
      </c>
      <c r="S138" s="2">
        <v>213.36</v>
      </c>
      <c r="T138" s="2">
        <v>26.9</v>
      </c>
      <c r="U138" s="2">
        <v>318</v>
      </c>
      <c r="V138" s="2" t="s">
        <v>28</v>
      </c>
      <c r="X138" s="2"/>
      <c r="Y138" s="2"/>
    </row>
    <row r="139" spans="1:26" x14ac:dyDescent="0.25">
      <c r="A139">
        <v>138</v>
      </c>
      <c r="B139" t="s">
        <v>172</v>
      </c>
      <c r="C139" s="1">
        <v>23158</v>
      </c>
      <c r="D139" t="s">
        <v>23</v>
      </c>
      <c r="E139" s="2" t="s">
        <v>80</v>
      </c>
      <c r="F139" s="2" t="s">
        <v>25</v>
      </c>
      <c r="G139" s="2" t="s">
        <v>30</v>
      </c>
      <c r="H139" s="3">
        <v>30982</v>
      </c>
      <c r="I139" s="2">
        <v>1984</v>
      </c>
      <c r="J139" s="2">
        <v>1991</v>
      </c>
      <c r="K139" s="3">
        <v>43677</v>
      </c>
      <c r="L139" s="2">
        <v>0</v>
      </c>
      <c r="M139" s="2" t="s">
        <v>28</v>
      </c>
      <c r="N139" s="2">
        <v>56</v>
      </c>
      <c r="O139" s="2">
        <v>21.42</v>
      </c>
      <c r="P139" s="2">
        <v>56.18</v>
      </c>
      <c r="Q139" s="2">
        <v>106.59</v>
      </c>
      <c r="R139" s="2">
        <v>213.36</v>
      </c>
      <c r="S139" s="2">
        <v>213.36</v>
      </c>
      <c r="T139" s="2">
        <v>23.42</v>
      </c>
      <c r="U139" s="2">
        <v>386</v>
      </c>
      <c r="V139" s="2" t="s">
        <v>28</v>
      </c>
      <c r="X139" s="2"/>
      <c r="Y139" s="2"/>
    </row>
    <row r="140" spans="1:26" x14ac:dyDescent="0.25">
      <c r="A140">
        <v>139</v>
      </c>
      <c r="B140" t="s">
        <v>173</v>
      </c>
      <c r="C140" s="1">
        <v>26981</v>
      </c>
      <c r="D140" t="s">
        <v>23</v>
      </c>
      <c r="E140" s="2" t="s">
        <v>24</v>
      </c>
      <c r="F140" s="2" t="s">
        <v>34</v>
      </c>
      <c r="G140" s="2" t="s">
        <v>26</v>
      </c>
      <c r="H140" s="3">
        <v>35461</v>
      </c>
      <c r="I140" s="2">
        <v>1996</v>
      </c>
      <c r="J140" s="2">
        <v>1997</v>
      </c>
      <c r="K140" s="3">
        <v>43677</v>
      </c>
      <c r="L140" s="2">
        <v>0</v>
      </c>
      <c r="M140" s="2" t="s">
        <v>28</v>
      </c>
      <c r="N140" s="2">
        <v>45</v>
      </c>
      <c r="O140" s="2">
        <v>23.22</v>
      </c>
      <c r="P140" s="2">
        <v>45.71</v>
      </c>
      <c r="Q140" s="2">
        <v>111.13</v>
      </c>
      <c r="R140" s="2">
        <v>213.36</v>
      </c>
      <c r="S140" s="2">
        <v>213.36</v>
      </c>
      <c r="T140" s="2">
        <v>24.41</v>
      </c>
      <c r="U140" s="2">
        <v>35</v>
      </c>
      <c r="V140" s="2" t="s">
        <v>28</v>
      </c>
      <c r="X140" s="2"/>
      <c r="Y140" s="2"/>
    </row>
    <row r="141" spans="1:26" x14ac:dyDescent="0.25">
      <c r="A141">
        <v>140</v>
      </c>
      <c r="B141" t="s">
        <v>174</v>
      </c>
      <c r="C141" s="1">
        <v>32964</v>
      </c>
      <c r="D141" t="s">
        <v>23</v>
      </c>
      <c r="E141" s="2" t="s">
        <v>24</v>
      </c>
      <c r="F141" s="2" t="s">
        <v>34</v>
      </c>
      <c r="G141" s="2" t="s">
        <v>30</v>
      </c>
      <c r="H141" s="3">
        <v>41706</v>
      </c>
      <c r="I141" s="2">
        <v>2013</v>
      </c>
      <c r="J141" s="2">
        <v>2017</v>
      </c>
      <c r="K141" s="3">
        <v>43677</v>
      </c>
      <c r="L141" s="2">
        <v>0</v>
      </c>
      <c r="M141" s="2" t="s">
        <v>28</v>
      </c>
      <c r="N141" s="2">
        <v>29</v>
      </c>
      <c r="O141" s="2">
        <v>23.93</v>
      </c>
      <c r="P141" s="2">
        <v>29.33</v>
      </c>
      <c r="Q141" s="2">
        <v>117.93</v>
      </c>
      <c r="R141" s="2">
        <v>213.36</v>
      </c>
      <c r="S141" s="2">
        <v>213.36</v>
      </c>
      <c r="T141" s="2">
        <v>25.91</v>
      </c>
      <c r="U141" s="2">
        <v>37</v>
      </c>
      <c r="V141" s="2" t="s">
        <v>28</v>
      </c>
      <c r="X141" s="2"/>
      <c r="Y141" s="2"/>
    </row>
    <row r="142" spans="1:26" x14ac:dyDescent="0.25">
      <c r="A142">
        <v>141</v>
      </c>
      <c r="B142" t="s">
        <v>175</v>
      </c>
      <c r="C142" s="1">
        <v>25396</v>
      </c>
      <c r="D142" t="s">
        <v>23</v>
      </c>
      <c r="E142" s="2" t="s">
        <v>24</v>
      </c>
      <c r="F142" s="2" t="s">
        <v>25</v>
      </c>
      <c r="G142" s="2" t="s">
        <v>30</v>
      </c>
      <c r="H142" s="3">
        <v>34448</v>
      </c>
      <c r="I142" s="2">
        <v>1993</v>
      </c>
      <c r="J142" s="2">
        <v>1996</v>
      </c>
      <c r="K142" s="3">
        <v>43677</v>
      </c>
      <c r="L142" s="2">
        <v>0</v>
      </c>
      <c r="M142" s="2" t="s">
        <v>28</v>
      </c>
      <c r="N142" s="2">
        <v>50</v>
      </c>
      <c r="O142" s="2">
        <v>24.78</v>
      </c>
      <c r="P142" s="2">
        <v>50.05</v>
      </c>
      <c r="Q142" s="2">
        <v>118.84</v>
      </c>
      <c r="R142" s="2">
        <v>213.36</v>
      </c>
      <c r="S142" s="2">
        <v>213.36</v>
      </c>
      <c r="T142" s="2">
        <v>26.11</v>
      </c>
      <c r="U142" s="2">
        <v>8</v>
      </c>
      <c r="V142" s="2" t="s">
        <v>28</v>
      </c>
      <c r="X142" s="2"/>
      <c r="Y142" s="2"/>
    </row>
    <row r="143" spans="1:26" x14ac:dyDescent="0.25">
      <c r="A143">
        <v>142</v>
      </c>
      <c r="B143" t="s">
        <v>176</v>
      </c>
      <c r="C143" s="1">
        <v>15465</v>
      </c>
      <c r="D143" t="s">
        <v>23</v>
      </c>
      <c r="E143" s="2" t="s">
        <v>24</v>
      </c>
      <c r="F143" s="2" t="s">
        <v>34</v>
      </c>
      <c r="G143" s="2" t="s">
        <v>26</v>
      </c>
      <c r="H143" s="3">
        <v>23396</v>
      </c>
      <c r="I143" s="2">
        <v>1963</v>
      </c>
      <c r="J143" s="2">
        <v>1968</v>
      </c>
      <c r="K143" s="3">
        <v>26544</v>
      </c>
      <c r="L143" s="2">
        <v>1</v>
      </c>
      <c r="M143" s="2" t="s">
        <v>27</v>
      </c>
      <c r="N143" s="2">
        <v>30</v>
      </c>
      <c r="O143" s="2">
        <v>21.71</v>
      </c>
      <c r="P143" s="2">
        <v>30.33</v>
      </c>
      <c r="Q143" s="2">
        <v>112.94</v>
      </c>
      <c r="R143" s="2">
        <v>213.36</v>
      </c>
      <c r="S143" s="2">
        <v>213.36</v>
      </c>
      <c r="T143" s="2">
        <v>24.81</v>
      </c>
      <c r="U143" s="2">
        <v>205</v>
      </c>
      <c r="V143" s="2" t="s">
        <v>28</v>
      </c>
      <c r="W143" s="2" t="s">
        <v>4402</v>
      </c>
      <c r="X143" s="2" t="s">
        <v>4418</v>
      </c>
      <c r="Y143" s="2" t="s">
        <v>4420</v>
      </c>
      <c r="Z143" s="2" t="s">
        <v>4902</v>
      </c>
    </row>
    <row r="144" spans="1:26" x14ac:dyDescent="0.25">
      <c r="A144">
        <v>143</v>
      </c>
      <c r="B144" t="s">
        <v>177</v>
      </c>
      <c r="C144" s="1">
        <v>30178</v>
      </c>
      <c r="D144" t="s">
        <v>23</v>
      </c>
      <c r="E144" s="2" t="s">
        <v>24</v>
      </c>
      <c r="F144" s="2" t="s">
        <v>34</v>
      </c>
      <c r="G144" s="2" t="s">
        <v>26</v>
      </c>
      <c r="H144" s="3">
        <v>38294</v>
      </c>
      <c r="I144" s="2">
        <v>2004</v>
      </c>
      <c r="J144" s="2">
        <v>2008</v>
      </c>
      <c r="K144" s="3">
        <v>43677</v>
      </c>
      <c r="L144" s="2">
        <v>0</v>
      </c>
      <c r="M144" s="2" t="s">
        <v>28</v>
      </c>
      <c r="N144" s="2">
        <v>36</v>
      </c>
      <c r="O144" s="2">
        <v>22.22</v>
      </c>
      <c r="P144" s="2">
        <v>36.96</v>
      </c>
      <c r="Q144" s="2">
        <v>127.01</v>
      </c>
      <c r="R144" s="2">
        <v>213.36</v>
      </c>
      <c r="S144" s="2">
        <v>213.36</v>
      </c>
      <c r="T144" s="2">
        <v>27.9</v>
      </c>
      <c r="U144" s="2">
        <v>189</v>
      </c>
      <c r="V144" s="2" t="s">
        <v>28</v>
      </c>
      <c r="X144" s="2"/>
      <c r="Y144" s="2"/>
    </row>
    <row r="145" spans="1:25" x14ac:dyDescent="0.25">
      <c r="A145">
        <v>144</v>
      </c>
      <c r="B145" t="s">
        <v>178</v>
      </c>
      <c r="C145" s="1">
        <v>32261</v>
      </c>
      <c r="D145" t="s">
        <v>23</v>
      </c>
      <c r="E145" s="2" t="s">
        <v>80</v>
      </c>
      <c r="F145" s="2" t="s">
        <v>34</v>
      </c>
      <c r="G145" s="2" t="s">
        <v>30</v>
      </c>
      <c r="H145" s="3">
        <v>39396</v>
      </c>
      <c r="I145" s="2">
        <v>2007</v>
      </c>
      <c r="J145" s="2">
        <v>2017</v>
      </c>
      <c r="K145" s="3">
        <v>43677</v>
      </c>
      <c r="L145" s="2">
        <v>0</v>
      </c>
      <c r="M145" s="2" t="s">
        <v>28</v>
      </c>
      <c r="N145" s="2">
        <v>31</v>
      </c>
      <c r="O145" s="2">
        <v>19.53</v>
      </c>
      <c r="P145" s="2">
        <v>31.26</v>
      </c>
      <c r="Q145" s="2">
        <v>111.13</v>
      </c>
      <c r="R145" s="2">
        <v>213.36</v>
      </c>
      <c r="S145" s="2">
        <v>215.9</v>
      </c>
      <c r="T145" s="2">
        <v>24.41</v>
      </c>
      <c r="U145" s="2">
        <v>560</v>
      </c>
      <c r="V145" s="2" t="s">
        <v>28</v>
      </c>
      <c r="X145" s="2"/>
      <c r="Y145" s="2"/>
    </row>
    <row r="146" spans="1:25" x14ac:dyDescent="0.25">
      <c r="A146">
        <v>145</v>
      </c>
      <c r="B146" t="s">
        <v>179</v>
      </c>
      <c r="C146" s="1">
        <v>20303</v>
      </c>
      <c r="D146" t="s">
        <v>23</v>
      </c>
      <c r="E146" s="2" t="s">
        <v>24</v>
      </c>
      <c r="F146" s="2" t="s">
        <v>34</v>
      </c>
      <c r="G146" s="2" t="s">
        <v>30</v>
      </c>
      <c r="H146" s="3">
        <v>29949</v>
      </c>
      <c r="I146" s="2">
        <v>1981</v>
      </c>
      <c r="J146" s="2">
        <v>1986</v>
      </c>
      <c r="K146" s="3">
        <v>43677</v>
      </c>
      <c r="L146" s="2">
        <v>0</v>
      </c>
      <c r="M146" s="2" t="s">
        <v>28</v>
      </c>
      <c r="N146" s="2">
        <v>63</v>
      </c>
      <c r="O146" s="2">
        <v>26.41</v>
      </c>
      <c r="P146" s="2">
        <v>63.99</v>
      </c>
      <c r="Q146" s="2">
        <v>92.99</v>
      </c>
      <c r="R146" s="2">
        <v>213.36</v>
      </c>
      <c r="S146" s="2">
        <v>213.36</v>
      </c>
      <c r="T146" s="2">
        <v>20.43</v>
      </c>
      <c r="U146" s="2">
        <v>212</v>
      </c>
      <c r="V146" s="2" t="s">
        <v>28</v>
      </c>
      <c r="X146" s="2"/>
      <c r="Y146" s="2"/>
    </row>
    <row r="147" spans="1:25" x14ac:dyDescent="0.25">
      <c r="A147">
        <v>146</v>
      </c>
      <c r="B147" t="s">
        <v>180</v>
      </c>
      <c r="C147" s="1">
        <v>29186</v>
      </c>
      <c r="D147" t="s">
        <v>23</v>
      </c>
      <c r="E147" s="2" t="s">
        <v>24</v>
      </c>
      <c r="F147" s="2" t="s">
        <v>34</v>
      </c>
      <c r="G147" s="2" t="s">
        <v>26</v>
      </c>
      <c r="H147" s="3">
        <v>37222</v>
      </c>
      <c r="I147" s="2">
        <v>2001</v>
      </c>
      <c r="J147" s="2">
        <v>2015</v>
      </c>
      <c r="K147" s="3">
        <v>43677</v>
      </c>
      <c r="L147" s="2">
        <v>0</v>
      </c>
      <c r="M147" s="2" t="s">
        <v>28</v>
      </c>
      <c r="N147" s="2">
        <v>39</v>
      </c>
      <c r="O147" s="2">
        <v>22</v>
      </c>
      <c r="P147" s="2">
        <v>39.67</v>
      </c>
      <c r="Q147" s="2">
        <v>121.56</v>
      </c>
      <c r="R147" s="2">
        <v>213.36</v>
      </c>
      <c r="S147" s="2">
        <v>213.36</v>
      </c>
      <c r="T147" s="2">
        <v>26.7</v>
      </c>
      <c r="U147" s="2">
        <v>815</v>
      </c>
      <c r="V147" s="2" t="s">
        <v>28</v>
      </c>
      <c r="X147" s="2"/>
      <c r="Y147" s="2"/>
    </row>
    <row r="148" spans="1:25" x14ac:dyDescent="0.25">
      <c r="A148">
        <v>147</v>
      </c>
      <c r="B148" t="s">
        <v>181</v>
      </c>
      <c r="C148" s="1">
        <v>31365</v>
      </c>
      <c r="D148" t="s">
        <v>23</v>
      </c>
      <c r="E148" s="2" t="s">
        <v>24</v>
      </c>
      <c r="F148" s="2" t="s">
        <v>34</v>
      </c>
      <c r="G148" s="2" t="s">
        <v>30</v>
      </c>
      <c r="H148" s="3">
        <v>39764</v>
      </c>
      <c r="I148" s="2">
        <v>2008</v>
      </c>
      <c r="J148" s="2">
        <v>2009</v>
      </c>
      <c r="K148" s="3">
        <v>43677</v>
      </c>
      <c r="L148" s="2">
        <v>0</v>
      </c>
      <c r="M148" s="2" t="s">
        <v>28</v>
      </c>
      <c r="N148" s="2">
        <v>33</v>
      </c>
      <c r="O148" s="2">
        <v>23</v>
      </c>
      <c r="P148" s="2">
        <v>33.71</v>
      </c>
      <c r="Q148" s="2">
        <v>112.49</v>
      </c>
      <c r="R148" s="2">
        <v>213.36</v>
      </c>
      <c r="S148" s="2">
        <v>213.36</v>
      </c>
      <c r="T148" s="2">
        <v>24.71</v>
      </c>
      <c r="U148" s="2">
        <v>1</v>
      </c>
      <c r="V148" s="2" t="s">
        <v>28</v>
      </c>
      <c r="X148" s="2"/>
      <c r="Y148" s="2"/>
    </row>
    <row r="149" spans="1:25" x14ac:dyDescent="0.25">
      <c r="A149">
        <v>148</v>
      </c>
      <c r="B149" t="s">
        <v>182</v>
      </c>
      <c r="C149" s="1">
        <v>25259</v>
      </c>
      <c r="D149" t="s">
        <v>23</v>
      </c>
      <c r="E149" s="2" t="s">
        <v>24</v>
      </c>
      <c r="F149" s="2" t="s">
        <v>34</v>
      </c>
      <c r="G149" s="2" t="s">
        <v>43</v>
      </c>
      <c r="H149" s="3">
        <v>33543</v>
      </c>
      <c r="I149" s="2">
        <v>1991</v>
      </c>
      <c r="J149" s="2">
        <v>1996</v>
      </c>
      <c r="K149" s="3">
        <v>43677</v>
      </c>
      <c r="L149" s="2">
        <v>0</v>
      </c>
      <c r="M149" s="2" t="s">
        <v>28</v>
      </c>
      <c r="N149" s="2">
        <v>50</v>
      </c>
      <c r="O149" s="2">
        <v>22.68</v>
      </c>
      <c r="P149" s="2">
        <v>50.43</v>
      </c>
      <c r="Q149" s="2">
        <v>104.33</v>
      </c>
      <c r="R149" s="2">
        <v>213.36</v>
      </c>
      <c r="S149" s="2">
        <v>213.36</v>
      </c>
      <c r="T149" s="2">
        <v>22.92</v>
      </c>
      <c r="U149" s="2">
        <v>249</v>
      </c>
      <c r="V149" s="2" t="s">
        <v>28</v>
      </c>
      <c r="X149" s="2"/>
      <c r="Y149" s="2"/>
    </row>
    <row r="150" spans="1:25" x14ac:dyDescent="0.25">
      <c r="A150">
        <v>149</v>
      </c>
      <c r="B150" t="s">
        <v>183</v>
      </c>
      <c r="C150" s="1">
        <v>30965</v>
      </c>
      <c r="D150" t="s">
        <v>23</v>
      </c>
      <c r="E150" s="2" t="s">
        <v>24</v>
      </c>
      <c r="F150" s="2" t="s">
        <v>34</v>
      </c>
      <c r="G150" s="2" t="s">
        <v>26</v>
      </c>
      <c r="H150" s="3">
        <v>39099</v>
      </c>
      <c r="I150" s="2">
        <v>2006</v>
      </c>
      <c r="J150" s="2">
        <v>2016</v>
      </c>
      <c r="K150" s="3">
        <v>43677</v>
      </c>
      <c r="L150" s="2">
        <v>0</v>
      </c>
      <c r="M150" s="2" t="s">
        <v>28</v>
      </c>
      <c r="N150" s="2">
        <v>34</v>
      </c>
      <c r="O150" s="2">
        <v>22.27</v>
      </c>
      <c r="P150" s="2">
        <v>34.799999999999997</v>
      </c>
      <c r="Q150" s="2">
        <v>108.86</v>
      </c>
      <c r="R150" s="2">
        <v>213.36</v>
      </c>
      <c r="S150" s="2">
        <v>213.36</v>
      </c>
      <c r="T150" s="2">
        <v>23.91</v>
      </c>
      <c r="U150" s="2">
        <v>474</v>
      </c>
      <c r="V150" s="2" t="s">
        <v>28</v>
      </c>
      <c r="X150" s="2"/>
      <c r="Y150" s="2"/>
    </row>
    <row r="151" spans="1:25" x14ac:dyDescent="0.25">
      <c r="A151">
        <v>150</v>
      </c>
      <c r="B151" t="s">
        <v>184</v>
      </c>
      <c r="C151" s="1">
        <v>29890</v>
      </c>
      <c r="D151" t="s">
        <v>23</v>
      </c>
      <c r="E151" s="2" t="s">
        <v>24</v>
      </c>
      <c r="F151" s="2" t="s">
        <v>34</v>
      </c>
      <c r="G151" s="2" t="s">
        <v>26</v>
      </c>
      <c r="H151" s="3">
        <v>37194</v>
      </c>
      <c r="I151" s="2">
        <v>2001</v>
      </c>
      <c r="J151" s="2">
        <v>2010</v>
      </c>
      <c r="K151" s="3">
        <v>43677</v>
      </c>
      <c r="L151" s="2">
        <v>0</v>
      </c>
      <c r="M151" s="2" t="s">
        <v>28</v>
      </c>
      <c r="N151" s="2">
        <v>37</v>
      </c>
      <c r="O151" s="2">
        <v>20</v>
      </c>
      <c r="P151" s="2">
        <v>37.75</v>
      </c>
      <c r="Q151" s="2">
        <v>99.79</v>
      </c>
      <c r="R151" s="2">
        <v>213.36</v>
      </c>
      <c r="S151" s="2">
        <v>213.36</v>
      </c>
      <c r="T151" s="2">
        <v>21.92</v>
      </c>
      <c r="U151" s="2">
        <v>400</v>
      </c>
      <c r="V151" s="2" t="s">
        <v>28</v>
      </c>
      <c r="X151" s="2"/>
      <c r="Y151" s="2"/>
    </row>
    <row r="152" spans="1:25" x14ac:dyDescent="0.25">
      <c r="A152">
        <v>151</v>
      </c>
      <c r="B152" t="s">
        <v>185</v>
      </c>
      <c r="C152" s="1">
        <v>29585</v>
      </c>
      <c r="D152" t="s">
        <v>23</v>
      </c>
      <c r="E152" s="2" t="s">
        <v>24</v>
      </c>
      <c r="F152" s="2" t="s">
        <v>25</v>
      </c>
      <c r="G152" s="2" t="s">
        <v>26</v>
      </c>
      <c r="H152" s="3">
        <v>38297</v>
      </c>
      <c r="I152" s="2">
        <v>2004</v>
      </c>
      <c r="J152" s="2">
        <v>2011</v>
      </c>
      <c r="K152" s="3">
        <v>43677</v>
      </c>
      <c r="L152" s="2">
        <v>0</v>
      </c>
      <c r="M152" s="2" t="s">
        <v>28</v>
      </c>
      <c r="N152" s="2">
        <v>38</v>
      </c>
      <c r="O152" s="2">
        <v>23.85</v>
      </c>
      <c r="P152" s="2">
        <v>38.58</v>
      </c>
      <c r="Q152" s="2">
        <v>111.13</v>
      </c>
      <c r="R152" s="2">
        <v>213.36</v>
      </c>
      <c r="S152" s="2">
        <v>213.36</v>
      </c>
      <c r="T152" s="2">
        <v>24.41</v>
      </c>
      <c r="U152" s="2">
        <v>234</v>
      </c>
      <c r="V152" s="2" t="s">
        <v>28</v>
      </c>
      <c r="X152" s="2"/>
      <c r="Y152" s="2"/>
    </row>
    <row r="153" spans="1:25" x14ac:dyDescent="0.25">
      <c r="A153">
        <v>152</v>
      </c>
      <c r="B153" t="s">
        <v>186</v>
      </c>
      <c r="C153" s="1">
        <v>27715</v>
      </c>
      <c r="D153" t="s">
        <v>23</v>
      </c>
      <c r="E153" s="2" t="s">
        <v>24</v>
      </c>
      <c r="F153" s="2" t="s">
        <v>34</v>
      </c>
      <c r="G153" s="2" t="s">
        <v>26</v>
      </c>
      <c r="H153" s="3">
        <v>36196</v>
      </c>
      <c r="I153" s="2">
        <v>1998</v>
      </c>
      <c r="J153" s="2">
        <v>2009</v>
      </c>
      <c r="K153" s="3">
        <v>43677</v>
      </c>
      <c r="L153" s="2">
        <v>0</v>
      </c>
      <c r="M153" s="2" t="s">
        <v>28</v>
      </c>
      <c r="N153" s="2">
        <v>43</v>
      </c>
      <c r="O153" s="2">
        <v>23.22</v>
      </c>
      <c r="P153" s="2">
        <v>43.7</v>
      </c>
      <c r="Q153" s="2">
        <v>136.08000000000001</v>
      </c>
      <c r="R153" s="2">
        <v>213.36</v>
      </c>
      <c r="S153" s="2">
        <v>213.36</v>
      </c>
      <c r="T153" s="2">
        <v>29.89</v>
      </c>
      <c r="U153" s="2">
        <v>358</v>
      </c>
      <c r="V153" s="2" t="s">
        <v>28</v>
      </c>
      <c r="X153" s="2"/>
      <c r="Y153" s="2"/>
    </row>
    <row r="154" spans="1:25" x14ac:dyDescent="0.25">
      <c r="A154">
        <v>153</v>
      </c>
      <c r="B154" t="s">
        <v>187</v>
      </c>
      <c r="C154" s="1">
        <v>24647</v>
      </c>
      <c r="D154" t="s">
        <v>23</v>
      </c>
      <c r="E154" s="2" t="s">
        <v>24</v>
      </c>
      <c r="F154" s="2" t="s">
        <v>34</v>
      </c>
      <c r="G154" s="2" t="s">
        <v>30</v>
      </c>
      <c r="H154" s="3">
        <v>33183</v>
      </c>
      <c r="I154" s="2">
        <v>1990</v>
      </c>
      <c r="J154" s="2">
        <v>1992</v>
      </c>
      <c r="K154" s="3">
        <v>43677</v>
      </c>
      <c r="L154" s="2">
        <v>0</v>
      </c>
      <c r="M154" s="2" t="s">
        <v>28</v>
      </c>
      <c r="N154" s="2">
        <v>52</v>
      </c>
      <c r="O154" s="2">
        <v>23.37</v>
      </c>
      <c r="P154" s="2">
        <v>52.1</v>
      </c>
      <c r="Q154" s="2">
        <v>107.5</v>
      </c>
      <c r="R154" s="2">
        <v>213.36</v>
      </c>
      <c r="S154" s="2">
        <v>213.36</v>
      </c>
      <c r="T154" s="2">
        <v>23.61</v>
      </c>
      <c r="U154" s="2">
        <v>52</v>
      </c>
      <c r="V154" s="2" t="s">
        <v>28</v>
      </c>
      <c r="X154" s="2"/>
      <c r="Y154" s="2"/>
    </row>
    <row r="155" spans="1:25" x14ac:dyDescent="0.25">
      <c r="A155">
        <v>154</v>
      </c>
      <c r="B155" t="s">
        <v>188</v>
      </c>
      <c r="C155" s="1">
        <v>32077</v>
      </c>
      <c r="D155" t="s">
        <v>23</v>
      </c>
      <c r="E155" s="2" t="s">
        <v>169</v>
      </c>
      <c r="F155" s="2" t="s">
        <v>25</v>
      </c>
      <c r="H155" s="3">
        <v>39386</v>
      </c>
      <c r="I155" s="2">
        <v>2007</v>
      </c>
      <c r="J155" s="2">
        <v>2012</v>
      </c>
      <c r="K155" s="3">
        <v>43677</v>
      </c>
      <c r="L155" s="2">
        <v>0</v>
      </c>
      <c r="M155" s="2" t="s">
        <v>28</v>
      </c>
      <c r="N155" s="2">
        <v>31</v>
      </c>
      <c r="O155" s="2">
        <v>20.010000000000002</v>
      </c>
      <c r="P155" s="2">
        <v>31.76</v>
      </c>
      <c r="Q155" s="2">
        <v>107.95</v>
      </c>
      <c r="R155" s="2">
        <v>213.36</v>
      </c>
      <c r="S155" s="2">
        <v>213.36</v>
      </c>
      <c r="T155" s="2">
        <v>23.71</v>
      </c>
      <c r="U155" s="2">
        <v>272</v>
      </c>
      <c r="V155" s="2" t="s">
        <v>28</v>
      </c>
      <c r="X155" s="2"/>
      <c r="Y155" s="2"/>
    </row>
    <row r="156" spans="1:25" x14ac:dyDescent="0.25">
      <c r="A156">
        <v>155</v>
      </c>
      <c r="B156" t="s">
        <v>189</v>
      </c>
      <c r="C156" s="1">
        <v>22294</v>
      </c>
      <c r="D156" t="s">
        <v>23</v>
      </c>
      <c r="E156" s="2" t="s">
        <v>24</v>
      </c>
      <c r="F156" s="2" t="s">
        <v>34</v>
      </c>
      <c r="G156" s="2" t="s">
        <v>26</v>
      </c>
      <c r="H156" s="3">
        <v>30992</v>
      </c>
      <c r="I156" s="2">
        <v>1984</v>
      </c>
      <c r="J156" s="2">
        <v>1986</v>
      </c>
      <c r="K156" s="3">
        <v>43677</v>
      </c>
      <c r="L156" s="2">
        <v>0</v>
      </c>
      <c r="M156" s="2" t="s">
        <v>28</v>
      </c>
      <c r="N156" s="2">
        <v>58</v>
      </c>
      <c r="O156" s="2">
        <v>23.81</v>
      </c>
      <c r="P156" s="2">
        <v>58.54</v>
      </c>
      <c r="Q156" s="2">
        <v>95.25</v>
      </c>
      <c r="R156" s="2">
        <v>213.36</v>
      </c>
      <c r="S156" s="2">
        <v>213.36</v>
      </c>
      <c r="T156" s="2">
        <v>20.92</v>
      </c>
      <c r="U156" s="2">
        <v>14</v>
      </c>
      <c r="V156" s="2" t="s">
        <v>28</v>
      </c>
      <c r="X156" s="2"/>
      <c r="Y156" s="2"/>
    </row>
    <row r="157" spans="1:25" x14ac:dyDescent="0.25">
      <c r="A157">
        <v>156</v>
      </c>
      <c r="B157" t="s">
        <v>190</v>
      </c>
      <c r="C157" s="1">
        <v>31684</v>
      </c>
      <c r="D157" t="s">
        <v>23</v>
      </c>
      <c r="E157" s="2" t="s">
        <v>24</v>
      </c>
      <c r="F157" s="2" t="s">
        <v>25</v>
      </c>
      <c r="G157" s="2" t="s">
        <v>26</v>
      </c>
      <c r="H157" s="3">
        <v>40905</v>
      </c>
      <c r="I157" s="2">
        <v>2011</v>
      </c>
      <c r="J157" s="2">
        <v>2015</v>
      </c>
      <c r="K157" s="3">
        <v>43677</v>
      </c>
      <c r="L157" s="2">
        <v>0</v>
      </c>
      <c r="M157" s="2" t="s">
        <v>28</v>
      </c>
      <c r="N157" s="2">
        <v>32</v>
      </c>
      <c r="O157" s="2">
        <v>25.25</v>
      </c>
      <c r="P157" s="2">
        <v>32.840000000000003</v>
      </c>
      <c r="Q157" s="2">
        <v>114.76</v>
      </c>
      <c r="R157" s="2">
        <v>213.36</v>
      </c>
      <c r="S157" s="2">
        <v>213.36</v>
      </c>
      <c r="T157" s="2">
        <v>25.21</v>
      </c>
      <c r="U157" s="2">
        <v>62</v>
      </c>
      <c r="V157" s="2" t="s">
        <v>28</v>
      </c>
      <c r="X157" s="2"/>
      <c r="Y157" s="2"/>
    </row>
    <row r="158" spans="1:25" x14ac:dyDescent="0.25">
      <c r="A158">
        <v>157</v>
      </c>
      <c r="B158" t="s">
        <v>191</v>
      </c>
      <c r="C158" s="1">
        <v>30069</v>
      </c>
      <c r="D158" t="s">
        <v>23</v>
      </c>
      <c r="E158" s="2" t="s">
        <v>24</v>
      </c>
      <c r="F158" s="2" t="s">
        <v>34</v>
      </c>
      <c r="G158" s="2" t="s">
        <v>30</v>
      </c>
      <c r="H158" s="3">
        <v>37924</v>
      </c>
      <c r="I158" s="2">
        <v>2003</v>
      </c>
      <c r="J158" s="2">
        <v>2016</v>
      </c>
      <c r="K158" s="3">
        <v>43677</v>
      </c>
      <c r="L158" s="2">
        <v>0</v>
      </c>
      <c r="M158" s="2" t="s">
        <v>28</v>
      </c>
      <c r="N158" s="2">
        <v>37</v>
      </c>
      <c r="O158" s="2">
        <v>21.51</v>
      </c>
      <c r="P158" s="2">
        <v>37.26</v>
      </c>
      <c r="Q158" s="2">
        <v>120.2</v>
      </c>
      <c r="R158" s="2">
        <v>213.36</v>
      </c>
      <c r="S158" s="2">
        <v>213.36</v>
      </c>
      <c r="T158" s="2">
        <v>26.4</v>
      </c>
      <c r="U158" s="2">
        <v>708</v>
      </c>
      <c r="V158" s="2" t="s">
        <v>28</v>
      </c>
      <c r="X158" s="2"/>
      <c r="Y158" s="2"/>
    </row>
    <row r="159" spans="1:25" x14ac:dyDescent="0.25">
      <c r="A159">
        <v>158</v>
      </c>
      <c r="B159" t="s">
        <v>192</v>
      </c>
      <c r="C159" s="1">
        <v>19441</v>
      </c>
      <c r="D159" t="s">
        <v>23</v>
      </c>
      <c r="E159" s="2" t="s">
        <v>80</v>
      </c>
      <c r="F159" s="2" t="s">
        <v>34</v>
      </c>
      <c r="G159" s="2" t="s">
        <v>30</v>
      </c>
      <c r="H159" s="3">
        <v>27690</v>
      </c>
      <c r="I159" s="2">
        <v>1975</v>
      </c>
      <c r="J159" s="2">
        <v>1986</v>
      </c>
      <c r="K159" s="3">
        <v>43677</v>
      </c>
      <c r="L159" s="2">
        <v>0</v>
      </c>
      <c r="M159" s="2" t="s">
        <v>28</v>
      </c>
      <c r="N159" s="2">
        <v>66</v>
      </c>
      <c r="O159" s="2">
        <v>22.58</v>
      </c>
      <c r="P159" s="2">
        <v>66.349999999999994</v>
      </c>
      <c r="Q159" s="2">
        <v>106.59</v>
      </c>
      <c r="R159" s="2">
        <v>213.36</v>
      </c>
      <c r="S159" s="2">
        <v>213.36</v>
      </c>
      <c r="T159" s="2">
        <v>23.42</v>
      </c>
      <c r="U159" s="2">
        <v>814</v>
      </c>
      <c r="V159" s="2" t="s">
        <v>28</v>
      </c>
      <c r="X159" s="2"/>
      <c r="Y159" s="2"/>
    </row>
    <row r="160" spans="1:25" x14ac:dyDescent="0.25">
      <c r="A160">
        <v>159</v>
      </c>
      <c r="B160" t="s">
        <v>193</v>
      </c>
      <c r="C160" s="1">
        <v>33556</v>
      </c>
      <c r="D160" t="s">
        <v>23</v>
      </c>
      <c r="E160" s="2" t="s">
        <v>24</v>
      </c>
      <c r="F160" s="2" t="s">
        <v>34</v>
      </c>
      <c r="G160" s="2" t="s">
        <v>30</v>
      </c>
      <c r="H160" s="3">
        <v>41947</v>
      </c>
      <c r="I160" s="2">
        <v>2014</v>
      </c>
      <c r="J160" s="2">
        <v>2015</v>
      </c>
      <c r="K160" s="3">
        <v>43677</v>
      </c>
      <c r="L160" s="2">
        <v>0</v>
      </c>
      <c r="M160" s="2" t="s">
        <v>28</v>
      </c>
      <c r="N160" s="2">
        <v>27</v>
      </c>
      <c r="O160" s="2">
        <v>22.97</v>
      </c>
      <c r="P160" s="2">
        <v>27.71</v>
      </c>
      <c r="Q160" s="2">
        <v>111.13</v>
      </c>
      <c r="R160" s="2">
        <v>213.36</v>
      </c>
      <c r="S160" s="2">
        <v>213.36</v>
      </c>
      <c r="T160" s="2">
        <v>24.41</v>
      </c>
      <c r="U160" s="2">
        <v>5</v>
      </c>
      <c r="V160" s="2" t="s">
        <v>28</v>
      </c>
      <c r="X160" s="2"/>
      <c r="Y160" s="2"/>
    </row>
    <row r="161" spans="1:26" x14ac:dyDescent="0.25">
      <c r="A161">
        <v>160</v>
      </c>
      <c r="B161" t="s">
        <v>194</v>
      </c>
      <c r="C161" s="1">
        <v>27285</v>
      </c>
      <c r="D161" t="s">
        <v>23</v>
      </c>
      <c r="E161" s="2" t="s">
        <v>24</v>
      </c>
      <c r="F161" s="2" t="s">
        <v>34</v>
      </c>
      <c r="G161" s="2" t="s">
        <v>26</v>
      </c>
      <c r="H161" s="3">
        <v>35370</v>
      </c>
      <c r="I161" s="2">
        <v>1996</v>
      </c>
      <c r="J161" s="2">
        <v>2003</v>
      </c>
      <c r="K161" s="3">
        <v>43677</v>
      </c>
      <c r="L161" s="2">
        <v>0</v>
      </c>
      <c r="M161" s="2" t="s">
        <v>28</v>
      </c>
      <c r="N161" s="2">
        <v>44</v>
      </c>
      <c r="O161" s="2">
        <v>22.14</v>
      </c>
      <c r="P161" s="2">
        <v>44.88</v>
      </c>
      <c r="Q161" s="2">
        <v>106.59</v>
      </c>
      <c r="R161" s="2">
        <v>213.36</v>
      </c>
      <c r="S161" s="2">
        <v>213.36</v>
      </c>
      <c r="T161" s="2">
        <v>23.42</v>
      </c>
      <c r="U161" s="2">
        <v>371</v>
      </c>
      <c r="V161" s="2" t="s">
        <v>28</v>
      </c>
      <c r="X161" s="2"/>
      <c r="Y161" s="2"/>
    </row>
    <row r="162" spans="1:26" x14ac:dyDescent="0.25">
      <c r="A162">
        <v>161</v>
      </c>
      <c r="B162" t="s">
        <v>195</v>
      </c>
      <c r="C162" s="1">
        <v>23148</v>
      </c>
      <c r="D162" t="s">
        <v>23</v>
      </c>
      <c r="E162" s="2" t="s">
        <v>80</v>
      </c>
      <c r="F162" s="2" t="s">
        <v>34</v>
      </c>
      <c r="G162" s="2" t="s">
        <v>30</v>
      </c>
      <c r="H162" s="3">
        <v>31345</v>
      </c>
      <c r="I162" s="2">
        <v>1985</v>
      </c>
      <c r="J162" s="2">
        <v>1996</v>
      </c>
      <c r="K162" s="3">
        <v>43677</v>
      </c>
      <c r="L162" s="2">
        <v>0</v>
      </c>
      <c r="M162" s="2" t="s">
        <v>28</v>
      </c>
      <c r="N162" s="2">
        <v>56</v>
      </c>
      <c r="O162" s="2">
        <v>22.44</v>
      </c>
      <c r="P162" s="2">
        <v>56.21</v>
      </c>
      <c r="Q162" s="2">
        <v>113.4</v>
      </c>
      <c r="R162" s="2">
        <v>213.36</v>
      </c>
      <c r="S162" s="2">
        <v>213.36</v>
      </c>
      <c r="T162" s="2">
        <v>24.91</v>
      </c>
      <c r="U162" s="2">
        <v>784</v>
      </c>
      <c r="V162" s="2" t="s">
        <v>28</v>
      </c>
      <c r="X162" s="2"/>
      <c r="Y162" s="2"/>
    </row>
    <row r="163" spans="1:26" x14ac:dyDescent="0.25">
      <c r="A163">
        <v>162</v>
      </c>
      <c r="B163" t="s">
        <v>196</v>
      </c>
      <c r="C163" s="1">
        <v>18961</v>
      </c>
      <c r="D163" t="s">
        <v>23</v>
      </c>
      <c r="E163" s="2" t="s">
        <v>24</v>
      </c>
      <c r="F163" s="2" t="s">
        <v>34</v>
      </c>
      <c r="G163" s="2" t="s">
        <v>30</v>
      </c>
      <c r="H163" s="3">
        <v>27321</v>
      </c>
      <c r="I163" s="2">
        <v>1974</v>
      </c>
      <c r="J163" s="2">
        <v>1976</v>
      </c>
      <c r="K163" s="3">
        <v>43677</v>
      </c>
      <c r="L163" s="2">
        <v>0</v>
      </c>
      <c r="M163" s="2" t="s">
        <v>28</v>
      </c>
      <c r="N163" s="2">
        <v>67</v>
      </c>
      <c r="O163" s="2">
        <v>22.89</v>
      </c>
      <c r="P163" s="2">
        <v>67.67</v>
      </c>
      <c r="Q163" s="2">
        <v>111.13</v>
      </c>
      <c r="R163" s="2">
        <v>213.36</v>
      </c>
      <c r="S163" s="2">
        <v>213.36</v>
      </c>
      <c r="T163" s="2">
        <v>24.41</v>
      </c>
      <c r="U163" s="2">
        <v>76</v>
      </c>
      <c r="V163" s="2" t="s">
        <v>28</v>
      </c>
      <c r="X163" s="2"/>
      <c r="Y163" s="2"/>
    </row>
    <row r="164" spans="1:26" x14ac:dyDescent="0.25">
      <c r="A164">
        <v>163</v>
      </c>
      <c r="B164" t="s">
        <v>197</v>
      </c>
      <c r="C164" s="1">
        <v>32563</v>
      </c>
      <c r="D164" t="s">
        <v>23</v>
      </c>
      <c r="E164" s="2" t="s">
        <v>24</v>
      </c>
      <c r="F164" s="2" t="s">
        <v>34</v>
      </c>
      <c r="G164" s="2" t="s">
        <v>30</v>
      </c>
      <c r="H164" s="3">
        <v>39753</v>
      </c>
      <c r="I164" s="2">
        <v>2008</v>
      </c>
      <c r="J164" s="2">
        <v>2019</v>
      </c>
      <c r="K164" s="3">
        <v>43677</v>
      </c>
      <c r="L164" s="2">
        <v>0</v>
      </c>
      <c r="M164" s="2" t="s">
        <v>28</v>
      </c>
      <c r="N164" s="2">
        <v>30</v>
      </c>
      <c r="O164" s="2">
        <v>19.690000000000001</v>
      </c>
      <c r="P164" s="2">
        <v>30.43</v>
      </c>
      <c r="Q164" s="2">
        <v>120.2</v>
      </c>
      <c r="R164" s="2">
        <v>213.36</v>
      </c>
      <c r="S164" s="2">
        <v>213.36</v>
      </c>
      <c r="T164" s="2">
        <v>26.4</v>
      </c>
      <c r="U164" s="2">
        <v>410</v>
      </c>
      <c r="V164" s="2" t="s">
        <v>28</v>
      </c>
      <c r="X164" s="2"/>
      <c r="Y164" s="2"/>
    </row>
    <row r="165" spans="1:26" x14ac:dyDescent="0.25">
      <c r="A165">
        <v>164</v>
      </c>
      <c r="B165" t="s">
        <v>198</v>
      </c>
      <c r="C165" s="1">
        <v>32014</v>
      </c>
      <c r="D165" t="s">
        <v>23</v>
      </c>
      <c r="E165" s="2" t="s">
        <v>24</v>
      </c>
      <c r="F165" s="2" t="s">
        <v>25</v>
      </c>
      <c r="G165" s="2" t="s">
        <v>30</v>
      </c>
      <c r="H165" s="3">
        <v>41264</v>
      </c>
      <c r="I165" s="2">
        <v>2012</v>
      </c>
      <c r="J165" s="2">
        <v>2014</v>
      </c>
      <c r="K165" s="3">
        <v>43677</v>
      </c>
      <c r="L165" s="2">
        <v>0</v>
      </c>
      <c r="M165" s="2" t="s">
        <v>28</v>
      </c>
      <c r="N165" s="2">
        <v>31</v>
      </c>
      <c r="O165" s="2">
        <v>25.33</v>
      </c>
      <c r="P165" s="2">
        <v>31.93</v>
      </c>
      <c r="Q165" s="2">
        <v>117.93</v>
      </c>
      <c r="R165" s="2">
        <v>213.36</v>
      </c>
      <c r="S165" s="2">
        <v>213.36</v>
      </c>
      <c r="T165" s="2">
        <v>25.91</v>
      </c>
      <c r="U165" s="2">
        <v>45</v>
      </c>
      <c r="V165" s="2" t="s">
        <v>28</v>
      </c>
      <c r="X165" s="2"/>
      <c r="Y165" s="2"/>
    </row>
    <row r="166" spans="1:26" x14ac:dyDescent="0.25">
      <c r="A166">
        <v>165</v>
      </c>
      <c r="B166" t="s">
        <v>199</v>
      </c>
      <c r="C166" s="1">
        <v>30522</v>
      </c>
      <c r="D166" t="s">
        <v>23</v>
      </c>
      <c r="E166" s="2" t="s">
        <v>24</v>
      </c>
      <c r="F166" s="2" t="s">
        <v>25</v>
      </c>
      <c r="G166" s="2" t="s">
        <v>30</v>
      </c>
      <c r="H166" s="3">
        <v>38294</v>
      </c>
      <c r="I166" s="2">
        <v>2004</v>
      </c>
      <c r="J166" s="2">
        <v>2011</v>
      </c>
      <c r="K166" s="3">
        <v>43677</v>
      </c>
      <c r="L166" s="2">
        <v>0</v>
      </c>
      <c r="M166" s="2" t="s">
        <v>28</v>
      </c>
      <c r="N166" s="2">
        <v>36</v>
      </c>
      <c r="O166" s="2">
        <v>21.28</v>
      </c>
      <c r="P166" s="2">
        <v>36.020000000000003</v>
      </c>
      <c r="Q166" s="2">
        <v>108.86</v>
      </c>
      <c r="R166" s="2">
        <v>213.36</v>
      </c>
      <c r="S166" s="2">
        <v>213.36</v>
      </c>
      <c r="T166" s="2">
        <v>23.91</v>
      </c>
      <c r="U166" s="2">
        <v>419</v>
      </c>
      <c r="V166" s="2" t="s">
        <v>28</v>
      </c>
      <c r="X166" s="2"/>
      <c r="Y166" s="2"/>
    </row>
    <row r="167" spans="1:26" x14ac:dyDescent="0.25">
      <c r="A167">
        <v>166</v>
      </c>
      <c r="B167" t="s">
        <v>200</v>
      </c>
      <c r="C167" s="1">
        <v>18943</v>
      </c>
      <c r="D167" t="s">
        <v>23</v>
      </c>
      <c r="E167" s="2" t="s">
        <v>80</v>
      </c>
      <c r="F167" s="2" t="s">
        <v>34</v>
      </c>
      <c r="G167" s="2" t="s">
        <v>30</v>
      </c>
      <c r="H167" s="3">
        <v>26946</v>
      </c>
      <c r="I167" s="2">
        <v>1973</v>
      </c>
      <c r="J167" s="2">
        <v>1982</v>
      </c>
      <c r="K167" s="3">
        <v>43677</v>
      </c>
      <c r="L167" s="2">
        <v>0</v>
      </c>
      <c r="M167" s="2" t="s">
        <v>28</v>
      </c>
      <c r="N167" s="2">
        <v>67</v>
      </c>
      <c r="O167" s="2">
        <v>21.91</v>
      </c>
      <c r="P167" s="2">
        <v>67.72</v>
      </c>
      <c r="Q167" s="2">
        <v>104.33</v>
      </c>
      <c r="R167" s="2">
        <v>213.36</v>
      </c>
      <c r="S167" s="2">
        <v>213.36</v>
      </c>
      <c r="T167" s="2">
        <v>22.92</v>
      </c>
      <c r="U167" s="2">
        <v>555</v>
      </c>
      <c r="V167" s="2" t="s">
        <v>28</v>
      </c>
      <c r="X167" s="2"/>
      <c r="Y167" s="2"/>
    </row>
    <row r="168" spans="1:26" x14ac:dyDescent="0.25">
      <c r="A168">
        <v>167</v>
      </c>
      <c r="B168" t="s">
        <v>201</v>
      </c>
      <c r="C168" s="1">
        <v>19336</v>
      </c>
      <c r="D168" t="s">
        <v>23</v>
      </c>
      <c r="E168" s="2" t="s">
        <v>24</v>
      </c>
      <c r="F168" s="2" t="s">
        <v>34</v>
      </c>
      <c r="G168" s="2" t="s">
        <v>26</v>
      </c>
      <c r="H168" s="3">
        <v>29613</v>
      </c>
      <c r="I168" s="2">
        <v>1980</v>
      </c>
      <c r="J168" s="2">
        <v>1981</v>
      </c>
      <c r="K168" s="3">
        <v>42201</v>
      </c>
      <c r="L168" s="2">
        <v>1</v>
      </c>
      <c r="M168" s="2" t="s">
        <v>27</v>
      </c>
      <c r="N168" s="2">
        <v>62</v>
      </c>
      <c r="O168" s="2">
        <v>28.14</v>
      </c>
      <c r="P168" s="2">
        <v>62.6</v>
      </c>
      <c r="Q168" s="2">
        <v>103.42</v>
      </c>
      <c r="R168" s="2">
        <v>213.36</v>
      </c>
      <c r="S168" s="2">
        <v>213.36</v>
      </c>
      <c r="T168" s="2">
        <v>22.72</v>
      </c>
      <c r="U168" s="2">
        <v>3</v>
      </c>
      <c r="V168" s="2" t="s">
        <v>28</v>
      </c>
      <c r="W168" s="2" t="s">
        <v>4395</v>
      </c>
      <c r="X168" s="2" t="s">
        <v>4395</v>
      </c>
      <c r="Y168" s="2" t="s">
        <v>4421</v>
      </c>
      <c r="Z168" s="2" t="s">
        <v>4435</v>
      </c>
    </row>
    <row r="169" spans="1:26" x14ac:dyDescent="0.25">
      <c r="A169">
        <v>168</v>
      </c>
      <c r="B169" t="s">
        <v>202</v>
      </c>
      <c r="C169" s="1">
        <v>21459</v>
      </c>
      <c r="D169" t="s">
        <v>23</v>
      </c>
      <c r="E169" s="2" t="s">
        <v>80</v>
      </c>
      <c r="F169" s="2" t="s">
        <v>34</v>
      </c>
      <c r="G169" s="2" t="s">
        <v>26</v>
      </c>
      <c r="H169" s="3">
        <v>29889</v>
      </c>
      <c r="I169" s="2">
        <v>1981</v>
      </c>
      <c r="J169" s="2">
        <v>1998</v>
      </c>
      <c r="K169" s="3">
        <v>43677</v>
      </c>
      <c r="L169" s="2">
        <v>0</v>
      </c>
      <c r="M169" s="2" t="s">
        <v>28</v>
      </c>
      <c r="N169" s="2">
        <v>60</v>
      </c>
      <c r="O169" s="2">
        <v>23.08</v>
      </c>
      <c r="P169" s="2">
        <v>60.83</v>
      </c>
      <c r="Q169" s="2">
        <v>108.86</v>
      </c>
      <c r="R169" s="2">
        <v>213.36</v>
      </c>
      <c r="S169" s="2">
        <v>213.36</v>
      </c>
      <c r="T169" s="2">
        <v>23.91</v>
      </c>
      <c r="U169" s="2">
        <v>953</v>
      </c>
      <c r="V169" s="2" t="s">
        <v>28</v>
      </c>
      <c r="X169" s="2"/>
      <c r="Y169" s="2"/>
    </row>
    <row r="170" spans="1:26" x14ac:dyDescent="0.25">
      <c r="A170">
        <v>169</v>
      </c>
      <c r="B170" t="s">
        <v>203</v>
      </c>
      <c r="C170" s="1">
        <v>32234</v>
      </c>
      <c r="D170" t="s">
        <v>85</v>
      </c>
      <c r="E170" s="2" t="s">
        <v>24</v>
      </c>
      <c r="F170" s="2" t="s">
        <v>34</v>
      </c>
      <c r="G170" s="2" t="s">
        <v>43</v>
      </c>
      <c r="H170" s="3">
        <v>39750</v>
      </c>
      <c r="I170" s="2">
        <v>2008</v>
      </c>
      <c r="J170" s="2">
        <v>2020</v>
      </c>
      <c r="K170" s="3">
        <v>43677</v>
      </c>
      <c r="L170" s="2">
        <v>0</v>
      </c>
      <c r="M170" s="2" t="s">
        <v>28</v>
      </c>
      <c r="N170" s="2">
        <v>31</v>
      </c>
      <c r="O170" s="2">
        <v>20.58</v>
      </c>
      <c r="P170" s="2">
        <v>31.33</v>
      </c>
      <c r="Q170" s="2">
        <v>124.74</v>
      </c>
      <c r="R170" s="2">
        <v>213.36</v>
      </c>
      <c r="S170" s="2">
        <v>213.36</v>
      </c>
      <c r="T170" s="2">
        <v>27.4</v>
      </c>
      <c r="U170" s="2">
        <v>398</v>
      </c>
      <c r="V170" s="2" t="s">
        <v>28</v>
      </c>
      <c r="X170" s="2"/>
      <c r="Y170" s="2"/>
    </row>
    <row r="171" spans="1:26" x14ac:dyDescent="0.25">
      <c r="A171">
        <v>170</v>
      </c>
      <c r="B171" t="s">
        <v>204</v>
      </c>
      <c r="C171" s="1">
        <v>32234</v>
      </c>
      <c r="D171" t="s">
        <v>85</v>
      </c>
      <c r="E171" s="2" t="s">
        <v>24</v>
      </c>
      <c r="F171" s="2" t="s">
        <v>34</v>
      </c>
      <c r="G171" s="2" t="s">
        <v>43</v>
      </c>
      <c r="H171" s="3">
        <v>39750</v>
      </c>
      <c r="I171" s="2">
        <v>2008</v>
      </c>
      <c r="J171" s="2">
        <v>2020</v>
      </c>
      <c r="K171" s="3">
        <v>43677</v>
      </c>
      <c r="L171" s="2">
        <v>0</v>
      </c>
      <c r="M171" s="2" t="s">
        <v>28</v>
      </c>
      <c r="N171" s="2">
        <v>31</v>
      </c>
      <c r="O171" s="2">
        <v>20.58</v>
      </c>
      <c r="P171" s="2">
        <v>31.33</v>
      </c>
      <c r="Q171" s="2">
        <v>115.67</v>
      </c>
      <c r="R171" s="2">
        <v>213.36</v>
      </c>
      <c r="S171" s="2">
        <v>213.36</v>
      </c>
      <c r="T171" s="2">
        <v>25.41</v>
      </c>
      <c r="U171" s="2">
        <v>449</v>
      </c>
      <c r="V171" s="2" t="s">
        <v>28</v>
      </c>
      <c r="X171" s="2"/>
      <c r="Y171" s="2"/>
    </row>
    <row r="172" spans="1:26" x14ac:dyDescent="0.25">
      <c r="A172">
        <v>171</v>
      </c>
      <c r="B172" t="s">
        <v>205</v>
      </c>
      <c r="C172" s="1">
        <v>27786</v>
      </c>
      <c r="D172" t="s">
        <v>23</v>
      </c>
      <c r="E172" s="2" t="s">
        <v>24</v>
      </c>
      <c r="F172" s="2" t="s">
        <v>25</v>
      </c>
      <c r="G172" s="2" t="s">
        <v>30</v>
      </c>
      <c r="H172" s="3">
        <v>36466</v>
      </c>
      <c r="I172" s="2">
        <v>1999</v>
      </c>
      <c r="J172" s="2">
        <v>2003</v>
      </c>
      <c r="K172" s="3">
        <v>43677</v>
      </c>
      <c r="L172" s="2">
        <v>0</v>
      </c>
      <c r="M172" s="2" t="s">
        <v>28</v>
      </c>
      <c r="N172" s="2">
        <v>43</v>
      </c>
      <c r="O172" s="2">
        <v>23.76</v>
      </c>
      <c r="P172" s="2">
        <v>43.51</v>
      </c>
      <c r="Q172" s="2">
        <v>127.01</v>
      </c>
      <c r="R172" s="2">
        <v>213.36</v>
      </c>
      <c r="S172" s="2">
        <v>213.36</v>
      </c>
      <c r="T172" s="2">
        <v>27.9</v>
      </c>
      <c r="U172" s="2">
        <v>223</v>
      </c>
      <c r="V172" s="2" t="s">
        <v>28</v>
      </c>
      <c r="X172" s="2"/>
      <c r="Y172" s="2"/>
    </row>
    <row r="173" spans="1:26" x14ac:dyDescent="0.25">
      <c r="A173">
        <v>172</v>
      </c>
      <c r="B173" t="s">
        <v>206</v>
      </c>
      <c r="C173" s="1">
        <v>25483</v>
      </c>
      <c r="D173" t="s">
        <v>23</v>
      </c>
      <c r="E173" s="2" t="s">
        <v>24</v>
      </c>
      <c r="F173" s="2" t="s">
        <v>34</v>
      </c>
      <c r="G173" s="2" t="s">
        <v>30</v>
      </c>
      <c r="H173" s="3">
        <v>34280</v>
      </c>
      <c r="I173" s="2">
        <v>1993</v>
      </c>
      <c r="J173" s="2">
        <v>1995</v>
      </c>
      <c r="K173" s="3">
        <v>43677</v>
      </c>
      <c r="L173" s="2">
        <v>0</v>
      </c>
      <c r="M173" s="2" t="s">
        <v>28</v>
      </c>
      <c r="N173" s="2">
        <v>49</v>
      </c>
      <c r="O173" s="2">
        <v>24.08</v>
      </c>
      <c r="P173" s="2">
        <v>49.81</v>
      </c>
      <c r="Q173" s="2">
        <v>113.4</v>
      </c>
      <c r="R173" s="2">
        <v>213.36</v>
      </c>
      <c r="S173" s="2">
        <v>213.36</v>
      </c>
      <c r="T173" s="2">
        <v>24.91</v>
      </c>
      <c r="U173" s="2">
        <v>54</v>
      </c>
      <c r="V173" s="2" t="s">
        <v>28</v>
      </c>
      <c r="X173" s="2"/>
      <c r="Y173" s="2"/>
    </row>
    <row r="174" spans="1:26" x14ac:dyDescent="0.25">
      <c r="A174">
        <v>173</v>
      </c>
      <c r="B174" t="s">
        <v>207</v>
      </c>
      <c r="C174" s="1">
        <v>28234</v>
      </c>
      <c r="D174" t="s">
        <v>23</v>
      </c>
      <c r="E174" s="2" t="s">
        <v>24</v>
      </c>
      <c r="F174" s="2" t="s">
        <v>34</v>
      </c>
      <c r="G174" s="2" t="s">
        <v>30</v>
      </c>
      <c r="H174" s="3">
        <v>36986</v>
      </c>
      <c r="I174" s="2">
        <v>2000</v>
      </c>
      <c r="J174" s="2">
        <v>2001</v>
      </c>
      <c r="K174" s="3">
        <v>43677</v>
      </c>
      <c r="L174" s="2">
        <v>0</v>
      </c>
      <c r="M174" s="2" t="s">
        <v>28</v>
      </c>
      <c r="N174" s="2">
        <v>42</v>
      </c>
      <c r="O174" s="2">
        <v>23.96</v>
      </c>
      <c r="P174" s="2">
        <v>42.28</v>
      </c>
      <c r="Q174" s="2">
        <v>122.47</v>
      </c>
      <c r="R174" s="2">
        <v>213.36</v>
      </c>
      <c r="S174" s="2">
        <v>213.36</v>
      </c>
      <c r="T174" s="2">
        <v>26.9</v>
      </c>
      <c r="U174" s="2">
        <v>6</v>
      </c>
      <c r="V174" s="2" t="s">
        <v>28</v>
      </c>
      <c r="X174" s="2"/>
      <c r="Y174" s="2"/>
    </row>
    <row r="175" spans="1:26" x14ac:dyDescent="0.25">
      <c r="A175">
        <v>174</v>
      </c>
      <c r="B175" t="s">
        <v>208</v>
      </c>
      <c r="C175" s="1">
        <v>32161</v>
      </c>
      <c r="D175" t="s">
        <v>85</v>
      </c>
      <c r="E175" s="2" t="s">
        <v>24</v>
      </c>
      <c r="F175" s="2" t="s">
        <v>34</v>
      </c>
      <c r="G175" s="2" t="s">
        <v>26</v>
      </c>
      <c r="H175" s="3">
        <v>39750</v>
      </c>
      <c r="I175" s="2">
        <v>2008</v>
      </c>
      <c r="J175" s="2">
        <v>2020</v>
      </c>
      <c r="K175" s="3">
        <v>43677</v>
      </c>
      <c r="L175" s="2">
        <v>0</v>
      </c>
      <c r="M175" s="2" t="s">
        <v>28</v>
      </c>
      <c r="N175" s="2">
        <v>31</v>
      </c>
      <c r="O175" s="2">
        <v>20.78</v>
      </c>
      <c r="P175" s="2">
        <v>31.53</v>
      </c>
      <c r="Q175" s="2">
        <v>122.47</v>
      </c>
      <c r="R175" s="2">
        <v>213.36</v>
      </c>
      <c r="S175" s="2">
        <v>213.36</v>
      </c>
      <c r="T175" s="2">
        <v>26.9</v>
      </c>
      <c r="U175" s="2">
        <v>382</v>
      </c>
      <c r="V175" s="2" t="s">
        <v>28</v>
      </c>
      <c r="X175" s="2"/>
      <c r="Y175" s="2"/>
    </row>
    <row r="176" spans="1:26" x14ac:dyDescent="0.25">
      <c r="A176">
        <v>175</v>
      </c>
      <c r="B176" t="s">
        <v>209</v>
      </c>
      <c r="C176" s="1">
        <v>33044</v>
      </c>
      <c r="D176" t="s">
        <v>23</v>
      </c>
      <c r="E176" s="2" t="s">
        <v>24</v>
      </c>
      <c r="F176" s="2" t="s">
        <v>25</v>
      </c>
      <c r="G176" s="2" t="s">
        <v>26</v>
      </c>
      <c r="H176" s="3">
        <v>41306</v>
      </c>
      <c r="I176" s="2">
        <v>2012</v>
      </c>
      <c r="J176" s="2">
        <v>2013</v>
      </c>
      <c r="K176" s="3">
        <v>42777</v>
      </c>
      <c r="L176" s="2">
        <v>1</v>
      </c>
      <c r="M176" s="2" t="s">
        <v>27</v>
      </c>
      <c r="N176" s="2">
        <v>26</v>
      </c>
      <c r="O176" s="2">
        <v>22.62</v>
      </c>
      <c r="P176" s="2">
        <v>26.65</v>
      </c>
      <c r="Q176" s="2">
        <v>115.67</v>
      </c>
      <c r="R176" s="2">
        <v>213.36</v>
      </c>
      <c r="S176" s="2">
        <v>213.36</v>
      </c>
      <c r="T176" s="2">
        <v>25.41</v>
      </c>
      <c r="U176" s="2">
        <v>6</v>
      </c>
      <c r="V176" s="2" t="s">
        <v>28</v>
      </c>
      <c r="X176" s="2" t="s">
        <v>4423</v>
      </c>
      <c r="Y176" s="2" t="s">
        <v>4387</v>
      </c>
      <c r="Z176" s="2" t="s">
        <v>4896</v>
      </c>
    </row>
    <row r="177" spans="1:25" x14ac:dyDescent="0.25">
      <c r="A177">
        <v>176</v>
      </c>
      <c r="B177" t="s">
        <v>210</v>
      </c>
      <c r="C177" s="1">
        <v>29052</v>
      </c>
      <c r="D177" t="s">
        <v>23</v>
      </c>
      <c r="E177" s="2" t="s">
        <v>24</v>
      </c>
      <c r="F177" s="2" t="s">
        <v>34</v>
      </c>
      <c r="G177" s="2" t="s">
        <v>30</v>
      </c>
      <c r="H177" s="3">
        <v>36830</v>
      </c>
      <c r="I177" s="2">
        <v>2000</v>
      </c>
      <c r="J177" s="2">
        <v>2009</v>
      </c>
      <c r="K177" s="3">
        <v>43677</v>
      </c>
      <c r="L177" s="2">
        <v>0</v>
      </c>
      <c r="M177" s="2" t="s">
        <v>28</v>
      </c>
      <c r="N177" s="2">
        <v>40</v>
      </c>
      <c r="O177" s="2">
        <v>21.3</v>
      </c>
      <c r="P177" s="2">
        <v>40.04</v>
      </c>
      <c r="Q177" s="2">
        <v>120.2</v>
      </c>
      <c r="R177" s="2">
        <v>213.36</v>
      </c>
      <c r="S177" s="2">
        <v>213.36</v>
      </c>
      <c r="T177" s="2">
        <v>26.4</v>
      </c>
      <c r="U177" s="2">
        <v>436</v>
      </c>
      <c r="V177" s="2" t="s">
        <v>28</v>
      </c>
      <c r="X177" s="2"/>
      <c r="Y177" s="2"/>
    </row>
    <row r="178" spans="1:25" x14ac:dyDescent="0.25">
      <c r="A178">
        <v>177</v>
      </c>
      <c r="B178" t="s">
        <v>211</v>
      </c>
      <c r="C178" s="1">
        <v>31218</v>
      </c>
      <c r="D178" t="s">
        <v>23</v>
      </c>
      <c r="E178" s="2" t="s">
        <v>121</v>
      </c>
      <c r="F178" s="2" t="s">
        <v>25</v>
      </c>
      <c r="G178" s="2" t="s">
        <v>30</v>
      </c>
      <c r="H178" s="3">
        <v>37925</v>
      </c>
      <c r="I178" s="2">
        <v>2003</v>
      </c>
      <c r="J178" s="2">
        <v>2013</v>
      </c>
      <c r="K178" s="3">
        <v>43677</v>
      </c>
      <c r="L178" s="2">
        <v>0</v>
      </c>
      <c r="M178" s="2" t="s">
        <v>28</v>
      </c>
      <c r="N178" s="2">
        <v>34</v>
      </c>
      <c r="O178" s="2">
        <v>18.36</v>
      </c>
      <c r="P178" s="2">
        <v>34.11</v>
      </c>
      <c r="Q178" s="2">
        <v>113.4</v>
      </c>
      <c r="R178" s="2">
        <v>213.36</v>
      </c>
      <c r="S178" s="2">
        <v>213.36</v>
      </c>
      <c r="T178" s="2">
        <v>24.91</v>
      </c>
      <c r="U178" s="2">
        <v>468</v>
      </c>
      <c r="V178" s="2" t="s">
        <v>27</v>
      </c>
      <c r="X178" s="2"/>
      <c r="Y178" s="2"/>
    </row>
    <row r="179" spans="1:25" x14ac:dyDescent="0.25">
      <c r="A179">
        <v>178</v>
      </c>
      <c r="B179" t="s">
        <v>212</v>
      </c>
      <c r="C179" s="1">
        <v>20823</v>
      </c>
      <c r="D179" t="s">
        <v>23</v>
      </c>
      <c r="E179" s="2" t="s">
        <v>80</v>
      </c>
      <c r="F179" s="2" t="s">
        <v>34</v>
      </c>
      <c r="G179" s="2" t="s">
        <v>30</v>
      </c>
      <c r="H179" s="3">
        <v>29187</v>
      </c>
      <c r="I179" s="2">
        <v>1979</v>
      </c>
      <c r="J179" s="2">
        <v>1991</v>
      </c>
      <c r="K179" s="3">
        <v>43677</v>
      </c>
      <c r="L179" s="2">
        <v>0</v>
      </c>
      <c r="M179" s="2" t="s">
        <v>28</v>
      </c>
      <c r="N179" s="2">
        <v>62</v>
      </c>
      <c r="O179" s="2">
        <v>22.9</v>
      </c>
      <c r="P179" s="2">
        <v>62.57</v>
      </c>
      <c r="Q179" s="2">
        <v>113.4</v>
      </c>
      <c r="R179" s="2">
        <v>213.36</v>
      </c>
      <c r="S179" s="2">
        <v>213.36</v>
      </c>
      <c r="T179" s="2">
        <v>24.91</v>
      </c>
      <c r="U179" s="2">
        <v>694</v>
      </c>
      <c r="V179" s="2" t="s">
        <v>28</v>
      </c>
      <c r="X179" s="2"/>
      <c r="Y179" s="2"/>
    </row>
    <row r="180" spans="1:25" x14ac:dyDescent="0.25">
      <c r="A180">
        <v>179</v>
      </c>
      <c r="B180" t="s">
        <v>213</v>
      </c>
      <c r="C180" s="1">
        <v>26199</v>
      </c>
      <c r="D180" t="s">
        <v>23</v>
      </c>
      <c r="E180" s="2" t="s">
        <v>24</v>
      </c>
      <c r="F180" s="2" t="s">
        <v>34</v>
      </c>
      <c r="G180" s="2" t="s">
        <v>30</v>
      </c>
      <c r="H180" s="3">
        <v>34642</v>
      </c>
      <c r="I180" s="2">
        <v>1994</v>
      </c>
      <c r="J180" s="2">
        <v>2002</v>
      </c>
      <c r="K180" s="3">
        <v>43677</v>
      </c>
      <c r="L180" s="2">
        <v>0</v>
      </c>
      <c r="M180" s="2" t="s">
        <v>28</v>
      </c>
      <c r="N180" s="2">
        <v>47</v>
      </c>
      <c r="O180" s="2">
        <v>23.12</v>
      </c>
      <c r="P180" s="2">
        <v>47.85</v>
      </c>
      <c r="Q180" s="2">
        <v>122.47</v>
      </c>
      <c r="R180" s="2">
        <v>213.36</v>
      </c>
      <c r="S180" s="2">
        <v>213.36</v>
      </c>
      <c r="T180" s="2">
        <v>26.9</v>
      </c>
      <c r="U180" s="2">
        <v>465</v>
      </c>
      <c r="V180" s="2" t="s">
        <v>28</v>
      </c>
      <c r="X180" s="2"/>
      <c r="Y180" s="2"/>
    </row>
    <row r="181" spans="1:25" x14ac:dyDescent="0.25">
      <c r="A181">
        <v>180</v>
      </c>
      <c r="B181" t="s">
        <v>214</v>
      </c>
      <c r="C181" s="1">
        <v>22662</v>
      </c>
      <c r="D181" t="s">
        <v>23</v>
      </c>
      <c r="E181" s="2" t="s">
        <v>24</v>
      </c>
      <c r="F181" s="2" t="s">
        <v>34</v>
      </c>
      <c r="G181" s="2" t="s">
        <v>26</v>
      </c>
      <c r="H181" s="3">
        <v>32088</v>
      </c>
      <c r="I181" s="2">
        <v>1987</v>
      </c>
      <c r="J181" s="2">
        <v>1988</v>
      </c>
      <c r="K181" s="3">
        <v>43677</v>
      </c>
      <c r="L181" s="2">
        <v>0</v>
      </c>
      <c r="M181" s="2" t="s">
        <v>28</v>
      </c>
      <c r="N181" s="2">
        <v>57</v>
      </c>
      <c r="O181" s="2">
        <v>25.81</v>
      </c>
      <c r="P181" s="2">
        <v>57.54</v>
      </c>
      <c r="Q181" s="2">
        <v>117.93</v>
      </c>
      <c r="R181" s="2">
        <v>213.36</v>
      </c>
      <c r="S181" s="2">
        <v>213.36</v>
      </c>
      <c r="T181" s="2">
        <v>25.91</v>
      </c>
      <c r="U181" s="2">
        <v>14</v>
      </c>
      <c r="V181" s="2" t="s">
        <v>28</v>
      </c>
      <c r="X181" s="2"/>
      <c r="Y181" s="2"/>
    </row>
    <row r="182" spans="1:25" x14ac:dyDescent="0.25">
      <c r="A182">
        <v>181</v>
      </c>
      <c r="B182" t="s">
        <v>215</v>
      </c>
      <c r="C182" s="1">
        <v>33136</v>
      </c>
      <c r="D182" t="s">
        <v>23</v>
      </c>
      <c r="E182" s="2" t="s">
        <v>121</v>
      </c>
      <c r="F182" s="2" t="s">
        <v>25</v>
      </c>
      <c r="G182" s="2" t="s">
        <v>30</v>
      </c>
      <c r="H182" s="3">
        <v>41223</v>
      </c>
      <c r="I182" s="2">
        <v>2012</v>
      </c>
      <c r="J182" s="2">
        <v>2019</v>
      </c>
      <c r="K182" s="3">
        <v>43677</v>
      </c>
      <c r="L182" s="2">
        <v>0</v>
      </c>
      <c r="M182" s="2" t="s">
        <v>28</v>
      </c>
      <c r="N182" s="2">
        <v>28</v>
      </c>
      <c r="O182" s="2">
        <v>22.14</v>
      </c>
      <c r="P182" s="2">
        <v>28.86</v>
      </c>
      <c r="Q182" s="2">
        <v>100.7</v>
      </c>
      <c r="R182" s="2">
        <v>213.36</v>
      </c>
      <c r="S182" s="2">
        <v>213.36</v>
      </c>
      <c r="T182" s="2">
        <v>22.12</v>
      </c>
      <c r="U182" s="2">
        <v>174</v>
      </c>
      <c r="V182" s="2" t="s">
        <v>27</v>
      </c>
      <c r="X182" s="2"/>
      <c r="Y182" s="2"/>
    </row>
    <row r="183" spans="1:25" x14ac:dyDescent="0.25">
      <c r="A183">
        <v>182</v>
      </c>
      <c r="B183" t="s">
        <v>216</v>
      </c>
      <c r="C183" s="1">
        <v>32553</v>
      </c>
      <c r="D183" t="s">
        <v>23</v>
      </c>
      <c r="E183" s="2" t="s">
        <v>24</v>
      </c>
      <c r="F183" s="2" t="s">
        <v>34</v>
      </c>
      <c r="G183" s="2" t="s">
        <v>30</v>
      </c>
      <c r="H183" s="3">
        <v>40175</v>
      </c>
      <c r="I183" s="2">
        <v>2009</v>
      </c>
      <c r="J183" s="2">
        <v>2014</v>
      </c>
      <c r="K183" s="3">
        <v>43677</v>
      </c>
      <c r="L183" s="2">
        <v>0</v>
      </c>
      <c r="M183" s="2" t="s">
        <v>28</v>
      </c>
      <c r="N183" s="2">
        <v>30</v>
      </c>
      <c r="O183" s="2">
        <v>20.87</v>
      </c>
      <c r="P183" s="2">
        <v>30.46</v>
      </c>
      <c r="Q183" s="2">
        <v>124.74</v>
      </c>
      <c r="R183" s="2">
        <v>213.36</v>
      </c>
      <c r="S183" s="2">
        <v>213.36</v>
      </c>
      <c r="T183" s="2">
        <v>27.4</v>
      </c>
      <c r="U183" s="2">
        <v>189</v>
      </c>
      <c r="V183" s="2" t="s">
        <v>28</v>
      </c>
      <c r="X183" s="2"/>
      <c r="Y183" s="2"/>
    </row>
    <row r="184" spans="1:25" x14ac:dyDescent="0.25">
      <c r="A184">
        <v>183</v>
      </c>
      <c r="B184" t="s">
        <v>217</v>
      </c>
      <c r="C184" s="1">
        <v>25705</v>
      </c>
      <c r="D184" t="s">
        <v>23</v>
      </c>
      <c r="E184" s="2" t="s">
        <v>24</v>
      </c>
      <c r="F184" s="2" t="s">
        <v>34</v>
      </c>
      <c r="G184" s="2" t="s">
        <v>30</v>
      </c>
      <c r="H184" s="3">
        <v>35007</v>
      </c>
      <c r="I184" s="2">
        <v>1995</v>
      </c>
      <c r="J184" s="2">
        <v>1996</v>
      </c>
      <c r="K184" s="3">
        <v>43677</v>
      </c>
      <c r="L184" s="2">
        <v>0</v>
      </c>
      <c r="M184" s="2" t="s">
        <v>28</v>
      </c>
      <c r="N184" s="2">
        <v>49</v>
      </c>
      <c r="O184" s="2">
        <v>25.47</v>
      </c>
      <c r="P184" s="2">
        <v>49.2</v>
      </c>
      <c r="Q184" s="2">
        <v>113.4</v>
      </c>
      <c r="R184" s="2">
        <v>213.36</v>
      </c>
      <c r="S184" s="2">
        <v>213.36</v>
      </c>
      <c r="T184" s="2">
        <v>24.91</v>
      </c>
      <c r="U184" s="2">
        <v>33</v>
      </c>
      <c r="V184" s="2" t="s">
        <v>28</v>
      </c>
      <c r="X184" s="2"/>
      <c r="Y184" s="2"/>
    </row>
    <row r="185" spans="1:25" x14ac:dyDescent="0.25">
      <c r="A185">
        <v>184</v>
      </c>
      <c r="B185" t="s">
        <v>218</v>
      </c>
      <c r="C185" s="1">
        <v>31789</v>
      </c>
      <c r="D185" t="s">
        <v>23</v>
      </c>
      <c r="E185" s="2" t="s">
        <v>24</v>
      </c>
      <c r="F185" s="2" t="s">
        <v>25</v>
      </c>
      <c r="G185" s="2" t="s">
        <v>26</v>
      </c>
      <c r="H185" s="3">
        <v>40479</v>
      </c>
      <c r="I185" s="2">
        <v>2010</v>
      </c>
      <c r="J185" s="2">
        <v>2014</v>
      </c>
      <c r="K185" s="3">
        <v>43677</v>
      </c>
      <c r="L185" s="2">
        <v>0</v>
      </c>
      <c r="M185" s="2" t="s">
        <v>28</v>
      </c>
      <c r="N185" s="2">
        <v>32</v>
      </c>
      <c r="O185" s="2">
        <v>23.79</v>
      </c>
      <c r="P185" s="2">
        <v>32.549999999999997</v>
      </c>
      <c r="Q185" s="2">
        <v>106.59</v>
      </c>
      <c r="R185" s="2">
        <v>213.36</v>
      </c>
      <c r="S185" s="2">
        <v>213.36</v>
      </c>
      <c r="T185" s="2">
        <v>23.42</v>
      </c>
      <c r="U185" s="2">
        <v>33</v>
      </c>
      <c r="V185" s="2" t="s">
        <v>28</v>
      </c>
      <c r="X185" s="2"/>
      <c r="Y185" s="2"/>
    </row>
    <row r="186" spans="1:25" x14ac:dyDescent="0.25">
      <c r="A186">
        <v>185</v>
      </c>
      <c r="B186" t="s">
        <v>219</v>
      </c>
      <c r="C186" s="1">
        <v>27561</v>
      </c>
      <c r="D186" t="s">
        <v>23</v>
      </c>
      <c r="E186" s="2" t="s">
        <v>24</v>
      </c>
      <c r="F186" s="2" t="s">
        <v>25</v>
      </c>
      <c r="G186" s="2" t="s">
        <v>26</v>
      </c>
      <c r="H186" s="3">
        <v>36927</v>
      </c>
      <c r="I186" s="2">
        <v>2000</v>
      </c>
      <c r="J186" s="2">
        <v>2005</v>
      </c>
      <c r="K186" s="3">
        <v>43677</v>
      </c>
      <c r="L186" s="2">
        <v>0</v>
      </c>
      <c r="M186" s="2" t="s">
        <v>28</v>
      </c>
      <c r="N186" s="2">
        <v>44</v>
      </c>
      <c r="O186" s="2">
        <v>25.64</v>
      </c>
      <c r="P186" s="2">
        <v>44.12</v>
      </c>
      <c r="Q186" s="2">
        <v>115.67</v>
      </c>
      <c r="R186" s="2">
        <v>213.36</v>
      </c>
      <c r="S186" s="2">
        <v>213.36</v>
      </c>
      <c r="T186" s="2">
        <v>25.41</v>
      </c>
      <c r="U186" s="2">
        <v>69</v>
      </c>
      <c r="V186" s="2" t="s">
        <v>28</v>
      </c>
      <c r="X186" s="2"/>
      <c r="Y186" s="2"/>
    </row>
    <row r="187" spans="1:25" x14ac:dyDescent="0.25">
      <c r="A187">
        <v>186</v>
      </c>
      <c r="B187" t="s">
        <v>220</v>
      </c>
      <c r="C187" s="1">
        <v>28193</v>
      </c>
      <c r="D187" t="s">
        <v>23</v>
      </c>
      <c r="E187" s="2" t="s">
        <v>24</v>
      </c>
      <c r="F187" s="2" t="s">
        <v>25</v>
      </c>
      <c r="G187" s="2" t="s">
        <v>26</v>
      </c>
      <c r="H187" s="3">
        <v>38660</v>
      </c>
      <c r="I187" s="2">
        <v>2005</v>
      </c>
      <c r="J187" s="2">
        <v>2006</v>
      </c>
      <c r="K187" s="3">
        <v>43677</v>
      </c>
      <c r="L187" s="2">
        <v>0</v>
      </c>
      <c r="M187" s="2" t="s">
        <v>28</v>
      </c>
      <c r="N187" s="2">
        <v>42</v>
      </c>
      <c r="O187" s="2">
        <v>28.66</v>
      </c>
      <c r="P187" s="2">
        <v>42.39</v>
      </c>
      <c r="Q187" s="2">
        <v>89.81</v>
      </c>
      <c r="R187" s="2">
        <v>213.36</v>
      </c>
      <c r="S187" s="2">
        <v>213.36</v>
      </c>
      <c r="T187" s="2">
        <v>19.73</v>
      </c>
      <c r="U187" s="2">
        <v>23</v>
      </c>
      <c r="V187" s="2" t="s">
        <v>28</v>
      </c>
      <c r="X187" s="2"/>
      <c r="Y187" s="2"/>
    </row>
    <row r="188" spans="1:25" x14ac:dyDescent="0.25">
      <c r="A188">
        <v>187</v>
      </c>
      <c r="B188" t="s">
        <v>221</v>
      </c>
      <c r="C188" s="1">
        <v>27910</v>
      </c>
      <c r="D188" t="s">
        <v>23</v>
      </c>
      <c r="E188" s="2" t="s">
        <v>24</v>
      </c>
      <c r="F188" s="2" t="s">
        <v>25</v>
      </c>
      <c r="G188" s="2" t="s">
        <v>30</v>
      </c>
      <c r="H188" s="3">
        <v>36284</v>
      </c>
      <c r="I188" s="2">
        <v>1998</v>
      </c>
      <c r="J188" s="2">
        <v>2010</v>
      </c>
      <c r="K188" s="3">
        <v>43677</v>
      </c>
      <c r="L188" s="2">
        <v>0</v>
      </c>
      <c r="M188" s="2" t="s">
        <v>28</v>
      </c>
      <c r="N188" s="2">
        <v>43</v>
      </c>
      <c r="O188" s="2">
        <v>22.93</v>
      </c>
      <c r="P188" s="2">
        <v>43.17</v>
      </c>
      <c r="Q188" s="2">
        <v>112.49</v>
      </c>
      <c r="R188" s="2">
        <v>213.36</v>
      </c>
      <c r="S188" s="2">
        <v>213.36</v>
      </c>
      <c r="T188" s="2">
        <v>24.71</v>
      </c>
      <c r="U188" s="2">
        <v>811</v>
      </c>
      <c r="V188" s="2" t="s">
        <v>28</v>
      </c>
      <c r="X188" s="2"/>
      <c r="Y188" s="2"/>
    </row>
    <row r="189" spans="1:25" x14ac:dyDescent="0.25">
      <c r="A189">
        <v>188</v>
      </c>
      <c r="B189" t="s">
        <v>222</v>
      </c>
      <c r="C189" s="1">
        <v>17056</v>
      </c>
      <c r="D189" t="s">
        <v>23</v>
      </c>
      <c r="E189" s="2" t="s">
        <v>24</v>
      </c>
      <c r="F189" s="2" t="s">
        <v>34</v>
      </c>
      <c r="G189" s="2" t="s">
        <v>30</v>
      </c>
      <c r="H189" s="3">
        <v>25126</v>
      </c>
      <c r="I189" s="2">
        <v>1968</v>
      </c>
      <c r="J189" s="2">
        <v>1970</v>
      </c>
      <c r="K189" s="3">
        <v>43677</v>
      </c>
      <c r="L189" s="2">
        <v>0</v>
      </c>
      <c r="M189" s="2" t="s">
        <v>28</v>
      </c>
      <c r="N189" s="2">
        <v>72</v>
      </c>
      <c r="O189" s="2">
        <v>22.09</v>
      </c>
      <c r="P189" s="2">
        <v>72.88</v>
      </c>
      <c r="Q189" s="2">
        <v>108.86</v>
      </c>
      <c r="R189" s="2">
        <v>213.36</v>
      </c>
      <c r="S189" s="2">
        <v>213.36</v>
      </c>
      <c r="T189" s="2">
        <v>23.91</v>
      </c>
      <c r="U189" s="2">
        <v>145</v>
      </c>
      <c r="V189" s="2" t="s">
        <v>28</v>
      </c>
      <c r="X189" s="2"/>
      <c r="Y189" s="2"/>
    </row>
    <row r="190" spans="1:25" x14ac:dyDescent="0.25">
      <c r="A190">
        <v>189</v>
      </c>
      <c r="B190" t="s">
        <v>223</v>
      </c>
      <c r="C190" s="1">
        <v>16985</v>
      </c>
      <c r="D190" t="s">
        <v>23</v>
      </c>
      <c r="E190" s="2" t="s">
        <v>24</v>
      </c>
      <c r="F190" s="2" t="s">
        <v>34</v>
      </c>
      <c r="G190" s="2" t="s">
        <v>30</v>
      </c>
      <c r="H190" s="3">
        <v>25130</v>
      </c>
      <c r="I190" s="2">
        <v>1968</v>
      </c>
      <c r="J190" s="2">
        <v>1970</v>
      </c>
      <c r="K190" s="3">
        <v>43677</v>
      </c>
      <c r="L190" s="2">
        <v>0</v>
      </c>
      <c r="M190" s="2" t="s">
        <v>28</v>
      </c>
      <c r="N190" s="2">
        <v>73</v>
      </c>
      <c r="O190" s="2">
        <v>22.3</v>
      </c>
      <c r="P190" s="2">
        <v>73.08</v>
      </c>
      <c r="Q190" s="2">
        <v>111.13</v>
      </c>
      <c r="R190" s="2">
        <v>213.36</v>
      </c>
      <c r="S190" s="2">
        <v>213.36</v>
      </c>
      <c r="T190" s="2">
        <v>24.41</v>
      </c>
      <c r="U190" s="2">
        <v>40</v>
      </c>
      <c r="V190" s="2" t="s">
        <v>28</v>
      </c>
      <c r="X190" s="2"/>
      <c r="Y190" s="2"/>
    </row>
    <row r="191" spans="1:25" x14ac:dyDescent="0.25">
      <c r="A191">
        <v>190</v>
      </c>
      <c r="B191" t="s">
        <v>224</v>
      </c>
      <c r="C191" s="1">
        <v>33811</v>
      </c>
      <c r="D191" t="s">
        <v>23</v>
      </c>
      <c r="E191" s="2" t="s">
        <v>24</v>
      </c>
      <c r="F191" s="2" t="s">
        <v>25</v>
      </c>
      <c r="G191" s="2" t="s">
        <v>26</v>
      </c>
      <c r="H191" s="3">
        <v>41964</v>
      </c>
      <c r="I191" s="2">
        <v>2014</v>
      </c>
      <c r="J191" s="2">
        <v>2018</v>
      </c>
      <c r="K191" s="3">
        <v>43677</v>
      </c>
      <c r="L191" s="2">
        <v>0</v>
      </c>
      <c r="M191" s="2" t="s">
        <v>28</v>
      </c>
      <c r="N191" s="2">
        <v>27</v>
      </c>
      <c r="O191" s="2">
        <v>22.32</v>
      </c>
      <c r="P191" s="2">
        <v>27.01</v>
      </c>
      <c r="Q191" s="2">
        <v>99.79</v>
      </c>
      <c r="R191" s="2">
        <v>213.36</v>
      </c>
      <c r="S191" s="2">
        <v>213.36</v>
      </c>
      <c r="T191" s="2">
        <v>21.92</v>
      </c>
      <c r="U191" s="2">
        <v>6</v>
      </c>
      <c r="V191" s="2" t="s">
        <v>28</v>
      </c>
      <c r="X191" s="2"/>
      <c r="Y191" s="2"/>
    </row>
    <row r="192" spans="1:25" x14ac:dyDescent="0.25">
      <c r="A192">
        <v>191</v>
      </c>
      <c r="B192" t="s">
        <v>225</v>
      </c>
      <c r="C192" s="1">
        <v>28660</v>
      </c>
      <c r="D192" t="s">
        <v>23</v>
      </c>
      <c r="E192" s="2" t="s">
        <v>169</v>
      </c>
      <c r="F192" s="2" t="s">
        <v>25</v>
      </c>
      <c r="G192" s="2" t="s">
        <v>30</v>
      </c>
      <c r="H192" s="3">
        <v>36196</v>
      </c>
      <c r="I192" s="2">
        <v>1998</v>
      </c>
      <c r="J192" s="2">
        <v>2019</v>
      </c>
      <c r="K192" s="3">
        <v>43677</v>
      </c>
      <c r="L192" s="2">
        <v>0</v>
      </c>
      <c r="M192" s="2" t="s">
        <v>28</v>
      </c>
      <c r="N192" s="2">
        <v>41</v>
      </c>
      <c r="O192" s="2">
        <v>20.63</v>
      </c>
      <c r="P192" s="2">
        <v>41.11</v>
      </c>
      <c r="Q192" s="2">
        <v>111.13</v>
      </c>
      <c r="R192" s="2">
        <v>213.36</v>
      </c>
      <c r="S192" s="2">
        <v>213.36</v>
      </c>
      <c r="T192" s="2">
        <v>24.41</v>
      </c>
      <c r="U192" s="2">
        <v>1253</v>
      </c>
      <c r="V192" s="2" t="s">
        <v>28</v>
      </c>
      <c r="X192" s="2"/>
      <c r="Y192" s="2"/>
    </row>
    <row r="193" spans="1:25" x14ac:dyDescent="0.25">
      <c r="A193">
        <v>192</v>
      </c>
      <c r="B193" t="s">
        <v>226</v>
      </c>
      <c r="C193" s="1">
        <v>31583</v>
      </c>
      <c r="D193" t="s">
        <v>23</v>
      </c>
      <c r="E193" s="2" t="s">
        <v>24</v>
      </c>
      <c r="F193" s="2" t="s">
        <v>34</v>
      </c>
      <c r="G193" s="2" t="s">
        <v>26</v>
      </c>
      <c r="H193" s="3">
        <v>39022</v>
      </c>
      <c r="I193" s="2">
        <v>2006</v>
      </c>
      <c r="J193" s="2">
        <v>2010</v>
      </c>
      <c r="K193" s="3">
        <v>43677</v>
      </c>
      <c r="L193" s="2">
        <v>0</v>
      </c>
      <c r="M193" s="2" t="s">
        <v>28</v>
      </c>
      <c r="N193" s="2">
        <v>33</v>
      </c>
      <c r="O193" s="2">
        <v>20.37</v>
      </c>
      <c r="P193" s="2">
        <v>33.11</v>
      </c>
      <c r="Q193" s="2">
        <v>117.93</v>
      </c>
      <c r="R193" s="2">
        <v>213.36</v>
      </c>
      <c r="S193" s="2">
        <v>213.36</v>
      </c>
      <c r="T193" s="2">
        <v>25.91</v>
      </c>
      <c r="U193" s="2">
        <v>90</v>
      </c>
      <c r="V193" s="2" t="s">
        <v>28</v>
      </c>
      <c r="X193" s="2"/>
      <c r="Y193" s="2"/>
    </row>
    <row r="194" spans="1:25" x14ac:dyDescent="0.25">
      <c r="A194">
        <v>193</v>
      </c>
      <c r="B194" t="s">
        <v>227</v>
      </c>
      <c r="C194" s="1">
        <v>32164</v>
      </c>
      <c r="D194" t="s">
        <v>23</v>
      </c>
      <c r="E194" s="2" t="s">
        <v>24</v>
      </c>
      <c r="F194" s="2" t="s">
        <v>34</v>
      </c>
      <c r="G194" s="2" t="s">
        <v>26</v>
      </c>
      <c r="H194" s="3">
        <v>39749</v>
      </c>
      <c r="I194" s="2">
        <v>2008</v>
      </c>
      <c r="J194" s="2">
        <v>2014</v>
      </c>
      <c r="K194" s="3">
        <v>43677</v>
      </c>
      <c r="L194" s="2">
        <v>0</v>
      </c>
      <c r="M194" s="2" t="s">
        <v>28</v>
      </c>
      <c r="N194" s="2">
        <v>31</v>
      </c>
      <c r="O194" s="2">
        <v>20.77</v>
      </c>
      <c r="P194" s="2">
        <v>31.52</v>
      </c>
      <c r="Q194" s="2">
        <v>113.4</v>
      </c>
      <c r="R194" s="2">
        <v>213.36</v>
      </c>
      <c r="S194" s="2">
        <v>213.36</v>
      </c>
      <c r="T194" s="2">
        <v>24.91</v>
      </c>
      <c r="U194" s="2">
        <v>105</v>
      </c>
      <c r="V194" s="2" t="s">
        <v>28</v>
      </c>
      <c r="X194" s="2"/>
      <c r="Y194" s="2"/>
    </row>
    <row r="195" spans="1:25" x14ac:dyDescent="0.25">
      <c r="A195">
        <v>194</v>
      </c>
      <c r="B195" t="s">
        <v>228</v>
      </c>
      <c r="C195" s="1">
        <v>23032</v>
      </c>
      <c r="D195" t="s">
        <v>23</v>
      </c>
      <c r="E195" s="2" t="s">
        <v>24</v>
      </c>
      <c r="F195" s="2" t="s">
        <v>25</v>
      </c>
      <c r="G195" s="2" t="s">
        <v>26</v>
      </c>
      <c r="H195" s="3">
        <v>30982</v>
      </c>
      <c r="I195" s="2">
        <v>1984</v>
      </c>
      <c r="J195" s="2">
        <v>2002</v>
      </c>
      <c r="K195" s="3">
        <v>43677</v>
      </c>
      <c r="L195" s="2">
        <v>0</v>
      </c>
      <c r="M195" s="2" t="s">
        <v>28</v>
      </c>
      <c r="N195" s="2">
        <v>56</v>
      </c>
      <c r="O195" s="2">
        <v>21.77</v>
      </c>
      <c r="P195" s="2">
        <v>56.52</v>
      </c>
      <c r="Q195" s="2">
        <v>115.67</v>
      </c>
      <c r="R195" s="2">
        <v>213.36</v>
      </c>
      <c r="S195" s="2">
        <v>213.36</v>
      </c>
      <c r="T195" s="2">
        <v>25.41</v>
      </c>
      <c r="U195" s="2">
        <v>1238</v>
      </c>
      <c r="V195" s="2" t="s">
        <v>28</v>
      </c>
      <c r="X195" s="2"/>
      <c r="Y195" s="2"/>
    </row>
    <row r="196" spans="1:25" x14ac:dyDescent="0.25">
      <c r="A196">
        <v>195</v>
      </c>
      <c r="B196" t="s">
        <v>229</v>
      </c>
      <c r="C196" s="1">
        <v>21005</v>
      </c>
      <c r="D196" t="s">
        <v>23</v>
      </c>
      <c r="E196" s="2" t="s">
        <v>24</v>
      </c>
      <c r="F196" s="2" t="s">
        <v>34</v>
      </c>
      <c r="G196" s="2" t="s">
        <v>26</v>
      </c>
      <c r="H196" s="3">
        <v>29504</v>
      </c>
      <c r="I196" s="2">
        <v>1980</v>
      </c>
      <c r="J196" s="2">
        <v>1991</v>
      </c>
      <c r="K196" s="3">
        <v>43677</v>
      </c>
      <c r="L196" s="2">
        <v>0</v>
      </c>
      <c r="M196" s="2" t="s">
        <v>28</v>
      </c>
      <c r="N196" s="2">
        <v>62</v>
      </c>
      <c r="O196" s="2">
        <v>23.27</v>
      </c>
      <c r="P196" s="2">
        <v>62.07</v>
      </c>
      <c r="Q196" s="2">
        <v>97.52</v>
      </c>
      <c r="R196" s="2">
        <v>213.36</v>
      </c>
      <c r="S196" s="2">
        <v>213.36</v>
      </c>
      <c r="T196" s="2">
        <v>21.42</v>
      </c>
      <c r="U196" s="2">
        <v>329</v>
      </c>
      <c r="V196" s="2" t="s">
        <v>28</v>
      </c>
      <c r="X196" s="2"/>
      <c r="Y196" s="2"/>
    </row>
    <row r="197" spans="1:25" x14ac:dyDescent="0.25">
      <c r="A197">
        <v>196</v>
      </c>
      <c r="B197" t="s">
        <v>230</v>
      </c>
      <c r="C197" s="1">
        <v>27487</v>
      </c>
      <c r="D197" t="s">
        <v>23</v>
      </c>
      <c r="E197" s="2" t="s">
        <v>24</v>
      </c>
      <c r="F197" s="2" t="s">
        <v>25</v>
      </c>
      <c r="G197" s="2" t="s">
        <v>26</v>
      </c>
      <c r="H197" s="3">
        <v>36196</v>
      </c>
      <c r="I197" s="2">
        <v>1998</v>
      </c>
      <c r="J197" s="2">
        <v>2007</v>
      </c>
      <c r="K197" s="3">
        <v>43677</v>
      </c>
      <c r="L197" s="2">
        <v>0</v>
      </c>
      <c r="M197" s="2" t="s">
        <v>28</v>
      </c>
      <c r="N197" s="2">
        <v>44</v>
      </c>
      <c r="O197" s="2">
        <v>23.84</v>
      </c>
      <c r="P197" s="2">
        <v>44.33</v>
      </c>
      <c r="Q197" s="2">
        <v>122.02</v>
      </c>
      <c r="R197" s="2">
        <v>213.36</v>
      </c>
      <c r="S197" s="2">
        <v>213.36</v>
      </c>
      <c r="T197" s="2">
        <v>26.8</v>
      </c>
      <c r="U197" s="2">
        <v>500</v>
      </c>
      <c r="V197" s="2" t="s">
        <v>28</v>
      </c>
      <c r="X197" s="2"/>
      <c r="Y197" s="2"/>
    </row>
    <row r="198" spans="1:25" x14ac:dyDescent="0.25">
      <c r="A198">
        <v>197</v>
      </c>
      <c r="B198" t="s">
        <v>231</v>
      </c>
      <c r="C198" s="1">
        <v>33347</v>
      </c>
      <c r="D198" t="s">
        <v>85</v>
      </c>
      <c r="E198" s="2" t="s">
        <v>169</v>
      </c>
      <c r="F198" s="2" t="s">
        <v>25</v>
      </c>
      <c r="G198" s="2" t="s">
        <v>30</v>
      </c>
      <c r="H198" s="3">
        <v>41577</v>
      </c>
      <c r="I198" s="2">
        <v>2013</v>
      </c>
      <c r="J198" s="2">
        <v>2020</v>
      </c>
      <c r="K198" s="3">
        <v>43677</v>
      </c>
      <c r="L198" s="2">
        <v>0</v>
      </c>
      <c r="M198" s="2" t="s">
        <v>28</v>
      </c>
      <c r="N198" s="2">
        <v>28</v>
      </c>
      <c r="O198" s="2">
        <v>22.53</v>
      </c>
      <c r="P198" s="2">
        <v>28.28</v>
      </c>
      <c r="Q198" s="2">
        <v>107.95</v>
      </c>
      <c r="R198" s="2">
        <v>213.36</v>
      </c>
      <c r="S198" s="2">
        <v>213.36</v>
      </c>
      <c r="T198" s="2">
        <v>23.71</v>
      </c>
      <c r="U198" s="2">
        <v>119</v>
      </c>
      <c r="V198" s="2" t="s">
        <v>28</v>
      </c>
      <c r="X198" s="2"/>
      <c r="Y198" s="2"/>
    </row>
    <row r="199" spans="1:25" x14ac:dyDescent="0.25">
      <c r="A199">
        <v>198</v>
      </c>
      <c r="B199" t="s">
        <v>232</v>
      </c>
      <c r="C199" s="1">
        <v>19601</v>
      </c>
      <c r="D199" t="s">
        <v>23</v>
      </c>
      <c r="E199" s="2" t="s">
        <v>24</v>
      </c>
      <c r="F199" s="2" t="s">
        <v>34</v>
      </c>
      <c r="G199" s="2" t="s">
        <v>26</v>
      </c>
      <c r="H199" s="3">
        <v>28055</v>
      </c>
      <c r="I199" s="2">
        <v>1976</v>
      </c>
      <c r="J199" s="2">
        <v>1997</v>
      </c>
      <c r="K199" s="3">
        <v>43677</v>
      </c>
      <c r="L199" s="2">
        <v>0</v>
      </c>
      <c r="M199" s="2" t="s">
        <v>28</v>
      </c>
      <c r="N199" s="2">
        <v>65</v>
      </c>
      <c r="O199" s="2">
        <v>23.15</v>
      </c>
      <c r="P199" s="2">
        <v>65.92</v>
      </c>
      <c r="Q199" s="2">
        <v>104.33</v>
      </c>
      <c r="R199" s="2">
        <v>213.36</v>
      </c>
      <c r="S199" s="2">
        <v>213.36</v>
      </c>
      <c r="T199" s="2">
        <v>22.92</v>
      </c>
      <c r="U199" s="2">
        <v>1611</v>
      </c>
      <c r="V199" s="2" t="s">
        <v>28</v>
      </c>
      <c r="X199" s="2"/>
      <c r="Y199" s="2"/>
    </row>
    <row r="200" spans="1:25" x14ac:dyDescent="0.25">
      <c r="A200">
        <v>199</v>
      </c>
      <c r="B200" t="s">
        <v>233</v>
      </c>
      <c r="C200" s="1">
        <v>31389</v>
      </c>
      <c r="D200" t="s">
        <v>23</v>
      </c>
      <c r="E200" s="2" t="s">
        <v>24</v>
      </c>
      <c r="F200" s="2" t="s">
        <v>25</v>
      </c>
      <c r="G200" s="2" t="s">
        <v>30</v>
      </c>
      <c r="H200" s="3">
        <v>39458</v>
      </c>
      <c r="I200" s="2">
        <v>2007</v>
      </c>
      <c r="J200" s="2">
        <v>2010</v>
      </c>
      <c r="K200" s="3">
        <v>43677</v>
      </c>
      <c r="L200" s="2">
        <v>0</v>
      </c>
      <c r="M200" s="2" t="s">
        <v>28</v>
      </c>
      <c r="N200" s="2">
        <v>33</v>
      </c>
      <c r="O200" s="2">
        <v>22.09</v>
      </c>
      <c r="P200" s="2">
        <v>33.64</v>
      </c>
      <c r="Q200" s="2">
        <v>105.23</v>
      </c>
      <c r="R200" s="2">
        <v>213.36</v>
      </c>
      <c r="S200" s="2">
        <v>213.36</v>
      </c>
      <c r="T200" s="2">
        <v>23.12</v>
      </c>
      <c r="U200" s="2">
        <v>111</v>
      </c>
      <c r="V200" s="2" t="s">
        <v>28</v>
      </c>
      <c r="X200" s="2"/>
      <c r="Y200" s="2"/>
    </row>
    <row r="201" spans="1:25" x14ac:dyDescent="0.25">
      <c r="A201">
        <v>200</v>
      </c>
      <c r="B201" t="s">
        <v>234</v>
      </c>
      <c r="C201" s="1">
        <v>23983</v>
      </c>
      <c r="D201" t="s">
        <v>23</v>
      </c>
      <c r="E201" s="2" t="s">
        <v>24</v>
      </c>
      <c r="F201" s="2" t="s">
        <v>34</v>
      </c>
      <c r="G201" s="2" t="s">
        <v>30</v>
      </c>
      <c r="H201" s="3">
        <v>32456</v>
      </c>
      <c r="I201" s="2">
        <v>1988</v>
      </c>
      <c r="J201" s="2">
        <v>2001</v>
      </c>
      <c r="K201" s="3">
        <v>43677</v>
      </c>
      <c r="L201" s="2">
        <v>0</v>
      </c>
      <c r="M201" s="2" t="s">
        <v>28</v>
      </c>
      <c r="N201" s="2">
        <v>53</v>
      </c>
      <c r="O201" s="2">
        <v>23.2</v>
      </c>
      <c r="P201" s="2">
        <v>53.92</v>
      </c>
      <c r="Q201" s="2">
        <v>108.86</v>
      </c>
      <c r="R201" s="2">
        <v>213.36</v>
      </c>
      <c r="S201" s="2">
        <v>213.36</v>
      </c>
      <c r="T201" s="2">
        <v>23.91</v>
      </c>
      <c r="U201" s="2">
        <v>792</v>
      </c>
      <c r="V201" s="2" t="s">
        <v>28</v>
      </c>
      <c r="X201" s="2"/>
      <c r="Y201" s="2"/>
    </row>
    <row r="202" spans="1:25" x14ac:dyDescent="0.25">
      <c r="A202">
        <v>201</v>
      </c>
      <c r="B202" t="s">
        <v>235</v>
      </c>
      <c r="C202" s="1">
        <v>31439</v>
      </c>
      <c r="D202" t="s">
        <v>23</v>
      </c>
      <c r="E202" s="2" t="s">
        <v>24</v>
      </c>
      <c r="F202" s="2" t="s">
        <v>25</v>
      </c>
      <c r="G202" s="2" t="s">
        <v>26</v>
      </c>
      <c r="H202" s="3">
        <v>38658</v>
      </c>
      <c r="I202" s="2">
        <v>2005</v>
      </c>
      <c r="J202" s="2">
        <v>2013</v>
      </c>
      <c r="K202" s="3">
        <v>43677</v>
      </c>
      <c r="L202" s="2">
        <v>0</v>
      </c>
      <c r="M202" s="2" t="s">
        <v>28</v>
      </c>
      <c r="N202" s="2">
        <v>33</v>
      </c>
      <c r="O202" s="2">
        <v>19.760000000000002</v>
      </c>
      <c r="P202" s="2">
        <v>33.51</v>
      </c>
      <c r="Q202" s="2">
        <v>112.04</v>
      </c>
      <c r="R202" s="2">
        <v>213.36</v>
      </c>
      <c r="S202" s="2">
        <v>213.36</v>
      </c>
      <c r="T202" s="2">
        <v>24.61</v>
      </c>
      <c r="U202" s="2">
        <v>473</v>
      </c>
      <c r="V202" s="2" t="s">
        <v>28</v>
      </c>
      <c r="X202" s="2"/>
      <c r="Y202" s="2"/>
    </row>
    <row r="203" spans="1:25" x14ac:dyDescent="0.25">
      <c r="A203">
        <v>202</v>
      </c>
      <c r="B203" t="s">
        <v>236</v>
      </c>
      <c r="C203" s="1">
        <v>32147</v>
      </c>
      <c r="D203" t="s">
        <v>23</v>
      </c>
      <c r="E203" s="2" t="s">
        <v>24</v>
      </c>
      <c r="F203" s="2" t="s">
        <v>25</v>
      </c>
      <c r="G203" s="2" t="s">
        <v>30</v>
      </c>
      <c r="H203" s="3">
        <v>41590</v>
      </c>
      <c r="I203" s="2">
        <v>2013</v>
      </c>
      <c r="J203" s="2">
        <v>2015</v>
      </c>
      <c r="K203" s="3">
        <v>43677</v>
      </c>
      <c r="L203" s="2">
        <v>0</v>
      </c>
      <c r="M203" s="2" t="s">
        <v>28</v>
      </c>
      <c r="N203" s="2">
        <v>31</v>
      </c>
      <c r="O203" s="2">
        <v>25.85</v>
      </c>
      <c r="P203" s="2">
        <v>31.57</v>
      </c>
      <c r="Q203" s="2">
        <v>113.4</v>
      </c>
      <c r="R203" s="2">
        <v>213.36</v>
      </c>
      <c r="S203" s="2">
        <v>213.36</v>
      </c>
      <c r="T203" s="2">
        <v>24.91</v>
      </c>
      <c r="U203" s="2">
        <v>53</v>
      </c>
      <c r="V203" s="2" t="s">
        <v>28</v>
      </c>
      <c r="X203" s="2"/>
      <c r="Y203" s="2"/>
    </row>
    <row r="204" spans="1:25" x14ac:dyDescent="0.25">
      <c r="A204">
        <v>203</v>
      </c>
      <c r="B204" t="s">
        <v>237</v>
      </c>
      <c r="C204" s="1">
        <v>22963</v>
      </c>
      <c r="D204" t="s">
        <v>23</v>
      </c>
      <c r="E204" s="2" t="s">
        <v>24</v>
      </c>
      <c r="F204" s="2" t="s">
        <v>34</v>
      </c>
      <c r="G204" s="2" t="s">
        <v>30</v>
      </c>
      <c r="H204" s="3">
        <v>31345</v>
      </c>
      <c r="I204" s="2">
        <v>1985</v>
      </c>
      <c r="J204" s="2">
        <v>1993</v>
      </c>
      <c r="K204" s="3">
        <v>43677</v>
      </c>
      <c r="L204" s="2">
        <v>0</v>
      </c>
      <c r="M204" s="2" t="s">
        <v>28</v>
      </c>
      <c r="N204" s="2">
        <v>56</v>
      </c>
      <c r="O204" s="2">
        <v>22.95</v>
      </c>
      <c r="P204" s="2">
        <v>56.71</v>
      </c>
      <c r="Q204" s="2">
        <v>113.4</v>
      </c>
      <c r="R204" s="2">
        <v>213.36</v>
      </c>
      <c r="S204" s="2">
        <v>213.36</v>
      </c>
      <c r="T204" s="2">
        <v>24.91</v>
      </c>
      <c r="U204" s="2">
        <v>532</v>
      </c>
      <c r="V204" s="2" t="s">
        <v>28</v>
      </c>
      <c r="X204" s="2"/>
      <c r="Y204" s="2"/>
    </row>
    <row r="205" spans="1:25" x14ac:dyDescent="0.25">
      <c r="A205">
        <v>204</v>
      </c>
      <c r="B205" t="s">
        <v>238</v>
      </c>
      <c r="C205" s="1">
        <v>26398</v>
      </c>
      <c r="D205" t="s">
        <v>23</v>
      </c>
      <c r="E205" s="2" t="s">
        <v>24</v>
      </c>
      <c r="F205" s="2" t="s">
        <v>25</v>
      </c>
      <c r="G205" s="2" t="s">
        <v>30</v>
      </c>
      <c r="H205" s="3">
        <v>37194</v>
      </c>
      <c r="I205" s="2">
        <v>2001</v>
      </c>
      <c r="J205" s="2">
        <v>2006</v>
      </c>
      <c r="K205" s="3">
        <v>43677</v>
      </c>
      <c r="L205" s="2">
        <v>0</v>
      </c>
      <c r="M205" s="2" t="s">
        <v>28</v>
      </c>
      <c r="N205" s="2">
        <v>47</v>
      </c>
      <c r="O205" s="2">
        <v>29.56</v>
      </c>
      <c r="P205" s="2">
        <v>47.31</v>
      </c>
      <c r="Q205" s="2">
        <v>116.57</v>
      </c>
      <c r="R205" s="2">
        <v>213.36</v>
      </c>
      <c r="S205" s="2">
        <v>213.36</v>
      </c>
      <c r="T205" s="2">
        <v>25.61</v>
      </c>
      <c r="U205" s="2">
        <v>215</v>
      </c>
      <c r="V205" s="2" t="s">
        <v>28</v>
      </c>
      <c r="X205" s="2"/>
      <c r="Y205" s="2"/>
    </row>
    <row r="206" spans="1:25" x14ac:dyDescent="0.25">
      <c r="A206">
        <v>205</v>
      </c>
      <c r="B206" t="s">
        <v>239</v>
      </c>
      <c r="C206" s="1">
        <v>26823</v>
      </c>
      <c r="D206" t="s">
        <v>23</v>
      </c>
      <c r="E206" s="2" t="s">
        <v>24</v>
      </c>
      <c r="F206" s="2" t="s">
        <v>34</v>
      </c>
      <c r="G206" s="2" t="s">
        <v>30</v>
      </c>
      <c r="H206" s="3">
        <v>35006</v>
      </c>
      <c r="I206" s="2">
        <v>1995</v>
      </c>
      <c r="J206" s="2">
        <v>2001</v>
      </c>
      <c r="K206" s="3">
        <v>43677</v>
      </c>
      <c r="L206" s="2">
        <v>0</v>
      </c>
      <c r="M206" s="2" t="s">
        <v>28</v>
      </c>
      <c r="N206" s="2">
        <v>46</v>
      </c>
      <c r="O206" s="2">
        <v>22.4</v>
      </c>
      <c r="P206" s="2">
        <v>46.14</v>
      </c>
      <c r="Q206" s="2">
        <v>124.74</v>
      </c>
      <c r="R206" s="2">
        <v>213.36</v>
      </c>
      <c r="S206" s="2">
        <v>213.36</v>
      </c>
      <c r="T206" s="2">
        <v>27.4</v>
      </c>
      <c r="U206" s="2">
        <v>395</v>
      </c>
      <c r="V206" s="2" t="s">
        <v>28</v>
      </c>
      <c r="X206" s="2"/>
      <c r="Y206" s="2"/>
    </row>
    <row r="207" spans="1:25" x14ac:dyDescent="0.25">
      <c r="A207">
        <v>206</v>
      </c>
      <c r="B207" t="s">
        <v>240</v>
      </c>
      <c r="C207" s="1">
        <v>25721</v>
      </c>
      <c r="D207" t="s">
        <v>23</v>
      </c>
      <c r="E207" s="2" t="s">
        <v>24</v>
      </c>
      <c r="F207" s="2" t="s">
        <v>34</v>
      </c>
      <c r="G207" s="2" t="s">
        <v>26</v>
      </c>
      <c r="H207" s="3">
        <v>34278</v>
      </c>
      <c r="I207" s="2">
        <v>1993</v>
      </c>
      <c r="J207" s="2">
        <v>1999</v>
      </c>
      <c r="K207" s="3">
        <v>43677</v>
      </c>
      <c r="L207" s="2">
        <v>0</v>
      </c>
      <c r="M207" s="2" t="s">
        <v>28</v>
      </c>
      <c r="N207" s="2">
        <v>49</v>
      </c>
      <c r="O207" s="2">
        <v>23.43</v>
      </c>
      <c r="P207" s="2">
        <v>49.16</v>
      </c>
      <c r="Q207" s="2">
        <v>111.13</v>
      </c>
      <c r="R207" s="2">
        <v>213.36</v>
      </c>
      <c r="S207" s="2">
        <v>213.36</v>
      </c>
      <c r="T207" s="2">
        <v>24.41</v>
      </c>
      <c r="U207" s="2">
        <v>186</v>
      </c>
      <c r="V207" s="2" t="s">
        <v>28</v>
      </c>
      <c r="X207" s="2"/>
      <c r="Y207" s="2"/>
    </row>
    <row r="208" spans="1:25" x14ac:dyDescent="0.25">
      <c r="A208">
        <v>207</v>
      </c>
      <c r="B208" t="s">
        <v>241</v>
      </c>
      <c r="C208" s="1">
        <v>25606</v>
      </c>
      <c r="D208" t="s">
        <v>23</v>
      </c>
      <c r="E208" s="2" t="s">
        <v>24</v>
      </c>
      <c r="F208" s="2" t="s">
        <v>34</v>
      </c>
      <c r="G208" s="2" t="s">
        <v>26</v>
      </c>
      <c r="H208" s="3">
        <v>33544</v>
      </c>
      <c r="I208" s="2">
        <v>1991</v>
      </c>
      <c r="J208" s="2">
        <v>2000</v>
      </c>
      <c r="K208" s="3">
        <v>43677</v>
      </c>
      <c r="L208" s="2">
        <v>0</v>
      </c>
      <c r="M208" s="2" t="s">
        <v>28</v>
      </c>
      <c r="N208" s="2">
        <v>49</v>
      </c>
      <c r="O208" s="2">
        <v>21.73</v>
      </c>
      <c r="P208" s="2">
        <v>49.48</v>
      </c>
      <c r="Q208" s="2">
        <v>129.27000000000001</v>
      </c>
      <c r="R208" s="2">
        <v>213.36</v>
      </c>
      <c r="S208" s="2">
        <v>213.36</v>
      </c>
      <c r="T208" s="2">
        <v>28.4</v>
      </c>
      <c r="U208" s="2">
        <v>300</v>
      </c>
      <c r="V208" s="2" t="s">
        <v>28</v>
      </c>
      <c r="X208" s="2"/>
      <c r="Y208" s="2"/>
    </row>
    <row r="209" spans="1:25" x14ac:dyDescent="0.25">
      <c r="A209">
        <v>208</v>
      </c>
      <c r="B209" t="s">
        <v>242</v>
      </c>
      <c r="C209" s="1">
        <v>32665</v>
      </c>
      <c r="D209" t="s">
        <v>23</v>
      </c>
      <c r="E209" s="2" t="s">
        <v>24</v>
      </c>
      <c r="F209" s="2" t="s">
        <v>34</v>
      </c>
      <c r="G209" s="2" t="s">
        <v>30</v>
      </c>
      <c r="H209" s="3">
        <v>41213</v>
      </c>
      <c r="I209" s="2">
        <v>2012</v>
      </c>
      <c r="J209" s="2">
        <v>2016</v>
      </c>
      <c r="K209" s="3">
        <v>43677</v>
      </c>
      <c r="L209" s="2">
        <v>0</v>
      </c>
      <c r="M209" s="2" t="s">
        <v>28</v>
      </c>
      <c r="N209" s="2">
        <v>30</v>
      </c>
      <c r="O209" s="2">
        <v>23.4</v>
      </c>
      <c r="P209" s="2">
        <v>30.15</v>
      </c>
      <c r="Q209" s="2">
        <v>122.47</v>
      </c>
      <c r="R209" s="2">
        <v>213.36</v>
      </c>
      <c r="S209" s="2">
        <v>213.36</v>
      </c>
      <c r="T209" s="2">
        <v>26.9</v>
      </c>
      <c r="U209" s="2">
        <v>152</v>
      </c>
      <c r="V209" s="2" t="s">
        <v>28</v>
      </c>
      <c r="X209" s="2"/>
      <c r="Y209" s="2"/>
    </row>
    <row r="210" spans="1:25" x14ac:dyDescent="0.25">
      <c r="A210">
        <v>209</v>
      </c>
      <c r="B210" t="s">
        <v>243</v>
      </c>
      <c r="C210" s="1">
        <v>25932</v>
      </c>
      <c r="D210" t="s">
        <v>23</v>
      </c>
      <c r="E210" s="2" t="s">
        <v>24</v>
      </c>
      <c r="F210" s="2" t="s">
        <v>34</v>
      </c>
      <c r="G210" s="2" t="s">
        <v>30</v>
      </c>
      <c r="H210" s="3">
        <v>35418</v>
      </c>
      <c r="I210" s="2">
        <v>1996</v>
      </c>
      <c r="J210" s="2">
        <v>1998</v>
      </c>
      <c r="K210" s="3">
        <v>43677</v>
      </c>
      <c r="L210" s="2">
        <v>0</v>
      </c>
      <c r="M210" s="2" t="s">
        <v>28</v>
      </c>
      <c r="N210" s="2">
        <v>48</v>
      </c>
      <c r="O210" s="2">
        <v>25.97</v>
      </c>
      <c r="P210" s="2">
        <v>48.58</v>
      </c>
      <c r="Q210" s="2">
        <v>104.78</v>
      </c>
      <c r="R210" s="2">
        <v>213.36</v>
      </c>
      <c r="S210" s="2">
        <v>213.36</v>
      </c>
      <c r="T210" s="2">
        <v>23.02</v>
      </c>
      <c r="U210" s="2">
        <v>39</v>
      </c>
      <c r="V210" s="2" t="s">
        <v>28</v>
      </c>
      <c r="X210" s="2"/>
      <c r="Y210" s="2"/>
    </row>
    <row r="211" spans="1:25" x14ac:dyDescent="0.25">
      <c r="A211">
        <v>210</v>
      </c>
      <c r="B211" t="s">
        <v>244</v>
      </c>
      <c r="C211" s="1">
        <v>28567</v>
      </c>
      <c r="D211" t="s">
        <v>23</v>
      </c>
      <c r="E211" s="2" t="s">
        <v>24</v>
      </c>
      <c r="F211" s="2" t="s">
        <v>25</v>
      </c>
      <c r="G211" s="2" t="s">
        <v>26</v>
      </c>
      <c r="H211" s="3">
        <v>36830</v>
      </c>
      <c r="I211" s="2">
        <v>2000</v>
      </c>
      <c r="J211" s="2">
        <v>2003</v>
      </c>
      <c r="K211" s="3">
        <v>43677</v>
      </c>
      <c r="L211" s="2">
        <v>0</v>
      </c>
      <c r="M211" s="2" t="s">
        <v>28</v>
      </c>
      <c r="N211" s="2">
        <v>41</v>
      </c>
      <c r="O211" s="2">
        <v>22.62</v>
      </c>
      <c r="P211" s="2">
        <v>41.37</v>
      </c>
      <c r="Q211" s="2">
        <v>104.33</v>
      </c>
      <c r="R211" s="2">
        <v>213.36</v>
      </c>
      <c r="S211" s="2">
        <v>213.36</v>
      </c>
      <c r="T211" s="2">
        <v>22.92</v>
      </c>
      <c r="U211" s="2">
        <v>47</v>
      </c>
      <c r="V211" s="2" t="s">
        <v>28</v>
      </c>
      <c r="X211" s="2"/>
      <c r="Y211" s="2"/>
    </row>
    <row r="212" spans="1:25" x14ac:dyDescent="0.25">
      <c r="A212">
        <v>211</v>
      </c>
      <c r="B212" t="s">
        <v>245</v>
      </c>
      <c r="C212" s="1">
        <v>22997</v>
      </c>
      <c r="D212" t="s">
        <v>23</v>
      </c>
      <c r="E212" s="2" t="s">
        <v>80</v>
      </c>
      <c r="F212" s="2" t="s">
        <v>34</v>
      </c>
      <c r="G212" s="2" t="s">
        <v>26</v>
      </c>
      <c r="H212" s="3">
        <v>31717</v>
      </c>
      <c r="I212" s="2">
        <v>1986</v>
      </c>
      <c r="J212" s="2">
        <v>1993</v>
      </c>
      <c r="K212" s="3">
        <v>43677</v>
      </c>
      <c r="L212" s="2">
        <v>0</v>
      </c>
      <c r="M212" s="2" t="s">
        <v>28</v>
      </c>
      <c r="N212" s="2">
        <v>56</v>
      </c>
      <c r="O212" s="2">
        <v>23.87</v>
      </c>
      <c r="P212" s="2">
        <v>56.62</v>
      </c>
      <c r="Q212" s="2">
        <v>95.25</v>
      </c>
      <c r="R212" s="2">
        <v>213.36</v>
      </c>
      <c r="S212" s="2">
        <v>213.36</v>
      </c>
      <c r="T212" s="2">
        <v>20.92</v>
      </c>
      <c r="U212" s="2">
        <v>398</v>
      </c>
      <c r="V212" s="2" t="s">
        <v>28</v>
      </c>
      <c r="X212" s="2"/>
      <c r="Y212" s="2"/>
    </row>
    <row r="213" spans="1:25" x14ac:dyDescent="0.25">
      <c r="A213">
        <v>212</v>
      </c>
      <c r="B213" t="s">
        <v>246</v>
      </c>
      <c r="C213" s="1">
        <v>18027</v>
      </c>
      <c r="D213" t="s">
        <v>23</v>
      </c>
      <c r="E213" s="2" t="s">
        <v>24</v>
      </c>
      <c r="F213" s="2" t="s">
        <v>34</v>
      </c>
      <c r="G213" s="2" t="s">
        <v>26</v>
      </c>
      <c r="H213" s="3">
        <v>26218</v>
      </c>
      <c r="I213" s="2">
        <v>1971</v>
      </c>
      <c r="J213" s="2">
        <v>1979</v>
      </c>
      <c r="K213" s="3">
        <v>43677</v>
      </c>
      <c r="L213" s="2">
        <v>0</v>
      </c>
      <c r="M213" s="2" t="s">
        <v>28</v>
      </c>
      <c r="N213" s="2">
        <v>70</v>
      </c>
      <c r="O213" s="2">
        <v>22.43</v>
      </c>
      <c r="P213" s="2">
        <v>70.23</v>
      </c>
      <c r="Q213" s="2">
        <v>113.4</v>
      </c>
      <c r="R213" s="2">
        <v>213.36</v>
      </c>
      <c r="S213" s="2">
        <v>213.36</v>
      </c>
      <c r="T213" s="2">
        <v>24.91</v>
      </c>
      <c r="U213" s="2">
        <v>562</v>
      </c>
      <c r="V213" s="2" t="s">
        <v>28</v>
      </c>
      <c r="X213" s="2"/>
      <c r="Y213" s="2"/>
    </row>
    <row r="214" spans="1:25" x14ac:dyDescent="0.25">
      <c r="A214">
        <v>213</v>
      </c>
      <c r="B214" t="s">
        <v>247</v>
      </c>
      <c r="C214" s="1">
        <v>31473</v>
      </c>
      <c r="D214" t="s">
        <v>23</v>
      </c>
      <c r="E214" s="2" t="s">
        <v>121</v>
      </c>
      <c r="F214" s="2" t="s">
        <v>34</v>
      </c>
      <c r="G214" s="2" t="s">
        <v>30</v>
      </c>
      <c r="H214" s="3">
        <v>39386</v>
      </c>
      <c r="I214" s="2">
        <v>2007</v>
      </c>
      <c r="J214" s="2">
        <v>2019</v>
      </c>
      <c r="K214" s="3">
        <v>43677</v>
      </c>
      <c r="L214" s="2">
        <v>0</v>
      </c>
      <c r="M214" s="2" t="s">
        <v>28</v>
      </c>
      <c r="N214" s="2">
        <v>33</v>
      </c>
      <c r="O214" s="2">
        <v>21.66</v>
      </c>
      <c r="P214" s="2">
        <v>33.409999999999997</v>
      </c>
      <c r="Q214" s="2">
        <v>111.13</v>
      </c>
      <c r="R214" s="2">
        <v>213.36</v>
      </c>
      <c r="S214" s="2">
        <v>213.36</v>
      </c>
      <c r="T214" s="2">
        <v>24.41</v>
      </c>
      <c r="U214" s="2">
        <v>399</v>
      </c>
      <c r="V214" s="2" t="s">
        <v>28</v>
      </c>
      <c r="X214" s="2"/>
      <c r="Y214" s="2"/>
    </row>
    <row r="215" spans="1:25" x14ac:dyDescent="0.25">
      <c r="A215">
        <v>214</v>
      </c>
      <c r="B215" t="s">
        <v>248</v>
      </c>
      <c r="C215" s="1">
        <v>17943</v>
      </c>
      <c r="D215" t="s">
        <v>23</v>
      </c>
      <c r="E215" s="2" t="s">
        <v>24</v>
      </c>
      <c r="F215" s="2" t="s">
        <v>34</v>
      </c>
      <c r="H215" s="3">
        <v>26221</v>
      </c>
      <c r="I215" s="2">
        <v>1971</v>
      </c>
      <c r="J215" s="2">
        <v>1973</v>
      </c>
      <c r="K215" s="3">
        <v>43677</v>
      </c>
      <c r="L215" s="2">
        <v>0</v>
      </c>
      <c r="M215" s="2" t="s">
        <v>28</v>
      </c>
      <c r="N215" s="2">
        <v>70</v>
      </c>
      <c r="O215" s="2">
        <v>22.66</v>
      </c>
      <c r="P215" s="2">
        <v>70.459999999999994</v>
      </c>
      <c r="Q215" s="2">
        <v>99.79</v>
      </c>
      <c r="R215" s="2">
        <v>213.36</v>
      </c>
      <c r="S215" s="2">
        <v>213.36</v>
      </c>
      <c r="T215" s="2">
        <v>21.92</v>
      </c>
      <c r="U215" s="2">
        <v>30</v>
      </c>
      <c r="V215" s="2" t="s">
        <v>28</v>
      </c>
      <c r="X215" s="2"/>
      <c r="Y215" s="2"/>
    </row>
    <row r="216" spans="1:25" x14ac:dyDescent="0.25">
      <c r="A216">
        <v>215</v>
      </c>
      <c r="B216" t="s">
        <v>249</v>
      </c>
      <c r="C216" s="1">
        <v>22889</v>
      </c>
      <c r="D216" t="s">
        <v>23</v>
      </c>
      <c r="E216" s="2" t="s">
        <v>24</v>
      </c>
      <c r="F216" s="2" t="s">
        <v>25</v>
      </c>
      <c r="G216" s="2" t="s">
        <v>30</v>
      </c>
      <c r="H216" s="3">
        <v>31353</v>
      </c>
      <c r="I216" s="2">
        <v>1985</v>
      </c>
      <c r="J216" s="2">
        <v>1992</v>
      </c>
      <c r="K216" s="3">
        <v>43677</v>
      </c>
      <c r="L216" s="2">
        <v>0</v>
      </c>
      <c r="M216" s="2" t="s">
        <v>28</v>
      </c>
      <c r="N216" s="2">
        <v>56</v>
      </c>
      <c r="O216" s="2">
        <v>23.17</v>
      </c>
      <c r="P216" s="2">
        <v>56.91</v>
      </c>
      <c r="Q216" s="2">
        <v>113.4</v>
      </c>
      <c r="R216" s="2">
        <v>213.36</v>
      </c>
      <c r="S216" s="2">
        <v>213.36</v>
      </c>
      <c r="T216" s="2">
        <v>24.91</v>
      </c>
      <c r="U216" s="2">
        <v>194</v>
      </c>
      <c r="V216" s="2" t="s">
        <v>28</v>
      </c>
      <c r="X216" s="2"/>
      <c r="Y216" s="2"/>
    </row>
    <row r="217" spans="1:25" x14ac:dyDescent="0.25">
      <c r="A217">
        <v>216</v>
      </c>
      <c r="B217" t="s">
        <v>250</v>
      </c>
      <c r="C217" s="1">
        <v>25543</v>
      </c>
      <c r="D217" t="s">
        <v>23</v>
      </c>
      <c r="E217" s="2" t="s">
        <v>24</v>
      </c>
      <c r="F217" s="2" t="s">
        <v>34</v>
      </c>
      <c r="G217" s="2" t="s">
        <v>26</v>
      </c>
      <c r="H217" s="3">
        <v>33914</v>
      </c>
      <c r="I217" s="2">
        <v>1992</v>
      </c>
      <c r="J217" s="2">
        <v>1997</v>
      </c>
      <c r="K217" s="3">
        <v>43677</v>
      </c>
      <c r="L217" s="2">
        <v>0</v>
      </c>
      <c r="M217" s="2" t="s">
        <v>28</v>
      </c>
      <c r="N217" s="2">
        <v>49</v>
      </c>
      <c r="O217" s="2">
        <v>22.92</v>
      </c>
      <c r="P217" s="2">
        <v>49.65</v>
      </c>
      <c r="Q217" s="2">
        <v>122.47</v>
      </c>
      <c r="R217" s="2">
        <v>213.36</v>
      </c>
      <c r="S217" s="2">
        <v>213.36</v>
      </c>
      <c r="T217" s="2">
        <v>26.9</v>
      </c>
      <c r="U217" s="2">
        <v>157</v>
      </c>
      <c r="V217" s="2" t="s">
        <v>27</v>
      </c>
      <c r="X217" s="2"/>
      <c r="Y217" s="2"/>
    </row>
    <row r="218" spans="1:25" x14ac:dyDescent="0.25">
      <c r="A218">
        <v>217</v>
      </c>
      <c r="B218" t="s">
        <v>251</v>
      </c>
      <c r="C218" s="1">
        <v>24852</v>
      </c>
      <c r="D218" t="s">
        <v>23</v>
      </c>
      <c r="E218" s="2" t="s">
        <v>24</v>
      </c>
      <c r="F218" s="2" t="s">
        <v>34</v>
      </c>
      <c r="G218" s="2" t="s">
        <v>26</v>
      </c>
      <c r="H218" s="3">
        <v>33179</v>
      </c>
      <c r="I218" s="2">
        <v>1990</v>
      </c>
      <c r="J218" s="2">
        <v>2002</v>
      </c>
      <c r="K218" s="3">
        <v>43677</v>
      </c>
      <c r="L218" s="2">
        <v>0</v>
      </c>
      <c r="M218" s="2" t="s">
        <v>28</v>
      </c>
      <c r="N218" s="2">
        <v>51</v>
      </c>
      <c r="O218" s="2">
        <v>22.8</v>
      </c>
      <c r="P218" s="2">
        <v>51.54</v>
      </c>
      <c r="Q218" s="2">
        <v>120.2</v>
      </c>
      <c r="R218" s="2">
        <v>213.36</v>
      </c>
      <c r="S218" s="2">
        <v>213.36</v>
      </c>
      <c r="T218" s="2">
        <v>26.4</v>
      </c>
      <c r="U218" s="2">
        <v>640</v>
      </c>
      <c r="V218" s="2" t="s">
        <v>28</v>
      </c>
      <c r="X218" s="2"/>
      <c r="Y218" s="2"/>
    </row>
    <row r="219" spans="1:25" x14ac:dyDescent="0.25">
      <c r="A219">
        <v>218</v>
      </c>
      <c r="B219" t="s">
        <v>252</v>
      </c>
      <c r="C219" s="1">
        <v>16789</v>
      </c>
      <c r="D219" t="s">
        <v>23</v>
      </c>
      <c r="E219" s="2" t="s">
        <v>24</v>
      </c>
      <c r="F219" s="2" t="s">
        <v>34</v>
      </c>
      <c r="G219" s="2" t="s">
        <v>30</v>
      </c>
      <c r="H219" s="3">
        <v>24857</v>
      </c>
      <c r="I219" s="2">
        <v>1967</v>
      </c>
      <c r="J219" s="2">
        <v>1968</v>
      </c>
      <c r="K219" s="3">
        <v>43677</v>
      </c>
      <c r="L219" s="2">
        <v>0</v>
      </c>
      <c r="M219" s="2" t="s">
        <v>28</v>
      </c>
      <c r="N219" s="2">
        <v>73</v>
      </c>
      <c r="O219" s="2">
        <v>22.09</v>
      </c>
      <c r="P219" s="2">
        <v>73.62</v>
      </c>
      <c r="Q219" s="2">
        <v>102.06</v>
      </c>
      <c r="R219" s="2">
        <v>213.36</v>
      </c>
      <c r="S219" s="2">
        <v>213.36</v>
      </c>
      <c r="T219" s="2">
        <v>22.42</v>
      </c>
      <c r="U219" s="2">
        <v>10</v>
      </c>
      <c r="V219" s="2" t="s">
        <v>28</v>
      </c>
      <c r="X219" s="2"/>
      <c r="Y219" s="2"/>
    </row>
    <row r="220" spans="1:25" x14ac:dyDescent="0.25">
      <c r="A220">
        <v>219</v>
      </c>
      <c r="B220" t="s">
        <v>253</v>
      </c>
      <c r="C220" s="1">
        <v>27888</v>
      </c>
      <c r="D220" t="s">
        <v>23</v>
      </c>
      <c r="E220" s="2" t="s">
        <v>24</v>
      </c>
      <c r="F220" s="2" t="s">
        <v>25</v>
      </c>
      <c r="G220" s="2" t="s">
        <v>30</v>
      </c>
      <c r="H220" s="3">
        <v>36200</v>
      </c>
      <c r="I220" s="2">
        <v>1998</v>
      </c>
      <c r="J220" s="2">
        <v>2004</v>
      </c>
      <c r="K220" s="3">
        <v>43677</v>
      </c>
      <c r="L220" s="2">
        <v>0</v>
      </c>
      <c r="M220" s="2" t="s">
        <v>28</v>
      </c>
      <c r="N220" s="2">
        <v>43</v>
      </c>
      <c r="O220" s="2">
        <v>22.76</v>
      </c>
      <c r="P220" s="2">
        <v>43.23</v>
      </c>
      <c r="Q220" s="2">
        <v>107.05</v>
      </c>
      <c r="R220" s="2">
        <v>213.36</v>
      </c>
      <c r="S220" s="2">
        <v>213.36</v>
      </c>
      <c r="T220" s="2">
        <v>23.52</v>
      </c>
      <c r="U220" s="2">
        <v>270</v>
      </c>
      <c r="V220" s="2" t="s">
        <v>28</v>
      </c>
      <c r="X220" s="2"/>
      <c r="Y220" s="2"/>
    </row>
    <row r="221" spans="1:25" x14ac:dyDescent="0.25">
      <c r="A221">
        <v>220</v>
      </c>
      <c r="B221" t="s">
        <v>254</v>
      </c>
      <c r="C221" s="1">
        <v>26179</v>
      </c>
      <c r="D221" t="s">
        <v>23</v>
      </c>
      <c r="E221" s="2" t="s">
        <v>24</v>
      </c>
      <c r="F221" s="2" t="s">
        <v>34</v>
      </c>
      <c r="G221" s="2" t="s">
        <v>26</v>
      </c>
      <c r="H221" s="3">
        <v>35746</v>
      </c>
      <c r="I221" s="2">
        <v>1997</v>
      </c>
      <c r="J221" s="2">
        <v>1998</v>
      </c>
      <c r="K221" s="3">
        <v>43677</v>
      </c>
      <c r="L221" s="2">
        <v>0</v>
      </c>
      <c r="M221" s="2" t="s">
        <v>28</v>
      </c>
      <c r="N221" s="2">
        <v>47</v>
      </c>
      <c r="O221" s="2">
        <v>26.19</v>
      </c>
      <c r="P221" s="2">
        <v>47.91</v>
      </c>
      <c r="Q221" s="2">
        <v>119.75</v>
      </c>
      <c r="R221" s="2">
        <v>213.36</v>
      </c>
      <c r="S221" s="2">
        <v>213.36</v>
      </c>
      <c r="T221" s="2">
        <v>26.31</v>
      </c>
      <c r="U221" s="2">
        <v>4</v>
      </c>
      <c r="V221" s="2" t="s">
        <v>28</v>
      </c>
      <c r="X221" s="2"/>
      <c r="Y221" s="2"/>
    </row>
    <row r="222" spans="1:25" x14ac:dyDescent="0.25">
      <c r="A222">
        <v>221</v>
      </c>
      <c r="B222" t="s">
        <v>255</v>
      </c>
      <c r="C222" s="1">
        <v>31384</v>
      </c>
      <c r="D222" t="s">
        <v>23</v>
      </c>
      <c r="E222" s="2" t="s">
        <v>24</v>
      </c>
      <c r="F222" s="2" t="s">
        <v>34</v>
      </c>
      <c r="G222" s="2" t="s">
        <v>30</v>
      </c>
      <c r="H222" s="3">
        <v>38294</v>
      </c>
      <c r="I222" s="2">
        <v>2004</v>
      </c>
      <c r="J222" s="2">
        <v>2009</v>
      </c>
      <c r="K222" s="3">
        <v>43677</v>
      </c>
      <c r="L222" s="2">
        <v>0</v>
      </c>
      <c r="M222" s="2" t="s">
        <v>28</v>
      </c>
      <c r="N222" s="2">
        <v>33</v>
      </c>
      <c r="O222" s="2">
        <v>18.920000000000002</v>
      </c>
      <c r="P222" s="2">
        <v>33.659999999999997</v>
      </c>
      <c r="Q222" s="2">
        <v>111.13</v>
      </c>
      <c r="R222" s="2">
        <v>213.36</v>
      </c>
      <c r="S222" s="2">
        <v>213.36</v>
      </c>
      <c r="T222" s="2">
        <v>24.41</v>
      </c>
      <c r="U222" s="2">
        <v>97</v>
      </c>
      <c r="V222" s="2" t="s">
        <v>28</v>
      </c>
      <c r="X222" s="2"/>
      <c r="Y222" s="2"/>
    </row>
    <row r="223" spans="1:25" x14ac:dyDescent="0.25">
      <c r="A223">
        <v>222</v>
      </c>
      <c r="B223" t="s">
        <v>256</v>
      </c>
      <c r="C223" s="1">
        <v>25734</v>
      </c>
      <c r="D223" t="s">
        <v>23</v>
      </c>
      <c r="E223" s="2" t="s">
        <v>24</v>
      </c>
      <c r="F223" s="2" t="s">
        <v>25</v>
      </c>
      <c r="G223" s="2" t="s">
        <v>30</v>
      </c>
      <c r="H223" s="3">
        <v>34643</v>
      </c>
      <c r="I223" s="2">
        <v>1994</v>
      </c>
      <c r="J223" s="2">
        <v>2001</v>
      </c>
      <c r="K223" s="3">
        <v>43677</v>
      </c>
      <c r="L223" s="2">
        <v>0</v>
      </c>
      <c r="M223" s="2" t="s">
        <v>28</v>
      </c>
      <c r="N223" s="2">
        <v>49</v>
      </c>
      <c r="O223" s="2">
        <v>24.39</v>
      </c>
      <c r="P223" s="2">
        <v>49.13</v>
      </c>
      <c r="Q223" s="2">
        <v>111.13</v>
      </c>
      <c r="R223" s="2">
        <v>213.36</v>
      </c>
      <c r="S223" s="2">
        <v>213.36</v>
      </c>
      <c r="T223" s="2">
        <v>24.41</v>
      </c>
      <c r="U223" s="2">
        <v>247</v>
      </c>
      <c r="V223" s="2" t="s">
        <v>28</v>
      </c>
      <c r="X223" s="2"/>
      <c r="Y223" s="2"/>
    </row>
    <row r="224" spans="1:25" x14ac:dyDescent="0.25">
      <c r="A224">
        <v>223</v>
      </c>
      <c r="B224" t="s">
        <v>257</v>
      </c>
      <c r="C224" s="1">
        <v>30420</v>
      </c>
      <c r="D224" t="s">
        <v>23</v>
      </c>
      <c r="E224" s="2" t="s">
        <v>169</v>
      </c>
      <c r="F224" s="2" t="s">
        <v>25</v>
      </c>
      <c r="G224" s="2" t="s">
        <v>30</v>
      </c>
      <c r="H224" s="3">
        <v>37559</v>
      </c>
      <c r="I224" s="2">
        <v>2002</v>
      </c>
      <c r="J224" s="2">
        <v>2006</v>
      </c>
      <c r="K224" s="3">
        <v>43677</v>
      </c>
      <c r="L224" s="2">
        <v>0</v>
      </c>
      <c r="M224" s="2" t="s">
        <v>28</v>
      </c>
      <c r="N224" s="2">
        <v>36</v>
      </c>
      <c r="O224" s="2">
        <v>19.55</v>
      </c>
      <c r="P224" s="2">
        <v>36.299999999999997</v>
      </c>
      <c r="Q224" s="2">
        <v>102.06</v>
      </c>
      <c r="R224" s="2">
        <v>213.36</v>
      </c>
      <c r="S224" s="2">
        <v>213.36</v>
      </c>
      <c r="T224" s="2">
        <v>22.42</v>
      </c>
      <c r="U224" s="2">
        <v>172</v>
      </c>
      <c r="V224" s="2" t="s">
        <v>28</v>
      </c>
      <c r="X224" s="2"/>
      <c r="Y224" s="2"/>
    </row>
    <row r="225" spans="1:26" x14ac:dyDescent="0.25">
      <c r="A225">
        <v>224</v>
      </c>
      <c r="B225" t="s">
        <v>258</v>
      </c>
      <c r="C225" s="1">
        <v>20448</v>
      </c>
      <c r="D225" t="s">
        <v>23</v>
      </c>
      <c r="E225" s="2" t="s">
        <v>24</v>
      </c>
      <c r="F225" s="2" t="s">
        <v>34</v>
      </c>
      <c r="G225" s="2" t="s">
        <v>30</v>
      </c>
      <c r="H225" s="3">
        <v>29505</v>
      </c>
      <c r="I225" s="2">
        <v>1980</v>
      </c>
      <c r="J225" s="2">
        <v>1981</v>
      </c>
      <c r="K225" s="3">
        <v>43677</v>
      </c>
      <c r="L225" s="2">
        <v>0</v>
      </c>
      <c r="M225" s="2" t="s">
        <v>28</v>
      </c>
      <c r="N225" s="2">
        <v>63</v>
      </c>
      <c r="O225" s="2">
        <v>24.8</v>
      </c>
      <c r="P225" s="2">
        <v>63.6</v>
      </c>
      <c r="Q225" s="2">
        <v>99.79</v>
      </c>
      <c r="R225" s="2">
        <v>213.36</v>
      </c>
      <c r="S225" s="2">
        <v>213.36</v>
      </c>
      <c r="T225" s="2">
        <v>21.92</v>
      </c>
      <c r="U225" s="2">
        <v>11</v>
      </c>
      <c r="V225" s="2" t="s">
        <v>28</v>
      </c>
      <c r="X225" s="2"/>
      <c r="Y225" s="2"/>
    </row>
    <row r="226" spans="1:26" x14ac:dyDescent="0.25">
      <c r="A226">
        <v>225</v>
      </c>
      <c r="B226" t="s">
        <v>259</v>
      </c>
      <c r="C226" s="1">
        <v>33170</v>
      </c>
      <c r="D226" t="s">
        <v>85</v>
      </c>
      <c r="E226" s="2" t="s">
        <v>24</v>
      </c>
      <c r="F226" s="2" t="s">
        <v>25</v>
      </c>
      <c r="G226" s="2" t="s">
        <v>30</v>
      </c>
      <c r="H226" s="3">
        <v>40905</v>
      </c>
      <c r="I226" s="2">
        <v>2011</v>
      </c>
      <c r="J226" s="2">
        <v>2020</v>
      </c>
      <c r="K226" s="3">
        <v>43677</v>
      </c>
      <c r="L226" s="2">
        <v>0</v>
      </c>
      <c r="M226" s="2" t="s">
        <v>28</v>
      </c>
      <c r="N226" s="2">
        <v>28</v>
      </c>
      <c r="O226" s="2">
        <v>21.18</v>
      </c>
      <c r="P226" s="2">
        <v>28.77</v>
      </c>
      <c r="Q226" s="2">
        <v>117.93</v>
      </c>
      <c r="R226" s="2">
        <v>213.36</v>
      </c>
      <c r="S226" s="2">
        <v>213.36</v>
      </c>
      <c r="T226" s="2">
        <v>25.91</v>
      </c>
      <c r="U226" s="2">
        <v>247</v>
      </c>
      <c r="V226" s="2" t="s">
        <v>28</v>
      </c>
      <c r="X226" s="2"/>
      <c r="Y226" s="2"/>
    </row>
    <row r="227" spans="1:26" x14ac:dyDescent="0.25">
      <c r="A227">
        <v>226</v>
      </c>
      <c r="B227" t="s">
        <v>260</v>
      </c>
      <c r="C227" s="1">
        <v>23378</v>
      </c>
      <c r="D227" t="s">
        <v>23</v>
      </c>
      <c r="E227" s="2" t="s">
        <v>24</v>
      </c>
      <c r="F227" s="2" t="s">
        <v>25</v>
      </c>
      <c r="G227" s="2" t="s">
        <v>30</v>
      </c>
      <c r="H227" s="3">
        <v>32087</v>
      </c>
      <c r="I227" s="2">
        <v>1987</v>
      </c>
      <c r="J227" s="2">
        <v>1990</v>
      </c>
      <c r="K227" s="3">
        <v>42064</v>
      </c>
      <c r="L227" s="2">
        <v>1</v>
      </c>
      <c r="M227" s="2" t="s">
        <v>27</v>
      </c>
      <c r="N227" s="2">
        <v>51</v>
      </c>
      <c r="O227" s="2">
        <v>23.84</v>
      </c>
      <c r="P227" s="2">
        <v>51.16</v>
      </c>
      <c r="Q227" s="2">
        <v>111.13</v>
      </c>
      <c r="R227" s="2">
        <v>213.36</v>
      </c>
      <c r="S227" s="2">
        <v>213.36</v>
      </c>
      <c r="T227" s="2">
        <v>24.41</v>
      </c>
      <c r="U227" s="2">
        <v>109</v>
      </c>
      <c r="V227" s="2" t="s">
        <v>27</v>
      </c>
      <c r="W227" s="2" t="s">
        <v>4384</v>
      </c>
      <c r="X227" s="2" t="s">
        <v>4424</v>
      </c>
      <c r="Y227" s="2" t="s">
        <v>4391</v>
      </c>
      <c r="Z227" s="2" t="s">
        <v>4896</v>
      </c>
    </row>
    <row r="228" spans="1:26" x14ac:dyDescent="0.25">
      <c r="A228">
        <v>227</v>
      </c>
      <c r="B228" t="s">
        <v>261</v>
      </c>
      <c r="C228" s="1">
        <v>23127</v>
      </c>
      <c r="D228" t="s">
        <v>23</v>
      </c>
      <c r="E228" s="2" t="s">
        <v>24</v>
      </c>
      <c r="F228" s="2" t="s">
        <v>25</v>
      </c>
      <c r="G228" s="2" t="s">
        <v>30</v>
      </c>
      <c r="H228" s="3">
        <v>31349</v>
      </c>
      <c r="I228" s="2">
        <v>1985</v>
      </c>
      <c r="J228" s="2">
        <v>2000</v>
      </c>
      <c r="K228" s="3">
        <v>43677</v>
      </c>
      <c r="L228" s="2">
        <v>0</v>
      </c>
      <c r="M228" s="2" t="s">
        <v>28</v>
      </c>
      <c r="N228" s="2">
        <v>56</v>
      </c>
      <c r="O228" s="2">
        <v>22.51</v>
      </c>
      <c r="P228" s="2">
        <v>56.26</v>
      </c>
      <c r="Q228" s="2">
        <v>111.13</v>
      </c>
      <c r="R228" s="2">
        <v>213.36</v>
      </c>
      <c r="S228" s="2">
        <v>213.36</v>
      </c>
      <c r="T228" s="2">
        <v>24.41</v>
      </c>
      <c r="U228" s="2">
        <v>720</v>
      </c>
      <c r="V228" s="2" t="s">
        <v>28</v>
      </c>
      <c r="X228" s="2"/>
      <c r="Y228" s="2"/>
    </row>
    <row r="229" spans="1:26" x14ac:dyDescent="0.25">
      <c r="A229">
        <v>228</v>
      </c>
      <c r="B229" t="s">
        <v>262</v>
      </c>
      <c r="C229" s="1">
        <v>32672</v>
      </c>
      <c r="D229" t="s">
        <v>85</v>
      </c>
      <c r="E229" s="2" t="s">
        <v>24</v>
      </c>
      <c r="F229" s="2" t="s">
        <v>34</v>
      </c>
      <c r="G229" s="2" t="s">
        <v>26</v>
      </c>
      <c r="H229" s="3">
        <v>40478</v>
      </c>
      <c r="I229" s="2">
        <v>2010</v>
      </c>
      <c r="J229" s="2">
        <v>2020</v>
      </c>
      <c r="K229" s="3">
        <v>43677</v>
      </c>
      <c r="L229" s="2">
        <v>0</v>
      </c>
      <c r="M229" s="2" t="s">
        <v>28</v>
      </c>
      <c r="N229" s="2">
        <v>30</v>
      </c>
      <c r="O229" s="2">
        <v>21.37</v>
      </c>
      <c r="P229" s="2">
        <v>30.13</v>
      </c>
      <c r="Q229" s="2">
        <v>120.2</v>
      </c>
      <c r="R229" s="2">
        <v>213.36</v>
      </c>
      <c r="S229" s="2">
        <v>213.36</v>
      </c>
      <c r="T229" s="2">
        <v>26.4</v>
      </c>
      <c r="U229" s="2">
        <v>57</v>
      </c>
      <c r="V229" s="2" t="s">
        <v>28</v>
      </c>
      <c r="X229" s="2"/>
      <c r="Y229" s="2"/>
    </row>
    <row r="230" spans="1:26" x14ac:dyDescent="0.25">
      <c r="A230">
        <v>229</v>
      </c>
      <c r="B230" t="s">
        <v>263</v>
      </c>
      <c r="C230" s="1">
        <v>22895</v>
      </c>
      <c r="D230" t="s">
        <v>23</v>
      </c>
      <c r="E230" s="2" t="s">
        <v>121</v>
      </c>
      <c r="F230" s="2" t="s">
        <v>34</v>
      </c>
      <c r="G230" s="2" t="s">
        <v>26</v>
      </c>
      <c r="H230" s="3">
        <v>30981</v>
      </c>
      <c r="I230" s="2">
        <v>1984</v>
      </c>
      <c r="J230" s="2">
        <v>2007</v>
      </c>
      <c r="K230" s="3">
        <v>43677</v>
      </c>
      <c r="L230" s="2">
        <v>0</v>
      </c>
      <c r="M230" s="2" t="s">
        <v>28</v>
      </c>
      <c r="N230" s="2">
        <v>56</v>
      </c>
      <c r="O230" s="2">
        <v>22.14</v>
      </c>
      <c r="P230" s="2">
        <v>56.9</v>
      </c>
      <c r="Q230" s="2">
        <v>99.79</v>
      </c>
      <c r="R230" s="2">
        <v>213.36</v>
      </c>
      <c r="S230" s="2">
        <v>213.36</v>
      </c>
      <c r="T230" s="2">
        <v>21.92</v>
      </c>
      <c r="U230" s="2">
        <v>1424</v>
      </c>
      <c r="V230" s="2" t="s">
        <v>28</v>
      </c>
      <c r="X230" s="2"/>
      <c r="Y230" s="2"/>
    </row>
    <row r="231" spans="1:26" x14ac:dyDescent="0.25">
      <c r="A231">
        <v>230</v>
      </c>
      <c r="B231" t="s">
        <v>264</v>
      </c>
      <c r="C231" s="1">
        <v>27036</v>
      </c>
      <c r="D231" t="s">
        <v>23</v>
      </c>
      <c r="E231" s="2" t="s">
        <v>24</v>
      </c>
      <c r="F231" s="2" t="s">
        <v>34</v>
      </c>
      <c r="G231" s="2" t="s">
        <v>30</v>
      </c>
      <c r="H231" s="3">
        <v>36235</v>
      </c>
      <c r="I231" s="2">
        <v>1998</v>
      </c>
      <c r="J231" s="2">
        <v>1999</v>
      </c>
      <c r="K231" s="3">
        <v>43677</v>
      </c>
      <c r="L231" s="2">
        <v>0</v>
      </c>
      <c r="M231" s="2" t="s">
        <v>28</v>
      </c>
      <c r="N231" s="2">
        <v>45</v>
      </c>
      <c r="O231" s="2">
        <v>25.19</v>
      </c>
      <c r="P231" s="2">
        <v>45.56</v>
      </c>
      <c r="Q231" s="2">
        <v>124.74</v>
      </c>
      <c r="R231" s="2">
        <v>213.36</v>
      </c>
      <c r="S231" s="2">
        <v>213.36</v>
      </c>
      <c r="T231" s="2">
        <v>27.4</v>
      </c>
      <c r="U231" s="2">
        <v>1</v>
      </c>
      <c r="V231" s="2" t="s">
        <v>28</v>
      </c>
      <c r="X231" s="2"/>
      <c r="Y231" s="2"/>
    </row>
    <row r="232" spans="1:26" x14ac:dyDescent="0.25">
      <c r="A232">
        <v>231</v>
      </c>
      <c r="B232" t="s">
        <v>265</v>
      </c>
      <c r="C232" s="1">
        <v>32939</v>
      </c>
      <c r="D232" t="s">
        <v>23</v>
      </c>
      <c r="E232" s="2" t="s">
        <v>24</v>
      </c>
      <c r="F232" s="2" t="s">
        <v>34</v>
      </c>
      <c r="G232" s="2" t="s">
        <v>30</v>
      </c>
      <c r="H232" s="3">
        <v>41579</v>
      </c>
      <c r="I232" s="2">
        <v>2013</v>
      </c>
      <c r="J232" s="2">
        <v>2018</v>
      </c>
      <c r="K232" s="3">
        <v>43677</v>
      </c>
      <c r="L232" s="2">
        <v>0</v>
      </c>
      <c r="M232" s="2" t="s">
        <v>28</v>
      </c>
      <c r="N232" s="2">
        <v>29</v>
      </c>
      <c r="O232" s="2">
        <v>23.66</v>
      </c>
      <c r="P232" s="2">
        <v>29.4</v>
      </c>
      <c r="Q232" s="2">
        <v>104.78</v>
      </c>
      <c r="R232" s="2">
        <v>213.36</v>
      </c>
      <c r="S232" s="2">
        <v>213.36</v>
      </c>
      <c r="T232" s="2">
        <v>23.02</v>
      </c>
      <c r="U232" s="2">
        <v>91</v>
      </c>
      <c r="V232" s="2" t="s">
        <v>28</v>
      </c>
      <c r="X232" s="2"/>
      <c r="Y232" s="2"/>
    </row>
    <row r="233" spans="1:26" x14ac:dyDescent="0.25">
      <c r="A233">
        <v>232</v>
      </c>
      <c r="B233" t="s">
        <v>266</v>
      </c>
      <c r="C233" s="1">
        <v>18555</v>
      </c>
      <c r="D233" t="s">
        <v>23</v>
      </c>
      <c r="E233" s="2" t="s">
        <v>24</v>
      </c>
      <c r="F233" s="2" t="s">
        <v>34</v>
      </c>
      <c r="G233" s="2" t="s">
        <v>30</v>
      </c>
      <c r="H233" s="3">
        <v>26963</v>
      </c>
      <c r="I233" s="2">
        <v>1973</v>
      </c>
      <c r="J233" s="2">
        <v>1976</v>
      </c>
      <c r="K233" s="3">
        <v>43677</v>
      </c>
      <c r="L233" s="2">
        <v>0</v>
      </c>
      <c r="M233" s="2" t="s">
        <v>28</v>
      </c>
      <c r="N233" s="2">
        <v>68</v>
      </c>
      <c r="O233" s="2">
        <v>23.02</v>
      </c>
      <c r="P233" s="2">
        <v>68.78</v>
      </c>
      <c r="Q233" s="2">
        <v>106.59</v>
      </c>
      <c r="R233" s="2">
        <v>213.36</v>
      </c>
      <c r="S233" s="2">
        <v>213.36</v>
      </c>
      <c r="T233" s="2">
        <v>23.42</v>
      </c>
      <c r="U233" s="2">
        <v>118</v>
      </c>
      <c r="V233" s="2" t="s">
        <v>27</v>
      </c>
      <c r="X233" s="2"/>
      <c r="Y233" s="2"/>
    </row>
    <row r="234" spans="1:26" x14ac:dyDescent="0.25">
      <c r="A234">
        <v>233</v>
      </c>
      <c r="B234" t="s">
        <v>267</v>
      </c>
      <c r="C234" s="1">
        <v>27796</v>
      </c>
      <c r="D234" t="s">
        <v>23</v>
      </c>
      <c r="E234" s="2" t="s">
        <v>4371</v>
      </c>
      <c r="F234" s="2" t="s">
        <v>34</v>
      </c>
      <c r="G234" s="2" t="s">
        <v>30</v>
      </c>
      <c r="H234" s="3">
        <v>36480</v>
      </c>
      <c r="I234" s="2">
        <v>1999</v>
      </c>
      <c r="J234" s="2">
        <v>2000</v>
      </c>
      <c r="K234" s="3">
        <v>43677</v>
      </c>
      <c r="L234" s="2">
        <v>0</v>
      </c>
      <c r="M234" s="2" t="s">
        <v>28</v>
      </c>
      <c r="N234" s="2">
        <v>43</v>
      </c>
      <c r="O234" s="2">
        <v>23.78</v>
      </c>
      <c r="P234" s="2">
        <v>43.48</v>
      </c>
      <c r="Q234" s="2">
        <v>99.79</v>
      </c>
      <c r="R234" s="2">
        <v>213.36</v>
      </c>
      <c r="S234" s="2">
        <v>213.36</v>
      </c>
      <c r="T234" s="2">
        <v>21.92</v>
      </c>
      <c r="U234" s="2">
        <v>25</v>
      </c>
      <c r="V234" s="2" t="s">
        <v>28</v>
      </c>
      <c r="X234" s="2"/>
      <c r="Y234" s="2"/>
    </row>
    <row r="235" spans="1:26" x14ac:dyDescent="0.25">
      <c r="A235">
        <v>234</v>
      </c>
      <c r="B235" t="s">
        <v>268</v>
      </c>
      <c r="C235" s="1">
        <v>33882</v>
      </c>
      <c r="D235" t="s">
        <v>85</v>
      </c>
      <c r="E235" s="2" t="s">
        <v>4371</v>
      </c>
      <c r="F235" s="2" t="s">
        <v>34</v>
      </c>
      <c r="G235" s="2" t="s">
        <v>30</v>
      </c>
      <c r="H235" s="3">
        <v>41577</v>
      </c>
      <c r="I235" s="2">
        <v>2013</v>
      </c>
      <c r="J235" s="2">
        <v>2020</v>
      </c>
      <c r="K235" s="3">
        <v>43677</v>
      </c>
      <c r="L235" s="2">
        <v>0</v>
      </c>
      <c r="M235" s="2" t="s">
        <v>28</v>
      </c>
      <c r="N235" s="2">
        <v>26</v>
      </c>
      <c r="O235" s="2">
        <v>21.07</v>
      </c>
      <c r="P235" s="2">
        <v>26.82</v>
      </c>
      <c r="Q235" s="2">
        <v>108.86</v>
      </c>
      <c r="R235" s="2">
        <v>213.36</v>
      </c>
      <c r="S235" s="2">
        <v>213.36</v>
      </c>
      <c r="T235" s="2">
        <v>23.91</v>
      </c>
      <c r="U235" s="2">
        <v>143</v>
      </c>
      <c r="V235" s="2" t="s">
        <v>28</v>
      </c>
      <c r="X235" s="2"/>
      <c r="Y235" s="2"/>
    </row>
    <row r="236" spans="1:26" x14ac:dyDescent="0.25">
      <c r="A236">
        <v>235</v>
      </c>
      <c r="B236" t="s">
        <v>269</v>
      </c>
      <c r="C236" s="1">
        <v>32890</v>
      </c>
      <c r="D236" t="s">
        <v>85</v>
      </c>
      <c r="E236" s="2" t="s">
        <v>4371</v>
      </c>
      <c r="F236" s="2" t="s">
        <v>34</v>
      </c>
      <c r="G236" s="2" t="s">
        <v>30</v>
      </c>
      <c r="H236" s="3">
        <v>41212</v>
      </c>
      <c r="I236" s="2">
        <v>2012</v>
      </c>
      <c r="J236" s="2">
        <v>2020</v>
      </c>
      <c r="K236" s="3">
        <v>43677</v>
      </c>
      <c r="L236" s="2">
        <v>0</v>
      </c>
      <c r="M236" s="2" t="s">
        <v>28</v>
      </c>
      <c r="N236" s="2">
        <v>29</v>
      </c>
      <c r="O236" s="2">
        <v>22.78</v>
      </c>
      <c r="P236" s="2">
        <v>29.53</v>
      </c>
      <c r="Q236" s="2">
        <v>114.76</v>
      </c>
      <c r="R236" s="2">
        <v>213.36</v>
      </c>
      <c r="S236" s="2">
        <v>213.36</v>
      </c>
      <c r="T236" s="2">
        <v>25.21</v>
      </c>
      <c r="U236" s="2">
        <v>214</v>
      </c>
      <c r="V236" s="2" t="s">
        <v>28</v>
      </c>
      <c r="X236" s="2"/>
      <c r="Y236" s="2"/>
    </row>
    <row r="237" spans="1:26" x14ac:dyDescent="0.25">
      <c r="A237">
        <v>236</v>
      </c>
      <c r="B237" t="s">
        <v>270</v>
      </c>
      <c r="C237" s="1">
        <v>28314</v>
      </c>
      <c r="D237" t="s">
        <v>23</v>
      </c>
      <c r="E237" s="2" t="s">
        <v>4371</v>
      </c>
      <c r="F237" s="2" t="s">
        <v>25</v>
      </c>
      <c r="H237" s="3">
        <v>36986</v>
      </c>
      <c r="I237" s="2">
        <v>2000</v>
      </c>
      <c r="J237" s="2">
        <v>2005</v>
      </c>
      <c r="K237" s="3">
        <v>43677</v>
      </c>
      <c r="L237" s="2">
        <v>0</v>
      </c>
      <c r="M237" s="2" t="s">
        <v>28</v>
      </c>
      <c r="N237" s="2">
        <v>42</v>
      </c>
      <c r="O237" s="2">
        <v>23.74</v>
      </c>
      <c r="P237" s="2">
        <v>42.06</v>
      </c>
      <c r="Q237" s="2">
        <v>115.67</v>
      </c>
      <c r="R237" s="2">
        <v>213.36</v>
      </c>
      <c r="S237" s="2">
        <v>213.36</v>
      </c>
      <c r="T237" s="2">
        <v>25.41</v>
      </c>
      <c r="U237" s="2">
        <v>137</v>
      </c>
      <c r="V237" s="2" t="s">
        <v>27</v>
      </c>
      <c r="X237" s="2"/>
      <c r="Y237" s="2"/>
    </row>
    <row r="238" spans="1:26" x14ac:dyDescent="0.25">
      <c r="A238">
        <v>237</v>
      </c>
      <c r="B238" t="s">
        <v>271</v>
      </c>
      <c r="C238" s="1">
        <v>26878</v>
      </c>
      <c r="D238" t="s">
        <v>23</v>
      </c>
      <c r="E238" s="2" t="s">
        <v>4371</v>
      </c>
      <c r="F238" s="2" t="s">
        <v>25</v>
      </c>
      <c r="G238" s="2" t="s">
        <v>30</v>
      </c>
      <c r="H238" s="3">
        <v>35006</v>
      </c>
      <c r="I238" s="2">
        <v>1995</v>
      </c>
      <c r="J238" s="2">
        <v>1998</v>
      </c>
      <c r="K238" s="3">
        <v>43677</v>
      </c>
      <c r="L238" s="2">
        <v>0</v>
      </c>
      <c r="M238" s="2" t="s">
        <v>28</v>
      </c>
      <c r="N238" s="2">
        <v>45</v>
      </c>
      <c r="O238" s="2">
        <v>22.25</v>
      </c>
      <c r="P238" s="2">
        <v>45.99</v>
      </c>
      <c r="Q238" s="2">
        <v>113.4</v>
      </c>
      <c r="R238" s="2">
        <v>213.36</v>
      </c>
      <c r="S238" s="2">
        <v>213.36</v>
      </c>
      <c r="T238" s="2">
        <v>24.91</v>
      </c>
      <c r="U238" s="2">
        <v>135</v>
      </c>
      <c r="V238" s="2" t="s">
        <v>28</v>
      </c>
      <c r="X238" s="2"/>
      <c r="Y238" s="2"/>
    </row>
    <row r="239" spans="1:26" x14ac:dyDescent="0.25">
      <c r="A239">
        <v>238</v>
      </c>
      <c r="B239" t="s">
        <v>272</v>
      </c>
      <c r="C239" s="1">
        <v>22965</v>
      </c>
      <c r="D239" t="s">
        <v>23</v>
      </c>
      <c r="E239" s="2" t="s">
        <v>121</v>
      </c>
      <c r="F239" s="2" t="s">
        <v>34</v>
      </c>
      <c r="G239" s="2" t="s">
        <v>30</v>
      </c>
      <c r="H239" s="3">
        <v>32087</v>
      </c>
      <c r="I239" s="2">
        <v>1987</v>
      </c>
      <c r="J239" s="2">
        <v>1993</v>
      </c>
      <c r="K239" s="3">
        <v>43677</v>
      </c>
      <c r="L239" s="2">
        <v>0</v>
      </c>
      <c r="M239" s="2" t="s">
        <v>28</v>
      </c>
      <c r="N239" s="2">
        <v>56</v>
      </c>
      <c r="O239" s="2">
        <v>24.97</v>
      </c>
      <c r="P239" s="2">
        <v>56.71</v>
      </c>
      <c r="Q239" s="2">
        <v>99.79</v>
      </c>
      <c r="R239" s="2">
        <v>210.82</v>
      </c>
      <c r="S239" s="2">
        <v>210.82</v>
      </c>
      <c r="T239" s="2">
        <v>22.45</v>
      </c>
      <c r="U239" s="2">
        <v>375</v>
      </c>
      <c r="V239" s="2" t="s">
        <v>28</v>
      </c>
      <c r="X239" s="2"/>
      <c r="Y239" s="2"/>
    </row>
    <row r="240" spans="1:26" x14ac:dyDescent="0.25">
      <c r="A240">
        <v>239</v>
      </c>
      <c r="B240" t="s">
        <v>273</v>
      </c>
      <c r="C240" s="1">
        <v>32447</v>
      </c>
      <c r="D240" t="s">
        <v>23</v>
      </c>
      <c r="E240" s="2" t="s">
        <v>24</v>
      </c>
      <c r="F240" s="2" t="s">
        <v>34</v>
      </c>
      <c r="G240" s="2" t="s">
        <v>30</v>
      </c>
      <c r="H240" s="3">
        <v>40482</v>
      </c>
      <c r="I240" s="2">
        <v>2010</v>
      </c>
      <c r="J240" s="2">
        <v>2018</v>
      </c>
      <c r="K240" s="3">
        <v>43677</v>
      </c>
      <c r="L240" s="2">
        <v>0</v>
      </c>
      <c r="M240" s="2" t="s">
        <v>28</v>
      </c>
      <c r="N240" s="2">
        <v>30</v>
      </c>
      <c r="O240" s="2">
        <v>22</v>
      </c>
      <c r="P240" s="2">
        <v>30.75</v>
      </c>
      <c r="Q240" s="2">
        <v>113.4</v>
      </c>
      <c r="R240" s="2">
        <v>210.82</v>
      </c>
      <c r="S240" s="2">
        <v>210.82</v>
      </c>
      <c r="T240" s="2">
        <v>25.51</v>
      </c>
      <c r="U240" s="2">
        <v>185</v>
      </c>
      <c r="V240" s="2" t="s">
        <v>28</v>
      </c>
      <c r="X240" s="2"/>
      <c r="Y240" s="2"/>
    </row>
    <row r="241" spans="1:26" x14ac:dyDescent="0.25">
      <c r="A241">
        <v>240</v>
      </c>
      <c r="B241" t="s">
        <v>274</v>
      </c>
      <c r="C241" s="1">
        <v>31247</v>
      </c>
      <c r="D241" t="s">
        <v>85</v>
      </c>
      <c r="E241" s="2" t="s">
        <v>169</v>
      </c>
      <c r="F241" s="2" t="s">
        <v>34</v>
      </c>
      <c r="G241" s="2" t="s">
        <v>26</v>
      </c>
      <c r="H241" s="3">
        <v>39033</v>
      </c>
      <c r="I241" s="2">
        <v>2006</v>
      </c>
      <c r="J241" s="2">
        <v>2020</v>
      </c>
      <c r="K241" s="3">
        <v>43677</v>
      </c>
      <c r="L241" s="2">
        <v>0</v>
      </c>
      <c r="M241" s="2" t="s">
        <v>28</v>
      </c>
      <c r="N241" s="2">
        <v>34</v>
      </c>
      <c r="O241" s="2">
        <v>21.32</v>
      </c>
      <c r="P241" s="2">
        <v>34.03</v>
      </c>
      <c r="Q241" s="2">
        <v>108.86</v>
      </c>
      <c r="R241" s="2">
        <v>210.82</v>
      </c>
      <c r="S241" s="2">
        <v>210.82</v>
      </c>
      <c r="T241" s="2">
        <v>24.49</v>
      </c>
      <c r="U241" s="2">
        <v>636</v>
      </c>
      <c r="V241" s="2" t="s">
        <v>28</v>
      </c>
      <c r="X241" s="2"/>
      <c r="Y241" s="2"/>
    </row>
    <row r="242" spans="1:26" x14ac:dyDescent="0.25">
      <c r="A242">
        <v>241</v>
      </c>
      <c r="B242" t="s">
        <v>275</v>
      </c>
      <c r="C242" s="1">
        <v>21607</v>
      </c>
      <c r="D242" t="s">
        <v>23</v>
      </c>
      <c r="E242" s="2" t="s">
        <v>24</v>
      </c>
      <c r="F242" s="2" t="s">
        <v>34</v>
      </c>
      <c r="G242" s="2" t="s">
        <v>30</v>
      </c>
      <c r="H242" s="3">
        <v>30981</v>
      </c>
      <c r="I242" s="2">
        <v>1984</v>
      </c>
      <c r="J242" s="2">
        <v>1985</v>
      </c>
      <c r="K242" s="3">
        <v>43677</v>
      </c>
      <c r="L242" s="2">
        <v>0</v>
      </c>
      <c r="M242" s="2" t="s">
        <v>28</v>
      </c>
      <c r="N242" s="2">
        <v>60</v>
      </c>
      <c r="O242" s="2">
        <v>25.66</v>
      </c>
      <c r="P242" s="2">
        <v>60.42</v>
      </c>
      <c r="Q242" s="2">
        <v>117.93</v>
      </c>
      <c r="R242" s="2">
        <v>210.82</v>
      </c>
      <c r="S242" s="2">
        <v>210.82</v>
      </c>
      <c r="T242" s="2">
        <v>26.53</v>
      </c>
      <c r="U242" s="2">
        <v>74</v>
      </c>
      <c r="V242" s="2" t="s">
        <v>28</v>
      </c>
      <c r="X242" s="2"/>
      <c r="Y242" s="2"/>
    </row>
    <row r="243" spans="1:26" x14ac:dyDescent="0.25">
      <c r="A243">
        <v>242</v>
      </c>
      <c r="B243" t="s">
        <v>276</v>
      </c>
      <c r="C243" s="1">
        <v>29619</v>
      </c>
      <c r="D243" t="s">
        <v>23</v>
      </c>
      <c r="E243" s="2" t="s">
        <v>24</v>
      </c>
      <c r="F243" s="2" t="s">
        <v>34</v>
      </c>
      <c r="G243" s="2" t="s">
        <v>30</v>
      </c>
      <c r="H243" s="3">
        <v>39524</v>
      </c>
      <c r="I243" s="2">
        <v>2007</v>
      </c>
      <c r="J243" s="2">
        <v>2008</v>
      </c>
      <c r="K243" s="3">
        <v>43677</v>
      </c>
      <c r="L243" s="2">
        <v>0</v>
      </c>
      <c r="M243" s="2" t="s">
        <v>28</v>
      </c>
      <c r="N243" s="2">
        <v>38</v>
      </c>
      <c r="O243" s="2">
        <v>27.12</v>
      </c>
      <c r="P243" s="2">
        <v>38.49</v>
      </c>
      <c r="Q243" s="2">
        <v>113.4</v>
      </c>
      <c r="R243" s="2">
        <v>210.82</v>
      </c>
      <c r="S243" s="2">
        <v>210.82</v>
      </c>
      <c r="T243" s="2">
        <v>25.51</v>
      </c>
      <c r="U243" s="2">
        <v>3</v>
      </c>
      <c r="V243" s="2" t="s">
        <v>28</v>
      </c>
      <c r="X243" s="2"/>
      <c r="Y243" s="2"/>
    </row>
    <row r="244" spans="1:26" x14ac:dyDescent="0.25">
      <c r="A244">
        <v>243</v>
      </c>
      <c r="B244" t="s">
        <v>277</v>
      </c>
      <c r="C244" s="1">
        <v>26531</v>
      </c>
      <c r="D244" t="s">
        <v>23</v>
      </c>
      <c r="E244" s="2" t="s">
        <v>169</v>
      </c>
      <c r="F244" s="2" t="s">
        <v>34</v>
      </c>
      <c r="G244" s="2" t="s">
        <v>26</v>
      </c>
      <c r="H244" s="3">
        <v>34642</v>
      </c>
      <c r="I244" s="2">
        <v>1994</v>
      </c>
      <c r="J244" s="2">
        <v>1997</v>
      </c>
      <c r="K244" s="3">
        <v>43677</v>
      </c>
      <c r="L244" s="2">
        <v>0</v>
      </c>
      <c r="M244" s="2" t="s">
        <v>28</v>
      </c>
      <c r="N244" s="2">
        <v>46</v>
      </c>
      <c r="O244" s="2">
        <v>22.21</v>
      </c>
      <c r="P244" s="2">
        <v>46.94</v>
      </c>
      <c r="Q244" s="2">
        <v>102.06</v>
      </c>
      <c r="R244" s="2">
        <v>210.82</v>
      </c>
      <c r="S244" s="2">
        <v>210.82</v>
      </c>
      <c r="T244" s="2">
        <v>22.96</v>
      </c>
      <c r="U244" s="2">
        <v>139</v>
      </c>
      <c r="V244" s="2" t="s">
        <v>28</v>
      </c>
      <c r="X244" s="2"/>
      <c r="Y244" s="2"/>
    </row>
    <row r="245" spans="1:26" x14ac:dyDescent="0.25">
      <c r="A245">
        <v>244</v>
      </c>
      <c r="B245" t="s">
        <v>278</v>
      </c>
      <c r="C245" s="1">
        <v>29395</v>
      </c>
      <c r="D245" t="s">
        <v>23</v>
      </c>
      <c r="E245" s="2" t="s">
        <v>24</v>
      </c>
      <c r="F245" s="2" t="s">
        <v>25</v>
      </c>
      <c r="G245" s="2" t="s">
        <v>30</v>
      </c>
      <c r="H245" s="3">
        <v>40113</v>
      </c>
      <c r="I245" s="2">
        <v>2009</v>
      </c>
      <c r="J245" s="2">
        <v>2011</v>
      </c>
      <c r="K245" s="3">
        <v>43677</v>
      </c>
      <c r="L245" s="2">
        <v>0</v>
      </c>
      <c r="M245" s="2" t="s">
        <v>28</v>
      </c>
      <c r="N245" s="2">
        <v>39</v>
      </c>
      <c r="O245" s="2">
        <v>29.34</v>
      </c>
      <c r="P245" s="2">
        <v>39.1</v>
      </c>
      <c r="Q245" s="2">
        <v>111.13</v>
      </c>
      <c r="R245" s="2">
        <v>210.82</v>
      </c>
      <c r="S245" s="2">
        <v>210.82</v>
      </c>
      <c r="T245" s="2">
        <v>25</v>
      </c>
      <c r="U245" s="2">
        <v>103</v>
      </c>
      <c r="V245" s="2" t="s">
        <v>28</v>
      </c>
      <c r="X245" s="2"/>
      <c r="Y245" s="2"/>
    </row>
    <row r="246" spans="1:26" x14ac:dyDescent="0.25">
      <c r="A246">
        <v>245</v>
      </c>
      <c r="B246" t="s">
        <v>279</v>
      </c>
      <c r="C246" s="1">
        <v>34674</v>
      </c>
      <c r="D246" t="s">
        <v>85</v>
      </c>
      <c r="E246" s="2" t="s">
        <v>280</v>
      </c>
      <c r="F246" s="2" t="s">
        <v>25</v>
      </c>
      <c r="G246" s="2" t="s">
        <v>26</v>
      </c>
      <c r="H246" s="3">
        <v>41577</v>
      </c>
      <c r="I246" s="2">
        <v>2013</v>
      </c>
      <c r="J246" s="2">
        <v>2020</v>
      </c>
      <c r="K246" s="3">
        <v>43677</v>
      </c>
      <c r="L246" s="2">
        <v>0</v>
      </c>
      <c r="M246" s="2" t="s">
        <v>28</v>
      </c>
      <c r="N246" s="2">
        <v>24</v>
      </c>
      <c r="O246" s="2">
        <v>18.899999999999999</v>
      </c>
      <c r="P246" s="2">
        <v>24.65</v>
      </c>
      <c r="Q246" s="2">
        <v>100.7</v>
      </c>
      <c r="R246" s="2">
        <v>210.82</v>
      </c>
      <c r="S246" s="2">
        <v>210.82</v>
      </c>
      <c r="T246" s="2">
        <v>22.66</v>
      </c>
      <c r="U246" s="2">
        <v>145</v>
      </c>
      <c r="V246" s="2" t="s">
        <v>28</v>
      </c>
      <c r="X246" s="2"/>
      <c r="Y246" s="2"/>
    </row>
    <row r="247" spans="1:26" x14ac:dyDescent="0.25">
      <c r="A247">
        <v>246</v>
      </c>
      <c r="B247" t="s">
        <v>281</v>
      </c>
      <c r="C247" s="1">
        <v>30161</v>
      </c>
      <c r="D247" t="s">
        <v>23</v>
      </c>
      <c r="E247" s="2" t="s">
        <v>169</v>
      </c>
      <c r="F247" s="2" t="s">
        <v>25</v>
      </c>
      <c r="G247" s="2" t="s">
        <v>30</v>
      </c>
      <c r="H247" s="3">
        <v>41577</v>
      </c>
      <c r="I247" s="2">
        <v>2013</v>
      </c>
      <c r="J247" s="2">
        <v>2015</v>
      </c>
      <c r="K247" s="3">
        <v>43677</v>
      </c>
      <c r="L247" s="2">
        <v>0</v>
      </c>
      <c r="M247" s="2" t="s">
        <v>28</v>
      </c>
      <c r="N247" s="2">
        <v>37</v>
      </c>
      <c r="O247" s="2">
        <v>31.26</v>
      </c>
      <c r="P247" s="2">
        <v>37</v>
      </c>
      <c r="Q247" s="2">
        <v>117.93</v>
      </c>
      <c r="R247" s="2">
        <v>210.82</v>
      </c>
      <c r="S247" s="2">
        <v>210.82</v>
      </c>
      <c r="T247" s="2">
        <v>26.53</v>
      </c>
      <c r="U247" s="2">
        <v>102</v>
      </c>
      <c r="V247" s="2" t="s">
        <v>28</v>
      </c>
      <c r="X247" s="2"/>
      <c r="Y247" s="2"/>
    </row>
    <row r="248" spans="1:26" x14ac:dyDescent="0.25">
      <c r="A248">
        <v>247</v>
      </c>
      <c r="B248" t="s">
        <v>282</v>
      </c>
      <c r="C248" s="1">
        <v>29445</v>
      </c>
      <c r="D248" t="s">
        <v>23</v>
      </c>
      <c r="E248" s="2" t="s">
        <v>24</v>
      </c>
      <c r="F248" s="2" t="s">
        <v>25</v>
      </c>
      <c r="G248" s="2" t="s">
        <v>30</v>
      </c>
      <c r="H248" s="3">
        <v>38294</v>
      </c>
      <c r="I248" s="2">
        <v>2004</v>
      </c>
      <c r="J248" s="2">
        <v>2007</v>
      </c>
      <c r="K248" s="3">
        <v>43677</v>
      </c>
      <c r="L248" s="2">
        <v>0</v>
      </c>
      <c r="M248" s="2" t="s">
        <v>28</v>
      </c>
      <c r="N248" s="2">
        <v>38</v>
      </c>
      <c r="O248" s="2">
        <v>24.23</v>
      </c>
      <c r="P248" s="2">
        <v>38.97</v>
      </c>
      <c r="Q248" s="2">
        <v>127.01</v>
      </c>
      <c r="R248" s="2">
        <v>210.82</v>
      </c>
      <c r="S248" s="2">
        <v>210.82</v>
      </c>
      <c r="T248" s="2">
        <v>28.58</v>
      </c>
      <c r="U248" s="2">
        <v>139</v>
      </c>
      <c r="V248" s="2" t="s">
        <v>28</v>
      </c>
      <c r="X248" s="2"/>
      <c r="Y248" s="2"/>
    </row>
    <row r="249" spans="1:26" x14ac:dyDescent="0.25">
      <c r="A249">
        <v>248</v>
      </c>
      <c r="B249" t="s">
        <v>283</v>
      </c>
      <c r="C249" s="1">
        <v>29309</v>
      </c>
      <c r="D249" t="s">
        <v>23</v>
      </c>
      <c r="E249" s="2" t="s">
        <v>169</v>
      </c>
      <c r="F249" s="2" t="s">
        <v>25</v>
      </c>
      <c r="G249" s="2" t="s">
        <v>30</v>
      </c>
      <c r="H249" s="3">
        <v>37569</v>
      </c>
      <c r="I249" s="2">
        <v>2002</v>
      </c>
      <c r="J249" s="2">
        <v>2004</v>
      </c>
      <c r="K249" s="3">
        <v>43677</v>
      </c>
      <c r="L249" s="2">
        <v>0</v>
      </c>
      <c r="M249" s="2" t="s">
        <v>28</v>
      </c>
      <c r="N249" s="2">
        <v>39</v>
      </c>
      <c r="O249" s="2">
        <v>22.61</v>
      </c>
      <c r="P249" s="2">
        <v>39.340000000000003</v>
      </c>
      <c r="Q249" s="2">
        <v>113.4</v>
      </c>
      <c r="R249" s="2">
        <v>210.82</v>
      </c>
      <c r="S249" s="2">
        <v>210.82</v>
      </c>
      <c r="T249" s="2">
        <v>25.51</v>
      </c>
      <c r="U249" s="2">
        <v>44</v>
      </c>
      <c r="V249" s="2" t="s">
        <v>28</v>
      </c>
      <c r="X249" s="2"/>
      <c r="Y249" s="2"/>
    </row>
    <row r="250" spans="1:26" x14ac:dyDescent="0.25">
      <c r="A250">
        <v>249</v>
      </c>
      <c r="B250" t="s">
        <v>284</v>
      </c>
      <c r="C250" s="1">
        <v>30997</v>
      </c>
      <c r="D250" t="s">
        <v>23</v>
      </c>
      <c r="E250" s="2" t="s">
        <v>121</v>
      </c>
      <c r="F250" s="2" t="s">
        <v>34</v>
      </c>
      <c r="G250" s="2" t="s">
        <v>26</v>
      </c>
      <c r="H250" s="3">
        <v>39022</v>
      </c>
      <c r="I250" s="2">
        <v>2006</v>
      </c>
      <c r="J250" s="2">
        <v>2014</v>
      </c>
      <c r="K250" s="3">
        <v>43677</v>
      </c>
      <c r="L250" s="2">
        <v>0</v>
      </c>
      <c r="M250" s="2" t="s">
        <v>28</v>
      </c>
      <c r="N250" s="2">
        <v>34</v>
      </c>
      <c r="O250" s="2">
        <v>21.97</v>
      </c>
      <c r="P250" s="2">
        <v>34.72</v>
      </c>
      <c r="Q250" s="2">
        <v>106.59</v>
      </c>
      <c r="R250" s="2">
        <v>210.82</v>
      </c>
      <c r="S250" s="2">
        <v>210.82</v>
      </c>
      <c r="T250" s="2">
        <v>23.98</v>
      </c>
      <c r="U250" s="2">
        <v>292</v>
      </c>
      <c r="V250" s="2" t="s">
        <v>28</v>
      </c>
      <c r="X250" s="2"/>
      <c r="Y250" s="2"/>
    </row>
    <row r="251" spans="1:26" x14ac:dyDescent="0.25">
      <c r="A251">
        <v>250</v>
      </c>
      <c r="B251" t="s">
        <v>285</v>
      </c>
      <c r="C251" s="1">
        <v>22378</v>
      </c>
      <c r="D251" t="s">
        <v>23</v>
      </c>
      <c r="E251" s="2" t="s">
        <v>121</v>
      </c>
      <c r="F251" s="2" t="s">
        <v>34</v>
      </c>
      <c r="G251" s="2" t="s">
        <v>26</v>
      </c>
      <c r="H251" s="3">
        <v>30618</v>
      </c>
      <c r="I251" s="2">
        <v>1983</v>
      </c>
      <c r="J251" s="2">
        <v>1999</v>
      </c>
      <c r="K251" s="3">
        <v>43677</v>
      </c>
      <c r="L251" s="2">
        <v>0</v>
      </c>
      <c r="M251" s="2" t="s">
        <v>28</v>
      </c>
      <c r="N251" s="2">
        <v>58</v>
      </c>
      <c r="O251" s="2">
        <v>22.56</v>
      </c>
      <c r="P251" s="2">
        <v>58.31</v>
      </c>
      <c r="Q251" s="2">
        <v>97.52</v>
      </c>
      <c r="R251" s="2">
        <v>210.82</v>
      </c>
      <c r="S251" s="2">
        <v>210.82</v>
      </c>
      <c r="T251" s="2">
        <v>21.94</v>
      </c>
      <c r="U251" s="2">
        <v>928</v>
      </c>
      <c r="V251" s="2" t="s">
        <v>28</v>
      </c>
      <c r="X251" s="2"/>
      <c r="Y251" s="2"/>
    </row>
    <row r="252" spans="1:26" x14ac:dyDescent="0.25">
      <c r="A252">
        <v>251</v>
      </c>
      <c r="B252" t="s">
        <v>286</v>
      </c>
      <c r="C252" s="1">
        <v>26260</v>
      </c>
      <c r="D252" t="s">
        <v>23</v>
      </c>
      <c r="E252" s="2" t="s">
        <v>169</v>
      </c>
      <c r="F252" s="2" t="s">
        <v>34</v>
      </c>
      <c r="G252" s="2" t="s">
        <v>26</v>
      </c>
      <c r="H252" s="3">
        <v>34278</v>
      </c>
      <c r="I252" s="2">
        <v>1993</v>
      </c>
      <c r="J252" s="2">
        <v>2006</v>
      </c>
      <c r="K252" s="3">
        <v>43677</v>
      </c>
      <c r="L252" s="2">
        <v>0</v>
      </c>
      <c r="M252" s="2" t="s">
        <v>28</v>
      </c>
      <c r="N252" s="2">
        <v>47</v>
      </c>
      <c r="O252" s="2">
        <v>21.95</v>
      </c>
      <c r="P252" s="2">
        <v>47.69</v>
      </c>
      <c r="Q252" s="2">
        <v>105.23</v>
      </c>
      <c r="R252" s="2">
        <v>210.82</v>
      </c>
      <c r="S252" s="2">
        <v>210.82</v>
      </c>
      <c r="T252" s="2">
        <v>23.68</v>
      </c>
      <c r="U252" s="2">
        <v>791</v>
      </c>
      <c r="V252" s="2" t="s">
        <v>28</v>
      </c>
      <c r="X252" s="2"/>
      <c r="Y252" s="2"/>
    </row>
    <row r="253" spans="1:26" x14ac:dyDescent="0.25">
      <c r="A253">
        <v>252</v>
      </c>
      <c r="B253" t="s">
        <v>287</v>
      </c>
      <c r="C253" s="1">
        <v>20159</v>
      </c>
      <c r="D253" t="s">
        <v>23</v>
      </c>
      <c r="E253" s="2" t="s">
        <v>80</v>
      </c>
      <c r="F253" s="2" t="s">
        <v>34</v>
      </c>
      <c r="G253" s="2" t="s">
        <v>26</v>
      </c>
      <c r="H253" s="3">
        <v>28055</v>
      </c>
      <c r="I253" s="2">
        <v>1976</v>
      </c>
      <c r="J253" s="2">
        <v>1979</v>
      </c>
      <c r="K253" s="3">
        <v>43677</v>
      </c>
      <c r="L253" s="2">
        <v>0</v>
      </c>
      <c r="M253" s="2" t="s">
        <v>28</v>
      </c>
      <c r="N253" s="2">
        <v>64</v>
      </c>
      <c r="O253" s="2">
        <v>21.62</v>
      </c>
      <c r="P253" s="2">
        <v>64.39</v>
      </c>
      <c r="Q253" s="2">
        <v>102.06</v>
      </c>
      <c r="R253" s="2">
        <v>210.82</v>
      </c>
      <c r="S253" s="2">
        <v>210.82</v>
      </c>
      <c r="T253" s="2">
        <v>22.96</v>
      </c>
      <c r="U253" s="2">
        <v>98</v>
      </c>
      <c r="V253" s="2" t="s">
        <v>28</v>
      </c>
      <c r="X253" s="2"/>
      <c r="Y253" s="2"/>
    </row>
    <row r="254" spans="1:26" x14ac:dyDescent="0.25">
      <c r="A254">
        <v>253</v>
      </c>
      <c r="B254" t="s">
        <v>288</v>
      </c>
      <c r="C254" s="1">
        <v>27718</v>
      </c>
      <c r="D254" t="s">
        <v>23</v>
      </c>
      <c r="E254" s="2" t="s">
        <v>24</v>
      </c>
      <c r="F254" s="2" t="s">
        <v>25</v>
      </c>
      <c r="H254" s="3">
        <v>37314</v>
      </c>
      <c r="I254" s="2">
        <v>2001</v>
      </c>
      <c r="J254" s="2">
        <v>2004</v>
      </c>
      <c r="K254" s="3">
        <v>43677</v>
      </c>
      <c r="L254" s="2">
        <v>0</v>
      </c>
      <c r="M254" s="2" t="s">
        <v>28</v>
      </c>
      <c r="N254" s="2">
        <v>43</v>
      </c>
      <c r="O254" s="2">
        <v>26.27</v>
      </c>
      <c r="P254" s="2">
        <v>43.69</v>
      </c>
      <c r="Q254" s="2">
        <v>131.54</v>
      </c>
      <c r="R254" s="2">
        <v>210.82</v>
      </c>
      <c r="S254" s="2">
        <v>210.82</v>
      </c>
      <c r="T254" s="2">
        <v>29.6</v>
      </c>
      <c r="U254" s="2">
        <v>46</v>
      </c>
      <c r="V254" s="2" t="s">
        <v>28</v>
      </c>
      <c r="X254" s="2"/>
      <c r="Y254" s="2"/>
    </row>
    <row r="255" spans="1:26" x14ac:dyDescent="0.25">
      <c r="A255">
        <v>254</v>
      </c>
      <c r="B255" t="s">
        <v>289</v>
      </c>
      <c r="C255" s="1">
        <v>27801</v>
      </c>
      <c r="D255" t="s">
        <v>23</v>
      </c>
      <c r="E255" s="2" t="s">
        <v>80</v>
      </c>
      <c r="F255" s="2" t="s">
        <v>34</v>
      </c>
      <c r="G255" s="2" t="s">
        <v>26</v>
      </c>
      <c r="H255" s="3">
        <v>35734</v>
      </c>
      <c r="I255" s="2">
        <v>1997</v>
      </c>
      <c r="J255" s="2">
        <v>2012</v>
      </c>
      <c r="K255" s="3">
        <v>43677</v>
      </c>
      <c r="L255" s="2">
        <v>0</v>
      </c>
      <c r="M255" s="2" t="s">
        <v>28</v>
      </c>
      <c r="N255" s="2">
        <v>43</v>
      </c>
      <c r="O255" s="2">
        <v>21.72</v>
      </c>
      <c r="P255" s="2">
        <v>43.47</v>
      </c>
      <c r="Q255" s="2">
        <v>104.33</v>
      </c>
      <c r="R255" s="2">
        <v>210.82</v>
      </c>
      <c r="S255" s="2">
        <v>210.82</v>
      </c>
      <c r="T255" s="2">
        <v>23.47</v>
      </c>
      <c r="U255" s="2">
        <v>837</v>
      </c>
      <c r="V255" s="2" t="s">
        <v>28</v>
      </c>
      <c r="X255" s="2"/>
      <c r="Y255" s="2"/>
    </row>
    <row r="256" spans="1:26" x14ac:dyDescent="0.25">
      <c r="A256">
        <v>255</v>
      </c>
      <c r="B256" t="s">
        <v>290</v>
      </c>
      <c r="C256" s="1">
        <v>14450</v>
      </c>
      <c r="D256" t="s">
        <v>23</v>
      </c>
      <c r="E256" s="2" t="s">
        <v>24</v>
      </c>
      <c r="F256" s="2" t="s">
        <v>34</v>
      </c>
      <c r="G256" s="2" t="s">
        <v>26</v>
      </c>
      <c r="H256" s="3">
        <v>22573</v>
      </c>
      <c r="I256" s="2">
        <v>1961</v>
      </c>
      <c r="J256" s="2">
        <v>1975</v>
      </c>
      <c r="K256" s="3">
        <v>41580</v>
      </c>
      <c r="L256" s="2">
        <v>1</v>
      </c>
      <c r="M256" s="2" t="s">
        <v>27</v>
      </c>
      <c r="N256" s="2">
        <v>74</v>
      </c>
      <c r="O256" s="2">
        <v>22.24</v>
      </c>
      <c r="P256" s="2">
        <v>74.28</v>
      </c>
      <c r="Q256" s="2">
        <v>102.06</v>
      </c>
      <c r="R256" s="2">
        <v>210.82</v>
      </c>
      <c r="S256" s="2">
        <v>210.82</v>
      </c>
      <c r="T256" s="2">
        <v>22.96</v>
      </c>
      <c r="U256" s="2">
        <v>1043</v>
      </c>
      <c r="V256" s="2" t="s">
        <v>28</v>
      </c>
      <c r="W256" s="2" t="s">
        <v>4399</v>
      </c>
      <c r="X256" s="2" t="s">
        <v>4425</v>
      </c>
      <c r="Y256" s="2" t="s">
        <v>4401</v>
      </c>
      <c r="Z256" s="2" t="s">
        <v>4469</v>
      </c>
    </row>
    <row r="257" spans="1:26" x14ac:dyDescent="0.25">
      <c r="A257">
        <v>256</v>
      </c>
      <c r="B257" t="s">
        <v>291</v>
      </c>
      <c r="C257" s="1">
        <v>29616</v>
      </c>
      <c r="D257" t="s">
        <v>23</v>
      </c>
      <c r="E257" s="2" t="s">
        <v>169</v>
      </c>
      <c r="F257" s="2" t="s">
        <v>34</v>
      </c>
      <c r="G257" s="2" t="s">
        <v>26</v>
      </c>
      <c r="H257" s="3">
        <v>36504</v>
      </c>
      <c r="I257" s="2">
        <v>1999</v>
      </c>
      <c r="J257" s="2">
        <v>2010</v>
      </c>
      <c r="K257" s="3">
        <v>43677</v>
      </c>
      <c r="L257" s="2">
        <v>0</v>
      </c>
      <c r="M257" s="2" t="s">
        <v>28</v>
      </c>
      <c r="N257" s="2">
        <v>38</v>
      </c>
      <c r="O257" s="2">
        <v>18.86</v>
      </c>
      <c r="P257" s="2">
        <v>38.5</v>
      </c>
      <c r="Q257" s="2">
        <v>91.63</v>
      </c>
      <c r="R257" s="2">
        <v>210.82</v>
      </c>
      <c r="S257" s="2">
        <v>210.82</v>
      </c>
      <c r="T257" s="2">
        <v>20.62</v>
      </c>
      <c r="U257" s="2">
        <v>262</v>
      </c>
      <c r="V257" s="2" t="s">
        <v>28</v>
      </c>
      <c r="X257" s="2"/>
      <c r="Y257" s="2"/>
    </row>
    <row r="258" spans="1:26" x14ac:dyDescent="0.25">
      <c r="A258">
        <v>257</v>
      </c>
      <c r="B258" t="s">
        <v>292</v>
      </c>
      <c r="C258" s="1">
        <v>32368</v>
      </c>
      <c r="D258" t="s">
        <v>23</v>
      </c>
      <c r="E258" s="2" t="s">
        <v>24</v>
      </c>
      <c r="F258" s="2" t="s">
        <v>34</v>
      </c>
      <c r="G258" s="2" t="s">
        <v>26</v>
      </c>
      <c r="H258" s="3">
        <v>40992</v>
      </c>
      <c r="I258" s="2">
        <v>2011</v>
      </c>
      <c r="J258" s="2">
        <v>2012</v>
      </c>
      <c r="K258" s="3">
        <v>43677</v>
      </c>
      <c r="L258" s="2">
        <v>0</v>
      </c>
      <c r="M258" s="2" t="s">
        <v>28</v>
      </c>
      <c r="N258" s="2">
        <v>30</v>
      </c>
      <c r="O258" s="2">
        <v>23.61</v>
      </c>
      <c r="P258" s="2">
        <v>30.96</v>
      </c>
      <c r="Q258" s="2">
        <v>108.86</v>
      </c>
      <c r="R258" s="2">
        <v>210.82</v>
      </c>
      <c r="S258" s="2">
        <v>210.82</v>
      </c>
      <c r="T258" s="2">
        <v>24.49</v>
      </c>
      <c r="U258" s="2">
        <v>3</v>
      </c>
      <c r="V258" s="2" t="s">
        <v>28</v>
      </c>
      <c r="X258" s="2"/>
      <c r="Y258" s="2"/>
    </row>
    <row r="259" spans="1:26" x14ac:dyDescent="0.25">
      <c r="A259">
        <v>258</v>
      </c>
      <c r="B259" t="s">
        <v>293</v>
      </c>
      <c r="C259" s="1">
        <v>31504</v>
      </c>
      <c r="D259" t="s">
        <v>23</v>
      </c>
      <c r="E259" s="2" t="s">
        <v>24</v>
      </c>
      <c r="F259" s="2" t="s">
        <v>25</v>
      </c>
      <c r="G259" s="2" t="s">
        <v>30</v>
      </c>
      <c r="H259" s="3">
        <v>38296</v>
      </c>
      <c r="I259" s="2">
        <v>2004</v>
      </c>
      <c r="J259" s="2">
        <v>2014</v>
      </c>
      <c r="K259" s="3">
        <v>43677</v>
      </c>
      <c r="L259" s="2">
        <v>0</v>
      </c>
      <c r="M259" s="2" t="s">
        <v>28</v>
      </c>
      <c r="N259" s="2">
        <v>33</v>
      </c>
      <c r="O259" s="2">
        <v>18.600000000000001</v>
      </c>
      <c r="P259" s="2">
        <v>33.33</v>
      </c>
      <c r="Q259" s="2">
        <v>108.86</v>
      </c>
      <c r="R259" s="2">
        <v>210.82</v>
      </c>
      <c r="S259" s="2">
        <v>210.82</v>
      </c>
      <c r="T259" s="2">
        <v>24.49</v>
      </c>
      <c r="U259" s="2">
        <v>516</v>
      </c>
      <c r="V259" s="2" t="s">
        <v>27</v>
      </c>
      <c r="X259" s="2"/>
      <c r="Y259" s="2"/>
    </row>
    <row r="260" spans="1:26" x14ac:dyDescent="0.25">
      <c r="A260">
        <v>259</v>
      </c>
      <c r="B260" t="s">
        <v>294</v>
      </c>
      <c r="C260" s="1">
        <v>33564</v>
      </c>
      <c r="D260" t="s">
        <v>23</v>
      </c>
      <c r="E260" s="2" t="s">
        <v>80</v>
      </c>
      <c r="F260" s="2" t="s">
        <v>34</v>
      </c>
      <c r="G260" s="2" t="s">
        <v>26</v>
      </c>
      <c r="H260" s="3">
        <v>41940</v>
      </c>
      <c r="I260" s="2">
        <v>2014</v>
      </c>
      <c r="J260" s="2">
        <v>2018</v>
      </c>
      <c r="K260" s="3">
        <v>43677</v>
      </c>
      <c r="L260" s="2">
        <v>0</v>
      </c>
      <c r="M260" s="2" t="s">
        <v>28</v>
      </c>
      <c r="N260" s="2">
        <v>27</v>
      </c>
      <c r="O260" s="2">
        <v>22.93</v>
      </c>
      <c r="P260" s="2">
        <v>27.69</v>
      </c>
      <c r="Q260" s="2">
        <v>113.4</v>
      </c>
      <c r="R260" s="2">
        <v>210.82</v>
      </c>
      <c r="S260" s="2">
        <v>205.74</v>
      </c>
      <c r="T260" s="2">
        <v>25.51</v>
      </c>
      <c r="U260" s="2">
        <v>48</v>
      </c>
      <c r="V260" s="2" t="s">
        <v>28</v>
      </c>
      <c r="X260" s="2"/>
      <c r="Y260" s="2"/>
    </row>
    <row r="261" spans="1:26" x14ac:dyDescent="0.25">
      <c r="A261">
        <v>260</v>
      </c>
      <c r="B261" t="s">
        <v>295</v>
      </c>
      <c r="C261" s="1">
        <v>31646</v>
      </c>
      <c r="D261" t="s">
        <v>23</v>
      </c>
      <c r="E261" s="2" t="s">
        <v>169</v>
      </c>
      <c r="F261" s="2" t="s">
        <v>34</v>
      </c>
      <c r="G261" s="2" t="s">
        <v>26</v>
      </c>
      <c r="H261" s="3">
        <v>38667</v>
      </c>
      <c r="I261" s="2">
        <v>2005</v>
      </c>
      <c r="J261" s="2">
        <v>2014</v>
      </c>
      <c r="K261" s="3">
        <v>43677</v>
      </c>
      <c r="L261" s="2">
        <v>0</v>
      </c>
      <c r="M261" s="2" t="s">
        <v>28</v>
      </c>
      <c r="N261" s="2">
        <v>32</v>
      </c>
      <c r="O261" s="2">
        <v>19.22</v>
      </c>
      <c r="P261" s="2">
        <v>32.94</v>
      </c>
      <c r="Q261" s="2">
        <v>106.59</v>
      </c>
      <c r="R261" s="2">
        <v>210.82</v>
      </c>
      <c r="S261" s="2">
        <v>210.82</v>
      </c>
      <c r="T261" s="2">
        <v>23.98</v>
      </c>
      <c r="U261" s="2">
        <v>564</v>
      </c>
      <c r="V261" s="2" t="s">
        <v>28</v>
      </c>
      <c r="X261" s="2"/>
      <c r="Y261" s="2"/>
    </row>
    <row r="262" spans="1:26" x14ac:dyDescent="0.25">
      <c r="A262">
        <v>261</v>
      </c>
      <c r="B262" t="s">
        <v>296</v>
      </c>
      <c r="C262" s="1">
        <v>27887</v>
      </c>
      <c r="D262" t="s">
        <v>23</v>
      </c>
      <c r="E262" s="2" t="s">
        <v>24</v>
      </c>
      <c r="F262" s="2" t="s">
        <v>34</v>
      </c>
      <c r="G262" s="2" t="s">
        <v>26</v>
      </c>
      <c r="H262" s="3">
        <v>36610</v>
      </c>
      <c r="I262" s="2">
        <v>1999</v>
      </c>
      <c r="J262" s="2">
        <v>2009</v>
      </c>
      <c r="K262" s="3">
        <v>43677</v>
      </c>
      <c r="L262" s="2">
        <v>0</v>
      </c>
      <c r="M262" s="2" t="s">
        <v>28</v>
      </c>
      <c r="N262" s="2">
        <v>43</v>
      </c>
      <c r="O262" s="2">
        <v>23.88</v>
      </c>
      <c r="P262" s="2">
        <v>43.23</v>
      </c>
      <c r="Q262" s="2">
        <v>104.33</v>
      </c>
      <c r="R262" s="2">
        <v>210.82</v>
      </c>
      <c r="S262" s="2">
        <v>210.82</v>
      </c>
      <c r="T262" s="2">
        <v>23.47</v>
      </c>
      <c r="U262" s="2">
        <v>366</v>
      </c>
      <c r="V262" s="2" t="s">
        <v>27</v>
      </c>
      <c r="X262" s="2"/>
      <c r="Y262" s="2"/>
    </row>
    <row r="263" spans="1:26" x14ac:dyDescent="0.25">
      <c r="A263">
        <v>262</v>
      </c>
      <c r="B263" t="s">
        <v>297</v>
      </c>
      <c r="C263" s="1">
        <v>30765</v>
      </c>
      <c r="D263" t="s">
        <v>23</v>
      </c>
      <c r="E263" s="2" t="s">
        <v>121</v>
      </c>
      <c r="F263" s="2" t="s">
        <v>34</v>
      </c>
      <c r="G263" s="2" t="s">
        <v>26</v>
      </c>
      <c r="H263" s="3">
        <v>37923</v>
      </c>
      <c r="I263" s="2">
        <v>2003</v>
      </c>
      <c r="J263" s="2">
        <v>2016</v>
      </c>
      <c r="K263" s="3">
        <v>43677</v>
      </c>
      <c r="L263" s="2">
        <v>0</v>
      </c>
      <c r="M263" s="2" t="s">
        <v>28</v>
      </c>
      <c r="N263" s="2">
        <v>35</v>
      </c>
      <c r="O263" s="2">
        <v>19.600000000000001</v>
      </c>
      <c r="P263" s="2">
        <v>35.35</v>
      </c>
      <c r="Q263" s="2">
        <v>106.59</v>
      </c>
      <c r="R263" s="2">
        <v>210.82</v>
      </c>
      <c r="S263" s="2">
        <v>210.82</v>
      </c>
      <c r="T263" s="2">
        <v>23.98</v>
      </c>
      <c r="U263" s="2">
        <v>840</v>
      </c>
      <c r="V263" s="2" t="s">
        <v>27</v>
      </c>
      <c r="X263" s="2"/>
      <c r="Y263" s="2"/>
    </row>
    <row r="264" spans="1:26" x14ac:dyDescent="0.25">
      <c r="A264">
        <v>263</v>
      </c>
      <c r="B264" t="s">
        <v>298</v>
      </c>
      <c r="C264" s="1">
        <v>30020</v>
      </c>
      <c r="D264" t="s">
        <v>23</v>
      </c>
      <c r="E264" s="2" t="s">
        <v>169</v>
      </c>
      <c r="F264" s="2" t="s">
        <v>34</v>
      </c>
      <c r="G264" s="2" t="s">
        <v>26</v>
      </c>
      <c r="H264" s="3">
        <v>37194</v>
      </c>
      <c r="I264" s="2">
        <v>2001</v>
      </c>
      <c r="J264" s="2">
        <v>2013</v>
      </c>
      <c r="K264" s="3">
        <v>43677</v>
      </c>
      <c r="L264" s="2">
        <v>0</v>
      </c>
      <c r="M264" s="2" t="s">
        <v>28</v>
      </c>
      <c r="N264" s="2">
        <v>37</v>
      </c>
      <c r="O264" s="2">
        <v>19.64</v>
      </c>
      <c r="P264" s="2">
        <v>37.39</v>
      </c>
      <c r="Q264" s="2">
        <v>122.47</v>
      </c>
      <c r="R264" s="2">
        <v>210.82</v>
      </c>
      <c r="S264" s="2">
        <v>210.82</v>
      </c>
      <c r="T264" s="2">
        <v>27.56</v>
      </c>
      <c r="U264" s="2">
        <v>607</v>
      </c>
      <c r="V264" s="2" t="s">
        <v>28</v>
      </c>
      <c r="X264" s="2"/>
      <c r="Y264" s="2"/>
    </row>
    <row r="265" spans="1:26" x14ac:dyDescent="0.25">
      <c r="A265">
        <v>264</v>
      </c>
      <c r="B265" t="s">
        <v>299</v>
      </c>
      <c r="C265" s="1">
        <v>20139</v>
      </c>
      <c r="D265" t="s">
        <v>23</v>
      </c>
      <c r="E265" s="2" t="s">
        <v>24</v>
      </c>
      <c r="F265" s="2" t="s">
        <v>34</v>
      </c>
      <c r="G265" s="2" t="s">
        <v>26</v>
      </c>
      <c r="H265" s="3">
        <v>29604</v>
      </c>
      <c r="I265" s="2">
        <v>1980</v>
      </c>
      <c r="J265" s="2">
        <v>1981</v>
      </c>
      <c r="K265" s="3">
        <v>40800</v>
      </c>
      <c r="L265" s="2">
        <v>1</v>
      </c>
      <c r="M265" s="2" t="s">
        <v>27</v>
      </c>
      <c r="N265" s="2">
        <v>56</v>
      </c>
      <c r="O265" s="2">
        <v>25.91</v>
      </c>
      <c r="P265" s="2">
        <v>56.57</v>
      </c>
      <c r="Q265" s="2">
        <v>102.06</v>
      </c>
      <c r="R265" s="2">
        <v>210.82</v>
      </c>
      <c r="S265" s="2">
        <v>210.82</v>
      </c>
      <c r="T265" s="2">
        <v>22.96</v>
      </c>
      <c r="U265" s="2">
        <v>2</v>
      </c>
      <c r="V265" s="2" t="s">
        <v>27</v>
      </c>
      <c r="W265" s="2" t="s">
        <v>4395</v>
      </c>
      <c r="X265" s="2" t="s">
        <v>4395</v>
      </c>
      <c r="Y265" s="2" t="s">
        <v>4421</v>
      </c>
      <c r="Z265" s="2" t="s">
        <v>4435</v>
      </c>
    </row>
    <row r="266" spans="1:26" x14ac:dyDescent="0.25">
      <c r="A266">
        <v>265</v>
      </c>
      <c r="B266" t="s">
        <v>300</v>
      </c>
      <c r="C266" s="1">
        <v>25490</v>
      </c>
      <c r="D266" t="s">
        <v>23</v>
      </c>
      <c r="E266" s="2" t="s">
        <v>121</v>
      </c>
      <c r="F266" s="2" t="s">
        <v>34</v>
      </c>
      <c r="G266" s="2" t="s">
        <v>26</v>
      </c>
      <c r="H266" s="3">
        <v>34278</v>
      </c>
      <c r="I266" s="2">
        <v>1993</v>
      </c>
      <c r="J266" s="2">
        <v>2008</v>
      </c>
      <c r="K266" s="3">
        <v>43677</v>
      </c>
      <c r="L266" s="2">
        <v>0</v>
      </c>
      <c r="M266" s="2" t="s">
        <v>28</v>
      </c>
      <c r="N266" s="2">
        <v>49</v>
      </c>
      <c r="O266" s="2">
        <v>24.06</v>
      </c>
      <c r="P266" s="2">
        <v>49.79</v>
      </c>
      <c r="Q266" s="2">
        <v>102.06</v>
      </c>
      <c r="R266" s="2">
        <v>210.82</v>
      </c>
      <c r="S266" s="2">
        <v>210.82</v>
      </c>
      <c r="T266" s="2">
        <v>22.96</v>
      </c>
      <c r="U266" s="2">
        <v>1089</v>
      </c>
      <c r="V266" s="2" t="s">
        <v>28</v>
      </c>
      <c r="X266" s="2"/>
      <c r="Y266" s="2"/>
    </row>
    <row r="267" spans="1:26" x14ac:dyDescent="0.25">
      <c r="A267">
        <v>266</v>
      </c>
      <c r="B267" t="s">
        <v>301</v>
      </c>
      <c r="C267" s="1">
        <v>18317</v>
      </c>
      <c r="D267" t="s">
        <v>23</v>
      </c>
      <c r="E267" s="2" t="s">
        <v>24</v>
      </c>
      <c r="F267" s="2" t="s">
        <v>34</v>
      </c>
      <c r="G267" s="2" t="s">
        <v>26</v>
      </c>
      <c r="H267" s="3">
        <v>26583</v>
      </c>
      <c r="I267" s="2">
        <v>1972</v>
      </c>
      <c r="J267" s="2">
        <v>1980</v>
      </c>
      <c r="K267" s="3">
        <v>43677</v>
      </c>
      <c r="L267" s="2">
        <v>0</v>
      </c>
      <c r="M267" s="2" t="s">
        <v>28</v>
      </c>
      <c r="N267" s="2">
        <v>69</v>
      </c>
      <c r="O267" s="2">
        <v>22.63</v>
      </c>
      <c r="P267" s="2">
        <v>69.430000000000007</v>
      </c>
      <c r="Q267" s="2">
        <v>102.06</v>
      </c>
      <c r="R267" s="2">
        <v>210.82</v>
      </c>
      <c r="S267" s="2">
        <v>210.82</v>
      </c>
      <c r="T267" s="2">
        <v>22.96</v>
      </c>
      <c r="U267" s="2">
        <v>77</v>
      </c>
      <c r="V267" s="2" t="s">
        <v>28</v>
      </c>
      <c r="X267" s="2"/>
      <c r="Y267" s="2"/>
    </row>
    <row r="268" spans="1:26" x14ac:dyDescent="0.25">
      <c r="A268">
        <v>267</v>
      </c>
      <c r="B268" t="s">
        <v>302</v>
      </c>
      <c r="C268" s="1">
        <v>27012</v>
      </c>
      <c r="D268" t="s">
        <v>23</v>
      </c>
      <c r="E268" s="2" t="s">
        <v>80</v>
      </c>
      <c r="F268" s="2" t="s">
        <v>25</v>
      </c>
      <c r="G268" s="2" t="s">
        <v>30</v>
      </c>
      <c r="H268" s="3">
        <v>37558</v>
      </c>
      <c r="I268" s="2">
        <v>2002</v>
      </c>
      <c r="J268" s="2">
        <v>2007</v>
      </c>
      <c r="K268" s="3">
        <v>43677</v>
      </c>
      <c r="L268" s="2">
        <v>0</v>
      </c>
      <c r="M268" s="2" t="s">
        <v>28</v>
      </c>
      <c r="N268" s="2">
        <v>45</v>
      </c>
      <c r="O268" s="2">
        <v>28.87</v>
      </c>
      <c r="P268" s="2">
        <v>45.63</v>
      </c>
      <c r="Q268" s="2">
        <v>113.4</v>
      </c>
      <c r="R268" s="2">
        <v>210.82</v>
      </c>
      <c r="S268" s="2">
        <v>210.82</v>
      </c>
      <c r="T268" s="2">
        <v>25.51</v>
      </c>
      <c r="U268" s="2">
        <v>127</v>
      </c>
      <c r="V268" s="2" t="s">
        <v>27</v>
      </c>
      <c r="X268" s="2"/>
      <c r="Y268" s="2"/>
    </row>
    <row r="269" spans="1:26" x14ac:dyDescent="0.25">
      <c r="A269">
        <v>268</v>
      </c>
      <c r="B269" t="s">
        <v>303</v>
      </c>
      <c r="C269" s="1">
        <v>24177</v>
      </c>
      <c r="D269" t="s">
        <v>23</v>
      </c>
      <c r="E269" s="2" t="s">
        <v>24</v>
      </c>
      <c r="F269" s="2" t="s">
        <v>34</v>
      </c>
      <c r="G269" s="2" t="s">
        <v>30</v>
      </c>
      <c r="H269" s="3">
        <v>32452</v>
      </c>
      <c r="I269" s="2">
        <v>1988</v>
      </c>
      <c r="J269" s="2">
        <v>1991</v>
      </c>
      <c r="K269" s="3">
        <v>43677</v>
      </c>
      <c r="L269" s="2">
        <v>0</v>
      </c>
      <c r="M269" s="2" t="s">
        <v>28</v>
      </c>
      <c r="N269" s="2">
        <v>53</v>
      </c>
      <c r="O269" s="2">
        <v>22.66</v>
      </c>
      <c r="P269" s="2">
        <v>53.39</v>
      </c>
      <c r="Q269" s="2">
        <v>108.86</v>
      </c>
      <c r="R269" s="2">
        <v>210.82</v>
      </c>
      <c r="S269" s="2">
        <v>210.82</v>
      </c>
      <c r="T269" s="2">
        <v>24.49</v>
      </c>
      <c r="U269" s="2">
        <v>55</v>
      </c>
      <c r="V269" s="2" t="s">
        <v>28</v>
      </c>
      <c r="X269" s="2"/>
      <c r="Y269" s="2"/>
    </row>
    <row r="270" spans="1:26" x14ac:dyDescent="0.25">
      <c r="A270">
        <v>269</v>
      </c>
      <c r="B270" t="s">
        <v>304</v>
      </c>
      <c r="C270" s="1">
        <v>29727</v>
      </c>
      <c r="D270" t="s">
        <v>23</v>
      </c>
      <c r="E270" s="2" t="s">
        <v>169</v>
      </c>
      <c r="F270" s="2" t="s">
        <v>25</v>
      </c>
      <c r="G270" s="2" t="s">
        <v>30</v>
      </c>
      <c r="H270" s="3">
        <v>37922</v>
      </c>
      <c r="I270" s="2">
        <v>2003</v>
      </c>
      <c r="J270" s="2">
        <v>2006</v>
      </c>
      <c r="K270" s="3">
        <v>43677</v>
      </c>
      <c r="L270" s="2">
        <v>0</v>
      </c>
      <c r="M270" s="2" t="s">
        <v>28</v>
      </c>
      <c r="N270" s="2">
        <v>38</v>
      </c>
      <c r="O270" s="2">
        <v>22.44</v>
      </c>
      <c r="P270" s="2">
        <v>38.19</v>
      </c>
      <c r="Q270" s="2">
        <v>106.59</v>
      </c>
      <c r="R270" s="2">
        <v>210.82</v>
      </c>
      <c r="S270" s="2">
        <v>210.82</v>
      </c>
      <c r="T270" s="2">
        <v>23.98</v>
      </c>
      <c r="U270" s="2">
        <v>150</v>
      </c>
      <c r="V270" s="2" t="s">
        <v>28</v>
      </c>
      <c r="X270" s="2"/>
      <c r="Y270" s="2"/>
    </row>
    <row r="271" spans="1:26" x14ac:dyDescent="0.25">
      <c r="A271">
        <v>270</v>
      </c>
      <c r="B271" t="s">
        <v>305</v>
      </c>
      <c r="C271" s="1">
        <v>27110</v>
      </c>
      <c r="D271" t="s">
        <v>23</v>
      </c>
      <c r="E271" s="2" t="s">
        <v>80</v>
      </c>
      <c r="F271" s="2" t="s">
        <v>34</v>
      </c>
      <c r="G271" s="2" t="s">
        <v>26</v>
      </c>
      <c r="H271" s="3">
        <v>35370</v>
      </c>
      <c r="I271" s="2">
        <v>1996</v>
      </c>
      <c r="J271" s="2">
        <v>2013</v>
      </c>
      <c r="K271" s="3">
        <v>43677</v>
      </c>
      <c r="L271" s="2">
        <v>0</v>
      </c>
      <c r="M271" s="2" t="s">
        <v>28</v>
      </c>
      <c r="N271" s="2">
        <v>45</v>
      </c>
      <c r="O271" s="2">
        <v>22.61</v>
      </c>
      <c r="P271" s="2">
        <v>45.36</v>
      </c>
      <c r="Q271" s="2">
        <v>99.79</v>
      </c>
      <c r="R271" s="2">
        <v>210.82</v>
      </c>
      <c r="S271" s="2">
        <v>210.82</v>
      </c>
      <c r="T271" s="2">
        <v>22.45</v>
      </c>
      <c r="U271" s="2">
        <v>973</v>
      </c>
      <c r="V271" s="2" t="s">
        <v>28</v>
      </c>
      <c r="X271" s="2"/>
      <c r="Y271" s="2"/>
    </row>
    <row r="272" spans="1:26" x14ac:dyDescent="0.25">
      <c r="A272">
        <v>271</v>
      </c>
      <c r="B272" t="s">
        <v>306</v>
      </c>
      <c r="C272" s="1">
        <v>25042</v>
      </c>
      <c r="D272" t="s">
        <v>23</v>
      </c>
      <c r="E272" s="2" t="s">
        <v>24</v>
      </c>
      <c r="F272" s="2" t="s">
        <v>34</v>
      </c>
      <c r="G272" s="2" t="s">
        <v>26</v>
      </c>
      <c r="H272" s="3">
        <v>33180</v>
      </c>
      <c r="I272" s="2">
        <v>1990</v>
      </c>
      <c r="J272" s="2">
        <v>2005</v>
      </c>
      <c r="K272" s="3">
        <v>43677</v>
      </c>
      <c r="L272" s="2">
        <v>0</v>
      </c>
      <c r="M272" s="2" t="s">
        <v>28</v>
      </c>
      <c r="N272" s="2">
        <v>51</v>
      </c>
      <c r="O272" s="2">
        <v>22.28</v>
      </c>
      <c r="P272" s="2">
        <v>51.02</v>
      </c>
      <c r="Q272" s="2">
        <v>97.52</v>
      </c>
      <c r="R272" s="2">
        <v>210.82</v>
      </c>
      <c r="S272" s="2">
        <v>210.82</v>
      </c>
      <c r="T272" s="2">
        <v>21.94</v>
      </c>
      <c r="U272" s="2">
        <v>1044</v>
      </c>
      <c r="V272" s="2" t="s">
        <v>28</v>
      </c>
      <c r="X272" s="2"/>
      <c r="Y272" s="2"/>
    </row>
    <row r="273" spans="1:26" x14ac:dyDescent="0.25">
      <c r="A273">
        <v>272</v>
      </c>
      <c r="B273" t="s">
        <v>307</v>
      </c>
      <c r="C273" s="1">
        <v>18888</v>
      </c>
      <c r="D273" t="s">
        <v>23</v>
      </c>
      <c r="E273" s="2" t="s">
        <v>24</v>
      </c>
      <c r="F273" s="2" t="s">
        <v>34</v>
      </c>
      <c r="G273" s="2" t="s">
        <v>26</v>
      </c>
      <c r="H273" s="3">
        <v>27691</v>
      </c>
      <c r="I273" s="2">
        <v>1975</v>
      </c>
      <c r="J273" s="2">
        <v>1976</v>
      </c>
      <c r="K273" s="3">
        <v>43677</v>
      </c>
      <c r="L273" s="2">
        <v>0</v>
      </c>
      <c r="M273" s="2" t="s">
        <v>28</v>
      </c>
      <c r="N273" s="2">
        <v>67</v>
      </c>
      <c r="O273" s="2">
        <v>24.1</v>
      </c>
      <c r="P273" s="2">
        <v>67.87</v>
      </c>
      <c r="Q273" s="2">
        <v>106.59</v>
      </c>
      <c r="R273" s="2">
        <v>210.82</v>
      </c>
      <c r="S273" s="2">
        <v>210.82</v>
      </c>
      <c r="T273" s="2">
        <v>23.98</v>
      </c>
      <c r="U273" s="2">
        <v>28</v>
      </c>
      <c r="V273" s="2" t="s">
        <v>28</v>
      </c>
      <c r="X273" s="2"/>
      <c r="Y273" s="2"/>
    </row>
    <row r="274" spans="1:26" x14ac:dyDescent="0.25">
      <c r="A274">
        <v>273</v>
      </c>
      <c r="B274" t="s">
        <v>308</v>
      </c>
      <c r="C274" s="1">
        <v>27267</v>
      </c>
      <c r="D274" t="s">
        <v>23</v>
      </c>
      <c r="E274" s="2" t="s">
        <v>24</v>
      </c>
      <c r="F274" s="2" t="s">
        <v>34</v>
      </c>
      <c r="G274" s="2" t="s">
        <v>26</v>
      </c>
      <c r="H274" s="3">
        <v>35734</v>
      </c>
      <c r="I274" s="2">
        <v>1997</v>
      </c>
      <c r="J274" s="2">
        <v>2007</v>
      </c>
      <c r="K274" s="3">
        <v>43677</v>
      </c>
      <c r="L274" s="2">
        <v>0</v>
      </c>
      <c r="M274" s="2" t="s">
        <v>28</v>
      </c>
      <c r="N274" s="2">
        <v>44</v>
      </c>
      <c r="O274" s="2">
        <v>23.18</v>
      </c>
      <c r="P274" s="2">
        <v>44.93</v>
      </c>
      <c r="Q274" s="2">
        <v>115.67</v>
      </c>
      <c r="R274" s="2">
        <v>210.82</v>
      </c>
      <c r="S274" s="2">
        <v>210.82</v>
      </c>
      <c r="T274" s="2">
        <v>26.02</v>
      </c>
      <c r="U274" s="2">
        <v>541</v>
      </c>
      <c r="V274" s="2" t="s">
        <v>28</v>
      </c>
      <c r="X274" s="2"/>
      <c r="Y274" s="2"/>
    </row>
    <row r="275" spans="1:26" x14ac:dyDescent="0.25">
      <c r="A275">
        <v>274</v>
      </c>
      <c r="B275" t="s">
        <v>309</v>
      </c>
      <c r="C275" s="1">
        <v>18232</v>
      </c>
      <c r="D275" t="s">
        <v>23</v>
      </c>
      <c r="E275" s="2" t="s">
        <v>80</v>
      </c>
      <c r="F275" s="2" t="s">
        <v>34</v>
      </c>
      <c r="G275" s="2" t="s">
        <v>26</v>
      </c>
      <c r="H275" s="3">
        <v>27320</v>
      </c>
      <c r="I275" s="2">
        <v>1974</v>
      </c>
      <c r="J275" s="2">
        <v>1982</v>
      </c>
      <c r="K275" s="3">
        <v>43677</v>
      </c>
      <c r="L275" s="2">
        <v>0</v>
      </c>
      <c r="M275" s="2" t="s">
        <v>28</v>
      </c>
      <c r="N275" s="2">
        <v>69</v>
      </c>
      <c r="O275" s="2">
        <v>24.88</v>
      </c>
      <c r="P275" s="2">
        <v>69.66</v>
      </c>
      <c r="Q275" s="2">
        <v>99.79</v>
      </c>
      <c r="R275" s="2">
        <v>210.82</v>
      </c>
      <c r="S275" s="2">
        <v>210.82</v>
      </c>
      <c r="T275" s="2">
        <v>22.45</v>
      </c>
      <c r="U275" s="2">
        <v>623</v>
      </c>
      <c r="V275" s="2" t="s">
        <v>28</v>
      </c>
      <c r="X275" s="2"/>
      <c r="Y275" s="2"/>
    </row>
    <row r="276" spans="1:26" x14ac:dyDescent="0.25">
      <c r="A276">
        <v>275</v>
      </c>
      <c r="B276" t="s">
        <v>310</v>
      </c>
      <c r="C276" s="1">
        <v>27500</v>
      </c>
      <c r="D276" t="s">
        <v>23</v>
      </c>
      <c r="E276" s="2" t="s">
        <v>169</v>
      </c>
      <c r="F276" s="2" t="s">
        <v>34</v>
      </c>
      <c r="G276" s="2" t="s">
        <v>26</v>
      </c>
      <c r="H276" s="3">
        <v>36196</v>
      </c>
      <c r="I276" s="2">
        <v>1998</v>
      </c>
      <c r="J276" s="2">
        <v>2004</v>
      </c>
      <c r="K276" s="3">
        <v>43677</v>
      </c>
      <c r="L276" s="2">
        <v>0</v>
      </c>
      <c r="M276" s="2" t="s">
        <v>28</v>
      </c>
      <c r="N276" s="2">
        <v>44</v>
      </c>
      <c r="O276" s="2">
        <v>23.81</v>
      </c>
      <c r="P276" s="2">
        <v>44.29</v>
      </c>
      <c r="Q276" s="2">
        <v>99.79</v>
      </c>
      <c r="R276" s="2">
        <v>210.82</v>
      </c>
      <c r="S276" s="2">
        <v>210.82</v>
      </c>
      <c r="T276" s="2">
        <v>22.45</v>
      </c>
      <c r="U276" s="2">
        <v>353</v>
      </c>
      <c r="V276" s="2" t="s">
        <v>27</v>
      </c>
      <c r="X276" s="2"/>
      <c r="Y276" s="2"/>
    </row>
    <row r="277" spans="1:26" x14ac:dyDescent="0.25">
      <c r="A277">
        <v>276</v>
      </c>
      <c r="B277" t="s">
        <v>311</v>
      </c>
      <c r="C277" s="1">
        <v>28826</v>
      </c>
      <c r="D277" t="s">
        <v>23</v>
      </c>
      <c r="E277" s="2" t="s">
        <v>121</v>
      </c>
      <c r="F277" s="2" t="s">
        <v>34</v>
      </c>
      <c r="G277" s="2" t="s">
        <v>26</v>
      </c>
      <c r="H277" s="3">
        <v>37218</v>
      </c>
      <c r="I277" s="2">
        <v>2001</v>
      </c>
      <c r="J277" s="2">
        <v>2011</v>
      </c>
      <c r="K277" s="3">
        <v>43677</v>
      </c>
      <c r="L277" s="2">
        <v>0</v>
      </c>
      <c r="M277" s="2" t="s">
        <v>28</v>
      </c>
      <c r="N277" s="2">
        <v>40</v>
      </c>
      <c r="O277" s="2">
        <v>22.98</v>
      </c>
      <c r="P277" s="2">
        <v>40.659999999999997</v>
      </c>
      <c r="Q277" s="2">
        <v>115.67</v>
      </c>
      <c r="R277" s="2">
        <v>210.82</v>
      </c>
      <c r="S277" s="2">
        <v>210.82</v>
      </c>
      <c r="T277" s="2">
        <v>26.02</v>
      </c>
      <c r="U277" s="2">
        <v>542</v>
      </c>
      <c r="V277" s="2" t="s">
        <v>28</v>
      </c>
      <c r="X277" s="2"/>
      <c r="Y277" s="2"/>
    </row>
    <row r="278" spans="1:26" x14ac:dyDescent="0.25">
      <c r="A278">
        <v>277</v>
      </c>
      <c r="B278" t="s">
        <v>312</v>
      </c>
      <c r="C278" s="1">
        <v>20570</v>
      </c>
      <c r="D278" t="s">
        <v>23</v>
      </c>
      <c r="E278" s="2" t="s">
        <v>24</v>
      </c>
      <c r="F278" s="2" t="s">
        <v>34</v>
      </c>
      <c r="G278" s="2" t="s">
        <v>30</v>
      </c>
      <c r="H278" s="3">
        <v>28776</v>
      </c>
      <c r="I278" s="2">
        <v>1978</v>
      </c>
      <c r="J278" s="2">
        <v>1991</v>
      </c>
      <c r="K278" s="3">
        <v>43677</v>
      </c>
      <c r="L278" s="2">
        <v>0</v>
      </c>
      <c r="M278" s="2" t="s">
        <v>28</v>
      </c>
      <c r="N278" s="2">
        <v>63</v>
      </c>
      <c r="O278" s="2">
        <v>22.47</v>
      </c>
      <c r="P278" s="2">
        <v>63.26</v>
      </c>
      <c r="Q278" s="2">
        <v>113.4</v>
      </c>
      <c r="R278" s="2">
        <v>210.82</v>
      </c>
      <c r="S278" s="2">
        <v>210.82</v>
      </c>
      <c r="T278" s="2">
        <v>25.51</v>
      </c>
      <c r="U278" s="2">
        <v>891</v>
      </c>
      <c r="V278" s="2" t="s">
        <v>28</v>
      </c>
      <c r="X278" s="2"/>
      <c r="Y278" s="2"/>
    </row>
    <row r="279" spans="1:26" x14ac:dyDescent="0.25">
      <c r="A279">
        <v>278</v>
      </c>
      <c r="B279" t="s">
        <v>313</v>
      </c>
      <c r="C279" s="1">
        <v>31764</v>
      </c>
      <c r="D279" t="s">
        <v>23</v>
      </c>
      <c r="E279" s="2" t="s">
        <v>24</v>
      </c>
      <c r="F279" s="2" t="s">
        <v>34</v>
      </c>
      <c r="G279" s="2" t="s">
        <v>26</v>
      </c>
      <c r="H279" s="3">
        <v>40611</v>
      </c>
      <c r="I279" s="2">
        <v>2010</v>
      </c>
      <c r="J279" s="2">
        <v>2011</v>
      </c>
      <c r="K279" s="3">
        <v>43677</v>
      </c>
      <c r="L279" s="2">
        <v>0</v>
      </c>
      <c r="M279" s="2" t="s">
        <v>28</v>
      </c>
      <c r="N279" s="2">
        <v>32</v>
      </c>
      <c r="O279" s="2">
        <v>24.22</v>
      </c>
      <c r="P279" s="2">
        <v>32.619999999999997</v>
      </c>
      <c r="Q279" s="2">
        <v>111.13</v>
      </c>
      <c r="R279" s="2">
        <v>210.82</v>
      </c>
      <c r="S279" s="2">
        <v>210.82</v>
      </c>
      <c r="T279" s="2">
        <v>25</v>
      </c>
      <c r="U279" s="2">
        <v>4</v>
      </c>
      <c r="V279" s="2" t="s">
        <v>28</v>
      </c>
      <c r="X279" s="2"/>
      <c r="Y279" s="2"/>
    </row>
    <row r="280" spans="1:26" x14ac:dyDescent="0.25">
      <c r="A280">
        <v>279</v>
      </c>
      <c r="B280" t="s">
        <v>314</v>
      </c>
      <c r="C280" s="1">
        <v>33098</v>
      </c>
      <c r="D280" t="s">
        <v>85</v>
      </c>
      <c r="E280" s="2" t="s">
        <v>80</v>
      </c>
      <c r="F280" s="2" t="s">
        <v>34</v>
      </c>
      <c r="G280" s="2" t="s">
        <v>26</v>
      </c>
      <c r="H280" s="3">
        <v>40478</v>
      </c>
      <c r="I280" s="2">
        <v>2010</v>
      </c>
      <c r="J280" s="2">
        <v>2020</v>
      </c>
      <c r="K280" s="3">
        <v>43677</v>
      </c>
      <c r="L280" s="2">
        <v>0</v>
      </c>
      <c r="M280" s="2" t="s">
        <v>28</v>
      </c>
      <c r="N280" s="2">
        <v>28</v>
      </c>
      <c r="O280" s="2">
        <v>20.21</v>
      </c>
      <c r="P280" s="2">
        <v>28.96</v>
      </c>
      <c r="Q280" s="2">
        <v>122.47</v>
      </c>
      <c r="R280" s="2">
        <v>210.82</v>
      </c>
      <c r="S280" s="2">
        <v>210.82</v>
      </c>
      <c r="T280" s="2">
        <v>27.56</v>
      </c>
      <c r="U280" s="2">
        <v>343</v>
      </c>
      <c r="V280" s="2" t="s">
        <v>28</v>
      </c>
      <c r="X280" s="2"/>
      <c r="Y280" s="2"/>
    </row>
    <row r="281" spans="1:26" x14ac:dyDescent="0.25">
      <c r="A281">
        <v>280</v>
      </c>
      <c r="B281" t="s">
        <v>315</v>
      </c>
      <c r="C281" s="1">
        <v>20274</v>
      </c>
      <c r="D281" t="s">
        <v>23</v>
      </c>
      <c r="E281" s="2" t="s">
        <v>24</v>
      </c>
      <c r="F281" s="2" t="s">
        <v>34</v>
      </c>
      <c r="G281" s="2" t="s">
        <v>26</v>
      </c>
      <c r="H281" s="3">
        <v>28778</v>
      </c>
      <c r="I281" s="2">
        <v>1978</v>
      </c>
      <c r="J281" s="2">
        <v>1984</v>
      </c>
      <c r="K281" s="3">
        <v>37263</v>
      </c>
      <c r="L281" s="2">
        <v>1</v>
      </c>
      <c r="M281" s="2" t="s">
        <v>27</v>
      </c>
      <c r="N281" s="2">
        <v>46</v>
      </c>
      <c r="O281" s="2">
        <v>23.28</v>
      </c>
      <c r="P281" s="2">
        <v>46.51</v>
      </c>
      <c r="Q281" s="2">
        <v>127.01</v>
      </c>
      <c r="R281" s="2">
        <v>210.82</v>
      </c>
      <c r="S281" s="2">
        <v>210.82</v>
      </c>
      <c r="T281" s="2">
        <v>28.58</v>
      </c>
      <c r="U281" s="2">
        <v>82</v>
      </c>
      <c r="V281" s="2" t="s">
        <v>28</v>
      </c>
      <c r="W281" s="2" t="s">
        <v>4395</v>
      </c>
      <c r="X281" s="2" t="s">
        <v>4426</v>
      </c>
      <c r="Y281" s="2" t="s">
        <v>4397</v>
      </c>
      <c r="Z281" s="2" t="s">
        <v>4435</v>
      </c>
    </row>
    <row r="282" spans="1:26" x14ac:dyDescent="0.25">
      <c r="A282">
        <v>281</v>
      </c>
      <c r="B282" t="s">
        <v>316</v>
      </c>
      <c r="C282" s="1">
        <v>27113</v>
      </c>
      <c r="D282" t="s">
        <v>23</v>
      </c>
      <c r="E282" s="2" t="s">
        <v>24</v>
      </c>
      <c r="F282" s="2" t="s">
        <v>34</v>
      </c>
      <c r="G282" s="2" t="s">
        <v>30</v>
      </c>
      <c r="H282" s="3">
        <v>35840</v>
      </c>
      <c r="I282" s="2">
        <v>1997</v>
      </c>
      <c r="J282" s="2">
        <v>1999</v>
      </c>
      <c r="K282" s="3">
        <v>43677</v>
      </c>
      <c r="L282" s="2">
        <v>0</v>
      </c>
      <c r="M282" s="2" t="s">
        <v>28</v>
      </c>
      <c r="N282" s="2">
        <v>45</v>
      </c>
      <c r="O282" s="2">
        <v>23.89</v>
      </c>
      <c r="P282" s="2">
        <v>45.35</v>
      </c>
      <c r="Q282" s="2">
        <v>113.4</v>
      </c>
      <c r="R282" s="2">
        <v>210.82</v>
      </c>
      <c r="S282" s="2">
        <v>210.82</v>
      </c>
      <c r="T282" s="2">
        <v>25.51</v>
      </c>
      <c r="U282" s="2">
        <v>23</v>
      </c>
      <c r="V282" s="2" t="s">
        <v>28</v>
      </c>
      <c r="X282" s="2"/>
      <c r="Y282" s="2"/>
    </row>
    <row r="283" spans="1:26" x14ac:dyDescent="0.25">
      <c r="A283">
        <v>282</v>
      </c>
      <c r="B283" t="s">
        <v>317</v>
      </c>
      <c r="C283" s="1">
        <v>29716</v>
      </c>
      <c r="D283" t="s">
        <v>23</v>
      </c>
      <c r="E283" s="2" t="s">
        <v>24</v>
      </c>
      <c r="F283" s="2" t="s">
        <v>25</v>
      </c>
      <c r="G283" s="2" t="s">
        <v>26</v>
      </c>
      <c r="H283" s="3">
        <v>37229</v>
      </c>
      <c r="I283" s="2">
        <v>2001</v>
      </c>
      <c r="J283" s="2">
        <v>2015</v>
      </c>
      <c r="K283" s="3">
        <v>43677</v>
      </c>
      <c r="L283" s="2">
        <v>0</v>
      </c>
      <c r="M283" s="2" t="s">
        <v>28</v>
      </c>
      <c r="N283" s="2">
        <v>38</v>
      </c>
      <c r="O283" s="2">
        <v>20.57</v>
      </c>
      <c r="P283" s="2">
        <v>38.22</v>
      </c>
      <c r="Q283" s="2">
        <v>115.67</v>
      </c>
      <c r="R283" s="2">
        <v>210.82</v>
      </c>
      <c r="S283" s="2">
        <v>210.82</v>
      </c>
      <c r="T283" s="2">
        <v>26.02</v>
      </c>
      <c r="U283" s="2">
        <v>886</v>
      </c>
      <c r="V283" s="2" t="s">
        <v>28</v>
      </c>
      <c r="X283" s="2"/>
      <c r="Y283" s="2"/>
    </row>
    <row r="284" spans="1:26" x14ac:dyDescent="0.25">
      <c r="A284">
        <v>283</v>
      </c>
      <c r="B284" t="s">
        <v>318</v>
      </c>
      <c r="C284" s="1">
        <v>27589</v>
      </c>
      <c r="D284" t="s">
        <v>23</v>
      </c>
      <c r="E284" s="2" t="s">
        <v>24</v>
      </c>
      <c r="F284" s="2" t="s">
        <v>34</v>
      </c>
      <c r="G284" s="2" t="s">
        <v>26</v>
      </c>
      <c r="H284" s="3">
        <v>35375</v>
      </c>
      <c r="I284" s="2">
        <v>1996</v>
      </c>
      <c r="J284" s="2">
        <v>2012</v>
      </c>
      <c r="K284" s="3">
        <v>43677</v>
      </c>
      <c r="L284" s="2">
        <v>0</v>
      </c>
      <c r="M284" s="2" t="s">
        <v>28</v>
      </c>
      <c r="N284" s="2">
        <v>44</v>
      </c>
      <c r="O284" s="2">
        <v>21.32</v>
      </c>
      <c r="P284" s="2">
        <v>44.05</v>
      </c>
      <c r="Q284" s="2">
        <v>120.2</v>
      </c>
      <c r="R284" s="2">
        <v>210.82</v>
      </c>
      <c r="S284" s="2">
        <v>210.82</v>
      </c>
      <c r="T284" s="2">
        <v>27.04</v>
      </c>
      <c r="U284" s="2">
        <v>987</v>
      </c>
      <c r="V284" s="2" t="s">
        <v>28</v>
      </c>
      <c r="X284" s="2"/>
      <c r="Y284" s="2"/>
    </row>
    <row r="285" spans="1:26" x14ac:dyDescent="0.25">
      <c r="A285">
        <v>284</v>
      </c>
      <c r="B285" t="s">
        <v>319</v>
      </c>
      <c r="C285" s="1">
        <v>25287</v>
      </c>
      <c r="D285" t="s">
        <v>23</v>
      </c>
      <c r="E285" s="2" t="s">
        <v>169</v>
      </c>
      <c r="F285" s="2" t="s">
        <v>34</v>
      </c>
      <c r="G285" s="2" t="s">
        <v>26</v>
      </c>
      <c r="H285" s="3">
        <v>33560</v>
      </c>
      <c r="I285" s="2">
        <v>1991</v>
      </c>
      <c r="J285" s="2">
        <v>2007</v>
      </c>
      <c r="K285" s="3">
        <v>43677</v>
      </c>
      <c r="L285" s="2">
        <v>0</v>
      </c>
      <c r="M285" s="2" t="s">
        <v>28</v>
      </c>
      <c r="N285" s="2">
        <v>50</v>
      </c>
      <c r="O285" s="2">
        <v>22.65</v>
      </c>
      <c r="P285" s="2">
        <v>50.35</v>
      </c>
      <c r="Q285" s="2">
        <v>104.33</v>
      </c>
      <c r="R285" s="2">
        <v>210.82</v>
      </c>
      <c r="S285" s="2">
        <v>210.82</v>
      </c>
      <c r="T285" s="2">
        <v>23.47</v>
      </c>
      <c r="U285" s="2">
        <v>1094</v>
      </c>
      <c r="V285" s="2" t="s">
        <v>28</v>
      </c>
      <c r="X285" s="2"/>
      <c r="Y285" s="2"/>
    </row>
    <row r="286" spans="1:26" x14ac:dyDescent="0.25">
      <c r="A286">
        <v>285</v>
      </c>
      <c r="B286" t="s">
        <v>320</v>
      </c>
      <c r="C286" s="1">
        <v>30884</v>
      </c>
      <c r="D286" t="s">
        <v>23</v>
      </c>
      <c r="E286" s="2" t="s">
        <v>24</v>
      </c>
      <c r="F286" s="2" t="s">
        <v>34</v>
      </c>
      <c r="G286" s="2" t="s">
        <v>30</v>
      </c>
      <c r="H286" s="3">
        <v>39023</v>
      </c>
      <c r="I286" s="2">
        <v>2006</v>
      </c>
      <c r="J286" s="2">
        <v>2010</v>
      </c>
      <c r="K286" s="3">
        <v>43677</v>
      </c>
      <c r="L286" s="2">
        <v>0</v>
      </c>
      <c r="M286" s="2" t="s">
        <v>28</v>
      </c>
      <c r="N286" s="2">
        <v>35</v>
      </c>
      <c r="O286" s="2">
        <v>22.28</v>
      </c>
      <c r="P286" s="2">
        <v>35.03</v>
      </c>
      <c r="Q286" s="2">
        <v>122.47</v>
      </c>
      <c r="R286" s="2">
        <v>210.82</v>
      </c>
      <c r="S286" s="2">
        <v>210.82</v>
      </c>
      <c r="T286" s="2">
        <v>27.56</v>
      </c>
      <c r="U286" s="2">
        <v>82</v>
      </c>
      <c r="V286" s="2" t="s">
        <v>28</v>
      </c>
      <c r="X286" s="2"/>
      <c r="Y286" s="2"/>
    </row>
    <row r="287" spans="1:26" x14ac:dyDescent="0.25">
      <c r="A287">
        <v>286</v>
      </c>
      <c r="B287" t="s">
        <v>321</v>
      </c>
      <c r="C287" s="1">
        <v>20831</v>
      </c>
      <c r="D287" t="s">
        <v>23</v>
      </c>
      <c r="E287" s="2" t="s">
        <v>24</v>
      </c>
      <c r="F287" s="2" t="s">
        <v>34</v>
      </c>
      <c r="G287" s="2" t="s">
        <v>26</v>
      </c>
      <c r="H287" s="3">
        <v>27694</v>
      </c>
      <c r="I287" s="2">
        <v>1975</v>
      </c>
      <c r="J287" s="2">
        <v>1989</v>
      </c>
      <c r="K287" s="3">
        <v>42243</v>
      </c>
      <c r="L287" s="2">
        <v>1</v>
      </c>
      <c r="M287" s="2" t="s">
        <v>27</v>
      </c>
      <c r="N287" s="2">
        <v>58</v>
      </c>
      <c r="O287" s="2">
        <v>18.79</v>
      </c>
      <c r="P287" s="2">
        <v>58.62</v>
      </c>
      <c r="Q287" s="2">
        <v>113.85</v>
      </c>
      <c r="R287" s="2">
        <v>210.82</v>
      </c>
      <c r="S287" s="2">
        <v>210.82</v>
      </c>
      <c r="T287" s="2">
        <v>25.62</v>
      </c>
      <c r="U287" s="2">
        <v>726</v>
      </c>
      <c r="V287" s="2" t="s">
        <v>28</v>
      </c>
      <c r="W287" s="2" t="s">
        <v>4384</v>
      </c>
      <c r="X287" s="2" t="s">
        <v>4427</v>
      </c>
      <c r="Y287" s="2" t="s">
        <v>4386</v>
      </c>
      <c r="Z287" s="2" t="s">
        <v>4896</v>
      </c>
    </row>
    <row r="288" spans="1:26" x14ac:dyDescent="0.25">
      <c r="A288">
        <v>287</v>
      </c>
      <c r="B288" t="s">
        <v>322</v>
      </c>
      <c r="C288" s="1">
        <v>32299</v>
      </c>
      <c r="D288" t="s">
        <v>23</v>
      </c>
      <c r="E288" s="2" t="s">
        <v>169</v>
      </c>
      <c r="F288" s="2" t="s">
        <v>34</v>
      </c>
      <c r="G288" s="2" t="s">
        <v>43</v>
      </c>
      <c r="H288" s="3">
        <v>40116</v>
      </c>
      <c r="I288" s="2">
        <v>2009</v>
      </c>
      <c r="J288" s="2">
        <v>2015</v>
      </c>
      <c r="K288" s="3">
        <v>43677</v>
      </c>
      <c r="L288" s="2">
        <v>0</v>
      </c>
      <c r="M288" s="2" t="s">
        <v>28</v>
      </c>
      <c r="N288" s="2">
        <v>31</v>
      </c>
      <c r="O288" s="2">
        <v>21.4</v>
      </c>
      <c r="P288" s="2">
        <v>31.15</v>
      </c>
      <c r="Q288" s="2">
        <v>99.79</v>
      </c>
      <c r="R288" s="2">
        <v>210.82</v>
      </c>
      <c r="S288" s="2">
        <v>210.82</v>
      </c>
      <c r="T288" s="2">
        <v>22.45</v>
      </c>
      <c r="U288" s="2">
        <v>286</v>
      </c>
      <c r="V288" s="2" t="s">
        <v>28</v>
      </c>
      <c r="X288" s="2"/>
      <c r="Y288" s="2"/>
    </row>
    <row r="289" spans="1:26" x14ac:dyDescent="0.25">
      <c r="A289">
        <v>288</v>
      </c>
      <c r="B289" t="s">
        <v>323</v>
      </c>
      <c r="C289" s="1">
        <v>32891</v>
      </c>
      <c r="D289" t="s">
        <v>85</v>
      </c>
      <c r="E289" s="2" t="s">
        <v>24</v>
      </c>
      <c r="F289" s="2" t="s">
        <v>25</v>
      </c>
      <c r="G289" s="2" t="s">
        <v>26</v>
      </c>
      <c r="H289" s="3">
        <v>41579</v>
      </c>
      <c r="I289" s="2">
        <v>2013</v>
      </c>
      <c r="J289" s="2">
        <v>2020</v>
      </c>
      <c r="K289" s="3">
        <v>43677</v>
      </c>
      <c r="L289" s="2">
        <v>0</v>
      </c>
      <c r="M289" s="2" t="s">
        <v>28</v>
      </c>
      <c r="N289" s="2">
        <v>29</v>
      </c>
      <c r="O289" s="2">
        <v>23.79</v>
      </c>
      <c r="P289" s="2">
        <v>29.53</v>
      </c>
      <c r="Q289" s="2">
        <v>109.32</v>
      </c>
      <c r="R289" s="2">
        <v>210.82</v>
      </c>
      <c r="S289" s="2">
        <v>210.82</v>
      </c>
      <c r="T289" s="2">
        <v>24.6</v>
      </c>
      <c r="U289" s="2">
        <v>128</v>
      </c>
      <c r="V289" s="2" t="s">
        <v>28</v>
      </c>
      <c r="X289" s="2"/>
      <c r="Y289" s="2"/>
    </row>
    <row r="290" spans="1:26" x14ac:dyDescent="0.25">
      <c r="A290">
        <v>289</v>
      </c>
      <c r="B290" t="s">
        <v>324</v>
      </c>
      <c r="C290" s="1">
        <v>28291</v>
      </c>
      <c r="D290" t="s">
        <v>23</v>
      </c>
      <c r="E290" s="2" t="s">
        <v>24</v>
      </c>
      <c r="F290" s="2" t="s">
        <v>34</v>
      </c>
      <c r="G290" s="2" t="s">
        <v>30</v>
      </c>
      <c r="H290" s="3">
        <v>36196</v>
      </c>
      <c r="I290" s="2">
        <v>1998</v>
      </c>
      <c r="J290" s="2">
        <v>2008</v>
      </c>
      <c r="K290" s="3">
        <v>43677</v>
      </c>
      <c r="L290" s="2">
        <v>0</v>
      </c>
      <c r="M290" s="2" t="s">
        <v>28</v>
      </c>
      <c r="N290" s="2">
        <v>42</v>
      </c>
      <c r="O290" s="2">
        <v>21.64</v>
      </c>
      <c r="P290" s="2">
        <v>42.12</v>
      </c>
      <c r="Q290" s="2">
        <v>118.84</v>
      </c>
      <c r="R290" s="2">
        <v>210.82</v>
      </c>
      <c r="S290" s="2">
        <v>210.82</v>
      </c>
      <c r="T290" s="2">
        <v>26.74</v>
      </c>
      <c r="U290" s="2">
        <v>587</v>
      </c>
      <c r="V290" s="2" t="s">
        <v>28</v>
      </c>
      <c r="X290" s="2"/>
      <c r="Y290" s="2"/>
    </row>
    <row r="291" spans="1:26" x14ac:dyDescent="0.25">
      <c r="A291">
        <v>290</v>
      </c>
      <c r="B291" t="s">
        <v>325</v>
      </c>
      <c r="C291" s="1">
        <v>27694</v>
      </c>
      <c r="D291" t="s">
        <v>23</v>
      </c>
      <c r="E291" s="2" t="s">
        <v>24</v>
      </c>
      <c r="F291" s="2" t="s">
        <v>25</v>
      </c>
      <c r="G291" s="2" t="s">
        <v>30</v>
      </c>
      <c r="H291" s="3">
        <v>37184</v>
      </c>
      <c r="I291" s="2">
        <v>2001</v>
      </c>
      <c r="J291" s="2">
        <v>2005</v>
      </c>
      <c r="K291" s="3">
        <v>43677</v>
      </c>
      <c r="L291" s="2">
        <v>0</v>
      </c>
      <c r="M291" s="2" t="s">
        <v>28</v>
      </c>
      <c r="N291" s="2">
        <v>43</v>
      </c>
      <c r="O291" s="2">
        <v>25.98</v>
      </c>
      <c r="P291" s="2">
        <v>43.76</v>
      </c>
      <c r="Q291" s="2">
        <v>122.47</v>
      </c>
      <c r="R291" s="2">
        <v>210.82</v>
      </c>
      <c r="S291" s="2">
        <v>210.82</v>
      </c>
      <c r="T291" s="2">
        <v>27.56</v>
      </c>
      <c r="U291" s="2">
        <v>278</v>
      </c>
      <c r="V291" s="2" t="s">
        <v>28</v>
      </c>
      <c r="X291" s="2"/>
      <c r="Y291" s="2"/>
    </row>
    <row r="292" spans="1:26" x14ac:dyDescent="0.25">
      <c r="A292">
        <v>291</v>
      </c>
      <c r="B292" t="s">
        <v>326</v>
      </c>
      <c r="C292" s="1">
        <v>23795</v>
      </c>
      <c r="D292" t="s">
        <v>23</v>
      </c>
      <c r="E292" s="2" t="s">
        <v>24</v>
      </c>
      <c r="F292" s="2" t="s">
        <v>34</v>
      </c>
      <c r="G292" s="2" t="s">
        <v>30</v>
      </c>
      <c r="H292" s="3">
        <v>32087</v>
      </c>
      <c r="I292" s="2">
        <v>1987</v>
      </c>
      <c r="J292" s="2">
        <v>2003</v>
      </c>
      <c r="K292" s="3">
        <v>43677</v>
      </c>
      <c r="L292" s="2">
        <v>0</v>
      </c>
      <c r="M292" s="2" t="s">
        <v>28</v>
      </c>
      <c r="N292" s="2">
        <v>54</v>
      </c>
      <c r="O292" s="2">
        <v>22.7</v>
      </c>
      <c r="P292" s="2">
        <v>54.43</v>
      </c>
      <c r="Q292" s="2">
        <v>106.59</v>
      </c>
      <c r="R292" s="2">
        <v>210.82</v>
      </c>
      <c r="S292" s="2">
        <v>210.82</v>
      </c>
      <c r="T292" s="2">
        <v>23.98</v>
      </c>
      <c r="U292" s="2">
        <v>886</v>
      </c>
      <c r="V292" s="2" t="s">
        <v>28</v>
      </c>
      <c r="X292" s="2"/>
      <c r="Y292" s="2"/>
    </row>
    <row r="293" spans="1:26" x14ac:dyDescent="0.25">
      <c r="A293">
        <v>292</v>
      </c>
      <c r="B293" t="s">
        <v>327</v>
      </c>
      <c r="C293" s="1">
        <v>27875</v>
      </c>
      <c r="D293" t="s">
        <v>23</v>
      </c>
      <c r="E293" s="2" t="s">
        <v>121</v>
      </c>
      <c r="F293" s="2" t="s">
        <v>25</v>
      </c>
      <c r="G293" s="2" t="s">
        <v>43</v>
      </c>
      <c r="H293" s="3">
        <v>35734</v>
      </c>
      <c r="I293" s="2">
        <v>1997</v>
      </c>
      <c r="J293" s="2">
        <v>2016</v>
      </c>
      <c r="K293" s="3">
        <v>43677</v>
      </c>
      <c r="L293" s="2">
        <v>0</v>
      </c>
      <c r="M293" s="2" t="s">
        <v>28</v>
      </c>
      <c r="N293" s="2">
        <v>43</v>
      </c>
      <c r="O293" s="2">
        <v>21.52</v>
      </c>
      <c r="P293" s="2">
        <v>43.26</v>
      </c>
      <c r="Q293" s="2">
        <v>113.4</v>
      </c>
      <c r="R293" s="2">
        <v>210.82</v>
      </c>
      <c r="S293" s="2">
        <v>210.82</v>
      </c>
      <c r="T293" s="2">
        <v>25.51</v>
      </c>
      <c r="U293" s="2">
        <v>1316</v>
      </c>
      <c r="V293" s="2" t="s">
        <v>28</v>
      </c>
      <c r="X293" s="2"/>
      <c r="Y293" s="2"/>
    </row>
    <row r="294" spans="1:26" x14ac:dyDescent="0.25">
      <c r="A294">
        <v>293</v>
      </c>
      <c r="B294" t="s">
        <v>328</v>
      </c>
      <c r="C294" s="1">
        <v>16946</v>
      </c>
      <c r="D294" t="s">
        <v>23</v>
      </c>
      <c r="E294" s="2" t="s">
        <v>24</v>
      </c>
      <c r="F294" s="2" t="s">
        <v>34</v>
      </c>
      <c r="G294" s="2" t="s">
        <v>30</v>
      </c>
      <c r="H294" s="3">
        <v>28056</v>
      </c>
      <c r="I294" s="2">
        <v>1976</v>
      </c>
      <c r="J294" s="2">
        <v>1978</v>
      </c>
      <c r="K294" s="3">
        <v>43677</v>
      </c>
      <c r="L294" s="2">
        <v>0</v>
      </c>
      <c r="M294" s="2" t="s">
        <v>28</v>
      </c>
      <c r="N294" s="2">
        <v>73</v>
      </c>
      <c r="O294" s="2">
        <v>30.42</v>
      </c>
      <c r="P294" s="2">
        <v>73.19</v>
      </c>
      <c r="Q294" s="2">
        <v>97.52</v>
      </c>
      <c r="R294" s="2">
        <v>210.82</v>
      </c>
      <c r="S294" s="2">
        <v>210.82</v>
      </c>
      <c r="T294" s="2">
        <v>21.94</v>
      </c>
      <c r="U294" s="2">
        <v>115</v>
      </c>
      <c r="V294" s="2" t="s">
        <v>28</v>
      </c>
      <c r="X294" s="2"/>
      <c r="Y294" s="2"/>
    </row>
    <row r="295" spans="1:26" x14ac:dyDescent="0.25">
      <c r="A295">
        <v>294</v>
      </c>
      <c r="B295" t="s">
        <v>329</v>
      </c>
      <c r="C295" s="1">
        <v>24833</v>
      </c>
      <c r="D295" t="s">
        <v>23</v>
      </c>
      <c r="E295" s="2" t="s">
        <v>24</v>
      </c>
      <c r="F295" s="2" t="s">
        <v>34</v>
      </c>
      <c r="G295" s="2" t="s">
        <v>26</v>
      </c>
      <c r="H295" s="3">
        <v>33568</v>
      </c>
      <c r="I295" s="2">
        <v>1991</v>
      </c>
      <c r="J295" s="2">
        <v>1992</v>
      </c>
      <c r="K295" s="3">
        <v>43677</v>
      </c>
      <c r="L295" s="2">
        <v>0</v>
      </c>
      <c r="M295" s="2" t="s">
        <v>28</v>
      </c>
      <c r="N295" s="2">
        <v>51</v>
      </c>
      <c r="O295" s="2">
        <v>23.92</v>
      </c>
      <c r="P295" s="2">
        <v>51.59</v>
      </c>
      <c r="Q295" s="2">
        <v>108.86</v>
      </c>
      <c r="R295" s="2">
        <v>210.82</v>
      </c>
      <c r="S295" s="2">
        <v>210.82</v>
      </c>
      <c r="T295" s="2">
        <v>24.49</v>
      </c>
      <c r="U295" s="2">
        <v>4</v>
      </c>
      <c r="V295" s="2" t="s">
        <v>28</v>
      </c>
      <c r="X295" s="2"/>
      <c r="Y295" s="2"/>
    </row>
    <row r="296" spans="1:26" x14ac:dyDescent="0.25">
      <c r="A296">
        <v>295</v>
      </c>
      <c r="B296" t="s">
        <v>330</v>
      </c>
      <c r="C296" s="1">
        <v>21610</v>
      </c>
      <c r="D296" t="s">
        <v>23</v>
      </c>
      <c r="E296" s="2" t="s">
        <v>24</v>
      </c>
      <c r="F296" s="2" t="s">
        <v>34</v>
      </c>
      <c r="G296" s="2" t="s">
        <v>30</v>
      </c>
      <c r="H296" s="3">
        <v>30253</v>
      </c>
      <c r="I296" s="2">
        <v>1982</v>
      </c>
      <c r="J296" s="2">
        <v>1988</v>
      </c>
      <c r="K296" s="3">
        <v>43677</v>
      </c>
      <c r="L296" s="2">
        <v>0</v>
      </c>
      <c r="M296" s="2" t="s">
        <v>28</v>
      </c>
      <c r="N296" s="2">
        <v>60</v>
      </c>
      <c r="O296" s="2">
        <v>23.66</v>
      </c>
      <c r="P296" s="2">
        <v>60.42</v>
      </c>
      <c r="Q296" s="2">
        <v>111.13</v>
      </c>
      <c r="R296" s="2">
        <v>210.82</v>
      </c>
      <c r="S296" s="2">
        <v>210.82</v>
      </c>
      <c r="T296" s="2">
        <v>25</v>
      </c>
      <c r="U296" s="2">
        <v>195</v>
      </c>
      <c r="V296" s="2" t="s">
        <v>28</v>
      </c>
      <c r="X296" s="2"/>
      <c r="Y296" s="2"/>
    </row>
    <row r="297" spans="1:26" x14ac:dyDescent="0.25">
      <c r="A297">
        <v>296</v>
      </c>
      <c r="B297" t="s">
        <v>331</v>
      </c>
      <c r="C297" s="1">
        <v>27544</v>
      </c>
      <c r="D297" t="s">
        <v>23</v>
      </c>
      <c r="E297" s="2" t="s">
        <v>24</v>
      </c>
      <c r="F297" s="2" t="s">
        <v>34</v>
      </c>
      <c r="G297" s="2" t="s">
        <v>30</v>
      </c>
      <c r="H297" s="3">
        <v>36529</v>
      </c>
      <c r="I297" s="2">
        <v>1999</v>
      </c>
      <c r="J297" s="2">
        <v>2003</v>
      </c>
      <c r="K297" s="3">
        <v>43677</v>
      </c>
      <c r="L297" s="2">
        <v>0</v>
      </c>
      <c r="M297" s="2" t="s">
        <v>28</v>
      </c>
      <c r="N297" s="2">
        <v>44</v>
      </c>
      <c r="O297" s="2">
        <v>24.6</v>
      </c>
      <c r="P297" s="2">
        <v>44.17</v>
      </c>
      <c r="Q297" s="2">
        <v>115.67</v>
      </c>
      <c r="R297" s="2">
        <v>210.82</v>
      </c>
      <c r="S297" s="2">
        <v>210.82</v>
      </c>
      <c r="T297" s="2">
        <v>26.02</v>
      </c>
      <c r="U297" s="2">
        <v>153</v>
      </c>
      <c r="V297" s="2" t="s">
        <v>28</v>
      </c>
      <c r="X297" s="2"/>
      <c r="Y297" s="2"/>
    </row>
    <row r="298" spans="1:26" x14ac:dyDescent="0.25">
      <c r="A298">
        <v>297</v>
      </c>
      <c r="B298" t="s">
        <v>332</v>
      </c>
      <c r="C298" s="1">
        <v>32802</v>
      </c>
      <c r="D298" t="s">
        <v>23</v>
      </c>
      <c r="E298" s="2" t="s">
        <v>24</v>
      </c>
      <c r="F298" s="2" t="s">
        <v>25</v>
      </c>
      <c r="G298" s="2" t="s">
        <v>26</v>
      </c>
      <c r="H298" s="3">
        <v>41213</v>
      </c>
      <c r="I298" s="2">
        <v>2012</v>
      </c>
      <c r="J298" s="2">
        <v>2016</v>
      </c>
      <c r="K298" s="3">
        <v>43677</v>
      </c>
      <c r="L298" s="2">
        <v>0</v>
      </c>
      <c r="M298" s="2" t="s">
        <v>28</v>
      </c>
      <c r="N298" s="2">
        <v>29</v>
      </c>
      <c r="O298" s="2">
        <v>23.03</v>
      </c>
      <c r="P298" s="2">
        <v>29.77</v>
      </c>
      <c r="Q298" s="2">
        <v>115.67</v>
      </c>
      <c r="R298" s="2">
        <v>210.82</v>
      </c>
      <c r="S298" s="2">
        <v>210.82</v>
      </c>
      <c r="T298" s="2">
        <v>26.02</v>
      </c>
      <c r="U298" s="2">
        <v>111</v>
      </c>
      <c r="V298" s="2" t="s">
        <v>28</v>
      </c>
      <c r="X298" s="2"/>
      <c r="Y298" s="2"/>
    </row>
    <row r="299" spans="1:26" x14ac:dyDescent="0.25">
      <c r="A299">
        <v>298</v>
      </c>
      <c r="B299" t="s">
        <v>333</v>
      </c>
      <c r="C299" s="1">
        <v>32268</v>
      </c>
      <c r="D299" t="s">
        <v>23</v>
      </c>
      <c r="E299" s="2" t="s">
        <v>24</v>
      </c>
      <c r="F299" s="2" t="s">
        <v>25</v>
      </c>
      <c r="G299" s="2" t="s">
        <v>30</v>
      </c>
      <c r="H299" s="3">
        <v>41577</v>
      </c>
      <c r="I299" s="2">
        <v>2013</v>
      </c>
      <c r="J299" s="2">
        <v>2014</v>
      </c>
      <c r="K299" s="3">
        <v>43677</v>
      </c>
      <c r="L299" s="2">
        <v>0</v>
      </c>
      <c r="M299" s="2" t="s">
        <v>28</v>
      </c>
      <c r="N299" s="2">
        <v>31</v>
      </c>
      <c r="O299" s="2">
        <v>25.49</v>
      </c>
      <c r="P299" s="2">
        <v>31.24</v>
      </c>
      <c r="Q299" s="2">
        <v>117.93</v>
      </c>
      <c r="R299" s="2">
        <v>210.82</v>
      </c>
      <c r="S299" s="2">
        <v>210.82</v>
      </c>
      <c r="T299" s="2">
        <v>26.53</v>
      </c>
      <c r="U299" s="2">
        <v>37</v>
      </c>
      <c r="V299" s="2" t="s">
        <v>28</v>
      </c>
      <c r="X299" s="2"/>
      <c r="Y299" s="2"/>
    </row>
    <row r="300" spans="1:26" x14ac:dyDescent="0.25">
      <c r="A300">
        <v>299</v>
      </c>
      <c r="B300" t="s">
        <v>334</v>
      </c>
      <c r="C300" s="1">
        <v>31215</v>
      </c>
      <c r="D300" t="s">
        <v>23</v>
      </c>
      <c r="E300" s="2" t="s">
        <v>169</v>
      </c>
      <c r="F300" s="2" t="s">
        <v>34</v>
      </c>
      <c r="G300" s="2" t="s">
        <v>30</v>
      </c>
      <c r="H300" s="3">
        <v>39389</v>
      </c>
      <c r="I300" s="2">
        <v>2007</v>
      </c>
      <c r="J300" s="2">
        <v>2008</v>
      </c>
      <c r="K300" s="3">
        <v>43677</v>
      </c>
      <c r="L300" s="2">
        <v>0</v>
      </c>
      <c r="M300" s="2" t="s">
        <v>28</v>
      </c>
      <c r="N300" s="2">
        <v>34</v>
      </c>
      <c r="O300" s="2">
        <v>22.38</v>
      </c>
      <c r="P300" s="2">
        <v>34.119999999999997</v>
      </c>
      <c r="Q300" s="2">
        <v>106.59</v>
      </c>
      <c r="R300" s="2">
        <v>210.82</v>
      </c>
      <c r="S300" s="2">
        <v>210.82</v>
      </c>
      <c r="T300" s="2">
        <v>23.98</v>
      </c>
      <c r="U300" s="2">
        <v>26</v>
      </c>
      <c r="V300" s="2" t="s">
        <v>28</v>
      </c>
      <c r="X300" s="2"/>
      <c r="Y300" s="2"/>
    </row>
    <row r="301" spans="1:26" x14ac:dyDescent="0.25">
      <c r="A301">
        <v>300</v>
      </c>
      <c r="B301" t="s">
        <v>335</v>
      </c>
      <c r="C301" s="1">
        <v>22805</v>
      </c>
      <c r="D301" t="s">
        <v>23</v>
      </c>
      <c r="E301" s="2" t="s">
        <v>24</v>
      </c>
      <c r="F301" s="2" t="s">
        <v>34</v>
      </c>
      <c r="G301" s="2" t="s">
        <v>30</v>
      </c>
      <c r="H301" s="3">
        <v>31717</v>
      </c>
      <c r="I301" s="2">
        <v>1986</v>
      </c>
      <c r="J301" s="2">
        <v>1992</v>
      </c>
      <c r="K301" s="3">
        <v>43677</v>
      </c>
      <c r="L301" s="2">
        <v>0</v>
      </c>
      <c r="M301" s="2" t="s">
        <v>28</v>
      </c>
      <c r="N301" s="2">
        <v>57</v>
      </c>
      <c r="O301" s="2">
        <v>24.4</v>
      </c>
      <c r="P301" s="2">
        <v>57.14</v>
      </c>
      <c r="Q301" s="2">
        <v>106.59</v>
      </c>
      <c r="R301" s="2">
        <v>210.82</v>
      </c>
      <c r="S301" s="2">
        <v>210.82</v>
      </c>
      <c r="T301" s="2">
        <v>23.98</v>
      </c>
      <c r="U301" s="2">
        <v>275</v>
      </c>
      <c r="V301" s="2" t="s">
        <v>28</v>
      </c>
      <c r="X301" s="2"/>
      <c r="Y301" s="2"/>
    </row>
    <row r="302" spans="1:26" x14ac:dyDescent="0.25">
      <c r="A302">
        <v>301</v>
      </c>
      <c r="B302" t="s">
        <v>336</v>
      </c>
      <c r="C302" s="1">
        <v>11302</v>
      </c>
      <c r="D302" t="s">
        <v>23</v>
      </c>
      <c r="E302" s="2" t="s">
        <v>24</v>
      </c>
      <c r="F302" s="2" t="s">
        <v>34</v>
      </c>
      <c r="G302" s="2" t="s">
        <v>26</v>
      </c>
      <c r="H302" s="3">
        <v>19663</v>
      </c>
      <c r="I302" s="2">
        <v>1953</v>
      </c>
      <c r="J302" s="2">
        <v>1962</v>
      </c>
      <c r="K302" s="3">
        <v>33447</v>
      </c>
      <c r="L302" s="2">
        <v>1</v>
      </c>
      <c r="M302" s="2" t="s">
        <v>27</v>
      </c>
      <c r="N302" s="2">
        <v>60</v>
      </c>
      <c r="O302" s="2">
        <v>22.89</v>
      </c>
      <c r="P302" s="2">
        <v>60.63</v>
      </c>
      <c r="Q302" s="2">
        <v>99.79</v>
      </c>
      <c r="R302" s="2">
        <v>210.82</v>
      </c>
      <c r="S302" s="2">
        <v>210.82</v>
      </c>
      <c r="T302" s="2">
        <v>22.45</v>
      </c>
      <c r="U302" s="2">
        <v>637</v>
      </c>
      <c r="V302" s="2" t="s">
        <v>28</v>
      </c>
      <c r="W302" s="2" t="s">
        <v>4384</v>
      </c>
      <c r="X302" s="2" t="s">
        <v>4427</v>
      </c>
      <c r="Y302" s="2" t="s">
        <v>4386</v>
      </c>
      <c r="Z302" s="2" t="s">
        <v>4896</v>
      </c>
    </row>
    <row r="303" spans="1:26" x14ac:dyDescent="0.25">
      <c r="A303">
        <v>302</v>
      </c>
      <c r="B303" t="s">
        <v>337</v>
      </c>
      <c r="C303" s="1">
        <v>25525</v>
      </c>
      <c r="D303" t="s">
        <v>23</v>
      </c>
      <c r="E303" s="2" t="s">
        <v>24</v>
      </c>
      <c r="F303" s="2" t="s">
        <v>34</v>
      </c>
      <c r="G303" s="2" t="s">
        <v>30</v>
      </c>
      <c r="H303" s="3">
        <v>34642</v>
      </c>
      <c r="I303" s="2">
        <v>1994</v>
      </c>
      <c r="J303" s="2">
        <v>1997</v>
      </c>
      <c r="K303" s="3">
        <v>43677</v>
      </c>
      <c r="L303" s="2">
        <v>0</v>
      </c>
      <c r="M303" s="2" t="s">
        <v>28</v>
      </c>
      <c r="N303" s="2">
        <v>49</v>
      </c>
      <c r="O303" s="2">
        <v>24.96</v>
      </c>
      <c r="P303" s="2">
        <v>49.7</v>
      </c>
      <c r="Q303" s="2">
        <v>106.59</v>
      </c>
      <c r="R303" s="2">
        <v>210.82</v>
      </c>
      <c r="S303" s="2">
        <v>210.82</v>
      </c>
      <c r="T303" s="2">
        <v>23.98</v>
      </c>
      <c r="U303" s="2">
        <v>50</v>
      </c>
      <c r="V303" s="2" t="s">
        <v>27</v>
      </c>
      <c r="X303" s="2"/>
      <c r="Y303" s="2"/>
    </row>
    <row r="304" spans="1:26" x14ac:dyDescent="0.25">
      <c r="A304">
        <v>303</v>
      </c>
      <c r="B304" t="s">
        <v>338</v>
      </c>
      <c r="C304" s="1">
        <v>25114</v>
      </c>
      <c r="D304" t="s">
        <v>23</v>
      </c>
      <c r="E304" s="2" t="s">
        <v>121</v>
      </c>
      <c r="F304" s="2" t="s">
        <v>34</v>
      </c>
      <c r="G304" s="2" t="s">
        <v>30</v>
      </c>
      <c r="H304" s="3">
        <v>33179</v>
      </c>
      <c r="I304" s="2">
        <v>1990</v>
      </c>
      <c r="J304" s="2">
        <v>2003</v>
      </c>
      <c r="K304" s="3">
        <v>43677</v>
      </c>
      <c r="L304" s="2">
        <v>0</v>
      </c>
      <c r="M304" s="2" t="s">
        <v>28</v>
      </c>
      <c r="N304" s="2">
        <v>50</v>
      </c>
      <c r="O304" s="2">
        <v>22.08</v>
      </c>
      <c r="P304" s="2">
        <v>50.82</v>
      </c>
      <c r="Q304" s="2">
        <v>108.86</v>
      </c>
      <c r="R304" s="2">
        <v>210.82</v>
      </c>
      <c r="S304" s="2">
        <v>210.82</v>
      </c>
      <c r="T304" s="2">
        <v>24.49</v>
      </c>
      <c r="U304" s="2">
        <v>656</v>
      </c>
      <c r="V304" s="2" t="s">
        <v>28</v>
      </c>
      <c r="X304" s="2"/>
      <c r="Y304" s="2"/>
    </row>
    <row r="305" spans="1:25" x14ac:dyDescent="0.25">
      <c r="A305">
        <v>304</v>
      </c>
      <c r="B305" t="s">
        <v>339</v>
      </c>
      <c r="C305" s="1">
        <v>28141</v>
      </c>
      <c r="D305" t="s">
        <v>23</v>
      </c>
      <c r="E305" s="2" t="s">
        <v>121</v>
      </c>
      <c r="F305" s="2" t="s">
        <v>34</v>
      </c>
      <c r="G305" s="2" t="s">
        <v>30</v>
      </c>
      <c r="H305" s="3">
        <v>36468</v>
      </c>
      <c r="I305" s="2">
        <v>1999</v>
      </c>
      <c r="J305" s="2">
        <v>2012</v>
      </c>
      <c r="K305" s="3">
        <v>43677</v>
      </c>
      <c r="L305" s="2">
        <v>0</v>
      </c>
      <c r="M305" s="2" t="s">
        <v>28</v>
      </c>
      <c r="N305" s="2">
        <v>42</v>
      </c>
      <c r="O305" s="2">
        <v>22.8</v>
      </c>
      <c r="P305" s="2">
        <v>42.54</v>
      </c>
      <c r="Q305" s="2">
        <v>107.05</v>
      </c>
      <c r="R305" s="2">
        <v>210.82</v>
      </c>
      <c r="S305" s="2">
        <v>210.82</v>
      </c>
      <c r="T305" s="2">
        <v>24.09</v>
      </c>
      <c r="U305" s="2">
        <v>764</v>
      </c>
      <c r="V305" s="2" t="s">
        <v>28</v>
      </c>
      <c r="X305" s="2"/>
      <c r="Y305" s="2"/>
    </row>
    <row r="306" spans="1:25" x14ac:dyDescent="0.25">
      <c r="A306">
        <v>305</v>
      </c>
      <c r="B306" t="s">
        <v>340</v>
      </c>
      <c r="C306" s="1">
        <v>30453</v>
      </c>
      <c r="D306" t="s">
        <v>23</v>
      </c>
      <c r="E306" s="2" t="s">
        <v>121</v>
      </c>
      <c r="F306" s="2" t="s">
        <v>34</v>
      </c>
      <c r="G306" s="2" t="s">
        <v>26</v>
      </c>
      <c r="H306" s="3">
        <v>38660</v>
      </c>
      <c r="I306" s="2">
        <v>2005</v>
      </c>
      <c r="J306" s="2">
        <v>2019</v>
      </c>
      <c r="K306" s="3">
        <v>43677</v>
      </c>
      <c r="L306" s="2">
        <v>0</v>
      </c>
      <c r="M306" s="2" t="s">
        <v>28</v>
      </c>
      <c r="N306" s="2">
        <v>36</v>
      </c>
      <c r="O306" s="2">
        <v>22.47</v>
      </c>
      <c r="P306" s="2">
        <v>36.21</v>
      </c>
      <c r="Q306" s="2">
        <v>115.67</v>
      </c>
      <c r="R306" s="2">
        <v>210.82</v>
      </c>
      <c r="S306" s="2">
        <v>210.82</v>
      </c>
      <c r="T306" s="2">
        <v>26.02</v>
      </c>
      <c r="U306" s="2">
        <v>651</v>
      </c>
      <c r="V306" s="2" t="s">
        <v>28</v>
      </c>
      <c r="X306" s="2"/>
      <c r="Y306" s="2"/>
    </row>
    <row r="307" spans="1:25" x14ac:dyDescent="0.25">
      <c r="A307">
        <v>306</v>
      </c>
      <c r="B307" t="s">
        <v>341</v>
      </c>
      <c r="C307" s="1">
        <v>27235</v>
      </c>
      <c r="D307" t="s">
        <v>23</v>
      </c>
      <c r="E307" s="2" t="s">
        <v>24</v>
      </c>
      <c r="F307" s="2" t="s">
        <v>34</v>
      </c>
      <c r="G307" s="2" t="s">
        <v>30</v>
      </c>
      <c r="H307" s="3">
        <v>35370</v>
      </c>
      <c r="I307" s="2">
        <v>1996</v>
      </c>
      <c r="J307" s="2">
        <v>2001</v>
      </c>
      <c r="K307" s="3">
        <v>43677</v>
      </c>
      <c r="L307" s="2">
        <v>0</v>
      </c>
      <c r="M307" s="2" t="s">
        <v>28</v>
      </c>
      <c r="N307" s="2">
        <v>45</v>
      </c>
      <c r="O307" s="2">
        <v>22.27</v>
      </c>
      <c r="P307" s="2">
        <v>45.02</v>
      </c>
      <c r="Q307" s="2">
        <v>115.67</v>
      </c>
      <c r="R307" s="2">
        <v>210.82</v>
      </c>
      <c r="S307" s="2">
        <v>210.82</v>
      </c>
      <c r="T307" s="2">
        <v>26.02</v>
      </c>
      <c r="U307" s="2">
        <v>225</v>
      </c>
      <c r="V307" s="2" t="s">
        <v>27</v>
      </c>
      <c r="X307" s="2"/>
      <c r="Y307" s="2"/>
    </row>
    <row r="308" spans="1:25" x14ac:dyDescent="0.25">
      <c r="A308">
        <v>307</v>
      </c>
      <c r="B308" t="s">
        <v>342</v>
      </c>
      <c r="C308" s="1">
        <v>28523</v>
      </c>
      <c r="D308" t="s">
        <v>23</v>
      </c>
      <c r="E308" s="2" t="s">
        <v>24</v>
      </c>
      <c r="F308" s="2" t="s">
        <v>25</v>
      </c>
      <c r="G308" s="2" t="s">
        <v>43</v>
      </c>
      <c r="H308" s="3">
        <v>37559</v>
      </c>
      <c r="I308" s="2">
        <v>2002</v>
      </c>
      <c r="J308" s="2">
        <v>2012</v>
      </c>
      <c r="K308" s="3">
        <v>43677</v>
      </c>
      <c r="L308" s="2">
        <v>0</v>
      </c>
      <c r="M308" s="2" t="s">
        <v>28</v>
      </c>
      <c r="N308" s="2">
        <v>41</v>
      </c>
      <c r="O308" s="2">
        <v>24.74</v>
      </c>
      <c r="P308" s="2">
        <v>41.49</v>
      </c>
      <c r="Q308" s="2">
        <v>108.86</v>
      </c>
      <c r="R308" s="2">
        <v>210.82</v>
      </c>
      <c r="S308" s="2">
        <v>210.82</v>
      </c>
      <c r="T308" s="2">
        <v>24.49</v>
      </c>
      <c r="U308" s="2">
        <v>527</v>
      </c>
      <c r="V308" s="2" t="s">
        <v>28</v>
      </c>
      <c r="X308" s="2"/>
      <c r="Y308" s="2"/>
    </row>
    <row r="309" spans="1:25" x14ac:dyDescent="0.25">
      <c r="A309">
        <v>308</v>
      </c>
      <c r="B309" t="s">
        <v>343</v>
      </c>
      <c r="C309" s="1">
        <v>27899</v>
      </c>
      <c r="D309" t="s">
        <v>23</v>
      </c>
      <c r="E309" s="2" t="s">
        <v>169</v>
      </c>
      <c r="F309" s="2" t="s">
        <v>34</v>
      </c>
      <c r="G309" s="2" t="s">
        <v>26</v>
      </c>
      <c r="H309" s="3">
        <v>35005</v>
      </c>
      <c r="I309" s="2">
        <v>1995</v>
      </c>
      <c r="J309" s="2">
        <v>2016</v>
      </c>
      <c r="K309" s="3">
        <v>43677</v>
      </c>
      <c r="L309" s="2">
        <v>0</v>
      </c>
      <c r="M309" s="2" t="s">
        <v>28</v>
      </c>
      <c r="N309" s="2">
        <v>43</v>
      </c>
      <c r="O309" s="2">
        <v>19.46</v>
      </c>
      <c r="P309" s="2">
        <v>43.2</v>
      </c>
      <c r="Q309" s="2">
        <v>108.86</v>
      </c>
      <c r="R309" s="2">
        <v>210.82</v>
      </c>
      <c r="S309" s="2">
        <v>210.82</v>
      </c>
      <c r="T309" s="2">
        <v>24.49</v>
      </c>
      <c r="U309" s="2">
        <v>1424</v>
      </c>
      <c r="V309" s="2" t="s">
        <v>28</v>
      </c>
      <c r="X309" s="2"/>
      <c r="Y309" s="2"/>
    </row>
    <row r="310" spans="1:25" x14ac:dyDescent="0.25">
      <c r="A310">
        <v>309</v>
      </c>
      <c r="B310" t="s">
        <v>344</v>
      </c>
      <c r="C310" s="1">
        <v>31619</v>
      </c>
      <c r="D310" t="s">
        <v>23</v>
      </c>
      <c r="E310" s="2" t="s">
        <v>24</v>
      </c>
      <c r="F310" s="2" t="s">
        <v>34</v>
      </c>
      <c r="G310" s="2" t="s">
        <v>26</v>
      </c>
      <c r="H310" s="3">
        <v>40902</v>
      </c>
      <c r="I310" s="2">
        <v>2011</v>
      </c>
      <c r="J310" s="2">
        <v>2012</v>
      </c>
      <c r="K310" s="3">
        <v>43677</v>
      </c>
      <c r="L310" s="2">
        <v>0</v>
      </c>
      <c r="M310" s="2" t="s">
        <v>28</v>
      </c>
      <c r="N310" s="2">
        <v>33</v>
      </c>
      <c r="O310" s="2">
        <v>25.42</v>
      </c>
      <c r="P310" s="2">
        <v>33.01</v>
      </c>
      <c r="Q310" s="2">
        <v>99.79</v>
      </c>
      <c r="R310" s="2">
        <v>210.82</v>
      </c>
      <c r="S310" s="2">
        <v>210.82</v>
      </c>
      <c r="T310" s="2">
        <v>22.45</v>
      </c>
      <c r="U310" s="2">
        <v>26</v>
      </c>
      <c r="V310" s="2" t="s">
        <v>28</v>
      </c>
      <c r="X310" s="2"/>
      <c r="Y310" s="2"/>
    </row>
    <row r="311" spans="1:25" x14ac:dyDescent="0.25">
      <c r="A311">
        <v>310</v>
      </c>
      <c r="B311" t="s">
        <v>345</v>
      </c>
      <c r="C311" s="1">
        <v>21765</v>
      </c>
      <c r="D311" t="s">
        <v>23</v>
      </c>
      <c r="E311" s="2" t="s">
        <v>24</v>
      </c>
      <c r="F311" s="2" t="s">
        <v>34</v>
      </c>
      <c r="G311" s="2" t="s">
        <v>30</v>
      </c>
      <c r="H311" s="3">
        <v>29504</v>
      </c>
      <c r="I311" s="2">
        <v>1980</v>
      </c>
      <c r="J311" s="2">
        <v>1994</v>
      </c>
      <c r="K311" s="3">
        <v>43677</v>
      </c>
      <c r="L311" s="2">
        <v>0</v>
      </c>
      <c r="M311" s="2" t="s">
        <v>28</v>
      </c>
      <c r="N311" s="2">
        <v>59</v>
      </c>
      <c r="O311" s="2">
        <v>21.19</v>
      </c>
      <c r="P311" s="2">
        <v>59.99</v>
      </c>
      <c r="Q311" s="2">
        <v>113.4</v>
      </c>
      <c r="R311" s="2">
        <v>210.82</v>
      </c>
      <c r="S311" s="2">
        <v>210.82</v>
      </c>
      <c r="T311" s="2">
        <v>25.51</v>
      </c>
      <c r="U311" s="2">
        <v>938</v>
      </c>
      <c r="V311" s="2" t="s">
        <v>28</v>
      </c>
      <c r="X311" s="2"/>
      <c r="Y311" s="2"/>
    </row>
    <row r="312" spans="1:25" x14ac:dyDescent="0.25">
      <c r="A312">
        <v>311</v>
      </c>
      <c r="B312" t="s">
        <v>346</v>
      </c>
      <c r="C312" s="1">
        <v>30729</v>
      </c>
      <c r="D312" t="s">
        <v>23</v>
      </c>
      <c r="E312" s="2" t="s">
        <v>80</v>
      </c>
      <c r="F312" s="2" t="s">
        <v>25</v>
      </c>
      <c r="G312" s="2" t="s">
        <v>30</v>
      </c>
      <c r="H312" s="3">
        <v>39508</v>
      </c>
      <c r="I312" s="2">
        <v>2007</v>
      </c>
      <c r="J312" s="2">
        <v>2019</v>
      </c>
      <c r="K312" s="3">
        <v>43677</v>
      </c>
      <c r="L312" s="2">
        <v>0</v>
      </c>
      <c r="M312" s="2" t="s">
        <v>28</v>
      </c>
      <c r="N312" s="2">
        <v>35</v>
      </c>
      <c r="O312" s="2">
        <v>24.04</v>
      </c>
      <c r="P312" s="2">
        <v>35.450000000000003</v>
      </c>
      <c r="Q312" s="2">
        <v>108.86</v>
      </c>
      <c r="R312" s="2">
        <v>210.82</v>
      </c>
      <c r="S312" s="2">
        <v>210.82</v>
      </c>
      <c r="T312" s="2">
        <v>24.49</v>
      </c>
      <c r="U312" s="2">
        <v>506</v>
      </c>
      <c r="V312" s="2" t="s">
        <v>28</v>
      </c>
      <c r="X312" s="2"/>
      <c r="Y312" s="2"/>
    </row>
    <row r="313" spans="1:25" x14ac:dyDescent="0.25">
      <c r="A313">
        <v>312</v>
      </c>
      <c r="B313" t="s">
        <v>347</v>
      </c>
      <c r="C313" s="1">
        <v>32194</v>
      </c>
      <c r="D313" t="s">
        <v>23</v>
      </c>
      <c r="E313" s="2" t="s">
        <v>169</v>
      </c>
      <c r="F313" s="2" t="s">
        <v>25</v>
      </c>
      <c r="G313" s="2" t="s">
        <v>26</v>
      </c>
      <c r="H313" s="3">
        <v>39752</v>
      </c>
      <c r="I313" s="2">
        <v>2008</v>
      </c>
      <c r="J313" s="2">
        <v>2012</v>
      </c>
      <c r="K313" s="3">
        <v>43677</v>
      </c>
      <c r="L313" s="2">
        <v>0</v>
      </c>
      <c r="M313" s="2" t="s">
        <v>28</v>
      </c>
      <c r="N313" s="2">
        <v>31</v>
      </c>
      <c r="O313" s="2">
        <v>20.69</v>
      </c>
      <c r="P313" s="2">
        <v>31.44</v>
      </c>
      <c r="Q313" s="2">
        <v>102.51</v>
      </c>
      <c r="R313" s="2">
        <v>210.82</v>
      </c>
      <c r="S313" s="2">
        <v>210.82</v>
      </c>
      <c r="T313" s="2">
        <v>23.06</v>
      </c>
      <c r="U313" s="2">
        <v>253</v>
      </c>
      <c r="V313" s="2" t="s">
        <v>28</v>
      </c>
      <c r="X313" s="2"/>
      <c r="Y313" s="2"/>
    </row>
    <row r="314" spans="1:25" x14ac:dyDescent="0.25">
      <c r="A314">
        <v>313</v>
      </c>
      <c r="B314" t="s">
        <v>348</v>
      </c>
      <c r="C314" s="1">
        <v>27511</v>
      </c>
      <c r="D314" t="s">
        <v>23</v>
      </c>
      <c r="E314" s="2" t="s">
        <v>169</v>
      </c>
      <c r="F314" s="2" t="s">
        <v>34</v>
      </c>
      <c r="G314" s="2" t="s">
        <v>26</v>
      </c>
      <c r="H314" s="3">
        <v>36848</v>
      </c>
      <c r="I314" s="2">
        <v>2000</v>
      </c>
      <c r="J314" s="2">
        <v>2006</v>
      </c>
      <c r="K314" s="3">
        <v>43677</v>
      </c>
      <c r="L314" s="2">
        <v>0</v>
      </c>
      <c r="M314" s="2" t="s">
        <v>28</v>
      </c>
      <c r="N314" s="2">
        <v>44</v>
      </c>
      <c r="O314" s="2">
        <v>25.56</v>
      </c>
      <c r="P314" s="2">
        <v>44.26</v>
      </c>
      <c r="Q314" s="2">
        <v>113.4</v>
      </c>
      <c r="R314" s="2">
        <v>210.82</v>
      </c>
      <c r="S314" s="2">
        <v>210.82</v>
      </c>
      <c r="T314" s="2">
        <v>25.51</v>
      </c>
      <c r="U314" s="2">
        <v>134</v>
      </c>
      <c r="V314" s="2" t="s">
        <v>27</v>
      </c>
      <c r="X314" s="2"/>
      <c r="Y314" s="2"/>
    </row>
    <row r="315" spans="1:25" x14ac:dyDescent="0.25">
      <c r="A315">
        <v>314</v>
      </c>
      <c r="B315" t="s">
        <v>349</v>
      </c>
      <c r="C315" s="1">
        <v>25755</v>
      </c>
      <c r="D315" t="s">
        <v>23</v>
      </c>
      <c r="E315" s="2" t="s">
        <v>121</v>
      </c>
      <c r="F315" s="2" t="s">
        <v>34</v>
      </c>
      <c r="G315" s="2" t="s">
        <v>26</v>
      </c>
      <c r="H315" s="3">
        <v>34278</v>
      </c>
      <c r="I315" s="2">
        <v>1993</v>
      </c>
      <c r="J315" s="2">
        <v>2003</v>
      </c>
      <c r="K315" s="3">
        <v>43677</v>
      </c>
      <c r="L315" s="2">
        <v>0</v>
      </c>
      <c r="M315" s="2" t="s">
        <v>28</v>
      </c>
      <c r="N315" s="2">
        <v>49</v>
      </c>
      <c r="O315" s="2">
        <v>23.33</v>
      </c>
      <c r="P315" s="2">
        <v>49.07</v>
      </c>
      <c r="Q315" s="2">
        <v>102.06</v>
      </c>
      <c r="R315" s="2">
        <v>210.82</v>
      </c>
      <c r="S315" s="2">
        <v>210.82</v>
      </c>
      <c r="T315" s="2">
        <v>22.96</v>
      </c>
      <c r="U315" s="2">
        <v>187</v>
      </c>
      <c r="V315" s="2" t="s">
        <v>28</v>
      </c>
      <c r="X315" s="2"/>
      <c r="Y315" s="2"/>
    </row>
    <row r="316" spans="1:25" x14ac:dyDescent="0.25">
      <c r="A316">
        <v>315</v>
      </c>
      <c r="B316" t="s">
        <v>350</v>
      </c>
      <c r="C316" s="1">
        <v>25830</v>
      </c>
      <c r="D316" t="s">
        <v>23</v>
      </c>
      <c r="E316" s="2" t="s">
        <v>80</v>
      </c>
      <c r="F316" s="2" t="s">
        <v>34</v>
      </c>
      <c r="G316" s="2" t="s">
        <v>30</v>
      </c>
      <c r="H316" s="3">
        <v>34279</v>
      </c>
      <c r="I316" s="2">
        <v>1993</v>
      </c>
      <c r="J316" s="2">
        <v>1994</v>
      </c>
      <c r="K316" s="3">
        <v>43677</v>
      </c>
      <c r="L316" s="2">
        <v>0</v>
      </c>
      <c r="M316" s="2" t="s">
        <v>28</v>
      </c>
      <c r="N316" s="2">
        <v>48</v>
      </c>
      <c r="O316" s="2">
        <v>23.13</v>
      </c>
      <c r="P316" s="2">
        <v>48.86</v>
      </c>
      <c r="Q316" s="2">
        <v>113.4</v>
      </c>
      <c r="R316" s="2">
        <v>210.82</v>
      </c>
      <c r="S316" s="2">
        <v>210.82</v>
      </c>
      <c r="T316" s="2">
        <v>25.51</v>
      </c>
      <c r="U316" s="2">
        <v>27</v>
      </c>
      <c r="V316" s="2" t="s">
        <v>28</v>
      </c>
      <c r="X316" s="2"/>
      <c r="Y316" s="2"/>
    </row>
    <row r="317" spans="1:25" x14ac:dyDescent="0.25">
      <c r="A317">
        <v>316</v>
      </c>
      <c r="B317" t="s">
        <v>351</v>
      </c>
      <c r="C317" s="1">
        <v>21828</v>
      </c>
      <c r="D317" t="s">
        <v>23</v>
      </c>
      <c r="E317" s="2" t="s">
        <v>80</v>
      </c>
      <c r="F317" s="2" t="s">
        <v>34</v>
      </c>
      <c r="G317" s="2" t="s">
        <v>26</v>
      </c>
      <c r="H317" s="3">
        <v>31482</v>
      </c>
      <c r="I317" s="2">
        <v>1985</v>
      </c>
      <c r="J317" s="2">
        <v>1987</v>
      </c>
      <c r="K317" s="3">
        <v>43677</v>
      </c>
      <c r="L317" s="2">
        <v>0</v>
      </c>
      <c r="M317" s="2" t="s">
        <v>28</v>
      </c>
      <c r="N317" s="2">
        <v>59</v>
      </c>
      <c r="O317" s="2">
        <v>26.43</v>
      </c>
      <c r="P317" s="2">
        <v>59.82</v>
      </c>
      <c r="Q317" s="2">
        <v>104.33</v>
      </c>
      <c r="R317" s="2">
        <v>210.82</v>
      </c>
      <c r="S317" s="2">
        <v>210.82</v>
      </c>
      <c r="T317" s="2">
        <v>23.47</v>
      </c>
      <c r="U317" s="2">
        <v>7</v>
      </c>
      <c r="V317" s="2" t="s">
        <v>28</v>
      </c>
      <c r="X317" s="2"/>
      <c r="Y317" s="2"/>
    </row>
    <row r="318" spans="1:25" x14ac:dyDescent="0.25">
      <c r="A318">
        <v>317</v>
      </c>
      <c r="B318" t="s">
        <v>352</v>
      </c>
      <c r="C318" s="1">
        <v>33235</v>
      </c>
      <c r="D318" t="s">
        <v>85</v>
      </c>
      <c r="E318" s="2" t="s">
        <v>169</v>
      </c>
      <c r="F318" s="2" t="s">
        <v>34</v>
      </c>
      <c r="G318" s="2" t="s">
        <v>26</v>
      </c>
      <c r="H318" s="3">
        <v>41220</v>
      </c>
      <c r="I318" s="2">
        <v>2012</v>
      </c>
      <c r="J318" s="2">
        <v>2020</v>
      </c>
      <c r="K318" s="3">
        <v>43677</v>
      </c>
      <c r="L318" s="2">
        <v>0</v>
      </c>
      <c r="M318" s="2" t="s">
        <v>28</v>
      </c>
      <c r="N318" s="2">
        <v>28</v>
      </c>
      <c r="O318" s="2">
        <v>21.86</v>
      </c>
      <c r="P318" s="2">
        <v>28.59</v>
      </c>
      <c r="Q318" s="2">
        <v>103.87</v>
      </c>
      <c r="R318" s="2">
        <v>210.82</v>
      </c>
      <c r="S318" s="2">
        <v>210.82</v>
      </c>
      <c r="T318" s="2">
        <v>23.37</v>
      </c>
      <c r="U318" s="2">
        <v>186</v>
      </c>
      <c r="V318" s="2" t="s">
        <v>28</v>
      </c>
      <c r="X318" s="2"/>
      <c r="Y318" s="2"/>
    </row>
    <row r="319" spans="1:25" x14ac:dyDescent="0.25">
      <c r="A319">
        <v>318</v>
      </c>
      <c r="B319" t="s">
        <v>353</v>
      </c>
      <c r="C319" s="1">
        <v>30207</v>
      </c>
      <c r="D319" t="s">
        <v>23</v>
      </c>
      <c r="E319" s="2" t="s">
        <v>121</v>
      </c>
      <c r="F319" s="2" t="s">
        <v>25</v>
      </c>
      <c r="G319" s="2" t="s">
        <v>26</v>
      </c>
      <c r="H319" s="3">
        <v>37559</v>
      </c>
      <c r="I319" s="2">
        <v>2002</v>
      </c>
      <c r="J319" s="2">
        <v>2019</v>
      </c>
      <c r="K319" s="3">
        <v>43677</v>
      </c>
      <c r="L319" s="2">
        <v>0</v>
      </c>
      <c r="M319" s="2" t="s">
        <v>28</v>
      </c>
      <c r="N319" s="2">
        <v>36</v>
      </c>
      <c r="O319" s="2">
        <v>20.13</v>
      </c>
      <c r="P319" s="2">
        <v>36.880000000000003</v>
      </c>
      <c r="Q319" s="2">
        <v>113.4</v>
      </c>
      <c r="R319" s="2">
        <v>210.82</v>
      </c>
      <c r="S319" s="2">
        <v>210.82</v>
      </c>
      <c r="T319" s="2">
        <v>25.51</v>
      </c>
      <c r="U319" s="2">
        <v>738</v>
      </c>
      <c r="V319" s="2" t="s">
        <v>28</v>
      </c>
      <c r="X319" s="2"/>
      <c r="Y319" s="2"/>
    </row>
    <row r="320" spans="1:25" x14ac:dyDescent="0.25">
      <c r="A320">
        <v>319</v>
      </c>
      <c r="B320" t="s">
        <v>354</v>
      </c>
      <c r="C320" s="1">
        <v>23449</v>
      </c>
      <c r="D320" t="s">
        <v>23</v>
      </c>
      <c r="E320" s="2" t="s">
        <v>80</v>
      </c>
      <c r="F320" s="2" t="s">
        <v>34</v>
      </c>
      <c r="G320" s="2" t="s">
        <v>30</v>
      </c>
      <c r="H320" s="3">
        <v>32156</v>
      </c>
      <c r="I320" s="2">
        <v>1987</v>
      </c>
      <c r="J320" s="2">
        <v>1993</v>
      </c>
      <c r="K320" s="3">
        <v>43677</v>
      </c>
      <c r="L320" s="2">
        <v>0</v>
      </c>
      <c r="M320" s="2" t="s">
        <v>28</v>
      </c>
      <c r="N320" s="2">
        <v>55</v>
      </c>
      <c r="O320" s="2">
        <v>23.84</v>
      </c>
      <c r="P320" s="2">
        <v>55.38</v>
      </c>
      <c r="Q320" s="2">
        <v>106.59</v>
      </c>
      <c r="R320" s="2">
        <v>210.82</v>
      </c>
      <c r="S320" s="2">
        <v>210.82</v>
      </c>
      <c r="T320" s="2">
        <v>23.98</v>
      </c>
      <c r="U320" s="2">
        <v>169</v>
      </c>
      <c r="V320" s="2" t="s">
        <v>28</v>
      </c>
      <c r="X320" s="2"/>
      <c r="Y320" s="2"/>
    </row>
    <row r="321" spans="1:26" x14ac:dyDescent="0.25">
      <c r="A321">
        <v>320</v>
      </c>
      <c r="B321" t="s">
        <v>355</v>
      </c>
      <c r="C321" s="1">
        <v>31389</v>
      </c>
      <c r="D321" t="s">
        <v>85</v>
      </c>
      <c r="E321" s="2" t="s">
        <v>80</v>
      </c>
      <c r="F321" s="2" t="s">
        <v>34</v>
      </c>
      <c r="G321" s="2" t="s">
        <v>26</v>
      </c>
      <c r="H321" s="3">
        <v>38294</v>
      </c>
      <c r="I321" s="2">
        <v>2004</v>
      </c>
      <c r="J321" s="2">
        <v>2020</v>
      </c>
      <c r="K321" s="3">
        <v>43677</v>
      </c>
      <c r="L321" s="2">
        <v>0</v>
      </c>
      <c r="M321" s="2" t="s">
        <v>28</v>
      </c>
      <c r="N321" s="2">
        <v>33</v>
      </c>
      <c r="O321" s="2">
        <v>18.899999999999999</v>
      </c>
      <c r="P321" s="2">
        <v>33.64</v>
      </c>
      <c r="Q321" s="2">
        <v>120.2</v>
      </c>
      <c r="R321" s="2">
        <v>210.82</v>
      </c>
      <c r="S321" s="2">
        <v>210.82</v>
      </c>
      <c r="T321" s="2">
        <v>27.04</v>
      </c>
      <c r="U321" s="2">
        <v>800</v>
      </c>
      <c r="V321" s="2" t="s">
        <v>28</v>
      </c>
      <c r="X321" s="2"/>
      <c r="Y321" s="2"/>
    </row>
    <row r="322" spans="1:26" x14ac:dyDescent="0.25">
      <c r="A322">
        <v>321</v>
      </c>
      <c r="B322" t="s">
        <v>356</v>
      </c>
      <c r="C322" s="1">
        <v>19149</v>
      </c>
      <c r="D322" t="s">
        <v>23</v>
      </c>
      <c r="E322" s="2" t="s">
        <v>24</v>
      </c>
      <c r="F322" s="2" t="s">
        <v>34</v>
      </c>
      <c r="G322" s="2" t="s">
        <v>30</v>
      </c>
      <c r="H322" s="3">
        <v>28055</v>
      </c>
      <c r="I322" s="2">
        <v>1976</v>
      </c>
      <c r="J322" s="2">
        <v>1981</v>
      </c>
      <c r="K322" s="3">
        <v>43677</v>
      </c>
      <c r="L322" s="2">
        <v>0</v>
      </c>
      <c r="M322" s="2" t="s">
        <v>28</v>
      </c>
      <c r="N322" s="2">
        <v>67</v>
      </c>
      <c r="O322" s="2">
        <v>24.38</v>
      </c>
      <c r="P322" s="2">
        <v>67.150000000000006</v>
      </c>
      <c r="Q322" s="2">
        <v>99.79</v>
      </c>
      <c r="R322" s="2">
        <v>210.82</v>
      </c>
      <c r="S322" s="2">
        <v>210.82</v>
      </c>
      <c r="T322" s="2">
        <v>22.45</v>
      </c>
      <c r="U322" s="2">
        <v>341</v>
      </c>
      <c r="V322" s="2" t="s">
        <v>28</v>
      </c>
      <c r="X322" s="2"/>
      <c r="Y322" s="2"/>
    </row>
    <row r="323" spans="1:26" x14ac:dyDescent="0.25">
      <c r="A323">
        <v>322</v>
      </c>
      <c r="B323" t="s">
        <v>357</v>
      </c>
      <c r="C323" s="1">
        <v>30870</v>
      </c>
      <c r="D323" t="s">
        <v>23</v>
      </c>
      <c r="E323" s="2" t="s">
        <v>169</v>
      </c>
      <c r="F323" s="2" t="s">
        <v>34</v>
      </c>
      <c r="G323" s="2" t="s">
        <v>26</v>
      </c>
      <c r="H323" s="3">
        <v>40137</v>
      </c>
      <c r="I323" s="2">
        <v>2009</v>
      </c>
      <c r="J323" s="2">
        <v>2010</v>
      </c>
      <c r="K323" s="3">
        <v>43677</v>
      </c>
      <c r="L323" s="2">
        <v>0</v>
      </c>
      <c r="M323" s="2" t="s">
        <v>28</v>
      </c>
      <c r="N323" s="2">
        <v>35</v>
      </c>
      <c r="O323" s="2">
        <v>25.37</v>
      </c>
      <c r="P323" s="2">
        <v>35.06</v>
      </c>
      <c r="Q323" s="2">
        <v>108.86</v>
      </c>
      <c r="R323" s="2">
        <v>210.82</v>
      </c>
      <c r="S323" s="2">
        <v>210.82</v>
      </c>
      <c r="T323" s="2">
        <v>24.49</v>
      </c>
      <c r="U323" s="2">
        <v>60</v>
      </c>
      <c r="V323" s="2" t="s">
        <v>28</v>
      </c>
      <c r="X323" s="2"/>
      <c r="Y323" s="2"/>
    </row>
    <row r="324" spans="1:26" x14ac:dyDescent="0.25">
      <c r="A324">
        <v>323</v>
      </c>
      <c r="B324" t="s">
        <v>358</v>
      </c>
      <c r="C324" s="1">
        <v>27775</v>
      </c>
      <c r="D324" t="s">
        <v>23</v>
      </c>
      <c r="E324" s="2" t="s">
        <v>169</v>
      </c>
      <c r="F324" s="2" t="s">
        <v>34</v>
      </c>
      <c r="G324" s="2" t="s">
        <v>26</v>
      </c>
      <c r="H324" s="3">
        <v>36196</v>
      </c>
      <c r="I324" s="2">
        <v>1998</v>
      </c>
      <c r="J324" s="2">
        <v>2000</v>
      </c>
      <c r="K324" s="3">
        <v>43677</v>
      </c>
      <c r="L324" s="2">
        <v>0</v>
      </c>
      <c r="M324" s="2" t="s">
        <v>28</v>
      </c>
      <c r="N324" s="2">
        <v>43</v>
      </c>
      <c r="O324" s="2">
        <v>23.06</v>
      </c>
      <c r="P324" s="2">
        <v>43.54</v>
      </c>
      <c r="Q324" s="2">
        <v>97.52</v>
      </c>
      <c r="R324" s="2">
        <v>210.82</v>
      </c>
      <c r="S324" s="2">
        <v>210.82</v>
      </c>
      <c r="T324" s="2">
        <v>21.94</v>
      </c>
      <c r="U324" s="2">
        <v>28</v>
      </c>
      <c r="V324" s="2" t="s">
        <v>28</v>
      </c>
      <c r="X324" s="2"/>
      <c r="Y324" s="2"/>
    </row>
    <row r="325" spans="1:26" x14ac:dyDescent="0.25">
      <c r="A325">
        <v>324</v>
      </c>
      <c r="B325" t="s">
        <v>359</v>
      </c>
      <c r="C325" s="1">
        <v>29915</v>
      </c>
      <c r="D325" t="s">
        <v>23</v>
      </c>
      <c r="E325" s="2" t="s">
        <v>169</v>
      </c>
      <c r="F325" s="2" t="s">
        <v>34</v>
      </c>
      <c r="G325" s="2" t="s">
        <v>26</v>
      </c>
      <c r="H325" s="3">
        <v>37559</v>
      </c>
      <c r="I325" s="2">
        <v>2002</v>
      </c>
      <c r="J325" s="2">
        <v>2013</v>
      </c>
      <c r="K325" s="3">
        <v>43677</v>
      </c>
      <c r="L325" s="2">
        <v>0</v>
      </c>
      <c r="M325" s="2" t="s">
        <v>28</v>
      </c>
      <c r="N325" s="2">
        <v>37</v>
      </c>
      <c r="O325" s="2">
        <v>20.93</v>
      </c>
      <c r="P325" s="2">
        <v>37.68</v>
      </c>
      <c r="Q325" s="2">
        <v>104.33</v>
      </c>
      <c r="R325" s="2">
        <v>210.82</v>
      </c>
      <c r="S325" s="2">
        <v>210.82</v>
      </c>
      <c r="T325" s="2">
        <v>23.47</v>
      </c>
      <c r="U325" s="2">
        <v>629</v>
      </c>
      <c r="V325" s="2" t="s">
        <v>28</v>
      </c>
      <c r="X325" s="2"/>
      <c r="Y325" s="2"/>
    </row>
    <row r="326" spans="1:26" x14ac:dyDescent="0.25">
      <c r="A326">
        <v>325</v>
      </c>
      <c r="B326" t="s">
        <v>360</v>
      </c>
      <c r="C326" s="1">
        <v>31243</v>
      </c>
      <c r="D326" t="s">
        <v>23</v>
      </c>
      <c r="E326" s="2" t="s">
        <v>24</v>
      </c>
      <c r="F326" s="2" t="s">
        <v>34</v>
      </c>
      <c r="G326" s="2" t="s">
        <v>26</v>
      </c>
      <c r="H326" s="3">
        <v>40575</v>
      </c>
      <c r="I326" s="2">
        <v>2010</v>
      </c>
      <c r="J326" s="2">
        <v>2013</v>
      </c>
      <c r="K326" s="3">
        <v>43677</v>
      </c>
      <c r="L326" s="2">
        <v>0</v>
      </c>
      <c r="M326" s="2" t="s">
        <v>28</v>
      </c>
      <c r="N326" s="2">
        <v>34</v>
      </c>
      <c r="O326" s="2">
        <v>25.55</v>
      </c>
      <c r="P326" s="2">
        <v>34.04</v>
      </c>
      <c r="Q326" s="2">
        <v>95.25</v>
      </c>
      <c r="R326" s="2">
        <v>210.82</v>
      </c>
      <c r="S326" s="2">
        <v>210.82</v>
      </c>
      <c r="T326" s="2">
        <v>21.43</v>
      </c>
      <c r="U326" s="2">
        <v>71</v>
      </c>
      <c r="V326" s="2" t="s">
        <v>28</v>
      </c>
      <c r="X326" s="2"/>
      <c r="Y326" s="2"/>
    </row>
    <row r="327" spans="1:26" x14ac:dyDescent="0.25">
      <c r="A327">
        <v>326</v>
      </c>
      <c r="B327" t="s">
        <v>361</v>
      </c>
      <c r="C327" s="1">
        <v>24827</v>
      </c>
      <c r="D327" t="s">
        <v>23</v>
      </c>
      <c r="E327" s="2" t="s">
        <v>24</v>
      </c>
      <c r="F327" s="2" t="s">
        <v>34</v>
      </c>
      <c r="G327" s="2" t="s">
        <v>26</v>
      </c>
      <c r="H327" s="3">
        <v>34279</v>
      </c>
      <c r="I327" s="2">
        <v>1993</v>
      </c>
      <c r="J327" s="2">
        <v>2006</v>
      </c>
      <c r="K327" s="3">
        <v>43677</v>
      </c>
      <c r="L327" s="2">
        <v>0</v>
      </c>
      <c r="M327" s="2" t="s">
        <v>28</v>
      </c>
      <c r="N327" s="2">
        <v>51</v>
      </c>
      <c r="O327" s="2">
        <v>25.88</v>
      </c>
      <c r="P327" s="2">
        <v>51.61</v>
      </c>
      <c r="Q327" s="2">
        <v>111.13</v>
      </c>
      <c r="R327" s="2">
        <v>210.82</v>
      </c>
      <c r="S327" s="2">
        <v>210.82</v>
      </c>
      <c r="T327" s="2">
        <v>25</v>
      </c>
      <c r="U327" s="2">
        <v>845</v>
      </c>
      <c r="V327" s="2" t="s">
        <v>28</v>
      </c>
      <c r="X327" s="2"/>
      <c r="Y327" s="2"/>
    </row>
    <row r="328" spans="1:26" x14ac:dyDescent="0.25">
      <c r="A328">
        <v>327</v>
      </c>
      <c r="B328" t="s">
        <v>362</v>
      </c>
      <c r="C328" s="1">
        <v>17337</v>
      </c>
      <c r="D328" t="s">
        <v>23</v>
      </c>
      <c r="E328" s="2" t="s">
        <v>24</v>
      </c>
      <c r="F328" s="2" t="s">
        <v>34</v>
      </c>
      <c r="G328" s="2" t="s">
        <v>26</v>
      </c>
      <c r="H328" s="3">
        <v>25950</v>
      </c>
      <c r="I328" s="2">
        <v>1970</v>
      </c>
      <c r="J328" s="2">
        <v>1974</v>
      </c>
      <c r="K328" s="3">
        <v>43677</v>
      </c>
      <c r="L328" s="2">
        <v>0</v>
      </c>
      <c r="M328" s="2" t="s">
        <v>28</v>
      </c>
      <c r="N328" s="2">
        <v>72</v>
      </c>
      <c r="O328" s="2">
        <v>23.58</v>
      </c>
      <c r="P328" s="2">
        <v>72.11</v>
      </c>
      <c r="Q328" s="2">
        <v>111.13</v>
      </c>
      <c r="R328" s="2">
        <v>210.82</v>
      </c>
      <c r="S328" s="2">
        <v>210.82</v>
      </c>
      <c r="T328" s="2">
        <v>25</v>
      </c>
      <c r="U328" s="2">
        <v>69</v>
      </c>
      <c r="V328" s="2" t="s">
        <v>28</v>
      </c>
      <c r="X328" s="2"/>
      <c r="Y328" s="2"/>
    </row>
    <row r="329" spans="1:26" x14ac:dyDescent="0.25">
      <c r="A329">
        <v>328</v>
      </c>
      <c r="B329" t="s">
        <v>362</v>
      </c>
      <c r="C329" s="1">
        <v>17885</v>
      </c>
      <c r="D329" t="s">
        <v>23</v>
      </c>
      <c r="E329" s="2" t="s">
        <v>80</v>
      </c>
      <c r="F329" s="2" t="s">
        <v>34</v>
      </c>
      <c r="G329" s="2" t="s">
        <v>26</v>
      </c>
      <c r="H329" s="3">
        <v>26599</v>
      </c>
      <c r="I329" s="2">
        <v>1972</v>
      </c>
      <c r="J329" s="2">
        <v>1986</v>
      </c>
      <c r="K329" s="3">
        <v>43677</v>
      </c>
      <c r="L329" s="2">
        <v>0</v>
      </c>
      <c r="M329" s="2" t="s">
        <v>28</v>
      </c>
      <c r="N329" s="2">
        <v>70</v>
      </c>
      <c r="O329" s="2">
        <v>23.86</v>
      </c>
      <c r="P329" s="2">
        <v>70.61</v>
      </c>
      <c r="Q329" s="2">
        <v>92.99</v>
      </c>
      <c r="R329" s="2">
        <v>210.82</v>
      </c>
      <c r="S329" s="2">
        <v>210.82</v>
      </c>
      <c r="T329" s="2">
        <v>20.92</v>
      </c>
      <c r="U329" s="2">
        <v>904</v>
      </c>
      <c r="V329" s="2" t="s">
        <v>28</v>
      </c>
      <c r="X329" s="2"/>
      <c r="Y329" s="2"/>
    </row>
    <row r="330" spans="1:26" x14ac:dyDescent="0.25">
      <c r="A330">
        <v>329</v>
      </c>
      <c r="B330" t="s">
        <v>363</v>
      </c>
      <c r="C330" s="1">
        <v>28522</v>
      </c>
      <c r="D330" t="s">
        <v>23</v>
      </c>
      <c r="E330" s="2" t="s">
        <v>121</v>
      </c>
      <c r="F330" s="2" t="s">
        <v>34</v>
      </c>
      <c r="G330" s="2" t="s">
        <v>26</v>
      </c>
      <c r="H330" s="3">
        <v>37576</v>
      </c>
      <c r="I330" s="2">
        <v>2002</v>
      </c>
      <c r="J330" s="2">
        <v>2003</v>
      </c>
      <c r="K330" s="3">
        <v>43677</v>
      </c>
      <c r="L330" s="2">
        <v>0</v>
      </c>
      <c r="M330" s="2" t="s">
        <v>28</v>
      </c>
      <c r="N330" s="2">
        <v>41</v>
      </c>
      <c r="O330" s="2">
        <v>24.79</v>
      </c>
      <c r="P330" s="2">
        <v>41.49</v>
      </c>
      <c r="Q330" s="2">
        <v>108.86</v>
      </c>
      <c r="R330" s="2">
        <v>210.82</v>
      </c>
      <c r="S330" s="2">
        <v>210.82</v>
      </c>
      <c r="T330" s="2">
        <v>24.49</v>
      </c>
      <c r="U330" s="2">
        <v>16</v>
      </c>
      <c r="V330" s="2" t="s">
        <v>28</v>
      </c>
      <c r="X330" s="2"/>
      <c r="Y330" s="2"/>
    </row>
    <row r="331" spans="1:26" x14ac:dyDescent="0.25">
      <c r="A331">
        <v>330</v>
      </c>
      <c r="B331" t="s">
        <v>364</v>
      </c>
      <c r="C331" s="1">
        <v>20987</v>
      </c>
      <c r="D331" t="s">
        <v>23</v>
      </c>
      <c r="E331" s="2" t="s">
        <v>169</v>
      </c>
      <c r="F331" s="2" t="s">
        <v>34</v>
      </c>
      <c r="G331" s="2" t="s">
        <v>26</v>
      </c>
      <c r="H331" s="3">
        <v>29506</v>
      </c>
      <c r="I331" s="2">
        <v>1980</v>
      </c>
      <c r="J331" s="2">
        <v>1981</v>
      </c>
      <c r="K331" s="3">
        <v>43677</v>
      </c>
      <c r="L331" s="2">
        <v>0</v>
      </c>
      <c r="M331" s="2" t="s">
        <v>28</v>
      </c>
      <c r="N331" s="2">
        <v>62</v>
      </c>
      <c r="O331" s="2">
        <v>23.32</v>
      </c>
      <c r="P331" s="2">
        <v>62.12</v>
      </c>
      <c r="Q331" s="2">
        <v>92.99</v>
      </c>
      <c r="R331" s="2">
        <v>210.82</v>
      </c>
      <c r="S331" s="2">
        <v>210.82</v>
      </c>
      <c r="T331" s="2">
        <v>20.92</v>
      </c>
      <c r="U331" s="2">
        <v>12</v>
      </c>
      <c r="V331" s="2" t="s">
        <v>28</v>
      </c>
      <c r="X331" s="2"/>
      <c r="Y331" s="2"/>
    </row>
    <row r="332" spans="1:26" x14ac:dyDescent="0.25">
      <c r="A332">
        <v>331</v>
      </c>
      <c r="B332" t="s">
        <v>365</v>
      </c>
      <c r="C332" s="1">
        <v>22179</v>
      </c>
      <c r="D332" t="s">
        <v>23</v>
      </c>
      <c r="E332" s="2" t="s">
        <v>80</v>
      </c>
      <c r="F332" s="2" t="s">
        <v>34</v>
      </c>
      <c r="G332" s="2" t="s">
        <v>30</v>
      </c>
      <c r="H332" s="3">
        <v>30264</v>
      </c>
      <c r="I332" s="2">
        <v>1982</v>
      </c>
      <c r="J332" s="2">
        <v>1983</v>
      </c>
      <c r="K332" s="3">
        <v>43677</v>
      </c>
      <c r="L332" s="2">
        <v>0</v>
      </c>
      <c r="M332" s="2" t="s">
        <v>28</v>
      </c>
      <c r="N332" s="2">
        <v>58</v>
      </c>
      <c r="O332" s="2">
        <v>22.14</v>
      </c>
      <c r="P332" s="2">
        <v>58.86</v>
      </c>
      <c r="Q332" s="2">
        <v>111.13</v>
      </c>
      <c r="R332" s="2">
        <v>210.82</v>
      </c>
      <c r="S332" s="2">
        <v>210.82</v>
      </c>
      <c r="T332" s="2">
        <v>25</v>
      </c>
      <c r="U332" s="2">
        <v>23</v>
      </c>
      <c r="V332" s="2" t="s">
        <v>28</v>
      </c>
      <c r="X332" s="2"/>
      <c r="Y332" s="2"/>
    </row>
    <row r="333" spans="1:26" x14ac:dyDescent="0.25">
      <c r="A333">
        <v>332</v>
      </c>
      <c r="B333" t="s">
        <v>366</v>
      </c>
      <c r="C333" s="1">
        <v>28742</v>
      </c>
      <c r="D333" t="s">
        <v>23</v>
      </c>
      <c r="E333" s="2" t="s">
        <v>169</v>
      </c>
      <c r="F333" s="2" t="s">
        <v>25</v>
      </c>
      <c r="G333" s="2" t="s">
        <v>26</v>
      </c>
      <c r="H333" s="3">
        <v>37208</v>
      </c>
      <c r="I333" s="2">
        <v>2001</v>
      </c>
      <c r="J333" s="2">
        <v>2002</v>
      </c>
      <c r="K333" s="3">
        <v>43677</v>
      </c>
      <c r="L333" s="2">
        <v>0</v>
      </c>
      <c r="M333" s="2" t="s">
        <v>28</v>
      </c>
      <c r="N333" s="2">
        <v>40</v>
      </c>
      <c r="O333" s="2">
        <v>23.18</v>
      </c>
      <c r="P333" s="2">
        <v>40.89</v>
      </c>
      <c r="Q333" s="2">
        <v>120.2</v>
      </c>
      <c r="R333" s="2">
        <v>210.82</v>
      </c>
      <c r="S333" s="2">
        <v>210.82</v>
      </c>
      <c r="T333" s="2">
        <v>27.04</v>
      </c>
      <c r="U333" s="2">
        <v>23</v>
      </c>
      <c r="V333" s="2" t="s">
        <v>28</v>
      </c>
      <c r="X333" s="2"/>
      <c r="Y333" s="2"/>
    </row>
    <row r="334" spans="1:26" x14ac:dyDescent="0.25">
      <c r="A334">
        <v>333</v>
      </c>
      <c r="B334" t="s">
        <v>367</v>
      </c>
      <c r="C334" s="1">
        <v>18479</v>
      </c>
      <c r="D334" t="s">
        <v>23</v>
      </c>
      <c r="E334" s="2" t="s">
        <v>80</v>
      </c>
      <c r="F334" s="2" t="s">
        <v>34</v>
      </c>
      <c r="G334" s="2" t="s">
        <v>26</v>
      </c>
      <c r="H334" s="3">
        <v>28055</v>
      </c>
      <c r="I334" s="2">
        <v>1976</v>
      </c>
      <c r="J334" s="2">
        <v>1990</v>
      </c>
      <c r="K334" s="3">
        <v>41903</v>
      </c>
      <c r="L334" s="2">
        <v>1</v>
      </c>
      <c r="M334" s="2" t="s">
        <v>27</v>
      </c>
      <c r="N334" s="2">
        <v>64</v>
      </c>
      <c r="O334" s="2">
        <v>26.22</v>
      </c>
      <c r="P334" s="2">
        <v>64.13</v>
      </c>
      <c r="Q334" s="2">
        <v>98.43</v>
      </c>
      <c r="R334" s="2">
        <v>210.82</v>
      </c>
      <c r="S334" s="2">
        <v>210.82</v>
      </c>
      <c r="T334" s="2">
        <v>22.15</v>
      </c>
      <c r="U334" s="2">
        <v>1068</v>
      </c>
      <c r="V334" s="2" t="s">
        <v>28</v>
      </c>
      <c r="W334" s="2" t="s">
        <v>4384</v>
      </c>
      <c r="X334" s="2" t="s">
        <v>4427</v>
      </c>
      <c r="Y334" s="2" t="s">
        <v>4386</v>
      </c>
      <c r="Z334" s="2" t="s">
        <v>4896</v>
      </c>
    </row>
    <row r="335" spans="1:26" x14ac:dyDescent="0.25">
      <c r="A335">
        <v>334</v>
      </c>
      <c r="B335" t="s">
        <v>368</v>
      </c>
      <c r="C335" s="1">
        <v>30476</v>
      </c>
      <c r="D335" t="s">
        <v>23</v>
      </c>
      <c r="E335" s="2" t="s">
        <v>121</v>
      </c>
      <c r="F335" s="2" t="s">
        <v>34</v>
      </c>
      <c r="G335" s="2" t="s">
        <v>26</v>
      </c>
      <c r="H335" s="3">
        <v>38758</v>
      </c>
      <c r="I335" s="2">
        <v>2005</v>
      </c>
      <c r="J335" s="2">
        <v>2010</v>
      </c>
      <c r="K335" s="3">
        <v>43677</v>
      </c>
      <c r="L335" s="2">
        <v>0</v>
      </c>
      <c r="M335" s="2" t="s">
        <v>28</v>
      </c>
      <c r="N335" s="2">
        <v>36</v>
      </c>
      <c r="O335" s="2">
        <v>22.67</v>
      </c>
      <c r="P335" s="2">
        <v>36.14</v>
      </c>
      <c r="Q335" s="2">
        <v>113.4</v>
      </c>
      <c r="R335" s="2">
        <v>210.82</v>
      </c>
      <c r="S335" s="2">
        <v>210.82</v>
      </c>
      <c r="T335" s="2">
        <v>25.51</v>
      </c>
      <c r="U335" s="2">
        <v>82</v>
      </c>
      <c r="V335" s="2" t="s">
        <v>28</v>
      </c>
      <c r="X335" s="2"/>
      <c r="Y335" s="2"/>
    </row>
    <row r="336" spans="1:26" x14ac:dyDescent="0.25">
      <c r="A336">
        <v>335</v>
      </c>
      <c r="B336" t="s">
        <v>369</v>
      </c>
      <c r="C336" s="1">
        <v>22240</v>
      </c>
      <c r="D336" t="s">
        <v>23</v>
      </c>
      <c r="E336" s="2" t="s">
        <v>80</v>
      </c>
      <c r="F336" s="2" t="s">
        <v>34</v>
      </c>
      <c r="G336" s="2" t="s">
        <v>26</v>
      </c>
      <c r="H336" s="3">
        <v>30982</v>
      </c>
      <c r="I336" s="2">
        <v>1984</v>
      </c>
      <c r="J336" s="2">
        <v>1986</v>
      </c>
      <c r="K336" s="3">
        <v>38967</v>
      </c>
      <c r="L336" s="2">
        <v>1</v>
      </c>
      <c r="M336" s="2" t="s">
        <v>27</v>
      </c>
      <c r="N336" s="2">
        <v>45</v>
      </c>
      <c r="O336" s="2">
        <v>23.93</v>
      </c>
      <c r="P336" s="2">
        <v>45.8</v>
      </c>
      <c r="Q336" s="2">
        <v>106.59</v>
      </c>
      <c r="R336" s="2">
        <v>210.82</v>
      </c>
      <c r="S336" s="2">
        <v>210.82</v>
      </c>
      <c r="T336" s="2">
        <v>23.98</v>
      </c>
      <c r="U336" s="2">
        <v>70</v>
      </c>
      <c r="V336" s="2" t="s">
        <v>28</v>
      </c>
      <c r="W336" s="2" t="s">
        <v>4402</v>
      </c>
      <c r="X336" s="2" t="s">
        <v>4428</v>
      </c>
      <c r="Y336" s="2" t="s">
        <v>4419</v>
      </c>
      <c r="Z336" s="2" t="s">
        <v>4902</v>
      </c>
    </row>
    <row r="337" spans="1:26" x14ac:dyDescent="0.25">
      <c r="A337">
        <v>336</v>
      </c>
      <c r="B337" t="s">
        <v>370</v>
      </c>
      <c r="C337" s="1">
        <v>33505</v>
      </c>
      <c r="D337" t="s">
        <v>23</v>
      </c>
      <c r="E337" s="2" t="s">
        <v>169</v>
      </c>
      <c r="F337" s="2" t="s">
        <v>34</v>
      </c>
      <c r="G337" s="2" t="s">
        <v>26</v>
      </c>
      <c r="H337" s="3">
        <v>41215</v>
      </c>
      <c r="I337" s="2">
        <v>2012</v>
      </c>
      <c r="J337" s="2">
        <v>2015</v>
      </c>
      <c r="K337" s="3">
        <v>43677</v>
      </c>
      <c r="L337" s="2">
        <v>0</v>
      </c>
      <c r="M337" s="2" t="s">
        <v>28</v>
      </c>
      <c r="N337" s="2">
        <v>27</v>
      </c>
      <c r="O337" s="2">
        <v>21.11</v>
      </c>
      <c r="P337" s="2">
        <v>27.85</v>
      </c>
      <c r="Q337" s="2">
        <v>106.59</v>
      </c>
      <c r="R337" s="2">
        <v>210.82</v>
      </c>
      <c r="S337" s="2">
        <v>210.82</v>
      </c>
      <c r="T337" s="2">
        <v>23.98</v>
      </c>
      <c r="U337" s="2">
        <v>136</v>
      </c>
      <c r="V337" s="2" t="s">
        <v>28</v>
      </c>
      <c r="X337" s="2"/>
      <c r="Y337" s="2"/>
    </row>
    <row r="338" spans="1:26" x14ac:dyDescent="0.25">
      <c r="A338">
        <v>337</v>
      </c>
      <c r="B338" t="s">
        <v>371</v>
      </c>
      <c r="C338" s="1">
        <v>32345</v>
      </c>
      <c r="D338" t="s">
        <v>85</v>
      </c>
      <c r="E338" s="2" t="s">
        <v>24</v>
      </c>
      <c r="F338" s="2" t="s">
        <v>34</v>
      </c>
      <c r="G338" s="2" t="s">
        <v>26</v>
      </c>
      <c r="H338" s="3">
        <v>39753</v>
      </c>
      <c r="I338" s="2">
        <v>2008</v>
      </c>
      <c r="J338" s="2">
        <v>2020</v>
      </c>
      <c r="K338" s="3">
        <v>43677</v>
      </c>
      <c r="L338" s="2">
        <v>0</v>
      </c>
      <c r="M338" s="2" t="s">
        <v>28</v>
      </c>
      <c r="N338" s="2">
        <v>31</v>
      </c>
      <c r="O338" s="2">
        <v>20.28</v>
      </c>
      <c r="P338" s="2">
        <v>31.03</v>
      </c>
      <c r="Q338" s="2">
        <v>120.2</v>
      </c>
      <c r="R338" s="2">
        <v>210.82</v>
      </c>
      <c r="S338" s="2">
        <v>210.82</v>
      </c>
      <c r="T338" s="2">
        <v>27.04</v>
      </c>
      <c r="U338" s="2">
        <v>502</v>
      </c>
      <c r="V338" s="2" t="s">
        <v>27</v>
      </c>
      <c r="X338" s="2"/>
      <c r="Y338" s="2"/>
    </row>
    <row r="339" spans="1:26" x14ac:dyDescent="0.25">
      <c r="A339">
        <v>338</v>
      </c>
      <c r="B339" t="s">
        <v>372</v>
      </c>
      <c r="C339" s="1">
        <v>21124</v>
      </c>
      <c r="D339" t="s">
        <v>23</v>
      </c>
      <c r="E339" s="2" t="s">
        <v>24</v>
      </c>
      <c r="F339" s="2" t="s">
        <v>25</v>
      </c>
      <c r="G339" s="2" t="s">
        <v>26</v>
      </c>
      <c r="H339" s="3">
        <v>31346</v>
      </c>
      <c r="I339" s="2">
        <v>1985</v>
      </c>
      <c r="J339" s="2">
        <v>1986</v>
      </c>
      <c r="K339" s="3">
        <v>43677</v>
      </c>
      <c r="L339" s="2">
        <v>0</v>
      </c>
      <c r="M339" s="2" t="s">
        <v>28</v>
      </c>
      <c r="N339" s="2">
        <v>61</v>
      </c>
      <c r="O339" s="2">
        <v>27.99</v>
      </c>
      <c r="P339" s="2">
        <v>61.75</v>
      </c>
      <c r="Q339" s="2">
        <v>111.13</v>
      </c>
      <c r="R339" s="2">
        <v>210.82</v>
      </c>
      <c r="S339" s="2">
        <v>210.82</v>
      </c>
      <c r="T339" s="2">
        <v>25</v>
      </c>
      <c r="U339" s="2">
        <v>1</v>
      </c>
      <c r="V339" s="2" t="s">
        <v>28</v>
      </c>
      <c r="X339" s="2"/>
      <c r="Y339" s="2"/>
    </row>
    <row r="340" spans="1:26" x14ac:dyDescent="0.25">
      <c r="A340">
        <v>339</v>
      </c>
      <c r="B340" t="s">
        <v>373</v>
      </c>
      <c r="C340" s="1">
        <v>33744</v>
      </c>
      <c r="D340" t="s">
        <v>85</v>
      </c>
      <c r="E340" s="2" t="s">
        <v>24</v>
      </c>
      <c r="F340" s="2" t="s">
        <v>25</v>
      </c>
      <c r="G340" s="2" t="s">
        <v>30</v>
      </c>
      <c r="H340" s="3">
        <v>40904</v>
      </c>
      <c r="I340" s="2">
        <v>2011</v>
      </c>
      <c r="J340" s="2">
        <v>2020</v>
      </c>
      <c r="K340" s="3">
        <v>43677</v>
      </c>
      <c r="L340" s="2">
        <v>0</v>
      </c>
      <c r="M340" s="2" t="s">
        <v>28</v>
      </c>
      <c r="N340" s="2">
        <v>27</v>
      </c>
      <c r="O340" s="2">
        <v>19.600000000000001</v>
      </c>
      <c r="P340" s="2">
        <v>27.2</v>
      </c>
      <c r="Q340" s="2">
        <v>111.13</v>
      </c>
      <c r="R340" s="2">
        <v>210.82</v>
      </c>
      <c r="S340" s="2">
        <v>210.82</v>
      </c>
      <c r="T340" s="2">
        <v>25</v>
      </c>
      <c r="U340" s="2">
        <v>278</v>
      </c>
      <c r="V340" s="2" t="s">
        <v>28</v>
      </c>
      <c r="X340" s="2"/>
      <c r="Y340" s="2"/>
    </row>
    <row r="341" spans="1:26" x14ac:dyDescent="0.25">
      <c r="A341">
        <v>340</v>
      </c>
      <c r="B341" t="s">
        <v>374</v>
      </c>
      <c r="C341" s="1">
        <v>33337</v>
      </c>
      <c r="D341" t="s">
        <v>23</v>
      </c>
      <c r="E341" s="2" t="s">
        <v>169</v>
      </c>
      <c r="F341" s="2" t="s">
        <v>34</v>
      </c>
      <c r="G341" s="2" t="s">
        <v>30</v>
      </c>
      <c r="H341" s="3">
        <v>41583</v>
      </c>
      <c r="I341" s="2">
        <v>2013</v>
      </c>
      <c r="J341" s="2">
        <v>2017</v>
      </c>
      <c r="K341" s="3">
        <v>43677</v>
      </c>
      <c r="L341" s="2">
        <v>0</v>
      </c>
      <c r="M341" s="2" t="s">
        <v>28</v>
      </c>
      <c r="N341" s="2">
        <v>28</v>
      </c>
      <c r="O341" s="2">
        <v>22.58</v>
      </c>
      <c r="P341" s="2">
        <v>28.31</v>
      </c>
      <c r="Q341" s="2">
        <v>104.33</v>
      </c>
      <c r="R341" s="2">
        <v>210.82</v>
      </c>
      <c r="S341" s="2">
        <v>210.82</v>
      </c>
      <c r="T341" s="2">
        <v>23.47</v>
      </c>
      <c r="U341" s="2">
        <v>96</v>
      </c>
      <c r="V341" s="2" t="s">
        <v>28</v>
      </c>
      <c r="X341" s="2"/>
      <c r="Y341" s="2"/>
    </row>
    <row r="342" spans="1:26" x14ac:dyDescent="0.25">
      <c r="A342">
        <v>341</v>
      </c>
      <c r="B342" t="s">
        <v>375</v>
      </c>
      <c r="C342" s="1">
        <v>27186</v>
      </c>
      <c r="D342" t="s">
        <v>23</v>
      </c>
      <c r="E342" s="2" t="s">
        <v>24</v>
      </c>
      <c r="F342" s="2" t="s">
        <v>34</v>
      </c>
      <c r="G342" s="2" t="s">
        <v>30</v>
      </c>
      <c r="H342" s="3">
        <v>36230</v>
      </c>
      <c r="I342" s="2">
        <v>1998</v>
      </c>
      <c r="J342" s="2">
        <v>1999</v>
      </c>
      <c r="K342" s="3">
        <v>43677</v>
      </c>
      <c r="L342" s="2">
        <v>0</v>
      </c>
      <c r="M342" s="2" t="s">
        <v>28</v>
      </c>
      <c r="N342" s="2">
        <v>45</v>
      </c>
      <c r="O342" s="2">
        <v>24.76</v>
      </c>
      <c r="P342" s="2">
        <v>45.15</v>
      </c>
      <c r="Q342" s="2">
        <v>111.13</v>
      </c>
      <c r="R342" s="2">
        <v>210.82</v>
      </c>
      <c r="S342" s="2">
        <v>210.82</v>
      </c>
      <c r="T342" s="2">
        <v>25</v>
      </c>
      <c r="U342" s="2">
        <v>1</v>
      </c>
      <c r="V342" s="2" t="s">
        <v>28</v>
      </c>
      <c r="X342" s="2"/>
      <c r="Y342" s="2"/>
    </row>
    <row r="343" spans="1:26" x14ac:dyDescent="0.25">
      <c r="A343">
        <v>342</v>
      </c>
      <c r="B343" t="s">
        <v>376</v>
      </c>
      <c r="C343" s="1">
        <v>24485</v>
      </c>
      <c r="D343" t="s">
        <v>23</v>
      </c>
      <c r="E343" s="2" t="s">
        <v>121</v>
      </c>
      <c r="F343" s="2" t="s">
        <v>34</v>
      </c>
      <c r="G343" s="2" t="s">
        <v>30</v>
      </c>
      <c r="H343" s="3">
        <v>33179</v>
      </c>
      <c r="I343" s="2">
        <v>1990</v>
      </c>
      <c r="J343" s="2">
        <v>1994</v>
      </c>
      <c r="K343" s="3">
        <v>39368</v>
      </c>
      <c r="L343" s="2">
        <v>1</v>
      </c>
      <c r="M343" s="2" t="s">
        <v>27</v>
      </c>
      <c r="N343" s="2">
        <v>40</v>
      </c>
      <c r="O343" s="2">
        <v>23.8</v>
      </c>
      <c r="P343" s="2">
        <v>40.75</v>
      </c>
      <c r="Q343" s="2">
        <v>104.33</v>
      </c>
      <c r="R343" s="2">
        <v>210.82</v>
      </c>
      <c r="S343" s="2">
        <v>210.82</v>
      </c>
      <c r="T343" s="2">
        <v>23.47</v>
      </c>
      <c r="U343" s="2">
        <v>210</v>
      </c>
      <c r="V343" s="2" t="s">
        <v>28</v>
      </c>
      <c r="W343" s="2" t="s">
        <v>4384</v>
      </c>
      <c r="X343" s="2" t="s">
        <v>4427</v>
      </c>
      <c r="Y343" s="2" t="s">
        <v>4386</v>
      </c>
      <c r="Z343" s="2" t="s">
        <v>4896</v>
      </c>
    </row>
    <row r="344" spans="1:26" x14ac:dyDescent="0.25">
      <c r="A344">
        <v>343</v>
      </c>
      <c r="B344" t="s">
        <v>377</v>
      </c>
      <c r="C344" s="1">
        <v>24501</v>
      </c>
      <c r="D344" t="s">
        <v>23</v>
      </c>
      <c r="E344" s="2" t="s">
        <v>121</v>
      </c>
      <c r="F344" s="2" t="s">
        <v>34</v>
      </c>
      <c r="G344" s="2" t="s">
        <v>26</v>
      </c>
      <c r="H344" s="3">
        <v>32815</v>
      </c>
      <c r="I344" s="2">
        <v>1989</v>
      </c>
      <c r="J344" s="2">
        <v>1997</v>
      </c>
      <c r="K344" s="3">
        <v>43677</v>
      </c>
      <c r="L344" s="2">
        <v>0</v>
      </c>
      <c r="M344" s="2" t="s">
        <v>28</v>
      </c>
      <c r="N344" s="2">
        <v>52</v>
      </c>
      <c r="O344" s="2">
        <v>22.76</v>
      </c>
      <c r="P344" s="2">
        <v>52.5</v>
      </c>
      <c r="Q344" s="2">
        <v>104.33</v>
      </c>
      <c r="R344" s="2">
        <v>210.82</v>
      </c>
      <c r="S344" s="2">
        <v>210.82</v>
      </c>
      <c r="T344" s="2">
        <v>23.47</v>
      </c>
      <c r="U344" s="2">
        <v>438</v>
      </c>
      <c r="V344" s="2" t="s">
        <v>27</v>
      </c>
      <c r="X344" s="2"/>
      <c r="Y344" s="2"/>
    </row>
    <row r="345" spans="1:26" x14ac:dyDescent="0.25">
      <c r="A345">
        <v>344</v>
      </c>
      <c r="B345" t="s">
        <v>378</v>
      </c>
      <c r="C345" s="1">
        <v>22498</v>
      </c>
      <c r="D345" t="s">
        <v>23</v>
      </c>
      <c r="E345" s="2" t="s">
        <v>24</v>
      </c>
      <c r="F345" s="2" t="s">
        <v>34</v>
      </c>
      <c r="G345" s="2" t="s">
        <v>30</v>
      </c>
      <c r="H345" s="3">
        <v>30618</v>
      </c>
      <c r="I345" s="2">
        <v>1983</v>
      </c>
      <c r="J345" s="2">
        <v>1995</v>
      </c>
      <c r="K345" s="3">
        <v>43677</v>
      </c>
      <c r="L345" s="2">
        <v>0</v>
      </c>
      <c r="M345" s="2" t="s">
        <v>28</v>
      </c>
      <c r="N345" s="2">
        <v>57</v>
      </c>
      <c r="O345" s="2">
        <v>22.23</v>
      </c>
      <c r="P345" s="2">
        <v>57.98</v>
      </c>
      <c r="Q345" s="2">
        <v>113.4</v>
      </c>
      <c r="R345" s="2">
        <v>210.82</v>
      </c>
      <c r="S345" s="2">
        <v>210.82</v>
      </c>
      <c r="T345" s="2">
        <v>25.51</v>
      </c>
      <c r="U345" s="2">
        <v>680</v>
      </c>
      <c r="V345" s="2" t="s">
        <v>28</v>
      </c>
      <c r="X345" s="2"/>
      <c r="Y345" s="2"/>
    </row>
    <row r="346" spans="1:26" x14ac:dyDescent="0.25">
      <c r="A346">
        <v>345</v>
      </c>
      <c r="B346" t="s">
        <v>379</v>
      </c>
      <c r="C346" s="1">
        <v>22650</v>
      </c>
      <c r="D346" t="s">
        <v>23</v>
      </c>
      <c r="E346" s="2" t="s">
        <v>24</v>
      </c>
      <c r="F346" s="2" t="s">
        <v>34</v>
      </c>
      <c r="G346" s="2" t="s">
        <v>30</v>
      </c>
      <c r="H346" s="3">
        <v>31345</v>
      </c>
      <c r="I346" s="2">
        <v>1985</v>
      </c>
      <c r="J346" s="2">
        <v>2000</v>
      </c>
      <c r="K346" s="3">
        <v>43677</v>
      </c>
      <c r="L346" s="2">
        <v>0</v>
      </c>
      <c r="M346" s="2" t="s">
        <v>28</v>
      </c>
      <c r="N346" s="2">
        <v>57</v>
      </c>
      <c r="O346" s="2">
        <v>23.81</v>
      </c>
      <c r="P346" s="2">
        <v>57.57</v>
      </c>
      <c r="Q346" s="2">
        <v>115.67</v>
      </c>
      <c r="R346" s="2">
        <v>210.82</v>
      </c>
      <c r="S346" s="2">
        <v>210.82</v>
      </c>
      <c r="T346" s="2">
        <v>26.02</v>
      </c>
      <c r="U346" s="2">
        <v>965</v>
      </c>
      <c r="V346" s="2" t="s">
        <v>28</v>
      </c>
      <c r="X346" s="2"/>
      <c r="Y346" s="2"/>
    </row>
    <row r="347" spans="1:26" x14ac:dyDescent="0.25">
      <c r="A347">
        <v>346</v>
      </c>
      <c r="B347" t="s">
        <v>380</v>
      </c>
      <c r="C347" s="1">
        <v>25432</v>
      </c>
      <c r="D347" t="s">
        <v>23</v>
      </c>
      <c r="E347" s="2" t="s">
        <v>121</v>
      </c>
      <c r="F347" s="2" t="s">
        <v>34</v>
      </c>
      <c r="G347" s="2" t="s">
        <v>30</v>
      </c>
      <c r="H347" s="3">
        <v>33914</v>
      </c>
      <c r="I347" s="2">
        <v>1992</v>
      </c>
      <c r="J347" s="2">
        <v>2005</v>
      </c>
      <c r="K347" s="3">
        <v>43677</v>
      </c>
      <c r="L347" s="2">
        <v>0</v>
      </c>
      <c r="M347" s="2" t="s">
        <v>28</v>
      </c>
      <c r="N347" s="2">
        <v>49</v>
      </c>
      <c r="O347" s="2">
        <v>23.22</v>
      </c>
      <c r="P347" s="2">
        <v>49.95</v>
      </c>
      <c r="Q347" s="2">
        <v>106.59</v>
      </c>
      <c r="R347" s="2">
        <v>210.82</v>
      </c>
      <c r="S347" s="2">
        <v>210.82</v>
      </c>
      <c r="T347" s="2">
        <v>23.98</v>
      </c>
      <c r="U347" s="2">
        <v>868</v>
      </c>
      <c r="V347" s="2" t="s">
        <v>28</v>
      </c>
      <c r="X347" s="2"/>
      <c r="Y347" s="2"/>
    </row>
    <row r="348" spans="1:26" x14ac:dyDescent="0.25">
      <c r="A348">
        <v>347</v>
      </c>
      <c r="B348" t="s">
        <v>381</v>
      </c>
      <c r="C348" s="1">
        <v>27909</v>
      </c>
      <c r="D348" t="s">
        <v>23</v>
      </c>
      <c r="E348" s="2" t="s">
        <v>121</v>
      </c>
      <c r="F348" s="2" t="s">
        <v>34</v>
      </c>
      <c r="G348" s="2" t="s">
        <v>30</v>
      </c>
      <c r="H348" s="3">
        <v>36196</v>
      </c>
      <c r="I348" s="2">
        <v>1998</v>
      </c>
      <c r="J348" s="2">
        <v>2008</v>
      </c>
      <c r="K348" s="3">
        <v>43677</v>
      </c>
      <c r="L348" s="2">
        <v>0</v>
      </c>
      <c r="M348" s="2" t="s">
        <v>28</v>
      </c>
      <c r="N348" s="2">
        <v>43</v>
      </c>
      <c r="O348" s="2">
        <v>22.69</v>
      </c>
      <c r="P348" s="2">
        <v>43.17</v>
      </c>
      <c r="Q348" s="2">
        <v>108.86</v>
      </c>
      <c r="R348" s="2">
        <v>210.82</v>
      </c>
      <c r="S348" s="2">
        <v>210.82</v>
      </c>
      <c r="T348" s="2">
        <v>24.49</v>
      </c>
      <c r="U348" s="2">
        <v>563</v>
      </c>
      <c r="V348" s="2" t="s">
        <v>27</v>
      </c>
      <c r="X348" s="2"/>
      <c r="Y348" s="2"/>
    </row>
    <row r="349" spans="1:26" x14ac:dyDescent="0.25">
      <c r="A349">
        <v>348</v>
      </c>
      <c r="B349" t="s">
        <v>382</v>
      </c>
      <c r="C349" s="1">
        <v>20959</v>
      </c>
      <c r="D349" t="s">
        <v>23</v>
      </c>
      <c r="E349" s="2" t="s">
        <v>24</v>
      </c>
      <c r="F349" s="2" t="s">
        <v>34</v>
      </c>
      <c r="G349" s="2" t="s">
        <v>30</v>
      </c>
      <c r="H349" s="3">
        <v>29504</v>
      </c>
      <c r="I349" s="2">
        <v>1980</v>
      </c>
      <c r="J349" s="2">
        <v>1994</v>
      </c>
      <c r="K349" s="3">
        <v>43677</v>
      </c>
      <c r="L349" s="2">
        <v>0</v>
      </c>
      <c r="M349" s="2" t="s">
        <v>28</v>
      </c>
      <c r="N349" s="2">
        <v>62</v>
      </c>
      <c r="O349" s="2">
        <v>23.39</v>
      </c>
      <c r="P349" s="2">
        <v>62.2</v>
      </c>
      <c r="Q349" s="2">
        <v>111.13</v>
      </c>
      <c r="R349" s="2">
        <v>210.82</v>
      </c>
      <c r="S349" s="2">
        <v>210.82</v>
      </c>
      <c r="T349" s="2">
        <v>25</v>
      </c>
      <c r="U349" s="2">
        <v>1068</v>
      </c>
      <c r="V349" s="2" t="s">
        <v>28</v>
      </c>
      <c r="X349" s="2"/>
      <c r="Y349" s="2"/>
    </row>
    <row r="350" spans="1:26" x14ac:dyDescent="0.25">
      <c r="A350">
        <v>349</v>
      </c>
      <c r="B350" t="s">
        <v>383</v>
      </c>
      <c r="C350" s="1">
        <v>31083</v>
      </c>
      <c r="D350" t="s">
        <v>23</v>
      </c>
      <c r="E350" s="2" t="s">
        <v>169</v>
      </c>
      <c r="F350" s="2" t="s">
        <v>25</v>
      </c>
      <c r="G350" s="2" t="s">
        <v>30</v>
      </c>
      <c r="H350" s="3">
        <v>38009</v>
      </c>
      <c r="I350" s="2">
        <v>2003</v>
      </c>
      <c r="J350" s="2">
        <v>2006</v>
      </c>
      <c r="K350" s="3">
        <v>43677</v>
      </c>
      <c r="L350" s="2">
        <v>0</v>
      </c>
      <c r="M350" s="2" t="s">
        <v>28</v>
      </c>
      <c r="N350" s="2">
        <v>34</v>
      </c>
      <c r="O350" s="2">
        <v>18.96</v>
      </c>
      <c r="P350" s="2">
        <v>34.479999999999997</v>
      </c>
      <c r="Q350" s="2">
        <v>124.74</v>
      </c>
      <c r="R350" s="2">
        <v>210.82</v>
      </c>
      <c r="S350" s="2">
        <v>210.82</v>
      </c>
      <c r="T350" s="2">
        <v>28.07</v>
      </c>
      <c r="U350" s="2">
        <v>64</v>
      </c>
      <c r="V350" s="2" t="s">
        <v>28</v>
      </c>
      <c r="X350" s="2"/>
      <c r="Y350" s="2"/>
    </row>
    <row r="351" spans="1:26" x14ac:dyDescent="0.25">
      <c r="A351">
        <v>350</v>
      </c>
      <c r="B351" t="s">
        <v>384</v>
      </c>
      <c r="C351" s="1">
        <v>24286</v>
      </c>
      <c r="D351" t="s">
        <v>23</v>
      </c>
      <c r="E351" s="2" t="s">
        <v>24</v>
      </c>
      <c r="F351" s="2" t="s">
        <v>34</v>
      </c>
      <c r="G351" s="2" t="s">
        <v>26</v>
      </c>
      <c r="H351" s="3">
        <v>32451</v>
      </c>
      <c r="I351" s="2">
        <v>1988</v>
      </c>
      <c r="J351" s="2">
        <v>2000</v>
      </c>
      <c r="K351" s="3">
        <v>43677</v>
      </c>
      <c r="L351" s="2">
        <v>0</v>
      </c>
      <c r="M351" s="2" t="s">
        <v>28</v>
      </c>
      <c r="N351" s="2">
        <v>53</v>
      </c>
      <c r="O351" s="2">
        <v>22.35</v>
      </c>
      <c r="P351" s="2">
        <v>53.09</v>
      </c>
      <c r="Q351" s="2">
        <v>111.13</v>
      </c>
      <c r="R351" s="2">
        <v>210.82</v>
      </c>
      <c r="S351" s="2">
        <v>210.82</v>
      </c>
      <c r="T351" s="2">
        <v>25</v>
      </c>
      <c r="U351" s="2">
        <v>737</v>
      </c>
      <c r="V351" s="2" t="s">
        <v>28</v>
      </c>
      <c r="X351" s="2"/>
      <c r="Y351" s="2"/>
    </row>
    <row r="352" spans="1:26" x14ac:dyDescent="0.25">
      <c r="A352">
        <v>351</v>
      </c>
      <c r="B352" t="s">
        <v>385</v>
      </c>
      <c r="C352" s="1">
        <v>28457</v>
      </c>
      <c r="D352" t="s">
        <v>23</v>
      </c>
      <c r="E352" s="2" t="s">
        <v>169</v>
      </c>
      <c r="F352" s="2" t="s">
        <v>34</v>
      </c>
      <c r="G352" s="2" t="s">
        <v>30</v>
      </c>
      <c r="H352" s="3">
        <v>36841</v>
      </c>
      <c r="I352" s="2">
        <v>2000</v>
      </c>
      <c r="J352" s="2">
        <v>2004</v>
      </c>
      <c r="K352" s="3">
        <v>43677</v>
      </c>
      <c r="L352" s="2">
        <v>0</v>
      </c>
      <c r="M352" s="2" t="s">
        <v>28</v>
      </c>
      <c r="N352" s="2">
        <v>41</v>
      </c>
      <c r="O352" s="2">
        <v>22.95</v>
      </c>
      <c r="P352" s="2">
        <v>41.67</v>
      </c>
      <c r="Q352" s="2">
        <v>99.79</v>
      </c>
      <c r="R352" s="2">
        <v>210.82</v>
      </c>
      <c r="S352" s="2">
        <v>210.82</v>
      </c>
      <c r="T352" s="2">
        <v>22.45</v>
      </c>
      <c r="U352" s="2">
        <v>133</v>
      </c>
      <c r="V352" s="2" t="s">
        <v>28</v>
      </c>
      <c r="X352" s="2"/>
      <c r="Y352" s="2"/>
    </row>
    <row r="353" spans="1:26" x14ac:dyDescent="0.25">
      <c r="A353">
        <v>352</v>
      </c>
      <c r="B353" t="s">
        <v>386</v>
      </c>
      <c r="C353" s="1">
        <v>17786</v>
      </c>
      <c r="D353" t="s">
        <v>23</v>
      </c>
      <c r="E353" s="2" t="s">
        <v>24</v>
      </c>
      <c r="F353" s="2" t="s">
        <v>34</v>
      </c>
      <c r="G353" s="2" t="s">
        <v>26</v>
      </c>
      <c r="H353" s="3">
        <v>25855</v>
      </c>
      <c r="I353" s="2">
        <v>1970</v>
      </c>
      <c r="J353" s="2">
        <v>1984</v>
      </c>
      <c r="K353" s="3">
        <v>43677</v>
      </c>
      <c r="L353" s="2">
        <v>0</v>
      </c>
      <c r="M353" s="2" t="s">
        <v>28</v>
      </c>
      <c r="N353" s="2">
        <v>70</v>
      </c>
      <c r="O353" s="2">
        <v>22.09</v>
      </c>
      <c r="P353" s="2">
        <v>70.89</v>
      </c>
      <c r="Q353" s="2">
        <v>113.4</v>
      </c>
      <c r="R353" s="2">
        <v>210.82</v>
      </c>
      <c r="S353" s="2">
        <v>210.82</v>
      </c>
      <c r="T353" s="2">
        <v>25.51</v>
      </c>
      <c r="U353" s="2">
        <v>959</v>
      </c>
      <c r="V353" s="2" t="s">
        <v>27</v>
      </c>
      <c r="X353" s="2"/>
      <c r="Y353" s="2"/>
    </row>
    <row r="354" spans="1:26" x14ac:dyDescent="0.25">
      <c r="A354">
        <v>353</v>
      </c>
      <c r="B354" t="s">
        <v>387</v>
      </c>
      <c r="C354" s="1">
        <v>33511</v>
      </c>
      <c r="D354" t="s">
        <v>23</v>
      </c>
      <c r="E354" s="2" t="s">
        <v>169</v>
      </c>
      <c r="F354" s="2" t="s">
        <v>25</v>
      </c>
      <c r="G354" s="2" t="s">
        <v>30</v>
      </c>
      <c r="H354" s="3">
        <v>42057</v>
      </c>
      <c r="I354" s="2">
        <v>2014</v>
      </c>
      <c r="J354" s="2">
        <v>2018</v>
      </c>
      <c r="K354" s="3">
        <v>43677</v>
      </c>
      <c r="L354" s="2">
        <v>0</v>
      </c>
      <c r="M354" s="2" t="s">
        <v>28</v>
      </c>
      <c r="N354" s="2">
        <v>27</v>
      </c>
      <c r="O354" s="2">
        <v>23.4</v>
      </c>
      <c r="P354" s="2">
        <v>27.83</v>
      </c>
      <c r="Q354" s="2">
        <v>99.79</v>
      </c>
      <c r="R354" s="2">
        <v>210.82</v>
      </c>
      <c r="S354" s="2">
        <v>210.82</v>
      </c>
      <c r="T354" s="2">
        <v>22.45</v>
      </c>
      <c r="U354" s="2">
        <v>13</v>
      </c>
      <c r="V354" s="2" t="s">
        <v>28</v>
      </c>
      <c r="X354" s="2"/>
      <c r="Y354" s="2"/>
    </row>
    <row r="355" spans="1:26" x14ac:dyDescent="0.25">
      <c r="A355">
        <v>354</v>
      </c>
      <c r="B355" t="s">
        <v>388</v>
      </c>
      <c r="C355" s="1">
        <v>27274</v>
      </c>
      <c r="D355" t="s">
        <v>23</v>
      </c>
      <c r="E355" s="2" t="s">
        <v>24</v>
      </c>
      <c r="F355" s="2" t="s">
        <v>34</v>
      </c>
      <c r="G355" s="2" t="s">
        <v>26</v>
      </c>
      <c r="H355" s="3">
        <v>35775</v>
      </c>
      <c r="I355" s="2">
        <v>1997</v>
      </c>
      <c r="J355" s="2">
        <v>1998</v>
      </c>
      <c r="K355" s="3">
        <v>43677</v>
      </c>
      <c r="L355" s="2">
        <v>0</v>
      </c>
      <c r="M355" s="2" t="s">
        <v>28</v>
      </c>
      <c r="N355" s="2">
        <v>44</v>
      </c>
      <c r="O355" s="2">
        <v>23.27</v>
      </c>
      <c r="P355" s="2">
        <v>44.91</v>
      </c>
      <c r="Q355" s="2">
        <v>108.86</v>
      </c>
      <c r="R355" s="2">
        <v>210.82</v>
      </c>
      <c r="S355" s="2">
        <v>210.82</v>
      </c>
      <c r="T355" s="2">
        <v>24.49</v>
      </c>
      <c r="U355" s="2">
        <v>17</v>
      </c>
      <c r="V355" s="2" t="s">
        <v>28</v>
      </c>
      <c r="X355" s="2"/>
      <c r="Y355" s="2"/>
    </row>
    <row r="356" spans="1:26" x14ac:dyDescent="0.25">
      <c r="A356">
        <v>355</v>
      </c>
      <c r="B356" t="s">
        <v>389</v>
      </c>
      <c r="C356" s="1">
        <v>24254</v>
      </c>
      <c r="D356" t="s">
        <v>23</v>
      </c>
      <c r="E356" s="2" t="s">
        <v>80</v>
      </c>
      <c r="F356" s="2" t="s">
        <v>34</v>
      </c>
      <c r="G356" s="2" t="s">
        <v>30</v>
      </c>
      <c r="H356" s="3">
        <v>32451</v>
      </c>
      <c r="I356" s="2">
        <v>1988</v>
      </c>
      <c r="J356" s="2">
        <v>1997</v>
      </c>
      <c r="K356" s="3">
        <v>43677</v>
      </c>
      <c r="L356" s="2">
        <v>0</v>
      </c>
      <c r="M356" s="2" t="s">
        <v>28</v>
      </c>
      <c r="N356" s="2">
        <v>53</v>
      </c>
      <c r="O356" s="2">
        <v>22.44</v>
      </c>
      <c r="P356" s="2">
        <v>53.18</v>
      </c>
      <c r="Q356" s="2">
        <v>120.2</v>
      </c>
      <c r="R356" s="2">
        <v>210.82</v>
      </c>
      <c r="S356" s="2">
        <v>210.82</v>
      </c>
      <c r="T356" s="2">
        <v>27.04</v>
      </c>
      <c r="U356" s="2">
        <v>449</v>
      </c>
      <c r="V356" s="2" t="s">
        <v>28</v>
      </c>
      <c r="X356" s="2"/>
      <c r="Y356" s="2"/>
    </row>
    <row r="357" spans="1:26" x14ac:dyDescent="0.25">
      <c r="A357">
        <v>356</v>
      </c>
      <c r="B357" t="s">
        <v>390</v>
      </c>
      <c r="C357" s="1">
        <v>26862</v>
      </c>
      <c r="D357" t="s">
        <v>23</v>
      </c>
      <c r="E357" s="2" t="s">
        <v>24</v>
      </c>
      <c r="F357" s="2" t="s">
        <v>25</v>
      </c>
      <c r="G357" s="2" t="s">
        <v>43</v>
      </c>
      <c r="H357" s="3">
        <v>35491</v>
      </c>
      <c r="I357" s="2">
        <v>1996</v>
      </c>
      <c r="J357" s="2">
        <v>1998</v>
      </c>
      <c r="K357" s="3">
        <v>43677</v>
      </c>
      <c r="L357" s="2">
        <v>0</v>
      </c>
      <c r="M357" s="2" t="s">
        <v>28</v>
      </c>
      <c r="N357" s="2">
        <v>46</v>
      </c>
      <c r="O357" s="2">
        <v>23.62</v>
      </c>
      <c r="P357" s="2">
        <v>46.04</v>
      </c>
      <c r="Q357" s="2">
        <v>129.27000000000001</v>
      </c>
      <c r="R357" s="2">
        <v>210.82</v>
      </c>
      <c r="S357" s="2">
        <v>210.82</v>
      </c>
      <c r="T357" s="2">
        <v>29.09</v>
      </c>
      <c r="U357" s="2">
        <v>28</v>
      </c>
      <c r="V357" s="2" t="s">
        <v>28</v>
      </c>
      <c r="X357" s="2"/>
      <c r="Y357" s="2"/>
    </row>
    <row r="358" spans="1:26" x14ac:dyDescent="0.25">
      <c r="A358">
        <v>357</v>
      </c>
      <c r="B358" t="s">
        <v>391</v>
      </c>
      <c r="C358" s="1">
        <v>23649</v>
      </c>
      <c r="D358" t="s">
        <v>23</v>
      </c>
      <c r="E358" s="2" t="s">
        <v>121</v>
      </c>
      <c r="F358" s="2" t="s">
        <v>34</v>
      </c>
      <c r="G358" s="2" t="s">
        <v>30</v>
      </c>
      <c r="H358" s="3">
        <v>32087</v>
      </c>
      <c r="I358" s="2">
        <v>1987</v>
      </c>
      <c r="J358" s="2">
        <v>1998</v>
      </c>
      <c r="K358" s="3">
        <v>43677</v>
      </c>
      <c r="L358" s="2">
        <v>0</v>
      </c>
      <c r="M358" s="2" t="s">
        <v>28</v>
      </c>
      <c r="N358" s="2">
        <v>54</v>
      </c>
      <c r="O358" s="2">
        <v>23.1</v>
      </c>
      <c r="P358" s="2">
        <v>54.83</v>
      </c>
      <c r="Q358" s="2">
        <v>104.33</v>
      </c>
      <c r="R358" s="2">
        <v>210.82</v>
      </c>
      <c r="S358" s="2">
        <v>210.82</v>
      </c>
      <c r="T358" s="2">
        <v>23.47</v>
      </c>
      <c r="U358" s="2">
        <v>656</v>
      </c>
      <c r="V358" s="2" t="s">
        <v>27</v>
      </c>
      <c r="X358" s="2"/>
      <c r="Y358" s="2"/>
    </row>
    <row r="359" spans="1:26" x14ac:dyDescent="0.25">
      <c r="A359">
        <v>358</v>
      </c>
      <c r="B359" t="s">
        <v>392</v>
      </c>
      <c r="C359" s="1">
        <v>28631</v>
      </c>
      <c r="D359" t="s">
        <v>23</v>
      </c>
      <c r="E359" s="2" t="s">
        <v>24</v>
      </c>
      <c r="F359" s="2" t="s">
        <v>25</v>
      </c>
      <c r="G359" s="2" t="s">
        <v>26</v>
      </c>
      <c r="H359" s="3">
        <v>36820</v>
      </c>
      <c r="I359" s="2">
        <v>2000</v>
      </c>
      <c r="J359" s="2">
        <v>2012</v>
      </c>
      <c r="K359" s="3">
        <v>43677</v>
      </c>
      <c r="L359" s="2">
        <v>0</v>
      </c>
      <c r="M359" s="2" t="s">
        <v>28</v>
      </c>
      <c r="N359" s="2">
        <v>41</v>
      </c>
      <c r="O359" s="2">
        <v>22.42</v>
      </c>
      <c r="P359" s="2">
        <v>41.19</v>
      </c>
      <c r="Q359" s="2">
        <v>117.48</v>
      </c>
      <c r="R359" s="2">
        <v>210.82</v>
      </c>
      <c r="S359" s="2">
        <v>210.82</v>
      </c>
      <c r="T359" s="2">
        <v>26.43</v>
      </c>
      <c r="U359" s="2">
        <v>680</v>
      </c>
      <c r="V359" s="2" t="s">
        <v>28</v>
      </c>
      <c r="X359" s="2"/>
      <c r="Y359" s="2"/>
    </row>
    <row r="360" spans="1:26" x14ac:dyDescent="0.25">
      <c r="A360">
        <v>359</v>
      </c>
      <c r="B360" t="s">
        <v>393</v>
      </c>
      <c r="C360" s="1">
        <v>31721</v>
      </c>
      <c r="D360" t="s">
        <v>85</v>
      </c>
      <c r="E360" s="2" t="s">
        <v>24</v>
      </c>
      <c r="F360" s="2" t="s">
        <v>25</v>
      </c>
      <c r="G360" s="2" t="s">
        <v>26</v>
      </c>
      <c r="H360" s="3">
        <v>39385</v>
      </c>
      <c r="I360" s="2">
        <v>2007</v>
      </c>
      <c r="J360" s="2">
        <v>2020</v>
      </c>
      <c r="K360" s="3">
        <v>43677</v>
      </c>
      <c r="L360" s="2">
        <v>0</v>
      </c>
      <c r="M360" s="2" t="s">
        <v>28</v>
      </c>
      <c r="N360" s="2">
        <v>32</v>
      </c>
      <c r="O360" s="2">
        <v>20.98</v>
      </c>
      <c r="P360" s="2">
        <v>32.729999999999997</v>
      </c>
      <c r="Q360" s="2">
        <v>113.4</v>
      </c>
      <c r="R360" s="2">
        <v>210.82</v>
      </c>
      <c r="S360" s="2">
        <v>210.82</v>
      </c>
      <c r="T360" s="2">
        <v>25.51</v>
      </c>
      <c r="U360" s="2">
        <v>352</v>
      </c>
      <c r="V360" s="2" t="s">
        <v>28</v>
      </c>
      <c r="X360" s="2"/>
      <c r="Y360" s="2"/>
    </row>
    <row r="361" spans="1:26" x14ac:dyDescent="0.25">
      <c r="A361">
        <v>360</v>
      </c>
      <c r="B361" t="s">
        <v>394</v>
      </c>
      <c r="C361" s="1">
        <v>25742</v>
      </c>
      <c r="D361" t="s">
        <v>23</v>
      </c>
      <c r="E361" s="2" t="s">
        <v>24</v>
      </c>
      <c r="F361" s="2" t="s">
        <v>34</v>
      </c>
      <c r="G361" s="2" t="s">
        <v>30</v>
      </c>
      <c r="H361" s="3">
        <v>35091</v>
      </c>
      <c r="I361" s="2">
        <v>1995</v>
      </c>
      <c r="J361" s="2">
        <v>1997</v>
      </c>
      <c r="K361" s="3">
        <v>43677</v>
      </c>
      <c r="L361" s="2">
        <v>0</v>
      </c>
      <c r="M361" s="2" t="s">
        <v>28</v>
      </c>
      <c r="N361" s="2">
        <v>49</v>
      </c>
      <c r="O361" s="2">
        <v>25.6</v>
      </c>
      <c r="P361" s="2">
        <v>49.1</v>
      </c>
      <c r="Q361" s="2">
        <v>114.76</v>
      </c>
      <c r="R361" s="2">
        <v>210.82</v>
      </c>
      <c r="S361" s="2">
        <v>210.82</v>
      </c>
      <c r="T361" s="2">
        <v>25.82</v>
      </c>
      <c r="U361" s="2">
        <v>55</v>
      </c>
      <c r="V361" s="2" t="s">
        <v>28</v>
      </c>
      <c r="X361" s="2"/>
      <c r="Y361" s="2"/>
    </row>
    <row r="362" spans="1:26" x14ac:dyDescent="0.25">
      <c r="A362">
        <v>361</v>
      </c>
      <c r="B362" t="s">
        <v>395</v>
      </c>
      <c r="C362" s="1">
        <v>18352</v>
      </c>
      <c r="D362" t="s">
        <v>23</v>
      </c>
      <c r="E362" s="2" t="s">
        <v>24</v>
      </c>
      <c r="F362" s="2" t="s">
        <v>34</v>
      </c>
      <c r="G362" s="2" t="s">
        <v>26</v>
      </c>
      <c r="H362" s="3">
        <v>26585</v>
      </c>
      <c r="I362" s="2">
        <v>1972</v>
      </c>
      <c r="J362" s="2">
        <v>1976</v>
      </c>
      <c r="K362" s="3">
        <v>43677</v>
      </c>
      <c r="L362" s="2">
        <v>0</v>
      </c>
      <c r="M362" s="2" t="s">
        <v>28</v>
      </c>
      <c r="N362" s="2">
        <v>69</v>
      </c>
      <c r="O362" s="2">
        <v>22.54</v>
      </c>
      <c r="P362" s="2">
        <v>69.34</v>
      </c>
      <c r="Q362" s="2">
        <v>94.35</v>
      </c>
      <c r="R362" s="2">
        <v>210.82</v>
      </c>
      <c r="S362" s="2">
        <v>210.82</v>
      </c>
      <c r="T362" s="2">
        <v>21.23</v>
      </c>
      <c r="U362" s="2">
        <v>271</v>
      </c>
      <c r="V362" s="2" t="s">
        <v>28</v>
      </c>
      <c r="X362" s="2"/>
      <c r="Y362" s="2"/>
    </row>
    <row r="363" spans="1:26" x14ac:dyDescent="0.25">
      <c r="A363">
        <v>362</v>
      </c>
      <c r="B363" t="s">
        <v>396</v>
      </c>
      <c r="C363" s="1">
        <v>26965</v>
      </c>
      <c r="D363" t="s">
        <v>23</v>
      </c>
      <c r="E363" s="2" t="s">
        <v>121</v>
      </c>
      <c r="F363" s="2" t="s">
        <v>34</v>
      </c>
      <c r="G363" s="2" t="s">
        <v>26</v>
      </c>
      <c r="H363" s="3">
        <v>35396</v>
      </c>
      <c r="I363" s="2">
        <v>1996</v>
      </c>
      <c r="J363" s="2">
        <v>2004</v>
      </c>
      <c r="K363" s="3">
        <v>43677</v>
      </c>
      <c r="L363" s="2">
        <v>0</v>
      </c>
      <c r="M363" s="2" t="s">
        <v>28</v>
      </c>
      <c r="N363" s="2">
        <v>45</v>
      </c>
      <c r="O363" s="2">
        <v>23.08</v>
      </c>
      <c r="P363" s="2">
        <v>45.75</v>
      </c>
      <c r="Q363" s="2">
        <v>106.59</v>
      </c>
      <c r="R363" s="2">
        <v>210.82</v>
      </c>
      <c r="S363" s="2">
        <v>210.82</v>
      </c>
      <c r="T363" s="2">
        <v>23.98</v>
      </c>
      <c r="U363" s="2">
        <v>114</v>
      </c>
      <c r="V363" s="2" t="s">
        <v>28</v>
      </c>
      <c r="X363" s="2"/>
      <c r="Y363" s="2"/>
    </row>
    <row r="364" spans="1:26" x14ac:dyDescent="0.25">
      <c r="A364">
        <v>363</v>
      </c>
      <c r="B364" t="s">
        <v>397</v>
      </c>
      <c r="C364" s="1">
        <v>22715</v>
      </c>
      <c r="D364" t="s">
        <v>23</v>
      </c>
      <c r="E364" s="2" t="s">
        <v>24</v>
      </c>
      <c r="F364" s="2" t="s">
        <v>34</v>
      </c>
      <c r="G364" s="2" t="s">
        <v>30</v>
      </c>
      <c r="H364" s="3">
        <v>30981</v>
      </c>
      <c r="I364" s="2">
        <v>1984</v>
      </c>
      <c r="J364" s="2">
        <v>1992</v>
      </c>
      <c r="K364" s="3">
        <v>43677</v>
      </c>
      <c r="L364" s="2">
        <v>0</v>
      </c>
      <c r="M364" s="2" t="s">
        <v>28</v>
      </c>
      <c r="N364" s="2">
        <v>57</v>
      </c>
      <c r="O364" s="2">
        <v>22.63</v>
      </c>
      <c r="P364" s="2">
        <v>57.39</v>
      </c>
      <c r="Q364" s="2">
        <v>108.86</v>
      </c>
      <c r="R364" s="2">
        <v>210.82</v>
      </c>
      <c r="S364" s="2">
        <v>210.82</v>
      </c>
      <c r="T364" s="2">
        <v>24.49</v>
      </c>
      <c r="U364" s="2">
        <v>483</v>
      </c>
      <c r="V364" s="2" t="s">
        <v>28</v>
      </c>
      <c r="X364" s="2"/>
      <c r="Y364" s="2"/>
    </row>
    <row r="365" spans="1:26" x14ac:dyDescent="0.25">
      <c r="A365">
        <v>364</v>
      </c>
      <c r="B365" t="s">
        <v>398</v>
      </c>
      <c r="C365" s="1">
        <v>17625</v>
      </c>
      <c r="D365" t="s">
        <v>23</v>
      </c>
      <c r="E365" s="2" t="s">
        <v>80</v>
      </c>
      <c r="F365" s="2" t="s">
        <v>34</v>
      </c>
      <c r="G365" s="2" t="s">
        <v>26</v>
      </c>
      <c r="H365" s="3">
        <v>26349</v>
      </c>
      <c r="I365" s="2">
        <v>1971</v>
      </c>
      <c r="J365" s="2">
        <v>1978</v>
      </c>
      <c r="K365" s="3">
        <v>42984</v>
      </c>
      <c r="L365" s="2">
        <v>1</v>
      </c>
      <c r="M365" s="2" t="s">
        <v>27</v>
      </c>
      <c r="N365" s="2">
        <v>69</v>
      </c>
      <c r="O365" s="2">
        <v>23.89</v>
      </c>
      <c r="P365" s="2">
        <v>69.430000000000007</v>
      </c>
      <c r="Q365" s="2">
        <v>103.42</v>
      </c>
      <c r="R365" s="2">
        <v>210.82</v>
      </c>
      <c r="S365" s="2">
        <v>210.82</v>
      </c>
      <c r="T365" s="2">
        <v>23.27</v>
      </c>
      <c r="U365" s="2">
        <v>184</v>
      </c>
      <c r="V365" s="2" t="s">
        <v>28</v>
      </c>
      <c r="X365" s="2" t="s">
        <v>4429</v>
      </c>
      <c r="Y365" s="2" t="s">
        <v>4430</v>
      </c>
      <c r="Z365" s="2" t="s">
        <v>4901</v>
      </c>
    </row>
    <row r="366" spans="1:26" x14ac:dyDescent="0.25">
      <c r="A366">
        <v>365</v>
      </c>
      <c r="B366" t="s">
        <v>399</v>
      </c>
      <c r="C366" s="1">
        <v>19140</v>
      </c>
      <c r="D366" t="s">
        <v>23</v>
      </c>
      <c r="E366" s="2" t="s">
        <v>121</v>
      </c>
      <c r="F366" s="2" t="s">
        <v>34</v>
      </c>
      <c r="G366" s="2" t="s">
        <v>30</v>
      </c>
      <c r="H366" s="3">
        <v>27692</v>
      </c>
      <c r="I366" s="2">
        <v>1975</v>
      </c>
      <c r="J366" s="2">
        <v>1986</v>
      </c>
      <c r="K366" s="3">
        <v>43677</v>
      </c>
      <c r="L366" s="2">
        <v>0</v>
      </c>
      <c r="M366" s="2" t="s">
        <v>28</v>
      </c>
      <c r="N366" s="2">
        <v>67</v>
      </c>
      <c r="O366" s="2">
        <v>23.41</v>
      </c>
      <c r="P366" s="2">
        <v>67.180000000000007</v>
      </c>
      <c r="Q366" s="2">
        <v>97.52</v>
      </c>
      <c r="R366" s="2">
        <v>210.82</v>
      </c>
      <c r="S366" s="2">
        <v>210.82</v>
      </c>
      <c r="T366" s="2">
        <v>21.94</v>
      </c>
      <c r="U366" s="2">
        <v>729</v>
      </c>
      <c r="V366" s="2" t="s">
        <v>27</v>
      </c>
      <c r="X366" s="2"/>
      <c r="Y366" s="2"/>
    </row>
    <row r="367" spans="1:26" x14ac:dyDescent="0.25">
      <c r="A367">
        <v>366</v>
      </c>
      <c r="B367" t="s">
        <v>400</v>
      </c>
      <c r="C367" s="1">
        <v>21709</v>
      </c>
      <c r="D367" t="s">
        <v>23</v>
      </c>
      <c r="E367" s="2" t="s">
        <v>80</v>
      </c>
      <c r="F367" s="2" t="s">
        <v>34</v>
      </c>
      <c r="G367" s="2" t="s">
        <v>30</v>
      </c>
      <c r="H367" s="3">
        <v>30254</v>
      </c>
      <c r="I367" s="2">
        <v>1982</v>
      </c>
      <c r="J367" s="2">
        <v>1991</v>
      </c>
      <c r="K367" s="3">
        <v>43677</v>
      </c>
      <c r="L367" s="2">
        <v>0</v>
      </c>
      <c r="M367" s="2" t="s">
        <v>28</v>
      </c>
      <c r="N367" s="2">
        <v>60</v>
      </c>
      <c r="O367" s="2">
        <v>23.39</v>
      </c>
      <c r="P367" s="2">
        <v>60.15</v>
      </c>
      <c r="Q367" s="2">
        <v>106.59</v>
      </c>
      <c r="R367" s="2">
        <v>210.82</v>
      </c>
      <c r="S367" s="2">
        <v>210.82</v>
      </c>
      <c r="T367" s="2">
        <v>23.98</v>
      </c>
      <c r="U367" s="2">
        <v>278</v>
      </c>
      <c r="V367" s="2" t="s">
        <v>27</v>
      </c>
      <c r="X367" s="2" t="s">
        <v>4427</v>
      </c>
      <c r="Y367" s="2" t="s">
        <v>4386</v>
      </c>
    </row>
    <row r="368" spans="1:26" x14ac:dyDescent="0.25">
      <c r="A368">
        <v>367</v>
      </c>
      <c r="B368" t="s">
        <v>401</v>
      </c>
      <c r="C368" s="1">
        <v>22664</v>
      </c>
      <c r="D368" t="s">
        <v>23</v>
      </c>
      <c r="E368" s="2" t="s">
        <v>169</v>
      </c>
      <c r="F368" s="2" t="s">
        <v>25</v>
      </c>
      <c r="G368" s="2" t="s">
        <v>26</v>
      </c>
      <c r="H368" s="3">
        <v>31787</v>
      </c>
      <c r="I368" s="2">
        <v>1986</v>
      </c>
      <c r="J368" s="2">
        <v>1987</v>
      </c>
      <c r="K368" s="3">
        <v>43677</v>
      </c>
      <c r="L368" s="2">
        <v>0</v>
      </c>
      <c r="M368" s="2" t="s">
        <v>28</v>
      </c>
      <c r="N368" s="2">
        <v>57</v>
      </c>
      <c r="O368" s="2">
        <v>24.98</v>
      </c>
      <c r="P368" s="2">
        <v>57.53</v>
      </c>
      <c r="Q368" s="2">
        <v>106.59</v>
      </c>
      <c r="R368" s="2">
        <v>210.82</v>
      </c>
      <c r="S368" s="2">
        <v>210.82</v>
      </c>
      <c r="T368" s="2">
        <v>23.98</v>
      </c>
      <c r="U368" s="2">
        <v>3</v>
      </c>
      <c r="V368" s="2" t="s">
        <v>28</v>
      </c>
      <c r="X368" s="2"/>
      <c r="Y368" s="2"/>
    </row>
    <row r="369" spans="1:26" x14ac:dyDescent="0.25">
      <c r="A369">
        <v>368</v>
      </c>
      <c r="B369" t="s">
        <v>402</v>
      </c>
      <c r="C369" s="1">
        <v>27862</v>
      </c>
      <c r="D369" t="s">
        <v>23</v>
      </c>
      <c r="E369" s="2" t="s">
        <v>24</v>
      </c>
      <c r="F369" s="2" t="s">
        <v>34</v>
      </c>
      <c r="G369" s="2" t="s">
        <v>30</v>
      </c>
      <c r="H369" s="3">
        <v>36196</v>
      </c>
      <c r="I369" s="2">
        <v>1998</v>
      </c>
      <c r="J369" s="2">
        <v>2012</v>
      </c>
      <c r="K369" s="3">
        <v>43677</v>
      </c>
      <c r="L369" s="2">
        <v>0</v>
      </c>
      <c r="M369" s="2" t="s">
        <v>28</v>
      </c>
      <c r="N369" s="2">
        <v>43</v>
      </c>
      <c r="O369" s="2">
        <v>22.82</v>
      </c>
      <c r="P369" s="2">
        <v>43.3</v>
      </c>
      <c r="Q369" s="2">
        <v>110.68</v>
      </c>
      <c r="R369" s="2">
        <v>210.82</v>
      </c>
      <c r="S369" s="2">
        <v>210.82</v>
      </c>
      <c r="T369" s="2">
        <v>24.9</v>
      </c>
      <c r="U369" s="2">
        <v>868</v>
      </c>
      <c r="V369" s="2" t="s">
        <v>28</v>
      </c>
      <c r="X369" s="2"/>
      <c r="Y369" s="2"/>
    </row>
    <row r="370" spans="1:26" x14ac:dyDescent="0.25">
      <c r="A370">
        <v>369</v>
      </c>
      <c r="B370" t="s">
        <v>403</v>
      </c>
      <c r="C370" s="1">
        <v>25600</v>
      </c>
      <c r="D370" t="s">
        <v>23</v>
      </c>
      <c r="E370" s="2" t="s">
        <v>24</v>
      </c>
      <c r="F370" s="2" t="s">
        <v>34</v>
      </c>
      <c r="G370" s="2" t="s">
        <v>26</v>
      </c>
      <c r="H370" s="3">
        <v>34642</v>
      </c>
      <c r="I370" s="2">
        <v>1994</v>
      </c>
      <c r="J370" s="2">
        <v>1997</v>
      </c>
      <c r="K370" s="3">
        <v>43677</v>
      </c>
      <c r="L370" s="2">
        <v>0</v>
      </c>
      <c r="M370" s="2" t="s">
        <v>28</v>
      </c>
      <c r="N370" s="2">
        <v>49</v>
      </c>
      <c r="O370" s="2">
        <v>24.76</v>
      </c>
      <c r="P370" s="2">
        <v>49.49</v>
      </c>
      <c r="Q370" s="2">
        <v>106.59</v>
      </c>
      <c r="R370" s="2">
        <v>210.82</v>
      </c>
      <c r="S370" s="2">
        <v>210.82</v>
      </c>
      <c r="T370" s="2">
        <v>23.98</v>
      </c>
      <c r="U370" s="2">
        <v>113</v>
      </c>
      <c r="V370" s="2" t="s">
        <v>28</v>
      </c>
      <c r="X370" s="2"/>
      <c r="Y370" s="2"/>
    </row>
    <row r="371" spans="1:26" x14ac:dyDescent="0.25">
      <c r="A371">
        <v>370</v>
      </c>
      <c r="B371" t="s">
        <v>404</v>
      </c>
      <c r="C371" s="1">
        <v>33028</v>
      </c>
      <c r="D371" t="s">
        <v>23</v>
      </c>
      <c r="E371" s="2" t="s">
        <v>80</v>
      </c>
      <c r="F371" s="2" t="s">
        <v>34</v>
      </c>
      <c r="G371" s="2" t="s">
        <v>26</v>
      </c>
      <c r="H371" s="3">
        <v>40481</v>
      </c>
      <c r="I371" s="2">
        <v>2010</v>
      </c>
      <c r="J371" s="2">
        <v>2019</v>
      </c>
      <c r="K371" s="3">
        <v>43677</v>
      </c>
      <c r="L371" s="2">
        <v>0</v>
      </c>
      <c r="M371" s="2" t="s">
        <v>28</v>
      </c>
      <c r="N371" s="2">
        <v>29</v>
      </c>
      <c r="O371" s="2">
        <v>20.41</v>
      </c>
      <c r="P371" s="2">
        <v>29.16</v>
      </c>
      <c r="Q371" s="2">
        <v>120.2</v>
      </c>
      <c r="R371" s="2">
        <v>210.82</v>
      </c>
      <c r="S371" s="2">
        <v>210.82</v>
      </c>
      <c r="T371" s="2">
        <v>27.04</v>
      </c>
      <c r="U371" s="2">
        <v>373</v>
      </c>
      <c r="V371" s="2" t="s">
        <v>27</v>
      </c>
      <c r="X371" s="2"/>
      <c r="Y371" s="2"/>
    </row>
    <row r="372" spans="1:26" x14ac:dyDescent="0.25">
      <c r="A372">
        <v>371</v>
      </c>
      <c r="B372" t="s">
        <v>405</v>
      </c>
      <c r="C372" s="1">
        <v>27702</v>
      </c>
      <c r="D372" t="s">
        <v>23</v>
      </c>
      <c r="E372" s="2" t="s">
        <v>24</v>
      </c>
      <c r="F372" s="2" t="s">
        <v>34</v>
      </c>
      <c r="G372" s="2" t="s">
        <v>26</v>
      </c>
      <c r="H372" s="3">
        <v>36207</v>
      </c>
      <c r="I372" s="2">
        <v>1998</v>
      </c>
      <c r="J372" s="2">
        <v>2012</v>
      </c>
      <c r="K372" s="3">
        <v>43677</v>
      </c>
      <c r="L372" s="2">
        <v>0</v>
      </c>
      <c r="M372" s="2" t="s">
        <v>28</v>
      </c>
      <c r="N372" s="2">
        <v>43</v>
      </c>
      <c r="O372" s="2">
        <v>23.29</v>
      </c>
      <c r="P372" s="2">
        <v>43.74</v>
      </c>
      <c r="Q372" s="2">
        <v>102.06</v>
      </c>
      <c r="R372" s="2">
        <v>210.82</v>
      </c>
      <c r="S372" s="2">
        <v>210.82</v>
      </c>
      <c r="T372" s="2">
        <v>22.96</v>
      </c>
      <c r="U372" s="2">
        <v>564</v>
      </c>
      <c r="V372" s="2" t="s">
        <v>28</v>
      </c>
      <c r="X372" s="2"/>
      <c r="Y372" s="2"/>
    </row>
    <row r="373" spans="1:26" x14ac:dyDescent="0.25">
      <c r="A373">
        <v>372</v>
      </c>
      <c r="B373" t="s">
        <v>406</v>
      </c>
      <c r="C373" s="1">
        <v>17041</v>
      </c>
      <c r="D373" t="s">
        <v>23</v>
      </c>
      <c r="E373" s="2" t="s">
        <v>80</v>
      </c>
      <c r="F373" s="2" t="s">
        <v>34</v>
      </c>
      <c r="G373" s="2" t="s">
        <v>26</v>
      </c>
      <c r="H373" s="3">
        <v>25127</v>
      </c>
      <c r="I373" s="2">
        <v>1968</v>
      </c>
      <c r="J373" s="2">
        <v>1977</v>
      </c>
      <c r="K373" s="3">
        <v>43677</v>
      </c>
      <c r="L373" s="2">
        <v>0</v>
      </c>
      <c r="M373" s="2" t="s">
        <v>28</v>
      </c>
      <c r="N373" s="2">
        <v>72</v>
      </c>
      <c r="O373" s="2">
        <v>22.14</v>
      </c>
      <c r="P373" s="2">
        <v>72.930000000000007</v>
      </c>
      <c r="Q373" s="2">
        <v>92.99</v>
      </c>
      <c r="R373" s="2">
        <v>210.82</v>
      </c>
      <c r="S373" s="2">
        <v>210.82</v>
      </c>
      <c r="T373" s="2">
        <v>20.92</v>
      </c>
      <c r="U373" s="2">
        <v>682</v>
      </c>
      <c r="V373" s="2" t="s">
        <v>28</v>
      </c>
      <c r="X373" s="2"/>
      <c r="Y373" s="2"/>
    </row>
    <row r="374" spans="1:26" x14ac:dyDescent="0.25">
      <c r="A374">
        <v>373</v>
      </c>
      <c r="B374" t="s">
        <v>407</v>
      </c>
      <c r="C374" s="1">
        <v>28012</v>
      </c>
      <c r="D374" t="s">
        <v>23</v>
      </c>
      <c r="E374" s="2" t="s">
        <v>24</v>
      </c>
      <c r="F374" s="2" t="s">
        <v>25</v>
      </c>
      <c r="G374" s="2" t="s">
        <v>30</v>
      </c>
      <c r="H374" s="3">
        <v>36830</v>
      </c>
      <c r="I374" s="2">
        <v>2000</v>
      </c>
      <c r="J374" s="2">
        <v>2002</v>
      </c>
      <c r="K374" s="3">
        <v>43677</v>
      </c>
      <c r="L374" s="2">
        <v>0</v>
      </c>
      <c r="M374" s="2" t="s">
        <v>28</v>
      </c>
      <c r="N374" s="2">
        <v>42</v>
      </c>
      <c r="O374" s="2">
        <v>24.14</v>
      </c>
      <c r="P374" s="2">
        <v>42.89</v>
      </c>
      <c r="Q374" s="2">
        <v>112.04</v>
      </c>
      <c r="R374" s="2">
        <v>210.82</v>
      </c>
      <c r="S374" s="2">
        <v>210.82</v>
      </c>
      <c r="T374" s="2">
        <v>25.21</v>
      </c>
      <c r="U374" s="2">
        <v>155</v>
      </c>
      <c r="V374" s="2" t="s">
        <v>28</v>
      </c>
      <c r="X374" s="2"/>
      <c r="Y374" s="2"/>
    </row>
    <row r="375" spans="1:26" x14ac:dyDescent="0.25">
      <c r="A375">
        <v>374</v>
      </c>
      <c r="B375" t="s">
        <v>408</v>
      </c>
      <c r="C375" s="1">
        <v>33195</v>
      </c>
      <c r="D375" t="s">
        <v>23</v>
      </c>
      <c r="E375" s="2" t="s">
        <v>169</v>
      </c>
      <c r="F375" s="2" t="s">
        <v>34</v>
      </c>
      <c r="G375" s="2" t="s">
        <v>26</v>
      </c>
      <c r="H375" s="3">
        <v>41218</v>
      </c>
      <c r="I375" s="2">
        <v>2012</v>
      </c>
      <c r="J375" s="2">
        <v>2014</v>
      </c>
      <c r="K375" s="3">
        <v>43677</v>
      </c>
      <c r="L375" s="2">
        <v>0</v>
      </c>
      <c r="M375" s="2" t="s">
        <v>28</v>
      </c>
      <c r="N375" s="2">
        <v>28</v>
      </c>
      <c r="O375" s="2">
        <v>21.97</v>
      </c>
      <c r="P375" s="2">
        <v>28.7</v>
      </c>
      <c r="Q375" s="2">
        <v>112.94</v>
      </c>
      <c r="R375" s="2">
        <v>210.82</v>
      </c>
      <c r="S375" s="2">
        <v>210.82</v>
      </c>
      <c r="T375" s="2">
        <v>25.41</v>
      </c>
      <c r="U375" s="2">
        <v>59</v>
      </c>
      <c r="V375" s="2" t="s">
        <v>28</v>
      </c>
      <c r="X375" s="2"/>
      <c r="Y375" s="2"/>
    </row>
    <row r="376" spans="1:26" x14ac:dyDescent="0.25">
      <c r="A376">
        <v>375</v>
      </c>
      <c r="B376" t="s">
        <v>409</v>
      </c>
      <c r="C376" s="1">
        <v>29343</v>
      </c>
      <c r="D376" t="s">
        <v>23</v>
      </c>
      <c r="E376" s="2" t="s">
        <v>169</v>
      </c>
      <c r="F376" s="2" t="s">
        <v>34</v>
      </c>
      <c r="G376" s="2" t="s">
        <v>30</v>
      </c>
      <c r="H376" s="3">
        <v>37195</v>
      </c>
      <c r="I376" s="2">
        <v>2001</v>
      </c>
      <c r="J376" s="2">
        <v>2013</v>
      </c>
      <c r="K376" s="3">
        <v>43677</v>
      </c>
      <c r="L376" s="2">
        <v>0</v>
      </c>
      <c r="M376" s="2" t="s">
        <v>28</v>
      </c>
      <c r="N376" s="2">
        <v>39</v>
      </c>
      <c r="O376" s="2">
        <v>21.5</v>
      </c>
      <c r="P376" s="2">
        <v>39.24</v>
      </c>
      <c r="Q376" s="2">
        <v>111.13</v>
      </c>
      <c r="R376" s="2">
        <v>210.82</v>
      </c>
      <c r="S376" s="2">
        <v>210.82</v>
      </c>
      <c r="T376" s="2">
        <v>25</v>
      </c>
      <c r="U376" s="2">
        <v>729</v>
      </c>
      <c r="V376" s="2" t="s">
        <v>27</v>
      </c>
      <c r="X376" s="2"/>
      <c r="Y376" s="2"/>
    </row>
    <row r="377" spans="1:26" x14ac:dyDescent="0.25">
      <c r="A377">
        <v>376</v>
      </c>
      <c r="B377" t="s">
        <v>410</v>
      </c>
      <c r="C377" s="1">
        <v>33420</v>
      </c>
      <c r="D377" t="s">
        <v>85</v>
      </c>
      <c r="E377" s="2" t="s">
        <v>121</v>
      </c>
      <c r="F377" s="2" t="s">
        <v>34</v>
      </c>
      <c r="G377" s="2" t="s">
        <v>30</v>
      </c>
      <c r="H377" s="3">
        <v>41700</v>
      </c>
      <c r="I377" s="2">
        <v>2013</v>
      </c>
      <c r="J377" s="2">
        <v>2020</v>
      </c>
      <c r="K377" s="3">
        <v>43677</v>
      </c>
      <c r="L377" s="2">
        <v>0</v>
      </c>
      <c r="M377" s="2" t="s">
        <v>28</v>
      </c>
      <c r="N377" s="2">
        <v>28</v>
      </c>
      <c r="O377" s="2">
        <v>22.67</v>
      </c>
      <c r="P377" s="2">
        <v>28.08</v>
      </c>
      <c r="Q377" s="2">
        <v>108.86</v>
      </c>
      <c r="R377" s="2">
        <v>210.82</v>
      </c>
      <c r="S377" s="2">
        <v>210.82</v>
      </c>
      <c r="T377" s="2">
        <v>24.49</v>
      </c>
      <c r="U377" s="2">
        <v>46</v>
      </c>
      <c r="V377" s="2" t="s">
        <v>28</v>
      </c>
      <c r="X377" s="2"/>
      <c r="Y377" s="2"/>
    </row>
    <row r="378" spans="1:26" x14ac:dyDescent="0.25">
      <c r="A378">
        <v>377</v>
      </c>
      <c r="B378" t="s">
        <v>411</v>
      </c>
      <c r="C378" s="1">
        <v>18277</v>
      </c>
      <c r="D378" t="s">
        <v>23</v>
      </c>
      <c r="E378" s="2" t="s">
        <v>24</v>
      </c>
      <c r="F378" s="2" t="s">
        <v>25</v>
      </c>
      <c r="G378" s="2" t="s">
        <v>30</v>
      </c>
      <c r="H378" s="3">
        <v>28054</v>
      </c>
      <c r="I378" s="2">
        <v>1976</v>
      </c>
      <c r="J378" s="2">
        <v>1984</v>
      </c>
      <c r="K378" s="3">
        <v>43677</v>
      </c>
      <c r="L378" s="2">
        <v>0</v>
      </c>
      <c r="M378" s="2" t="s">
        <v>28</v>
      </c>
      <c r="N378" s="2">
        <v>69</v>
      </c>
      <c r="O378" s="2">
        <v>26.77</v>
      </c>
      <c r="P378" s="2">
        <v>69.540000000000006</v>
      </c>
      <c r="Q378" s="2">
        <v>108.86</v>
      </c>
      <c r="R378" s="2">
        <v>210.82</v>
      </c>
      <c r="S378" s="2">
        <v>210.82</v>
      </c>
      <c r="T378" s="2">
        <v>24.49</v>
      </c>
      <c r="U378" s="2">
        <v>489</v>
      </c>
      <c r="V378" s="2" t="s">
        <v>28</v>
      </c>
      <c r="X378" s="2"/>
      <c r="Y378" s="2"/>
    </row>
    <row r="379" spans="1:26" x14ac:dyDescent="0.25">
      <c r="A379">
        <v>378</v>
      </c>
      <c r="B379" t="s">
        <v>412</v>
      </c>
      <c r="C379" s="1">
        <v>11099</v>
      </c>
      <c r="D379" t="s">
        <v>23</v>
      </c>
      <c r="E379" s="2" t="s">
        <v>24</v>
      </c>
      <c r="F379" s="2" t="s">
        <v>34</v>
      </c>
      <c r="G379" s="2" t="s">
        <v>30</v>
      </c>
      <c r="H379" s="3">
        <v>19663</v>
      </c>
      <c r="I379" s="2">
        <v>1953</v>
      </c>
      <c r="J379" s="2">
        <v>1955</v>
      </c>
      <c r="K379" s="3">
        <v>40819</v>
      </c>
      <c r="L379" s="2">
        <v>1</v>
      </c>
      <c r="M379" s="2" t="s">
        <v>27</v>
      </c>
      <c r="N379" s="2">
        <v>81</v>
      </c>
      <c r="O379" s="2">
        <v>23.45</v>
      </c>
      <c r="P379" s="2">
        <v>81.37</v>
      </c>
      <c r="Q379" s="2">
        <v>106.59</v>
      </c>
      <c r="R379" s="2">
        <v>210.82</v>
      </c>
      <c r="S379" s="2">
        <v>210.82</v>
      </c>
      <c r="T379" s="2">
        <v>23.98</v>
      </c>
      <c r="U379" s="2">
        <v>80</v>
      </c>
      <c r="V379" s="2" t="s">
        <v>28</v>
      </c>
      <c r="W379" s="2" t="s">
        <v>4399</v>
      </c>
      <c r="X379" s="2" t="s">
        <v>4431</v>
      </c>
      <c r="Y379" s="2" t="s">
        <v>4401</v>
      </c>
      <c r="Z379" s="2" t="s">
        <v>4469</v>
      </c>
    </row>
    <row r="380" spans="1:26" x14ac:dyDescent="0.25">
      <c r="A380">
        <v>379</v>
      </c>
      <c r="B380" t="s">
        <v>413</v>
      </c>
      <c r="C380" s="1">
        <v>31103</v>
      </c>
      <c r="D380" t="s">
        <v>85</v>
      </c>
      <c r="E380" s="2" t="s">
        <v>24</v>
      </c>
      <c r="F380" s="2" t="s">
        <v>25</v>
      </c>
      <c r="G380" s="2" t="s">
        <v>43</v>
      </c>
      <c r="H380" s="3">
        <v>39392</v>
      </c>
      <c r="I380" s="2">
        <v>2007</v>
      </c>
      <c r="J380" s="2">
        <v>2020</v>
      </c>
      <c r="K380" s="3">
        <v>43677</v>
      </c>
      <c r="L380" s="2">
        <v>0</v>
      </c>
      <c r="M380" s="2" t="s">
        <v>28</v>
      </c>
      <c r="N380" s="2">
        <v>34</v>
      </c>
      <c r="O380" s="2">
        <v>22.69</v>
      </c>
      <c r="P380" s="2">
        <v>34.43</v>
      </c>
      <c r="Q380" s="2">
        <v>105.23</v>
      </c>
      <c r="R380" s="2">
        <v>210.82</v>
      </c>
      <c r="S380" s="2">
        <v>210.82</v>
      </c>
      <c r="T380" s="2">
        <v>23.68</v>
      </c>
      <c r="U380" s="2">
        <v>533</v>
      </c>
      <c r="V380" s="2" t="s">
        <v>28</v>
      </c>
      <c r="X380" s="2"/>
      <c r="Y380" s="2"/>
    </row>
    <row r="381" spans="1:26" x14ac:dyDescent="0.25">
      <c r="A381">
        <v>380</v>
      </c>
      <c r="B381" t="s">
        <v>414</v>
      </c>
      <c r="C381" s="1">
        <v>34434</v>
      </c>
      <c r="D381" t="s">
        <v>85</v>
      </c>
      <c r="E381" s="2" t="s">
        <v>121</v>
      </c>
      <c r="F381" s="2" t="s">
        <v>34</v>
      </c>
      <c r="G381" s="2" t="s">
        <v>26</v>
      </c>
      <c r="H381" s="3">
        <v>41941</v>
      </c>
      <c r="I381" s="2">
        <v>2014</v>
      </c>
      <c r="J381" s="2">
        <v>2020</v>
      </c>
      <c r="K381" s="3">
        <v>43677</v>
      </c>
      <c r="L381" s="2">
        <v>0</v>
      </c>
      <c r="M381" s="2" t="s">
        <v>28</v>
      </c>
      <c r="N381" s="2">
        <v>25</v>
      </c>
      <c r="O381" s="2">
        <v>20.55</v>
      </c>
      <c r="P381" s="2">
        <v>25.31</v>
      </c>
      <c r="Q381" s="2">
        <v>103.42</v>
      </c>
      <c r="R381" s="2">
        <v>210.82</v>
      </c>
      <c r="S381" s="2">
        <v>210.82</v>
      </c>
      <c r="T381" s="2">
        <v>23.27</v>
      </c>
      <c r="U381" s="2">
        <v>64</v>
      </c>
      <c r="V381" s="2" t="s">
        <v>28</v>
      </c>
      <c r="X381" s="2"/>
      <c r="Y381" s="2"/>
    </row>
    <row r="382" spans="1:26" x14ac:dyDescent="0.25">
      <c r="A382">
        <v>381</v>
      </c>
      <c r="B382" t="s">
        <v>415</v>
      </c>
      <c r="C382" s="1">
        <v>20869</v>
      </c>
      <c r="D382" t="s">
        <v>23</v>
      </c>
      <c r="E382" s="2" t="s">
        <v>24</v>
      </c>
      <c r="F382" s="2" t="s">
        <v>34</v>
      </c>
      <c r="G382" s="2" t="s">
        <v>26</v>
      </c>
      <c r="H382" s="3">
        <v>29210</v>
      </c>
      <c r="I382" s="2">
        <v>1979</v>
      </c>
      <c r="J382" s="2">
        <v>1980</v>
      </c>
      <c r="K382" s="3">
        <v>43677</v>
      </c>
      <c r="L382" s="2">
        <v>0</v>
      </c>
      <c r="M382" s="2" t="s">
        <v>28</v>
      </c>
      <c r="N382" s="2">
        <v>62</v>
      </c>
      <c r="O382" s="2">
        <v>22.84</v>
      </c>
      <c r="P382" s="2">
        <v>62.44</v>
      </c>
      <c r="Q382" s="2">
        <v>99.79</v>
      </c>
      <c r="R382" s="2">
        <v>210.82</v>
      </c>
      <c r="S382" s="2">
        <v>210.82</v>
      </c>
      <c r="T382" s="2">
        <v>22.45</v>
      </c>
      <c r="U382" s="2">
        <v>17</v>
      </c>
      <c r="V382" s="2" t="s">
        <v>28</v>
      </c>
      <c r="X382" s="2"/>
      <c r="Y382" s="2"/>
    </row>
    <row r="383" spans="1:26" x14ac:dyDescent="0.25">
      <c r="A383">
        <v>382</v>
      </c>
      <c r="B383" t="s">
        <v>416</v>
      </c>
      <c r="C383" s="1">
        <v>34569</v>
      </c>
      <c r="D383" t="s">
        <v>85</v>
      </c>
      <c r="E383" s="2" t="s">
        <v>24</v>
      </c>
      <c r="F383" s="2" t="s">
        <v>25</v>
      </c>
      <c r="G383" s="2" t="s">
        <v>30</v>
      </c>
      <c r="H383" s="3">
        <v>41941</v>
      </c>
      <c r="I383" s="2">
        <v>2014</v>
      </c>
      <c r="J383" s="2">
        <v>2020</v>
      </c>
      <c r="K383" s="3">
        <v>43677</v>
      </c>
      <c r="L383" s="2">
        <v>0</v>
      </c>
      <c r="M383" s="2" t="s">
        <v>28</v>
      </c>
      <c r="N383" s="2">
        <v>24</v>
      </c>
      <c r="O383" s="2">
        <v>20.18</v>
      </c>
      <c r="P383" s="2">
        <v>24.94</v>
      </c>
      <c r="Q383" s="2">
        <v>127.01</v>
      </c>
      <c r="R383" s="2">
        <v>210.82</v>
      </c>
      <c r="S383" s="2">
        <v>210.82</v>
      </c>
      <c r="T383" s="2">
        <v>28.58</v>
      </c>
      <c r="U383" s="2">
        <v>49</v>
      </c>
      <c r="V383" s="2" t="s">
        <v>28</v>
      </c>
      <c r="X383" s="2"/>
      <c r="Y383" s="2"/>
    </row>
    <row r="384" spans="1:26" x14ac:dyDescent="0.25">
      <c r="A384">
        <v>383</v>
      </c>
      <c r="B384" t="s">
        <v>417</v>
      </c>
      <c r="C384" s="1">
        <v>28776</v>
      </c>
      <c r="D384" t="s">
        <v>23</v>
      </c>
      <c r="E384" s="2" t="s">
        <v>121</v>
      </c>
      <c r="F384" s="2" t="s">
        <v>34</v>
      </c>
      <c r="G384" s="2" t="s">
        <v>26</v>
      </c>
      <c r="H384" s="3">
        <v>35404</v>
      </c>
      <c r="I384" s="2">
        <v>1996</v>
      </c>
      <c r="J384" s="2">
        <v>2014</v>
      </c>
      <c r="K384" s="3">
        <v>43677</v>
      </c>
      <c r="L384" s="2">
        <v>0</v>
      </c>
      <c r="M384" s="2" t="s">
        <v>28</v>
      </c>
      <c r="N384" s="2">
        <v>40</v>
      </c>
      <c r="O384" s="2">
        <v>18.149999999999999</v>
      </c>
      <c r="P384" s="2">
        <v>40.799999999999997</v>
      </c>
      <c r="Q384" s="2">
        <v>102.51</v>
      </c>
      <c r="R384" s="2">
        <v>210.82</v>
      </c>
      <c r="S384" s="2">
        <v>210.82</v>
      </c>
      <c r="T384" s="2">
        <v>23.06</v>
      </c>
      <c r="U384" s="2">
        <v>1011</v>
      </c>
      <c r="V384" s="2" t="s">
        <v>28</v>
      </c>
      <c r="X384" s="2"/>
      <c r="Y384" s="2"/>
    </row>
    <row r="385" spans="1:26" x14ac:dyDescent="0.25">
      <c r="A385">
        <v>384</v>
      </c>
      <c r="B385" t="s">
        <v>418</v>
      </c>
      <c r="C385" s="1">
        <v>32385</v>
      </c>
      <c r="D385" t="s">
        <v>23</v>
      </c>
      <c r="E385" s="2" t="s">
        <v>24</v>
      </c>
      <c r="F385" s="2" t="s">
        <v>25</v>
      </c>
      <c r="G385" s="2" t="s">
        <v>30</v>
      </c>
      <c r="H385" s="3">
        <v>41336</v>
      </c>
      <c r="I385" s="2">
        <v>2012</v>
      </c>
      <c r="J385" s="2">
        <v>2013</v>
      </c>
      <c r="K385" s="3">
        <v>43677</v>
      </c>
      <c r="L385" s="2">
        <v>0</v>
      </c>
      <c r="M385" s="2" t="s">
        <v>28</v>
      </c>
      <c r="N385" s="2">
        <v>30</v>
      </c>
      <c r="O385" s="2">
        <v>24.51</v>
      </c>
      <c r="P385" s="2">
        <v>30.92</v>
      </c>
      <c r="Q385" s="2">
        <v>115.67</v>
      </c>
      <c r="R385" s="2">
        <v>210.82</v>
      </c>
      <c r="S385" s="2">
        <v>210.82</v>
      </c>
      <c r="T385" s="2">
        <v>26.02</v>
      </c>
      <c r="U385" s="2">
        <v>3</v>
      </c>
      <c r="V385" s="2" t="s">
        <v>28</v>
      </c>
      <c r="X385" s="2"/>
      <c r="Y385" s="2"/>
    </row>
    <row r="386" spans="1:26" x14ac:dyDescent="0.25">
      <c r="A386">
        <v>385</v>
      </c>
      <c r="B386" t="s">
        <v>419</v>
      </c>
      <c r="C386" s="1">
        <v>29001</v>
      </c>
      <c r="D386" t="s">
        <v>23</v>
      </c>
      <c r="E386" s="2" t="s">
        <v>121</v>
      </c>
      <c r="F386" s="2" t="s">
        <v>25</v>
      </c>
      <c r="G386" s="2" t="s">
        <v>30</v>
      </c>
      <c r="H386" s="3">
        <v>37561</v>
      </c>
      <c r="I386" s="2">
        <v>2002</v>
      </c>
      <c r="J386" s="2">
        <v>2012</v>
      </c>
      <c r="K386" s="3">
        <v>43677</v>
      </c>
      <c r="L386" s="2">
        <v>0</v>
      </c>
      <c r="M386" s="2" t="s">
        <v>28</v>
      </c>
      <c r="N386" s="2">
        <v>40</v>
      </c>
      <c r="O386" s="2">
        <v>23.44</v>
      </c>
      <c r="P386" s="2">
        <v>40.18</v>
      </c>
      <c r="Q386" s="2">
        <v>112.94</v>
      </c>
      <c r="R386" s="2">
        <v>210.82</v>
      </c>
      <c r="S386" s="2">
        <v>210.82</v>
      </c>
      <c r="T386" s="2">
        <v>25.41</v>
      </c>
      <c r="U386" s="2">
        <v>634</v>
      </c>
      <c r="V386" s="2" t="s">
        <v>28</v>
      </c>
      <c r="X386" s="2"/>
      <c r="Y386" s="2"/>
    </row>
    <row r="387" spans="1:26" x14ac:dyDescent="0.25">
      <c r="A387">
        <v>386</v>
      </c>
      <c r="B387" t="s">
        <v>420</v>
      </c>
      <c r="C387" s="1">
        <v>30722</v>
      </c>
      <c r="D387" t="s">
        <v>23</v>
      </c>
      <c r="E387" s="2" t="s">
        <v>24</v>
      </c>
      <c r="F387" s="2" t="s">
        <v>25</v>
      </c>
      <c r="G387" s="2" t="s">
        <v>30</v>
      </c>
      <c r="H387" s="3">
        <v>37930</v>
      </c>
      <c r="I387" s="2">
        <v>2003</v>
      </c>
      <c r="J387" s="2">
        <v>2019</v>
      </c>
      <c r="K387" s="3">
        <v>43677</v>
      </c>
      <c r="L387" s="2">
        <v>0</v>
      </c>
      <c r="M387" s="2" t="s">
        <v>28</v>
      </c>
      <c r="N387" s="2">
        <v>35</v>
      </c>
      <c r="O387" s="2">
        <v>19.73</v>
      </c>
      <c r="P387" s="2">
        <v>35.47</v>
      </c>
      <c r="Q387" s="2">
        <v>122.47</v>
      </c>
      <c r="R387" s="2">
        <v>210.82</v>
      </c>
      <c r="S387" s="2">
        <v>210.82</v>
      </c>
      <c r="T387" s="2">
        <v>27.56</v>
      </c>
      <c r="U387" s="2">
        <v>801</v>
      </c>
      <c r="V387" s="2" t="s">
        <v>28</v>
      </c>
      <c r="X387" s="2"/>
      <c r="Y387" s="2"/>
    </row>
    <row r="388" spans="1:26" x14ac:dyDescent="0.25">
      <c r="A388">
        <v>387</v>
      </c>
      <c r="B388" t="s">
        <v>421</v>
      </c>
      <c r="C388" s="1">
        <v>26583</v>
      </c>
      <c r="D388" t="s">
        <v>23</v>
      </c>
      <c r="E388" s="2" t="s">
        <v>80</v>
      </c>
      <c r="F388" s="2" t="s">
        <v>34</v>
      </c>
      <c r="G388" s="2" t="s">
        <v>30</v>
      </c>
      <c r="H388" s="3">
        <v>35006</v>
      </c>
      <c r="I388" s="2">
        <v>1995</v>
      </c>
      <c r="J388" s="2">
        <v>2004</v>
      </c>
      <c r="K388" s="3">
        <v>43677</v>
      </c>
      <c r="L388" s="2">
        <v>0</v>
      </c>
      <c r="M388" s="2" t="s">
        <v>28</v>
      </c>
      <c r="N388" s="2">
        <v>46</v>
      </c>
      <c r="O388" s="2">
        <v>23.06</v>
      </c>
      <c r="P388" s="2">
        <v>46.8</v>
      </c>
      <c r="Q388" s="2">
        <v>106.59</v>
      </c>
      <c r="R388" s="2">
        <v>210.82</v>
      </c>
      <c r="S388" s="2">
        <v>210.82</v>
      </c>
      <c r="T388" s="2">
        <v>23.98</v>
      </c>
      <c r="U388" s="2">
        <v>472</v>
      </c>
      <c r="V388" s="2" t="s">
        <v>28</v>
      </c>
      <c r="X388" s="2"/>
      <c r="Y388" s="2"/>
    </row>
    <row r="389" spans="1:26" x14ac:dyDescent="0.25">
      <c r="A389">
        <v>388</v>
      </c>
      <c r="B389" t="s">
        <v>422</v>
      </c>
      <c r="C389" s="1">
        <v>17744</v>
      </c>
      <c r="D389" t="s">
        <v>23</v>
      </c>
      <c r="E389" s="2" t="s">
        <v>80</v>
      </c>
      <c r="F389" s="2" t="s">
        <v>34</v>
      </c>
      <c r="G389" s="2" t="s">
        <v>30</v>
      </c>
      <c r="H389" s="3">
        <v>28055</v>
      </c>
      <c r="I389" s="2">
        <v>1976</v>
      </c>
      <c r="J389" s="2">
        <v>1985</v>
      </c>
      <c r="K389" s="3">
        <v>43677</v>
      </c>
      <c r="L389" s="2">
        <v>0</v>
      </c>
      <c r="M389" s="2" t="s">
        <v>28</v>
      </c>
      <c r="N389" s="2">
        <v>71</v>
      </c>
      <c r="O389" s="2">
        <v>28.23</v>
      </c>
      <c r="P389" s="2">
        <v>71</v>
      </c>
      <c r="Q389" s="2">
        <v>106.59</v>
      </c>
      <c r="R389" s="2">
        <v>210.82</v>
      </c>
      <c r="S389" s="2">
        <v>210.82</v>
      </c>
      <c r="T389" s="2">
        <v>23.98</v>
      </c>
      <c r="U389" s="2">
        <v>637</v>
      </c>
      <c r="V389" s="2" t="s">
        <v>28</v>
      </c>
      <c r="X389" s="2"/>
      <c r="Y389" s="2"/>
    </row>
    <row r="390" spans="1:26" x14ac:dyDescent="0.25">
      <c r="A390">
        <v>389</v>
      </c>
      <c r="B390" t="s">
        <v>423</v>
      </c>
      <c r="C390" s="1">
        <v>31415</v>
      </c>
      <c r="D390" t="s">
        <v>23</v>
      </c>
      <c r="E390" s="2" t="s">
        <v>24</v>
      </c>
      <c r="F390" s="2" t="s">
        <v>25</v>
      </c>
      <c r="G390" s="2" t="s">
        <v>30</v>
      </c>
      <c r="H390" s="3">
        <v>40478</v>
      </c>
      <c r="I390" s="2">
        <v>2010</v>
      </c>
      <c r="J390" s="2">
        <v>2016</v>
      </c>
      <c r="K390" s="3">
        <v>43677</v>
      </c>
      <c r="L390" s="2">
        <v>0</v>
      </c>
      <c r="M390" s="2" t="s">
        <v>28</v>
      </c>
      <c r="N390" s="2">
        <v>33</v>
      </c>
      <c r="O390" s="2">
        <v>24.81</v>
      </c>
      <c r="P390" s="2">
        <v>33.57</v>
      </c>
      <c r="Q390" s="2">
        <v>139.25</v>
      </c>
      <c r="R390" s="2">
        <v>210.82</v>
      </c>
      <c r="S390" s="2">
        <v>210.82</v>
      </c>
      <c r="T390" s="2">
        <v>31.33</v>
      </c>
      <c r="U390" s="2">
        <v>259</v>
      </c>
      <c r="V390" s="2" t="s">
        <v>28</v>
      </c>
      <c r="X390" s="2"/>
      <c r="Y390" s="2"/>
    </row>
    <row r="391" spans="1:26" x14ac:dyDescent="0.25">
      <c r="A391">
        <v>390</v>
      </c>
      <c r="B391" t="s">
        <v>424</v>
      </c>
      <c r="C391" s="1">
        <v>32204</v>
      </c>
      <c r="D391" t="s">
        <v>23</v>
      </c>
      <c r="E391" s="2" t="s">
        <v>24</v>
      </c>
      <c r="F391" s="2" t="s">
        <v>34</v>
      </c>
      <c r="G391" s="2" t="s">
        <v>26</v>
      </c>
      <c r="H391" s="3">
        <v>40634</v>
      </c>
      <c r="I391" s="2">
        <v>2010</v>
      </c>
      <c r="J391" s="2">
        <v>2014</v>
      </c>
      <c r="K391" s="3">
        <v>43677</v>
      </c>
      <c r="L391" s="2">
        <v>0</v>
      </c>
      <c r="M391" s="2" t="s">
        <v>28</v>
      </c>
      <c r="N391" s="2">
        <v>31</v>
      </c>
      <c r="O391" s="2">
        <v>23.08</v>
      </c>
      <c r="P391" s="2">
        <v>31.41</v>
      </c>
      <c r="Q391" s="2">
        <v>139.71</v>
      </c>
      <c r="R391" s="2">
        <v>210.82</v>
      </c>
      <c r="S391" s="2">
        <v>210.82</v>
      </c>
      <c r="T391" s="2">
        <v>31.43</v>
      </c>
      <c r="U391" s="2">
        <v>50</v>
      </c>
      <c r="V391" s="2" t="s">
        <v>28</v>
      </c>
      <c r="X391" s="2"/>
      <c r="Y391" s="2"/>
    </row>
    <row r="392" spans="1:26" x14ac:dyDescent="0.25">
      <c r="A392">
        <v>391</v>
      </c>
      <c r="B392" t="s">
        <v>425</v>
      </c>
      <c r="C392" s="1">
        <v>27437</v>
      </c>
      <c r="D392" t="s">
        <v>23</v>
      </c>
      <c r="E392" s="2" t="s">
        <v>24</v>
      </c>
      <c r="F392" s="2" t="s">
        <v>34</v>
      </c>
      <c r="G392" s="2" t="s">
        <v>30</v>
      </c>
      <c r="H392" s="3">
        <v>35734</v>
      </c>
      <c r="I392" s="2">
        <v>1997</v>
      </c>
      <c r="J392" s="2">
        <v>2008</v>
      </c>
      <c r="K392" s="3">
        <v>43677</v>
      </c>
      <c r="L392" s="2">
        <v>0</v>
      </c>
      <c r="M392" s="2" t="s">
        <v>28</v>
      </c>
      <c r="N392" s="2">
        <v>44</v>
      </c>
      <c r="O392" s="2">
        <v>22.72</v>
      </c>
      <c r="P392" s="2">
        <v>44.46</v>
      </c>
      <c r="Q392" s="2">
        <v>120.2</v>
      </c>
      <c r="R392" s="2">
        <v>210.82</v>
      </c>
      <c r="S392" s="2">
        <v>210.82</v>
      </c>
      <c r="T392" s="2">
        <v>27.04</v>
      </c>
      <c r="U392" s="2">
        <v>506</v>
      </c>
      <c r="V392" s="2" t="s">
        <v>28</v>
      </c>
      <c r="X392" s="2"/>
      <c r="Y392" s="2"/>
    </row>
    <row r="393" spans="1:26" x14ac:dyDescent="0.25">
      <c r="A393">
        <v>392</v>
      </c>
      <c r="B393" t="s">
        <v>426</v>
      </c>
      <c r="C393" s="1">
        <v>23702</v>
      </c>
      <c r="D393" t="s">
        <v>23</v>
      </c>
      <c r="E393" s="2" t="s">
        <v>80</v>
      </c>
      <c r="F393" s="2" t="s">
        <v>25</v>
      </c>
      <c r="G393" s="2" t="s">
        <v>26</v>
      </c>
      <c r="H393" s="3">
        <v>32087</v>
      </c>
      <c r="I393" s="2">
        <v>1987</v>
      </c>
      <c r="J393" s="2">
        <v>2004</v>
      </c>
      <c r="K393" s="3">
        <v>43677</v>
      </c>
      <c r="L393" s="2">
        <v>0</v>
      </c>
      <c r="M393" s="2" t="s">
        <v>28</v>
      </c>
      <c r="N393" s="2">
        <v>54</v>
      </c>
      <c r="O393" s="2">
        <v>22.96</v>
      </c>
      <c r="P393" s="2">
        <v>54.69</v>
      </c>
      <c r="Q393" s="2">
        <v>99.79</v>
      </c>
      <c r="R393" s="2">
        <v>210.82</v>
      </c>
      <c r="S393" s="2">
        <v>210.82</v>
      </c>
      <c r="T393" s="2">
        <v>22.45</v>
      </c>
      <c r="U393" s="2">
        <v>1058</v>
      </c>
      <c r="V393" s="2" t="s">
        <v>28</v>
      </c>
      <c r="X393" s="2"/>
      <c r="Y393" s="2"/>
    </row>
    <row r="394" spans="1:26" x14ac:dyDescent="0.25">
      <c r="A394">
        <v>393</v>
      </c>
      <c r="B394" t="s">
        <v>427</v>
      </c>
      <c r="C394" s="1">
        <v>33439</v>
      </c>
      <c r="D394" t="s">
        <v>85</v>
      </c>
      <c r="E394" s="2" t="s">
        <v>169</v>
      </c>
      <c r="F394" s="2" t="s">
        <v>25</v>
      </c>
      <c r="G394" s="2" t="s">
        <v>43</v>
      </c>
      <c r="H394" s="3">
        <v>41957</v>
      </c>
      <c r="I394" s="2">
        <v>2014</v>
      </c>
      <c r="J394" s="2">
        <v>2020</v>
      </c>
      <c r="K394" s="3">
        <v>43677</v>
      </c>
      <c r="L394" s="2">
        <v>0</v>
      </c>
      <c r="M394" s="2" t="s">
        <v>28</v>
      </c>
      <c r="N394" s="2">
        <v>28</v>
      </c>
      <c r="O394" s="2">
        <v>23.32</v>
      </c>
      <c r="P394" s="2">
        <v>28.03</v>
      </c>
      <c r="Q394" s="2">
        <v>108.86</v>
      </c>
      <c r="R394" s="2">
        <v>210.82</v>
      </c>
      <c r="S394" s="2">
        <v>210.82</v>
      </c>
      <c r="T394" s="2">
        <v>24.49</v>
      </c>
      <c r="U394" s="2">
        <v>24</v>
      </c>
      <c r="V394" s="2" t="s">
        <v>28</v>
      </c>
      <c r="X394" s="2"/>
      <c r="Y394" s="2"/>
    </row>
    <row r="395" spans="1:26" x14ac:dyDescent="0.25">
      <c r="A395">
        <v>394</v>
      </c>
      <c r="B395" t="s">
        <v>428</v>
      </c>
      <c r="C395" s="1">
        <v>24586</v>
      </c>
      <c r="D395" t="s">
        <v>23</v>
      </c>
      <c r="E395" s="2" t="s">
        <v>121</v>
      </c>
      <c r="F395" s="2" t="s">
        <v>25</v>
      </c>
      <c r="G395" s="2" t="s">
        <v>30</v>
      </c>
      <c r="H395" s="3">
        <v>34278</v>
      </c>
      <c r="I395" s="2">
        <v>1993</v>
      </c>
      <c r="J395" s="2">
        <v>1997</v>
      </c>
      <c r="K395" s="3">
        <v>43677</v>
      </c>
      <c r="L395" s="2">
        <v>0</v>
      </c>
      <c r="M395" s="2" t="s">
        <v>28</v>
      </c>
      <c r="N395" s="2">
        <v>52</v>
      </c>
      <c r="O395" s="2">
        <v>26.54</v>
      </c>
      <c r="P395" s="2">
        <v>52.27</v>
      </c>
      <c r="Q395" s="2">
        <v>102.06</v>
      </c>
      <c r="R395" s="2">
        <v>210.82</v>
      </c>
      <c r="S395" s="2">
        <v>210.82</v>
      </c>
      <c r="T395" s="2">
        <v>22.96</v>
      </c>
      <c r="U395" s="2">
        <v>224</v>
      </c>
      <c r="V395" s="2" t="s">
        <v>28</v>
      </c>
      <c r="X395" s="2"/>
      <c r="Y395" s="2"/>
    </row>
    <row r="396" spans="1:26" x14ac:dyDescent="0.25">
      <c r="A396">
        <v>395</v>
      </c>
      <c r="B396" t="s">
        <v>429</v>
      </c>
      <c r="C396" s="1">
        <v>16532</v>
      </c>
      <c r="D396" t="s">
        <v>23</v>
      </c>
      <c r="E396" s="2" t="s">
        <v>24</v>
      </c>
      <c r="F396" s="2" t="s">
        <v>34</v>
      </c>
      <c r="G396" s="2" t="s">
        <v>30</v>
      </c>
      <c r="H396" s="3">
        <v>25129</v>
      </c>
      <c r="I396" s="2">
        <v>1968</v>
      </c>
      <c r="J396" s="2">
        <v>1969</v>
      </c>
      <c r="K396" s="3">
        <v>43378</v>
      </c>
      <c r="L396" s="2">
        <v>1</v>
      </c>
      <c r="M396" s="2" t="s">
        <v>27</v>
      </c>
      <c r="N396" s="2">
        <v>73</v>
      </c>
      <c r="O396" s="2">
        <v>23.54</v>
      </c>
      <c r="P396" s="2">
        <v>73.5</v>
      </c>
      <c r="Q396" s="2">
        <v>106.59</v>
      </c>
      <c r="R396" s="2">
        <v>210.82</v>
      </c>
      <c r="S396" s="2">
        <v>210.82</v>
      </c>
      <c r="T396" s="2">
        <v>23.98</v>
      </c>
      <c r="U396" s="2">
        <v>27</v>
      </c>
      <c r="V396" s="2" t="s">
        <v>28</v>
      </c>
      <c r="X396" s="2" t="s">
        <v>4432</v>
      </c>
      <c r="Y396" s="2" t="s">
        <v>4401</v>
      </c>
      <c r="Z396" s="2" t="s">
        <v>4469</v>
      </c>
    </row>
    <row r="397" spans="1:26" x14ac:dyDescent="0.25">
      <c r="A397">
        <v>396</v>
      </c>
      <c r="B397" t="s">
        <v>430</v>
      </c>
      <c r="C397" s="1">
        <v>30049</v>
      </c>
      <c r="D397" t="s">
        <v>23</v>
      </c>
      <c r="E397" s="2" t="s">
        <v>24</v>
      </c>
      <c r="F397" s="2" t="s">
        <v>34</v>
      </c>
      <c r="G397" s="2" t="s">
        <v>30</v>
      </c>
      <c r="H397" s="3">
        <v>38296</v>
      </c>
      <c r="I397" s="2">
        <v>2004</v>
      </c>
      <c r="J397" s="2">
        <v>2007</v>
      </c>
      <c r="K397" s="3">
        <v>43677</v>
      </c>
      <c r="L397" s="2">
        <v>0</v>
      </c>
      <c r="M397" s="2" t="s">
        <v>28</v>
      </c>
      <c r="N397" s="2">
        <v>37</v>
      </c>
      <c r="O397" s="2">
        <v>22.58</v>
      </c>
      <c r="P397" s="2">
        <v>37.31</v>
      </c>
      <c r="Q397" s="2">
        <v>115.67</v>
      </c>
      <c r="R397" s="2">
        <v>210.82</v>
      </c>
      <c r="S397" s="2">
        <v>210.82</v>
      </c>
      <c r="T397" s="2">
        <v>26.02</v>
      </c>
      <c r="U397" s="2">
        <v>46</v>
      </c>
      <c r="V397" s="2" t="s">
        <v>28</v>
      </c>
      <c r="X397" s="2"/>
      <c r="Y397" s="2"/>
    </row>
    <row r="398" spans="1:26" x14ac:dyDescent="0.25">
      <c r="A398">
        <v>397</v>
      </c>
      <c r="B398" t="s">
        <v>431</v>
      </c>
      <c r="C398" s="1">
        <v>27770</v>
      </c>
      <c r="D398" t="s">
        <v>23</v>
      </c>
      <c r="E398" s="2" t="s">
        <v>24</v>
      </c>
      <c r="F398" s="2" t="s">
        <v>25</v>
      </c>
      <c r="G398" s="2" t="s">
        <v>30</v>
      </c>
      <c r="H398" s="3">
        <v>37568</v>
      </c>
      <c r="I398" s="2">
        <v>2002</v>
      </c>
      <c r="J398" s="2">
        <v>2003</v>
      </c>
      <c r="K398" s="3">
        <v>43677</v>
      </c>
      <c r="L398" s="2">
        <v>0</v>
      </c>
      <c r="M398" s="2" t="s">
        <v>28</v>
      </c>
      <c r="N398" s="2">
        <v>43</v>
      </c>
      <c r="O398" s="2">
        <v>26.83</v>
      </c>
      <c r="P398" s="2">
        <v>43.55</v>
      </c>
      <c r="Q398" s="2">
        <v>113.4</v>
      </c>
      <c r="R398" s="2">
        <v>210.82</v>
      </c>
      <c r="S398" s="2">
        <v>210.82</v>
      </c>
      <c r="T398" s="2">
        <v>25.51</v>
      </c>
      <c r="U398" s="2">
        <v>35</v>
      </c>
      <c r="V398" s="2" t="s">
        <v>28</v>
      </c>
      <c r="X398" s="2"/>
      <c r="Y398" s="2"/>
    </row>
    <row r="399" spans="1:26" x14ac:dyDescent="0.25">
      <c r="A399">
        <v>398</v>
      </c>
      <c r="B399" t="s">
        <v>432</v>
      </c>
      <c r="C399" s="1">
        <v>20484</v>
      </c>
      <c r="D399" t="s">
        <v>23</v>
      </c>
      <c r="E399" s="2" t="s">
        <v>80</v>
      </c>
      <c r="F399" s="2" t="s">
        <v>34</v>
      </c>
      <c r="G399" s="2" t="s">
        <v>30</v>
      </c>
      <c r="H399" s="3">
        <v>28776</v>
      </c>
      <c r="I399" s="2">
        <v>1978</v>
      </c>
      <c r="J399" s="2">
        <v>1986</v>
      </c>
      <c r="K399" s="3">
        <v>43677</v>
      </c>
      <c r="L399" s="2">
        <v>0</v>
      </c>
      <c r="M399" s="2" t="s">
        <v>28</v>
      </c>
      <c r="N399" s="2">
        <v>63</v>
      </c>
      <c r="O399" s="2">
        <v>22.7</v>
      </c>
      <c r="P399" s="2">
        <v>63.5</v>
      </c>
      <c r="Q399" s="2">
        <v>104.33</v>
      </c>
      <c r="R399" s="2">
        <v>210.82</v>
      </c>
      <c r="S399" s="2">
        <v>210.82</v>
      </c>
      <c r="T399" s="2">
        <v>23.47</v>
      </c>
      <c r="U399" s="2">
        <v>493</v>
      </c>
      <c r="V399" s="2" t="s">
        <v>28</v>
      </c>
      <c r="X399" s="2"/>
      <c r="Y399" s="2"/>
    </row>
    <row r="400" spans="1:26" x14ac:dyDescent="0.25">
      <c r="A400">
        <v>399</v>
      </c>
      <c r="B400" t="s">
        <v>433</v>
      </c>
      <c r="C400" s="1">
        <v>25970</v>
      </c>
      <c r="D400" t="s">
        <v>23</v>
      </c>
      <c r="E400" s="2" t="s">
        <v>80</v>
      </c>
      <c r="F400" s="2" t="s">
        <v>34</v>
      </c>
      <c r="G400" s="2" t="s">
        <v>26</v>
      </c>
      <c r="H400" s="3">
        <v>34646</v>
      </c>
      <c r="I400" s="2">
        <v>1994</v>
      </c>
      <c r="J400" s="2">
        <v>2002</v>
      </c>
      <c r="K400" s="3">
        <v>43677</v>
      </c>
      <c r="L400" s="2">
        <v>0</v>
      </c>
      <c r="M400" s="2" t="s">
        <v>28</v>
      </c>
      <c r="N400" s="2">
        <v>48</v>
      </c>
      <c r="O400" s="2">
        <v>23.75</v>
      </c>
      <c r="P400" s="2">
        <v>48.48</v>
      </c>
      <c r="Q400" s="2">
        <v>99.79</v>
      </c>
      <c r="R400" s="2">
        <v>210.82</v>
      </c>
      <c r="S400" s="2">
        <v>210.82</v>
      </c>
      <c r="T400" s="2">
        <v>22.45</v>
      </c>
      <c r="U400" s="2">
        <v>298</v>
      </c>
      <c r="V400" s="2" t="s">
        <v>28</v>
      </c>
      <c r="X400" s="2"/>
      <c r="Y400" s="2"/>
    </row>
    <row r="401" spans="1:26" x14ac:dyDescent="0.25">
      <c r="A401">
        <v>400</v>
      </c>
      <c r="B401" t="s">
        <v>434</v>
      </c>
      <c r="C401" s="1">
        <v>24708</v>
      </c>
      <c r="D401" t="s">
        <v>23</v>
      </c>
      <c r="E401" s="2" t="s">
        <v>24</v>
      </c>
      <c r="F401" s="2" t="s">
        <v>34</v>
      </c>
      <c r="G401" s="2" t="s">
        <v>30</v>
      </c>
      <c r="H401" s="3">
        <v>32856</v>
      </c>
      <c r="I401" s="2">
        <v>1989</v>
      </c>
      <c r="J401" s="2">
        <v>1990</v>
      </c>
      <c r="K401" s="3">
        <v>43677</v>
      </c>
      <c r="L401" s="2">
        <v>0</v>
      </c>
      <c r="M401" s="2" t="s">
        <v>28</v>
      </c>
      <c r="N401" s="2">
        <v>51</v>
      </c>
      <c r="O401" s="2">
        <v>22.31</v>
      </c>
      <c r="P401" s="2">
        <v>51.93</v>
      </c>
      <c r="Q401" s="2">
        <v>115.67</v>
      </c>
      <c r="R401" s="2">
        <v>210.82</v>
      </c>
      <c r="S401" s="2">
        <v>210.82</v>
      </c>
      <c r="T401" s="2">
        <v>26.02</v>
      </c>
      <c r="U401" s="2">
        <v>42</v>
      </c>
      <c r="V401" s="2" t="s">
        <v>28</v>
      </c>
      <c r="X401" s="2"/>
      <c r="Y401" s="2"/>
    </row>
    <row r="402" spans="1:26" x14ac:dyDescent="0.25">
      <c r="A402">
        <v>401</v>
      </c>
      <c r="B402" t="s">
        <v>435</v>
      </c>
      <c r="C402" s="1">
        <v>26603</v>
      </c>
      <c r="D402" t="s">
        <v>23</v>
      </c>
      <c r="E402" s="2" t="s">
        <v>80</v>
      </c>
      <c r="F402" s="2" t="s">
        <v>34</v>
      </c>
      <c r="G402" s="2" t="s">
        <v>26</v>
      </c>
      <c r="H402" s="3">
        <v>34650</v>
      </c>
      <c r="I402" s="2">
        <v>1994</v>
      </c>
      <c r="J402" s="2">
        <v>1998</v>
      </c>
      <c r="K402" s="3">
        <v>43287</v>
      </c>
      <c r="L402" s="2">
        <v>1</v>
      </c>
      <c r="M402" s="2" t="s">
        <v>27</v>
      </c>
      <c r="N402" s="2">
        <v>45</v>
      </c>
      <c r="O402" s="2">
        <v>22.03</v>
      </c>
      <c r="P402" s="2">
        <v>45.68</v>
      </c>
      <c r="Q402" s="2">
        <v>111.13</v>
      </c>
      <c r="R402" s="2">
        <v>210.82</v>
      </c>
      <c r="S402" s="2">
        <v>210.82</v>
      </c>
      <c r="T402" s="2">
        <v>25</v>
      </c>
      <c r="U402" s="2">
        <v>173</v>
      </c>
      <c r="V402" s="2" t="s">
        <v>28</v>
      </c>
      <c r="X402" s="2" t="s">
        <v>4427</v>
      </c>
      <c r="Y402" s="2" t="s">
        <v>4386</v>
      </c>
      <c r="Z402" s="2" t="s">
        <v>4896</v>
      </c>
    </row>
    <row r="403" spans="1:26" x14ac:dyDescent="0.25">
      <c r="A403">
        <v>402</v>
      </c>
      <c r="B403" t="s">
        <v>436</v>
      </c>
      <c r="C403" s="1">
        <v>28333</v>
      </c>
      <c r="D403" t="s">
        <v>23</v>
      </c>
      <c r="E403" s="2" t="s">
        <v>121</v>
      </c>
      <c r="F403" s="2" t="s">
        <v>34</v>
      </c>
      <c r="G403" s="2" t="s">
        <v>26</v>
      </c>
      <c r="H403" s="3">
        <v>37562</v>
      </c>
      <c r="I403" s="2">
        <v>2002</v>
      </c>
      <c r="J403" s="2">
        <v>2003</v>
      </c>
      <c r="K403" s="3">
        <v>43677</v>
      </c>
      <c r="L403" s="2">
        <v>0</v>
      </c>
      <c r="M403" s="2" t="s">
        <v>28</v>
      </c>
      <c r="N403" s="2">
        <v>42</v>
      </c>
      <c r="O403" s="2">
        <v>25.27</v>
      </c>
      <c r="P403" s="2">
        <v>42.01</v>
      </c>
      <c r="Q403" s="2">
        <v>120.2</v>
      </c>
      <c r="R403" s="2">
        <v>210.82</v>
      </c>
      <c r="S403" s="2">
        <v>210.82</v>
      </c>
      <c r="T403" s="2">
        <v>27.04</v>
      </c>
      <c r="U403" s="2">
        <v>3</v>
      </c>
      <c r="V403" s="2" t="s">
        <v>28</v>
      </c>
      <c r="X403" s="2"/>
      <c r="Y403" s="2"/>
    </row>
    <row r="404" spans="1:26" x14ac:dyDescent="0.25">
      <c r="A404">
        <v>403</v>
      </c>
      <c r="B404" t="s">
        <v>437</v>
      </c>
      <c r="C404" s="1">
        <v>23513</v>
      </c>
      <c r="D404" t="s">
        <v>23</v>
      </c>
      <c r="E404" s="2" t="s">
        <v>121</v>
      </c>
      <c r="F404" s="2" t="s">
        <v>34</v>
      </c>
      <c r="G404" s="2" t="s">
        <v>26</v>
      </c>
      <c r="H404" s="3">
        <v>31716</v>
      </c>
      <c r="I404" s="2">
        <v>1986</v>
      </c>
      <c r="J404" s="2">
        <v>2000</v>
      </c>
      <c r="K404" s="3">
        <v>43677</v>
      </c>
      <c r="L404" s="2">
        <v>0</v>
      </c>
      <c r="M404" s="2" t="s">
        <v>28</v>
      </c>
      <c r="N404" s="2">
        <v>55</v>
      </c>
      <c r="O404" s="2">
        <v>22.46</v>
      </c>
      <c r="P404" s="2">
        <v>55.21</v>
      </c>
      <c r="Q404" s="2">
        <v>104.33</v>
      </c>
      <c r="R404" s="2">
        <v>210.82</v>
      </c>
      <c r="S404" s="2">
        <v>210.82</v>
      </c>
      <c r="T404" s="2">
        <v>23.47</v>
      </c>
      <c r="U404" s="2">
        <v>748</v>
      </c>
      <c r="V404" s="2" t="s">
        <v>28</v>
      </c>
      <c r="X404" s="2"/>
      <c r="Y404" s="2"/>
    </row>
    <row r="405" spans="1:26" x14ac:dyDescent="0.25">
      <c r="A405">
        <v>404</v>
      </c>
      <c r="B405" t="s">
        <v>438</v>
      </c>
      <c r="C405" s="1">
        <v>30451</v>
      </c>
      <c r="D405" t="s">
        <v>23</v>
      </c>
      <c r="E405" s="2" t="s">
        <v>121</v>
      </c>
      <c r="F405" s="2" t="s">
        <v>34</v>
      </c>
      <c r="G405" s="2" t="s">
        <v>26</v>
      </c>
      <c r="H405" s="3">
        <v>37646</v>
      </c>
      <c r="I405" s="2">
        <v>2002</v>
      </c>
      <c r="J405" s="2">
        <v>2007</v>
      </c>
      <c r="K405" s="3">
        <v>43677</v>
      </c>
      <c r="L405" s="2">
        <v>0</v>
      </c>
      <c r="M405" s="2" t="s">
        <v>28</v>
      </c>
      <c r="N405" s="2">
        <v>36</v>
      </c>
      <c r="O405" s="2">
        <v>19.7</v>
      </c>
      <c r="P405" s="2">
        <v>36.21</v>
      </c>
      <c r="Q405" s="2">
        <v>106.59</v>
      </c>
      <c r="R405" s="2">
        <v>210.82</v>
      </c>
      <c r="S405" s="2">
        <v>210.82</v>
      </c>
      <c r="T405" s="2">
        <v>23.98</v>
      </c>
      <c r="U405" s="2">
        <v>72</v>
      </c>
      <c r="V405" s="2" t="s">
        <v>28</v>
      </c>
      <c r="X405" s="2"/>
      <c r="Y405" s="2"/>
    </row>
    <row r="406" spans="1:26" x14ac:dyDescent="0.25">
      <c r="A406">
        <v>405</v>
      </c>
      <c r="B406" t="s">
        <v>439</v>
      </c>
      <c r="C406" s="1">
        <v>32468</v>
      </c>
      <c r="D406" t="s">
        <v>23</v>
      </c>
      <c r="E406" s="2" t="s">
        <v>169</v>
      </c>
      <c r="F406" s="2" t="s">
        <v>34</v>
      </c>
      <c r="G406" s="2" t="s">
        <v>26</v>
      </c>
      <c r="H406" s="3">
        <v>40478</v>
      </c>
      <c r="I406" s="2">
        <v>2010</v>
      </c>
      <c r="J406" s="2">
        <v>2017</v>
      </c>
      <c r="K406" s="3">
        <v>43677</v>
      </c>
      <c r="L406" s="2">
        <v>0</v>
      </c>
      <c r="M406" s="2" t="s">
        <v>28</v>
      </c>
      <c r="N406" s="2">
        <v>30</v>
      </c>
      <c r="O406" s="2">
        <v>21.93</v>
      </c>
      <c r="P406" s="2">
        <v>30.69</v>
      </c>
      <c r="Q406" s="2">
        <v>106.59</v>
      </c>
      <c r="R406" s="2">
        <v>210.82</v>
      </c>
      <c r="S406" s="2">
        <v>210.82</v>
      </c>
      <c r="T406" s="2">
        <v>23.98</v>
      </c>
      <c r="U406" s="2">
        <v>233</v>
      </c>
      <c r="V406" s="2" t="s">
        <v>28</v>
      </c>
      <c r="X406" s="2"/>
      <c r="Y406" s="2"/>
    </row>
    <row r="407" spans="1:26" x14ac:dyDescent="0.25">
      <c r="A407">
        <v>406</v>
      </c>
      <c r="B407" t="s">
        <v>440</v>
      </c>
      <c r="C407" s="1">
        <v>21680</v>
      </c>
      <c r="D407" t="s">
        <v>23</v>
      </c>
      <c r="E407" s="2" t="s">
        <v>80</v>
      </c>
      <c r="F407" s="2" t="s">
        <v>34</v>
      </c>
      <c r="G407" s="2" t="s">
        <v>30</v>
      </c>
      <c r="H407" s="3">
        <v>29889</v>
      </c>
      <c r="I407" s="2">
        <v>1981</v>
      </c>
      <c r="J407" s="2">
        <v>1999</v>
      </c>
      <c r="K407" s="3">
        <v>43677</v>
      </c>
      <c r="L407" s="2">
        <v>0</v>
      </c>
      <c r="M407" s="2" t="s">
        <v>28</v>
      </c>
      <c r="N407" s="2">
        <v>60</v>
      </c>
      <c r="O407" s="2">
        <v>22.48</v>
      </c>
      <c r="P407" s="2">
        <v>60.22</v>
      </c>
      <c r="Q407" s="2">
        <v>106.59</v>
      </c>
      <c r="R407" s="2">
        <v>210.82</v>
      </c>
      <c r="S407" s="2">
        <v>210.82</v>
      </c>
      <c r="T407" s="2">
        <v>23.98</v>
      </c>
      <c r="U407" s="2">
        <v>1138</v>
      </c>
      <c r="V407" s="2" t="s">
        <v>28</v>
      </c>
      <c r="X407" s="2"/>
      <c r="Y407" s="2"/>
    </row>
    <row r="408" spans="1:26" x14ac:dyDescent="0.25">
      <c r="A408">
        <v>407</v>
      </c>
      <c r="B408" t="s">
        <v>441</v>
      </c>
      <c r="C408" s="1">
        <v>20024</v>
      </c>
      <c r="D408" t="s">
        <v>23</v>
      </c>
      <c r="E408" s="2" t="s">
        <v>24</v>
      </c>
      <c r="F408" s="2" t="s">
        <v>34</v>
      </c>
      <c r="G408" s="2" t="s">
        <v>30</v>
      </c>
      <c r="H408" s="3">
        <v>30985</v>
      </c>
      <c r="I408" s="2">
        <v>1984</v>
      </c>
      <c r="J408" s="2">
        <v>1985</v>
      </c>
      <c r="K408" s="3">
        <v>43677</v>
      </c>
      <c r="L408" s="2">
        <v>0</v>
      </c>
      <c r="M408" s="2" t="s">
        <v>28</v>
      </c>
      <c r="N408" s="2">
        <v>64</v>
      </c>
      <c r="O408" s="2">
        <v>30.01</v>
      </c>
      <c r="P408" s="2">
        <v>64.760000000000005</v>
      </c>
      <c r="Q408" s="2">
        <v>108.86</v>
      </c>
      <c r="R408" s="2">
        <v>210.82</v>
      </c>
      <c r="S408" s="2">
        <v>210.82</v>
      </c>
      <c r="T408" s="2">
        <v>24.49</v>
      </c>
      <c r="U408" s="2">
        <v>39</v>
      </c>
      <c r="V408" s="2" t="s">
        <v>28</v>
      </c>
      <c r="X408" s="2"/>
      <c r="Y408" s="2"/>
    </row>
    <row r="409" spans="1:26" x14ac:dyDescent="0.25">
      <c r="A409">
        <v>408</v>
      </c>
      <c r="B409" t="s">
        <v>442</v>
      </c>
      <c r="C409" s="1">
        <v>23872</v>
      </c>
      <c r="D409" t="s">
        <v>23</v>
      </c>
      <c r="E409" s="2" t="s">
        <v>24</v>
      </c>
      <c r="F409" s="2" t="s">
        <v>25</v>
      </c>
      <c r="G409" s="2" t="s">
        <v>30</v>
      </c>
      <c r="H409" s="3">
        <v>32462</v>
      </c>
      <c r="I409" s="2">
        <v>1988</v>
      </c>
      <c r="J409" s="2">
        <v>1999</v>
      </c>
      <c r="K409" s="3">
        <v>43677</v>
      </c>
      <c r="L409" s="2">
        <v>0</v>
      </c>
      <c r="M409" s="2" t="s">
        <v>28</v>
      </c>
      <c r="N409" s="2">
        <v>54</v>
      </c>
      <c r="O409" s="2">
        <v>23.52</v>
      </c>
      <c r="P409" s="2">
        <v>54.22</v>
      </c>
      <c r="Q409" s="2">
        <v>104.33</v>
      </c>
      <c r="R409" s="2">
        <v>210.82</v>
      </c>
      <c r="S409" s="2">
        <v>210.82</v>
      </c>
      <c r="T409" s="2">
        <v>23.47</v>
      </c>
      <c r="U409" s="2">
        <v>678</v>
      </c>
      <c r="V409" s="2" t="s">
        <v>28</v>
      </c>
      <c r="X409" s="2"/>
      <c r="Y409" s="2"/>
    </row>
    <row r="410" spans="1:26" x14ac:dyDescent="0.25">
      <c r="A410">
        <v>409</v>
      </c>
      <c r="B410" t="s">
        <v>443</v>
      </c>
      <c r="C410" s="1">
        <v>31544</v>
      </c>
      <c r="D410" t="s">
        <v>23</v>
      </c>
      <c r="E410" s="2" t="s">
        <v>169</v>
      </c>
      <c r="F410" s="2" t="s">
        <v>25</v>
      </c>
      <c r="G410" s="2" t="s">
        <v>26</v>
      </c>
      <c r="H410" s="3">
        <v>39022</v>
      </c>
      <c r="I410" s="2">
        <v>2006</v>
      </c>
      <c r="J410" s="2">
        <v>2009</v>
      </c>
      <c r="K410" s="3">
        <v>43677</v>
      </c>
      <c r="L410" s="2">
        <v>0</v>
      </c>
      <c r="M410" s="2" t="s">
        <v>28</v>
      </c>
      <c r="N410" s="2">
        <v>33</v>
      </c>
      <c r="O410" s="2">
        <v>20.47</v>
      </c>
      <c r="P410" s="2">
        <v>33.22</v>
      </c>
      <c r="Q410" s="2">
        <v>104.33</v>
      </c>
      <c r="R410" s="2">
        <v>210.82</v>
      </c>
      <c r="S410" s="2">
        <v>210.82</v>
      </c>
      <c r="T410" s="2">
        <v>23.47</v>
      </c>
      <c r="U410" s="2">
        <v>47</v>
      </c>
      <c r="V410" s="2" t="s">
        <v>28</v>
      </c>
      <c r="X410" s="2"/>
      <c r="Y410" s="2"/>
    </row>
    <row r="411" spans="1:26" x14ac:dyDescent="0.25">
      <c r="A411">
        <v>410</v>
      </c>
      <c r="B411" t="s">
        <v>444</v>
      </c>
      <c r="C411" s="1">
        <v>9935</v>
      </c>
      <c r="D411" t="s">
        <v>23</v>
      </c>
      <c r="E411" s="2" t="s">
        <v>24</v>
      </c>
      <c r="F411" s="2" t="s">
        <v>34</v>
      </c>
      <c r="G411" s="2" t="s">
        <v>30</v>
      </c>
      <c r="H411" s="3">
        <v>18933</v>
      </c>
      <c r="I411" s="2">
        <v>1951</v>
      </c>
      <c r="J411" s="2">
        <v>1960</v>
      </c>
      <c r="K411" s="3">
        <v>41067</v>
      </c>
      <c r="L411" s="2">
        <v>1</v>
      </c>
      <c r="M411" s="2" t="s">
        <v>27</v>
      </c>
      <c r="N411" s="2">
        <v>85</v>
      </c>
      <c r="O411" s="2">
        <v>24.64</v>
      </c>
      <c r="P411" s="2">
        <v>85.23</v>
      </c>
      <c r="Q411" s="2">
        <v>106.59</v>
      </c>
      <c r="R411" s="2">
        <v>210.82</v>
      </c>
      <c r="S411" s="2">
        <v>210.82</v>
      </c>
      <c r="T411" s="2">
        <v>23.98</v>
      </c>
      <c r="U411" s="2">
        <v>596</v>
      </c>
      <c r="V411" s="2" t="s">
        <v>28</v>
      </c>
      <c r="X411" s="2" t="s">
        <v>4433</v>
      </c>
      <c r="Y411" s="2" t="s">
        <v>4434</v>
      </c>
      <c r="Z411" s="2" t="s">
        <v>4469</v>
      </c>
    </row>
    <row r="412" spans="1:26" x14ac:dyDescent="0.25">
      <c r="A412">
        <v>411</v>
      </c>
      <c r="B412" t="s">
        <v>445</v>
      </c>
      <c r="C412" s="1">
        <v>23589</v>
      </c>
      <c r="D412" t="s">
        <v>23</v>
      </c>
      <c r="E412" s="2" t="s">
        <v>24</v>
      </c>
      <c r="F412" s="2" t="s">
        <v>34</v>
      </c>
      <c r="G412" s="2" t="s">
        <v>30</v>
      </c>
      <c r="H412" s="3">
        <v>32452</v>
      </c>
      <c r="I412" s="2">
        <v>1988</v>
      </c>
      <c r="J412" s="2">
        <v>1991</v>
      </c>
      <c r="K412" s="3">
        <v>43677</v>
      </c>
      <c r="L412" s="2">
        <v>0</v>
      </c>
      <c r="M412" s="2" t="s">
        <v>28</v>
      </c>
      <c r="N412" s="2">
        <v>54</v>
      </c>
      <c r="O412" s="2">
        <v>24.27</v>
      </c>
      <c r="P412" s="2">
        <v>55</v>
      </c>
      <c r="Q412" s="2">
        <v>106.59</v>
      </c>
      <c r="R412" s="2">
        <v>210.82</v>
      </c>
      <c r="S412" s="2">
        <v>210.82</v>
      </c>
      <c r="T412" s="2">
        <v>23.98</v>
      </c>
      <c r="U412" s="2">
        <v>136</v>
      </c>
      <c r="V412" s="2" t="s">
        <v>28</v>
      </c>
      <c r="X412" s="2"/>
      <c r="Y412" s="2"/>
    </row>
    <row r="413" spans="1:26" x14ac:dyDescent="0.25">
      <c r="A413">
        <v>412</v>
      </c>
      <c r="B413" t="s">
        <v>446</v>
      </c>
      <c r="C413" s="1">
        <v>27595</v>
      </c>
      <c r="D413" t="s">
        <v>23</v>
      </c>
      <c r="E413" s="2" t="s">
        <v>24</v>
      </c>
      <c r="F413" s="2" t="s">
        <v>34</v>
      </c>
      <c r="G413" s="2" t="s">
        <v>30</v>
      </c>
      <c r="H413" s="3">
        <v>36196</v>
      </c>
      <c r="I413" s="2">
        <v>1998</v>
      </c>
      <c r="J413" s="2">
        <v>1999</v>
      </c>
      <c r="K413" s="3">
        <v>43677</v>
      </c>
      <c r="L413" s="2">
        <v>0</v>
      </c>
      <c r="M413" s="2" t="s">
        <v>28</v>
      </c>
      <c r="N413" s="2">
        <v>44</v>
      </c>
      <c r="O413" s="2">
        <v>23.55</v>
      </c>
      <c r="P413" s="2">
        <v>44.03</v>
      </c>
      <c r="Q413" s="2">
        <v>117.93</v>
      </c>
      <c r="R413" s="2">
        <v>210.82</v>
      </c>
      <c r="S413" s="2">
        <v>210.82</v>
      </c>
      <c r="T413" s="2">
        <v>26.53</v>
      </c>
      <c r="U413" s="2">
        <v>9</v>
      </c>
      <c r="V413" s="2" t="s">
        <v>28</v>
      </c>
      <c r="X413" s="2"/>
      <c r="Y413" s="2"/>
    </row>
    <row r="414" spans="1:26" x14ac:dyDescent="0.25">
      <c r="A414">
        <v>413</v>
      </c>
      <c r="B414" t="s">
        <v>447</v>
      </c>
      <c r="C414" s="1">
        <v>20407</v>
      </c>
      <c r="D414" t="s">
        <v>23</v>
      </c>
      <c r="E414" s="2" t="s">
        <v>80</v>
      </c>
      <c r="F414" s="2" t="s">
        <v>34</v>
      </c>
      <c r="G414" s="2" t="s">
        <v>30</v>
      </c>
      <c r="H414" s="3">
        <v>28417</v>
      </c>
      <c r="I414" s="2">
        <v>1977</v>
      </c>
      <c r="J414" s="2">
        <v>1991</v>
      </c>
      <c r="K414" s="3">
        <v>43677</v>
      </c>
      <c r="L414" s="2">
        <v>0</v>
      </c>
      <c r="M414" s="2" t="s">
        <v>28</v>
      </c>
      <c r="N414" s="2">
        <v>63</v>
      </c>
      <c r="O414" s="2">
        <v>21.93</v>
      </c>
      <c r="P414" s="2">
        <v>63.71</v>
      </c>
      <c r="Q414" s="2">
        <v>104.33</v>
      </c>
      <c r="R414" s="2">
        <v>210.82</v>
      </c>
      <c r="S414" s="2">
        <v>210.82</v>
      </c>
      <c r="T414" s="2">
        <v>23.47</v>
      </c>
      <c r="U414" s="2">
        <v>1107</v>
      </c>
      <c r="V414" s="2" t="s">
        <v>28</v>
      </c>
      <c r="X414" s="2"/>
      <c r="Y414" s="2"/>
    </row>
    <row r="415" spans="1:26" x14ac:dyDescent="0.25">
      <c r="A415">
        <v>414</v>
      </c>
      <c r="B415" t="s">
        <v>448</v>
      </c>
      <c r="C415" s="1">
        <v>31710</v>
      </c>
      <c r="D415" t="s">
        <v>23</v>
      </c>
      <c r="E415" s="2" t="s">
        <v>24</v>
      </c>
      <c r="F415" s="2" t="s">
        <v>34</v>
      </c>
      <c r="G415" s="2" t="s">
        <v>26</v>
      </c>
      <c r="H415" s="3">
        <v>40485</v>
      </c>
      <c r="I415" s="2">
        <v>2010</v>
      </c>
      <c r="J415" s="2">
        <v>2011</v>
      </c>
      <c r="K415" s="3">
        <v>43677</v>
      </c>
      <c r="L415" s="2">
        <v>0</v>
      </c>
      <c r="M415" s="2" t="s">
        <v>28</v>
      </c>
      <c r="N415" s="2">
        <v>32</v>
      </c>
      <c r="O415" s="2">
        <v>24.02</v>
      </c>
      <c r="P415" s="2">
        <v>32.76</v>
      </c>
      <c r="Q415" s="2">
        <v>138.34</v>
      </c>
      <c r="R415" s="2">
        <v>210.82</v>
      </c>
      <c r="S415" s="2">
        <v>210.82</v>
      </c>
      <c r="T415" s="2">
        <v>31.13</v>
      </c>
      <c r="U415" s="2">
        <v>21</v>
      </c>
      <c r="V415" s="2" t="s">
        <v>28</v>
      </c>
      <c r="X415" s="2"/>
      <c r="Y415" s="2"/>
    </row>
    <row r="416" spans="1:26" x14ac:dyDescent="0.25">
      <c r="A416">
        <v>415</v>
      </c>
      <c r="B416" t="s">
        <v>449</v>
      </c>
      <c r="C416" s="1">
        <v>10361</v>
      </c>
      <c r="D416" t="s">
        <v>23</v>
      </c>
      <c r="E416" s="2" t="s">
        <v>24</v>
      </c>
      <c r="F416" s="2" t="s">
        <v>34</v>
      </c>
      <c r="G416" s="2" t="s">
        <v>30</v>
      </c>
      <c r="H416" s="3">
        <v>19012</v>
      </c>
      <c r="I416" s="2">
        <v>1951</v>
      </c>
      <c r="J416" s="2">
        <v>1952</v>
      </c>
      <c r="K416" s="3">
        <v>36374</v>
      </c>
      <c r="L416" s="2">
        <v>1</v>
      </c>
      <c r="M416" s="2" t="s">
        <v>27</v>
      </c>
      <c r="N416" s="2">
        <v>71</v>
      </c>
      <c r="O416" s="2">
        <v>23.69</v>
      </c>
      <c r="P416" s="2">
        <v>71.22</v>
      </c>
      <c r="Q416" s="2">
        <v>95.25</v>
      </c>
      <c r="R416" s="2">
        <v>210.82</v>
      </c>
      <c r="S416" s="2">
        <v>210.82</v>
      </c>
      <c r="T416" s="2">
        <v>21.43</v>
      </c>
      <c r="U416" s="2">
        <v>28</v>
      </c>
      <c r="V416" s="2" t="s">
        <v>28</v>
      </c>
      <c r="W416" s="2" t="s">
        <v>4395</v>
      </c>
      <c r="X416" s="2" t="s">
        <v>4435</v>
      </c>
      <c r="Y416" s="2" t="s">
        <v>4421</v>
      </c>
      <c r="Z416" s="2" t="s">
        <v>4435</v>
      </c>
    </row>
    <row r="417" spans="1:26" x14ac:dyDescent="0.25">
      <c r="A417">
        <v>416</v>
      </c>
      <c r="B417" t="s">
        <v>450</v>
      </c>
      <c r="C417" s="1">
        <v>28168</v>
      </c>
      <c r="D417" t="s">
        <v>23</v>
      </c>
      <c r="E417" s="2" t="s">
        <v>24</v>
      </c>
      <c r="F417" s="2" t="s">
        <v>34</v>
      </c>
      <c r="G417" s="2" t="s">
        <v>26</v>
      </c>
      <c r="H417" s="3">
        <v>36903</v>
      </c>
      <c r="I417" s="2">
        <v>2000</v>
      </c>
      <c r="J417" s="2">
        <v>2005</v>
      </c>
      <c r="K417" s="3">
        <v>43677</v>
      </c>
      <c r="L417" s="2">
        <v>0</v>
      </c>
      <c r="M417" s="2" t="s">
        <v>28</v>
      </c>
      <c r="N417" s="2">
        <v>42</v>
      </c>
      <c r="O417" s="2">
        <v>23.92</v>
      </c>
      <c r="P417" s="2">
        <v>42.46</v>
      </c>
      <c r="Q417" s="2">
        <v>113.4</v>
      </c>
      <c r="R417" s="2">
        <v>210.82</v>
      </c>
      <c r="S417" s="2">
        <v>210.82</v>
      </c>
      <c r="T417" s="2">
        <v>25.51</v>
      </c>
      <c r="U417" s="2">
        <v>108</v>
      </c>
      <c r="V417" s="2" t="s">
        <v>28</v>
      </c>
      <c r="X417" s="2"/>
      <c r="Y417" s="2"/>
    </row>
    <row r="418" spans="1:26" x14ac:dyDescent="0.25">
      <c r="A418">
        <v>417</v>
      </c>
      <c r="B418" t="s">
        <v>451</v>
      </c>
      <c r="C418" s="1">
        <v>31048</v>
      </c>
      <c r="D418" t="s">
        <v>23</v>
      </c>
      <c r="E418" s="2" t="s">
        <v>121</v>
      </c>
      <c r="F418" s="2" t="s">
        <v>25</v>
      </c>
      <c r="G418" s="2" t="s">
        <v>30</v>
      </c>
      <c r="H418" s="3">
        <v>40452</v>
      </c>
      <c r="I418" s="2">
        <v>2010</v>
      </c>
      <c r="J418" s="2">
        <v>2017</v>
      </c>
      <c r="K418" s="3">
        <v>43677</v>
      </c>
      <c r="L418" s="2">
        <v>0</v>
      </c>
      <c r="M418" s="2" t="s">
        <v>28</v>
      </c>
      <c r="N418" s="2">
        <v>34</v>
      </c>
      <c r="O418" s="2">
        <v>25.75</v>
      </c>
      <c r="P418" s="2">
        <v>34.58</v>
      </c>
      <c r="Q418" s="2">
        <v>111.13</v>
      </c>
      <c r="R418" s="2">
        <v>210.82</v>
      </c>
      <c r="S418" s="2">
        <v>210.82</v>
      </c>
      <c r="T418" s="2">
        <v>25</v>
      </c>
      <c r="U418" s="2">
        <v>302</v>
      </c>
      <c r="V418" s="2" t="s">
        <v>28</v>
      </c>
      <c r="X418" s="2"/>
      <c r="Y418" s="2"/>
    </row>
    <row r="419" spans="1:26" x14ac:dyDescent="0.25">
      <c r="A419">
        <v>418</v>
      </c>
      <c r="B419" t="s">
        <v>452</v>
      </c>
      <c r="C419" s="1">
        <v>27599</v>
      </c>
      <c r="D419" t="s">
        <v>23</v>
      </c>
      <c r="E419" s="2" t="s">
        <v>169</v>
      </c>
      <c r="F419" s="2" t="s">
        <v>34</v>
      </c>
      <c r="G419" s="2" t="s">
        <v>30</v>
      </c>
      <c r="H419" s="3">
        <v>36210</v>
      </c>
      <c r="I419" s="2">
        <v>1998</v>
      </c>
      <c r="J419" s="2">
        <v>2000</v>
      </c>
      <c r="K419" s="3">
        <v>43677</v>
      </c>
      <c r="L419" s="2">
        <v>0</v>
      </c>
      <c r="M419" s="2" t="s">
        <v>28</v>
      </c>
      <c r="N419" s="2">
        <v>44</v>
      </c>
      <c r="O419" s="2">
        <v>23.58</v>
      </c>
      <c r="P419" s="2">
        <v>44.02</v>
      </c>
      <c r="Q419" s="2">
        <v>97.52</v>
      </c>
      <c r="R419" s="2">
        <v>210.82</v>
      </c>
      <c r="S419" s="2">
        <v>210.82</v>
      </c>
      <c r="T419" s="2">
        <v>21.94</v>
      </c>
      <c r="U419" s="2">
        <v>43</v>
      </c>
      <c r="V419" s="2" t="s">
        <v>28</v>
      </c>
      <c r="X419" s="2"/>
      <c r="Y419" s="2"/>
    </row>
    <row r="420" spans="1:26" x14ac:dyDescent="0.25">
      <c r="A420">
        <v>419</v>
      </c>
      <c r="B420" t="s">
        <v>453</v>
      </c>
      <c r="C420" s="1">
        <v>31316</v>
      </c>
      <c r="D420" t="s">
        <v>23</v>
      </c>
      <c r="E420" s="2" t="s">
        <v>24</v>
      </c>
      <c r="F420" s="2" t="s">
        <v>34</v>
      </c>
      <c r="G420" s="2" t="s">
        <v>30</v>
      </c>
      <c r="H420" s="3">
        <v>40905</v>
      </c>
      <c r="I420" s="2">
        <v>2011</v>
      </c>
      <c r="J420" s="2">
        <v>2015</v>
      </c>
      <c r="K420" s="3">
        <v>43677</v>
      </c>
      <c r="L420" s="2">
        <v>0</v>
      </c>
      <c r="M420" s="2" t="s">
        <v>28</v>
      </c>
      <c r="N420" s="2">
        <v>33</v>
      </c>
      <c r="O420" s="2">
        <v>26.25</v>
      </c>
      <c r="P420" s="2">
        <v>33.840000000000003</v>
      </c>
      <c r="Q420" s="2">
        <v>117.93</v>
      </c>
      <c r="R420" s="2">
        <v>210.82</v>
      </c>
      <c r="S420" s="2">
        <v>210.82</v>
      </c>
      <c r="T420" s="2">
        <v>26.53</v>
      </c>
      <c r="U420" s="2">
        <v>201</v>
      </c>
      <c r="V420" s="2" t="s">
        <v>28</v>
      </c>
      <c r="X420" s="2"/>
      <c r="Y420" s="2"/>
    </row>
    <row r="421" spans="1:26" x14ac:dyDescent="0.25">
      <c r="A421">
        <v>420</v>
      </c>
      <c r="B421" t="s">
        <v>454</v>
      </c>
      <c r="C421" s="1">
        <v>22237</v>
      </c>
      <c r="D421" t="s">
        <v>23</v>
      </c>
      <c r="E421" s="2" t="s">
        <v>24</v>
      </c>
      <c r="F421" s="2" t="s">
        <v>34</v>
      </c>
      <c r="G421" s="2" t="s">
        <v>30</v>
      </c>
      <c r="H421" s="3">
        <v>30617</v>
      </c>
      <c r="I421" s="2">
        <v>1983</v>
      </c>
      <c r="J421" s="2">
        <v>1988</v>
      </c>
      <c r="K421" s="3">
        <v>43677</v>
      </c>
      <c r="L421" s="2">
        <v>0</v>
      </c>
      <c r="M421" s="2" t="s">
        <v>28</v>
      </c>
      <c r="N421" s="2">
        <v>58</v>
      </c>
      <c r="O421" s="2">
        <v>22.94</v>
      </c>
      <c r="P421" s="2">
        <v>58.7</v>
      </c>
      <c r="Q421" s="2">
        <v>111.13</v>
      </c>
      <c r="R421" s="2">
        <v>210.82</v>
      </c>
      <c r="S421" s="2">
        <v>210.82</v>
      </c>
      <c r="T421" s="2">
        <v>25</v>
      </c>
      <c r="U421" s="2">
        <v>403</v>
      </c>
      <c r="V421" s="2" t="s">
        <v>28</v>
      </c>
      <c r="X421" s="2"/>
      <c r="Y421" s="2"/>
    </row>
    <row r="422" spans="1:26" x14ac:dyDescent="0.25">
      <c r="A422">
        <v>421</v>
      </c>
      <c r="B422" t="s">
        <v>455</v>
      </c>
      <c r="C422" s="1">
        <v>24057</v>
      </c>
      <c r="D422" t="s">
        <v>23</v>
      </c>
      <c r="E422" s="2" t="s">
        <v>121</v>
      </c>
      <c r="F422" s="2" t="s">
        <v>34</v>
      </c>
      <c r="G422" s="2" t="s">
        <v>26</v>
      </c>
      <c r="H422" s="3">
        <v>32600</v>
      </c>
      <c r="I422" s="2">
        <v>1988</v>
      </c>
      <c r="J422" s="2">
        <v>1989</v>
      </c>
      <c r="K422" s="3">
        <v>43677</v>
      </c>
      <c r="L422" s="2">
        <v>0</v>
      </c>
      <c r="M422" s="2" t="s">
        <v>28</v>
      </c>
      <c r="N422" s="2">
        <v>53</v>
      </c>
      <c r="O422" s="2">
        <v>23.39</v>
      </c>
      <c r="P422" s="2">
        <v>53.72</v>
      </c>
      <c r="Q422" s="2">
        <v>97.52</v>
      </c>
      <c r="R422" s="2">
        <v>210.82</v>
      </c>
      <c r="S422" s="2">
        <v>210.82</v>
      </c>
      <c r="T422" s="2">
        <v>21.94</v>
      </c>
      <c r="U422" s="2">
        <v>1</v>
      </c>
      <c r="V422" s="2" t="s">
        <v>28</v>
      </c>
      <c r="X422" s="2"/>
      <c r="Y422" s="2"/>
    </row>
    <row r="423" spans="1:26" x14ac:dyDescent="0.25">
      <c r="A423">
        <v>422</v>
      </c>
      <c r="B423" t="s">
        <v>456</v>
      </c>
      <c r="C423" s="1">
        <v>24869</v>
      </c>
      <c r="D423" t="s">
        <v>23</v>
      </c>
      <c r="E423" s="2" t="s">
        <v>24</v>
      </c>
      <c r="F423" s="2" t="s">
        <v>34</v>
      </c>
      <c r="G423" s="2" t="s">
        <v>30</v>
      </c>
      <c r="H423" s="3">
        <v>35370</v>
      </c>
      <c r="I423" s="2">
        <v>1996</v>
      </c>
      <c r="J423" s="2">
        <v>1997</v>
      </c>
      <c r="K423" s="3">
        <v>43677</v>
      </c>
      <c r="L423" s="2">
        <v>0</v>
      </c>
      <c r="M423" s="2" t="s">
        <v>28</v>
      </c>
      <c r="N423" s="2">
        <v>51</v>
      </c>
      <c r="O423" s="2">
        <v>28.75</v>
      </c>
      <c r="P423" s="2">
        <v>51.49</v>
      </c>
      <c r="Q423" s="2">
        <v>104.33</v>
      </c>
      <c r="R423" s="2">
        <v>210.82</v>
      </c>
      <c r="S423" s="2">
        <v>210.82</v>
      </c>
      <c r="T423" s="2">
        <v>23.47</v>
      </c>
      <c r="U423" s="2">
        <v>70</v>
      </c>
      <c r="V423" s="2" t="s">
        <v>28</v>
      </c>
      <c r="X423" s="2"/>
      <c r="Y423" s="2"/>
    </row>
    <row r="424" spans="1:26" x14ac:dyDescent="0.25">
      <c r="A424">
        <v>423</v>
      </c>
      <c r="B424" t="s">
        <v>457</v>
      </c>
      <c r="C424" s="1">
        <v>23709</v>
      </c>
      <c r="D424" t="s">
        <v>23</v>
      </c>
      <c r="E424" s="2" t="s">
        <v>80</v>
      </c>
      <c r="F424" s="2" t="s">
        <v>34</v>
      </c>
      <c r="G424" s="2" t="s">
        <v>26</v>
      </c>
      <c r="H424" s="3">
        <v>31716</v>
      </c>
      <c r="I424" s="2">
        <v>1986</v>
      </c>
      <c r="J424" s="2">
        <v>1995</v>
      </c>
      <c r="K424" s="3">
        <v>42013</v>
      </c>
      <c r="L424" s="2">
        <v>1</v>
      </c>
      <c r="M424" s="2" t="s">
        <v>27</v>
      </c>
      <c r="N424" s="2">
        <v>50</v>
      </c>
      <c r="O424" s="2">
        <v>21.92</v>
      </c>
      <c r="P424" s="2">
        <v>50.11</v>
      </c>
      <c r="Q424" s="2">
        <v>104.33</v>
      </c>
      <c r="R424" s="2">
        <v>210.82</v>
      </c>
      <c r="S424" s="2">
        <v>210.82</v>
      </c>
      <c r="T424" s="2">
        <v>23.47</v>
      </c>
      <c r="U424" s="2">
        <v>280</v>
      </c>
      <c r="V424" s="2" t="s">
        <v>28</v>
      </c>
      <c r="W424" s="2" t="s">
        <v>4384</v>
      </c>
      <c r="X424" s="2" t="s">
        <v>4436</v>
      </c>
      <c r="Y424" s="2" t="s">
        <v>4437</v>
      </c>
      <c r="Z424" s="2" t="s">
        <v>4902</v>
      </c>
    </row>
    <row r="425" spans="1:26" x14ac:dyDescent="0.25">
      <c r="A425">
        <v>424</v>
      </c>
      <c r="B425" t="s">
        <v>458</v>
      </c>
      <c r="C425" s="1">
        <v>31614</v>
      </c>
      <c r="D425" t="s">
        <v>23</v>
      </c>
      <c r="E425" s="2" t="s">
        <v>121</v>
      </c>
      <c r="F425" s="2" t="s">
        <v>34</v>
      </c>
      <c r="G425" s="2" t="s">
        <v>26</v>
      </c>
      <c r="H425" s="3">
        <v>39750</v>
      </c>
      <c r="I425" s="2">
        <v>2008</v>
      </c>
      <c r="J425" s="2">
        <v>2016</v>
      </c>
      <c r="K425" s="3">
        <v>43677</v>
      </c>
      <c r="L425" s="2">
        <v>0</v>
      </c>
      <c r="M425" s="2" t="s">
        <v>28</v>
      </c>
      <c r="N425" s="2">
        <v>33</v>
      </c>
      <c r="O425" s="2">
        <v>22.28</v>
      </c>
      <c r="P425" s="2">
        <v>33.03</v>
      </c>
      <c r="Q425" s="2">
        <v>113.4</v>
      </c>
      <c r="R425" s="2">
        <v>210.82</v>
      </c>
      <c r="S425" s="2">
        <v>210.82</v>
      </c>
      <c r="T425" s="2">
        <v>25.51</v>
      </c>
      <c r="U425" s="2">
        <v>526</v>
      </c>
      <c r="V425" s="2" t="s">
        <v>28</v>
      </c>
      <c r="X425" s="2"/>
      <c r="Y425" s="2"/>
    </row>
    <row r="426" spans="1:26" x14ac:dyDescent="0.25">
      <c r="A426">
        <v>425</v>
      </c>
      <c r="B426" t="s">
        <v>459</v>
      </c>
      <c r="C426" s="1">
        <v>25971</v>
      </c>
      <c r="D426" t="s">
        <v>23</v>
      </c>
      <c r="E426" s="2" t="s">
        <v>80</v>
      </c>
      <c r="F426" s="2" t="s">
        <v>34</v>
      </c>
      <c r="G426" s="2" t="s">
        <v>26</v>
      </c>
      <c r="H426" s="3">
        <v>34291</v>
      </c>
      <c r="I426" s="2">
        <v>1993</v>
      </c>
      <c r="J426" s="2">
        <v>1994</v>
      </c>
      <c r="K426" s="3">
        <v>43677</v>
      </c>
      <c r="L426" s="2">
        <v>0</v>
      </c>
      <c r="M426" s="2" t="s">
        <v>28</v>
      </c>
      <c r="N426" s="2">
        <v>48</v>
      </c>
      <c r="O426" s="2">
        <v>22.78</v>
      </c>
      <c r="P426" s="2">
        <v>48.48</v>
      </c>
      <c r="Q426" s="2">
        <v>117.93</v>
      </c>
      <c r="R426" s="2">
        <v>210.82</v>
      </c>
      <c r="S426" s="2">
        <v>210.82</v>
      </c>
      <c r="T426" s="2">
        <v>26.53</v>
      </c>
      <c r="U426" s="2">
        <v>14</v>
      </c>
      <c r="V426" s="2" t="s">
        <v>28</v>
      </c>
      <c r="X426" s="2"/>
      <c r="Y426" s="2"/>
    </row>
    <row r="427" spans="1:26" x14ac:dyDescent="0.25">
      <c r="A427">
        <v>426</v>
      </c>
      <c r="B427" t="s">
        <v>460</v>
      </c>
      <c r="C427" s="1">
        <v>15182</v>
      </c>
      <c r="D427" t="s">
        <v>23</v>
      </c>
      <c r="E427" s="2" t="s">
        <v>80</v>
      </c>
      <c r="F427" s="2" t="s">
        <v>34</v>
      </c>
      <c r="G427" s="2" t="s">
        <v>26</v>
      </c>
      <c r="H427" s="3">
        <v>23303</v>
      </c>
      <c r="I427" s="2">
        <v>1963</v>
      </c>
      <c r="J427" s="2">
        <v>1977</v>
      </c>
      <c r="K427" s="3">
        <v>43677</v>
      </c>
      <c r="L427" s="2">
        <v>0</v>
      </c>
      <c r="M427" s="2" t="s">
        <v>28</v>
      </c>
      <c r="N427" s="2">
        <v>78</v>
      </c>
      <c r="O427" s="2">
        <v>22.23</v>
      </c>
      <c r="P427" s="2">
        <v>78.02</v>
      </c>
      <c r="Q427" s="2">
        <v>102.06</v>
      </c>
      <c r="R427" s="2">
        <v>210.82</v>
      </c>
      <c r="S427" s="2">
        <v>210.82</v>
      </c>
      <c r="T427" s="2">
        <v>22.96</v>
      </c>
      <c r="U427" s="2">
        <v>964</v>
      </c>
      <c r="V427" s="2" t="s">
        <v>28</v>
      </c>
      <c r="X427" s="2" t="s">
        <v>4438</v>
      </c>
      <c r="Y427" s="2"/>
    </row>
    <row r="428" spans="1:26" x14ac:dyDescent="0.25">
      <c r="A428">
        <v>427</v>
      </c>
      <c r="B428" t="s">
        <v>461</v>
      </c>
      <c r="C428" s="1">
        <v>21969</v>
      </c>
      <c r="D428" t="s">
        <v>23</v>
      </c>
      <c r="E428" s="2" t="s">
        <v>80</v>
      </c>
      <c r="F428" s="2" t="s">
        <v>34</v>
      </c>
      <c r="G428" s="2" t="s">
        <v>26</v>
      </c>
      <c r="H428" s="3">
        <v>30253</v>
      </c>
      <c r="I428" s="2">
        <v>1982</v>
      </c>
      <c r="J428" s="2">
        <v>1984</v>
      </c>
      <c r="K428" s="3">
        <v>43677</v>
      </c>
      <c r="L428" s="2">
        <v>0</v>
      </c>
      <c r="M428" s="2" t="s">
        <v>28</v>
      </c>
      <c r="N428" s="2">
        <v>59</v>
      </c>
      <c r="O428" s="2">
        <v>22.68</v>
      </c>
      <c r="P428" s="2">
        <v>59.43</v>
      </c>
      <c r="Q428" s="2">
        <v>97.52</v>
      </c>
      <c r="R428" s="2">
        <v>210.82</v>
      </c>
      <c r="S428" s="2">
        <v>210.82</v>
      </c>
      <c r="T428" s="2">
        <v>21.94</v>
      </c>
      <c r="U428" s="2">
        <v>124</v>
      </c>
      <c r="V428" s="2" t="s">
        <v>28</v>
      </c>
      <c r="X428" s="2"/>
      <c r="Y428" s="2"/>
    </row>
    <row r="429" spans="1:26" x14ac:dyDescent="0.25">
      <c r="A429">
        <v>428</v>
      </c>
      <c r="B429" t="s">
        <v>462</v>
      </c>
      <c r="C429" s="1">
        <v>25703</v>
      </c>
      <c r="D429" t="s">
        <v>23</v>
      </c>
      <c r="E429" s="2" t="s">
        <v>80</v>
      </c>
      <c r="F429" s="2" t="s">
        <v>34</v>
      </c>
      <c r="G429" s="2" t="s">
        <v>30</v>
      </c>
      <c r="H429" s="3">
        <v>34278</v>
      </c>
      <c r="I429" s="2">
        <v>1993</v>
      </c>
      <c r="J429" s="2">
        <v>1997</v>
      </c>
      <c r="K429" s="3">
        <v>43677</v>
      </c>
      <c r="L429" s="2">
        <v>0</v>
      </c>
      <c r="M429" s="2" t="s">
        <v>28</v>
      </c>
      <c r="N429" s="2">
        <v>49</v>
      </c>
      <c r="O429" s="2">
        <v>23.48</v>
      </c>
      <c r="P429" s="2">
        <v>49.21</v>
      </c>
      <c r="Q429" s="2">
        <v>113.4</v>
      </c>
      <c r="R429" s="2">
        <v>210.82</v>
      </c>
      <c r="S429" s="2">
        <v>210.82</v>
      </c>
      <c r="T429" s="2">
        <v>25.51</v>
      </c>
      <c r="U429" s="2">
        <v>53</v>
      </c>
      <c r="V429" s="2" t="s">
        <v>28</v>
      </c>
      <c r="X429" s="2"/>
      <c r="Y429" s="2"/>
    </row>
    <row r="430" spans="1:26" x14ac:dyDescent="0.25">
      <c r="A430">
        <v>429</v>
      </c>
      <c r="B430" t="s">
        <v>463</v>
      </c>
      <c r="C430" s="1">
        <v>22278</v>
      </c>
      <c r="D430" t="s">
        <v>23</v>
      </c>
      <c r="E430" s="2" t="s">
        <v>24</v>
      </c>
      <c r="F430" s="2" t="s">
        <v>34</v>
      </c>
      <c r="G430" s="2" t="s">
        <v>26</v>
      </c>
      <c r="H430" s="3">
        <v>30981</v>
      </c>
      <c r="I430" s="2">
        <v>1984</v>
      </c>
      <c r="J430" s="2">
        <v>1990</v>
      </c>
      <c r="K430" s="3">
        <v>40367</v>
      </c>
      <c r="L430" s="2">
        <v>1</v>
      </c>
      <c r="M430" s="2" t="s">
        <v>27</v>
      </c>
      <c r="N430" s="2">
        <v>49</v>
      </c>
      <c r="O430" s="2">
        <v>23.83</v>
      </c>
      <c r="P430" s="2">
        <v>49.52</v>
      </c>
      <c r="Q430" s="2">
        <v>108.86</v>
      </c>
      <c r="R430" s="2">
        <v>210.82</v>
      </c>
      <c r="S430" s="2">
        <v>210.82</v>
      </c>
      <c r="T430" s="2">
        <v>24.49</v>
      </c>
      <c r="U430" s="2">
        <v>361</v>
      </c>
      <c r="V430" s="2" t="s">
        <v>28</v>
      </c>
      <c r="W430" s="2" t="s">
        <v>4402</v>
      </c>
      <c r="X430" s="2" t="s">
        <v>4439</v>
      </c>
      <c r="Y430" s="2" t="s">
        <v>4440</v>
      </c>
      <c r="Z430" s="2" t="s">
        <v>4902</v>
      </c>
    </row>
    <row r="431" spans="1:26" x14ac:dyDescent="0.25">
      <c r="A431">
        <v>430</v>
      </c>
      <c r="B431" t="s">
        <v>464</v>
      </c>
      <c r="C431" s="1">
        <v>33730</v>
      </c>
      <c r="D431" t="s">
        <v>85</v>
      </c>
      <c r="E431" s="2" t="s">
        <v>24</v>
      </c>
      <c r="F431" s="2" t="s">
        <v>25</v>
      </c>
      <c r="G431" s="2" t="s">
        <v>30</v>
      </c>
      <c r="H431" s="3">
        <v>41213</v>
      </c>
      <c r="I431" s="2">
        <v>2012</v>
      </c>
      <c r="J431" s="2">
        <v>2020</v>
      </c>
      <c r="K431" s="3">
        <v>43677</v>
      </c>
      <c r="L431" s="2">
        <v>0</v>
      </c>
      <c r="M431" s="2" t="s">
        <v>28</v>
      </c>
      <c r="N431" s="2">
        <v>27</v>
      </c>
      <c r="O431" s="2">
        <v>20.49</v>
      </c>
      <c r="P431" s="2">
        <v>27.23</v>
      </c>
      <c r="Q431" s="2">
        <v>115.67</v>
      </c>
      <c r="R431" s="2">
        <v>210.82</v>
      </c>
      <c r="S431" s="2">
        <v>213.36</v>
      </c>
      <c r="T431" s="2">
        <v>26.02</v>
      </c>
      <c r="U431" s="2">
        <v>209</v>
      </c>
      <c r="V431" s="2" t="s">
        <v>28</v>
      </c>
      <c r="X431" s="2"/>
      <c r="Y431" s="2"/>
    </row>
    <row r="432" spans="1:26" x14ac:dyDescent="0.25">
      <c r="A432">
        <v>431</v>
      </c>
      <c r="B432" t="s">
        <v>465</v>
      </c>
      <c r="C432" s="1">
        <v>32987</v>
      </c>
      <c r="D432" t="s">
        <v>23</v>
      </c>
      <c r="E432" s="2" t="s">
        <v>169</v>
      </c>
      <c r="F432" s="2" t="s">
        <v>25</v>
      </c>
      <c r="G432" s="2" t="s">
        <v>30</v>
      </c>
      <c r="H432" s="3">
        <v>40916</v>
      </c>
      <c r="I432" s="2">
        <v>2011</v>
      </c>
      <c r="J432" s="2">
        <v>2014</v>
      </c>
      <c r="K432" s="3">
        <v>43677</v>
      </c>
      <c r="L432" s="2">
        <v>0</v>
      </c>
      <c r="M432" s="2" t="s">
        <v>28</v>
      </c>
      <c r="N432" s="2">
        <v>29</v>
      </c>
      <c r="O432" s="2">
        <v>21.71</v>
      </c>
      <c r="P432" s="2">
        <v>29.27</v>
      </c>
      <c r="Q432" s="2">
        <v>108.86</v>
      </c>
      <c r="R432" s="2">
        <v>210.82</v>
      </c>
      <c r="S432" s="2">
        <v>210.82</v>
      </c>
      <c r="T432" s="2">
        <v>24.49</v>
      </c>
      <c r="U432" s="2">
        <v>162</v>
      </c>
      <c r="V432" s="2" t="s">
        <v>28</v>
      </c>
      <c r="X432" s="2"/>
      <c r="Y432" s="2"/>
    </row>
    <row r="433" spans="1:26" x14ac:dyDescent="0.25">
      <c r="A433">
        <v>432</v>
      </c>
      <c r="B433" t="s">
        <v>466</v>
      </c>
      <c r="C433" s="1">
        <v>30918</v>
      </c>
      <c r="D433" t="s">
        <v>23</v>
      </c>
      <c r="E433" s="2" t="s">
        <v>169</v>
      </c>
      <c r="F433" s="2" t="s">
        <v>34</v>
      </c>
      <c r="G433" s="2" t="s">
        <v>26</v>
      </c>
      <c r="H433" s="3">
        <v>38658</v>
      </c>
      <c r="I433" s="2">
        <v>2005</v>
      </c>
      <c r="J433" s="2">
        <v>2016</v>
      </c>
      <c r="K433" s="3">
        <v>43677</v>
      </c>
      <c r="L433" s="2">
        <v>0</v>
      </c>
      <c r="M433" s="2" t="s">
        <v>28</v>
      </c>
      <c r="N433" s="2">
        <v>34</v>
      </c>
      <c r="O433" s="2">
        <v>21.19</v>
      </c>
      <c r="P433" s="2">
        <v>34.93</v>
      </c>
      <c r="Q433" s="2">
        <v>105.23</v>
      </c>
      <c r="R433" s="2">
        <v>210.82</v>
      </c>
      <c r="S433" s="2">
        <v>210.82</v>
      </c>
      <c r="T433" s="2">
        <v>23.68</v>
      </c>
      <c r="U433" s="2">
        <v>581</v>
      </c>
      <c r="V433" s="2" t="s">
        <v>28</v>
      </c>
      <c r="X433" s="2"/>
      <c r="Y433" s="2"/>
    </row>
    <row r="434" spans="1:26" x14ac:dyDescent="0.25">
      <c r="A434">
        <v>433</v>
      </c>
      <c r="B434" t="s">
        <v>467</v>
      </c>
      <c r="C434" s="1">
        <v>28430</v>
      </c>
      <c r="D434" t="s">
        <v>23</v>
      </c>
      <c r="E434" s="2" t="s">
        <v>24</v>
      </c>
      <c r="F434" s="2" t="s">
        <v>34</v>
      </c>
      <c r="G434" s="2" t="s">
        <v>30</v>
      </c>
      <c r="H434" s="3">
        <v>36841</v>
      </c>
      <c r="I434" s="2">
        <v>2000</v>
      </c>
      <c r="J434" s="2">
        <v>2009</v>
      </c>
      <c r="K434" s="3">
        <v>43677</v>
      </c>
      <c r="L434" s="2">
        <v>0</v>
      </c>
      <c r="M434" s="2" t="s">
        <v>28</v>
      </c>
      <c r="N434" s="2">
        <v>41</v>
      </c>
      <c r="O434" s="2">
        <v>23.03</v>
      </c>
      <c r="P434" s="2">
        <v>41.74</v>
      </c>
      <c r="Q434" s="2">
        <v>111.13</v>
      </c>
      <c r="R434" s="2">
        <v>210.82</v>
      </c>
      <c r="S434" s="2">
        <v>210.82</v>
      </c>
      <c r="T434" s="2">
        <v>25</v>
      </c>
      <c r="U434" s="2">
        <v>450</v>
      </c>
      <c r="V434" s="2" t="s">
        <v>28</v>
      </c>
      <c r="X434" s="2"/>
      <c r="Y434" s="2"/>
    </row>
    <row r="435" spans="1:26" x14ac:dyDescent="0.25">
      <c r="A435">
        <v>434</v>
      </c>
      <c r="B435" t="s">
        <v>468</v>
      </c>
      <c r="C435" s="1">
        <v>22289</v>
      </c>
      <c r="D435" t="s">
        <v>23</v>
      </c>
      <c r="E435" s="2" t="s">
        <v>24</v>
      </c>
      <c r="F435" s="2" t="s">
        <v>34</v>
      </c>
      <c r="G435" s="2" t="s">
        <v>26</v>
      </c>
      <c r="H435" s="3">
        <v>30617</v>
      </c>
      <c r="I435" s="2">
        <v>1983</v>
      </c>
      <c r="J435" s="2">
        <v>1988</v>
      </c>
      <c r="K435" s="3">
        <v>43677</v>
      </c>
      <c r="L435" s="2">
        <v>0</v>
      </c>
      <c r="M435" s="2" t="s">
        <v>28</v>
      </c>
      <c r="N435" s="2">
        <v>58</v>
      </c>
      <c r="O435" s="2">
        <v>22.8</v>
      </c>
      <c r="P435" s="2">
        <v>58.56</v>
      </c>
      <c r="Q435" s="2">
        <v>102.06</v>
      </c>
      <c r="R435" s="2">
        <v>210.82</v>
      </c>
      <c r="S435" s="2">
        <v>210.82</v>
      </c>
      <c r="T435" s="2">
        <v>22.96</v>
      </c>
      <c r="U435" s="2">
        <v>249</v>
      </c>
      <c r="V435" s="2" t="s">
        <v>28</v>
      </c>
      <c r="X435" s="2"/>
      <c r="Y435" s="2"/>
    </row>
    <row r="436" spans="1:26" x14ac:dyDescent="0.25">
      <c r="A436">
        <v>435</v>
      </c>
      <c r="B436" t="s">
        <v>469</v>
      </c>
      <c r="C436" s="1">
        <v>19303</v>
      </c>
      <c r="D436" t="s">
        <v>23</v>
      </c>
      <c r="E436" s="2" t="s">
        <v>80</v>
      </c>
      <c r="F436" s="2" t="s">
        <v>34</v>
      </c>
      <c r="G436" s="2" t="s">
        <v>30</v>
      </c>
      <c r="H436" s="3">
        <v>27320</v>
      </c>
      <c r="I436" s="2">
        <v>1974</v>
      </c>
      <c r="J436" s="2">
        <v>1987</v>
      </c>
      <c r="K436" s="3">
        <v>43677</v>
      </c>
      <c r="L436" s="2">
        <v>0</v>
      </c>
      <c r="M436" s="2" t="s">
        <v>28</v>
      </c>
      <c r="N436" s="2">
        <v>66</v>
      </c>
      <c r="O436" s="2">
        <v>21.95</v>
      </c>
      <c r="P436" s="2">
        <v>66.73</v>
      </c>
      <c r="Q436" s="2">
        <v>95.25</v>
      </c>
      <c r="R436" s="2">
        <v>210.82</v>
      </c>
      <c r="S436" s="2">
        <v>210.82</v>
      </c>
      <c r="T436" s="2">
        <v>21.43</v>
      </c>
      <c r="U436" s="2">
        <v>468</v>
      </c>
      <c r="V436" s="2" t="s">
        <v>28</v>
      </c>
      <c r="X436" s="2"/>
      <c r="Y436" s="2"/>
    </row>
    <row r="437" spans="1:26" x14ac:dyDescent="0.25">
      <c r="A437">
        <v>436</v>
      </c>
      <c r="B437" t="s">
        <v>470</v>
      </c>
      <c r="C437" s="1">
        <v>23875</v>
      </c>
      <c r="D437" t="s">
        <v>23</v>
      </c>
      <c r="E437" s="2" t="s">
        <v>24</v>
      </c>
      <c r="F437" s="2" t="s">
        <v>34</v>
      </c>
      <c r="G437" s="2" t="s">
        <v>26</v>
      </c>
      <c r="H437" s="3">
        <v>31716</v>
      </c>
      <c r="I437" s="2">
        <v>1986</v>
      </c>
      <c r="J437" s="2">
        <v>1988</v>
      </c>
      <c r="K437" s="3">
        <v>43677</v>
      </c>
      <c r="L437" s="2">
        <v>0</v>
      </c>
      <c r="M437" s="2" t="s">
        <v>28</v>
      </c>
      <c r="N437" s="2">
        <v>54</v>
      </c>
      <c r="O437" s="2">
        <v>21.47</v>
      </c>
      <c r="P437" s="2">
        <v>54.21</v>
      </c>
      <c r="Q437" s="2">
        <v>102.06</v>
      </c>
      <c r="R437" s="2">
        <v>210.82</v>
      </c>
      <c r="S437" s="2">
        <v>210.82</v>
      </c>
      <c r="T437" s="2">
        <v>22.96</v>
      </c>
      <c r="U437" s="2">
        <v>72</v>
      </c>
      <c r="V437" s="2" t="s">
        <v>28</v>
      </c>
      <c r="X437" s="2"/>
      <c r="Y437" s="2"/>
    </row>
    <row r="438" spans="1:26" x14ac:dyDescent="0.25">
      <c r="A438">
        <v>437</v>
      </c>
      <c r="B438" t="s">
        <v>471</v>
      </c>
      <c r="C438" s="1">
        <v>20285</v>
      </c>
      <c r="D438" t="s">
        <v>23</v>
      </c>
      <c r="E438" s="2" t="s">
        <v>121</v>
      </c>
      <c r="F438" s="2" t="s">
        <v>34</v>
      </c>
      <c r="G438" s="2" t="s">
        <v>26</v>
      </c>
      <c r="H438" s="3">
        <v>28056</v>
      </c>
      <c r="I438" s="2">
        <v>1976</v>
      </c>
      <c r="J438" s="2">
        <v>1982</v>
      </c>
      <c r="K438" s="3">
        <v>43677</v>
      </c>
      <c r="L438" s="2">
        <v>0</v>
      </c>
      <c r="M438" s="2" t="s">
        <v>28</v>
      </c>
      <c r="N438" s="2">
        <v>64</v>
      </c>
      <c r="O438" s="2">
        <v>21.28</v>
      </c>
      <c r="P438" s="2">
        <v>64.040000000000006</v>
      </c>
      <c r="Q438" s="2">
        <v>99.79</v>
      </c>
      <c r="R438" s="2">
        <v>210.82</v>
      </c>
      <c r="S438" s="2">
        <v>210.82</v>
      </c>
      <c r="T438" s="2">
        <v>22.45</v>
      </c>
      <c r="U438" s="2">
        <v>351</v>
      </c>
      <c r="V438" s="2" t="s">
        <v>28</v>
      </c>
      <c r="X438" s="2"/>
      <c r="Y438" s="2"/>
    </row>
    <row r="439" spans="1:26" x14ac:dyDescent="0.25">
      <c r="A439">
        <v>438</v>
      </c>
      <c r="B439" t="s">
        <v>472</v>
      </c>
      <c r="C439" s="1">
        <v>30994</v>
      </c>
      <c r="D439" t="s">
        <v>23</v>
      </c>
      <c r="E439" s="2" t="s">
        <v>24</v>
      </c>
      <c r="F439" s="2" t="s">
        <v>34</v>
      </c>
      <c r="G439" s="2" t="s">
        <v>26</v>
      </c>
      <c r="H439" s="3">
        <v>39386</v>
      </c>
      <c r="I439" s="2">
        <v>2007</v>
      </c>
      <c r="J439" s="2">
        <v>2012</v>
      </c>
      <c r="K439" s="3">
        <v>43677</v>
      </c>
      <c r="L439" s="2">
        <v>0</v>
      </c>
      <c r="M439" s="2" t="s">
        <v>28</v>
      </c>
      <c r="N439" s="2">
        <v>34</v>
      </c>
      <c r="O439" s="2">
        <v>22.98</v>
      </c>
      <c r="P439" s="2">
        <v>34.72</v>
      </c>
      <c r="Q439" s="2">
        <v>117.03</v>
      </c>
      <c r="R439" s="2">
        <v>210.82</v>
      </c>
      <c r="S439" s="2">
        <v>210.82</v>
      </c>
      <c r="T439" s="2">
        <v>26.33</v>
      </c>
      <c r="U439" s="2">
        <v>14</v>
      </c>
      <c r="V439" s="2" t="s">
        <v>28</v>
      </c>
      <c r="X439" s="2"/>
      <c r="Y439" s="2"/>
    </row>
    <row r="440" spans="1:26" x14ac:dyDescent="0.25">
      <c r="A440">
        <v>439</v>
      </c>
      <c r="B440" t="s">
        <v>473</v>
      </c>
      <c r="C440" s="1">
        <v>25823</v>
      </c>
      <c r="D440" t="s">
        <v>23</v>
      </c>
      <c r="E440" s="2" t="s">
        <v>24</v>
      </c>
      <c r="F440" s="2" t="s">
        <v>34</v>
      </c>
      <c r="G440" s="2" t="s">
        <v>30</v>
      </c>
      <c r="H440" s="3">
        <v>33916</v>
      </c>
      <c r="I440" s="2">
        <v>1992</v>
      </c>
      <c r="J440" s="2">
        <v>1997</v>
      </c>
      <c r="K440" s="3">
        <v>43677</v>
      </c>
      <c r="L440" s="2">
        <v>0</v>
      </c>
      <c r="M440" s="2" t="s">
        <v>28</v>
      </c>
      <c r="N440" s="2">
        <v>48</v>
      </c>
      <c r="O440" s="2">
        <v>22.16</v>
      </c>
      <c r="P440" s="2">
        <v>48.88</v>
      </c>
      <c r="Q440" s="2">
        <v>113.4</v>
      </c>
      <c r="R440" s="2">
        <v>210.82</v>
      </c>
      <c r="S440" s="2">
        <v>210.82</v>
      </c>
      <c r="T440" s="2">
        <v>25.51</v>
      </c>
      <c r="U440" s="2">
        <v>47</v>
      </c>
      <c r="V440" s="2" t="s">
        <v>28</v>
      </c>
      <c r="X440" s="2"/>
      <c r="Y440" s="2"/>
    </row>
    <row r="441" spans="1:26" x14ac:dyDescent="0.25">
      <c r="A441">
        <v>440</v>
      </c>
      <c r="B441" t="s">
        <v>474</v>
      </c>
      <c r="C441" s="1">
        <v>16462</v>
      </c>
      <c r="D441" t="s">
        <v>23</v>
      </c>
      <c r="E441" s="2" t="s">
        <v>24</v>
      </c>
      <c r="F441" s="2" t="s">
        <v>34</v>
      </c>
      <c r="G441" s="2" t="s">
        <v>26</v>
      </c>
      <c r="H441" s="3">
        <v>24395</v>
      </c>
      <c r="I441" s="2">
        <v>1966</v>
      </c>
      <c r="J441" s="2">
        <v>1976</v>
      </c>
      <c r="K441" s="3">
        <v>43677</v>
      </c>
      <c r="L441" s="2">
        <v>0</v>
      </c>
      <c r="M441" s="2" t="s">
        <v>28</v>
      </c>
      <c r="N441" s="2">
        <v>74</v>
      </c>
      <c r="O441" s="2">
        <v>21.72</v>
      </c>
      <c r="P441" s="2">
        <v>74.510000000000005</v>
      </c>
      <c r="Q441" s="2">
        <v>99.79</v>
      </c>
      <c r="R441" s="2">
        <v>210.82</v>
      </c>
      <c r="S441" s="2">
        <v>210.82</v>
      </c>
      <c r="T441" s="2">
        <v>22.45</v>
      </c>
      <c r="U441" s="2">
        <v>590</v>
      </c>
      <c r="V441" s="2" t="s">
        <v>28</v>
      </c>
      <c r="X441" s="2"/>
      <c r="Y441" s="2"/>
    </row>
    <row r="442" spans="1:26" x14ac:dyDescent="0.25">
      <c r="A442">
        <v>441</v>
      </c>
      <c r="B442" t="s">
        <v>475</v>
      </c>
      <c r="C442" s="1">
        <v>33324</v>
      </c>
      <c r="D442" t="s">
        <v>23</v>
      </c>
      <c r="E442" s="2" t="s">
        <v>121</v>
      </c>
      <c r="F442" s="2" t="s">
        <v>34</v>
      </c>
      <c r="G442" s="2" t="s">
        <v>30</v>
      </c>
      <c r="H442" s="3">
        <v>41951</v>
      </c>
      <c r="I442" s="2">
        <v>2014</v>
      </c>
      <c r="J442" s="2">
        <v>2016</v>
      </c>
      <c r="K442" s="3">
        <v>43677</v>
      </c>
      <c r="L442" s="2">
        <v>0</v>
      </c>
      <c r="M442" s="2" t="s">
        <v>28</v>
      </c>
      <c r="N442" s="2">
        <v>28</v>
      </c>
      <c r="O442" s="2">
        <v>23.62</v>
      </c>
      <c r="P442" s="2">
        <v>28.34</v>
      </c>
      <c r="Q442" s="2">
        <v>113.4</v>
      </c>
      <c r="R442" s="2">
        <v>210.82</v>
      </c>
      <c r="S442" s="2">
        <v>210.82</v>
      </c>
      <c r="T442" s="2">
        <v>25.51</v>
      </c>
      <c r="U442" s="2">
        <v>20</v>
      </c>
      <c r="V442" s="2" t="s">
        <v>28</v>
      </c>
      <c r="X442" s="2"/>
      <c r="Y442" s="2"/>
    </row>
    <row r="443" spans="1:26" x14ac:dyDescent="0.25">
      <c r="A443">
        <v>442</v>
      </c>
      <c r="B443" t="s">
        <v>476</v>
      </c>
      <c r="C443" s="1">
        <v>20157</v>
      </c>
      <c r="D443" t="s">
        <v>23</v>
      </c>
      <c r="E443" s="2" t="s">
        <v>80</v>
      </c>
      <c r="F443" s="2" t="s">
        <v>34</v>
      </c>
      <c r="G443" s="2" t="s">
        <v>26</v>
      </c>
      <c r="H443" s="3">
        <v>29561</v>
      </c>
      <c r="I443" s="2">
        <v>1980</v>
      </c>
      <c r="J443" s="2">
        <v>1986</v>
      </c>
      <c r="K443" s="3">
        <v>43677</v>
      </c>
      <c r="L443" s="2">
        <v>0</v>
      </c>
      <c r="M443" s="2" t="s">
        <v>28</v>
      </c>
      <c r="N443" s="2">
        <v>64</v>
      </c>
      <c r="O443" s="2">
        <v>25.75</v>
      </c>
      <c r="P443" s="2">
        <v>64.39</v>
      </c>
      <c r="Q443" s="2">
        <v>104.33</v>
      </c>
      <c r="R443" s="2">
        <v>210.82</v>
      </c>
      <c r="S443" s="2">
        <v>210.82</v>
      </c>
      <c r="T443" s="2">
        <v>23.47</v>
      </c>
      <c r="U443" s="2">
        <v>454</v>
      </c>
      <c r="V443" s="2" t="s">
        <v>28</v>
      </c>
      <c r="X443" s="2"/>
      <c r="Y443" s="2"/>
    </row>
    <row r="444" spans="1:26" x14ac:dyDescent="0.25">
      <c r="A444">
        <v>443</v>
      </c>
      <c r="B444" t="s">
        <v>477</v>
      </c>
      <c r="C444" s="1">
        <v>22867</v>
      </c>
      <c r="D444" t="s">
        <v>23</v>
      </c>
      <c r="E444" s="2" t="s">
        <v>121</v>
      </c>
      <c r="F444" s="2" t="s">
        <v>34</v>
      </c>
      <c r="G444" s="2" t="s">
        <v>26</v>
      </c>
      <c r="H444" s="3">
        <v>31717</v>
      </c>
      <c r="I444" s="2">
        <v>1986</v>
      </c>
      <c r="J444" s="2">
        <v>1999</v>
      </c>
      <c r="K444" s="3">
        <v>42349</v>
      </c>
      <c r="L444" s="2">
        <v>1</v>
      </c>
      <c r="M444" s="2" t="s">
        <v>27</v>
      </c>
      <c r="N444" s="2">
        <v>53</v>
      </c>
      <c r="O444" s="2">
        <v>24.23</v>
      </c>
      <c r="P444" s="2">
        <v>53.34</v>
      </c>
      <c r="Q444" s="2">
        <v>97.52</v>
      </c>
      <c r="R444" s="2">
        <v>210.82</v>
      </c>
      <c r="S444" s="2">
        <v>210.82</v>
      </c>
      <c r="T444" s="2">
        <v>21.94</v>
      </c>
      <c r="U444" s="2">
        <v>887</v>
      </c>
      <c r="V444" s="2" t="s">
        <v>28</v>
      </c>
      <c r="W444" s="2" t="s">
        <v>4395</v>
      </c>
      <c r="X444" s="2" t="s">
        <v>4441</v>
      </c>
      <c r="Y444" s="2" t="s">
        <v>4421</v>
      </c>
      <c r="Z444" s="2" t="s">
        <v>4435</v>
      </c>
    </row>
    <row r="445" spans="1:26" x14ac:dyDescent="0.25">
      <c r="A445">
        <v>444</v>
      </c>
      <c r="B445" t="s">
        <v>478</v>
      </c>
      <c r="C445" s="1">
        <v>23728</v>
      </c>
      <c r="D445" t="s">
        <v>23</v>
      </c>
      <c r="E445" s="2" t="s">
        <v>121</v>
      </c>
      <c r="F445" s="2" t="s">
        <v>34</v>
      </c>
      <c r="G445" s="2" t="s">
        <v>30</v>
      </c>
      <c r="H445" s="3">
        <v>32087</v>
      </c>
      <c r="I445" s="2">
        <v>1987</v>
      </c>
      <c r="J445" s="2">
        <v>1999</v>
      </c>
      <c r="K445" s="3">
        <v>43677</v>
      </c>
      <c r="L445" s="2">
        <v>0</v>
      </c>
      <c r="M445" s="2" t="s">
        <v>28</v>
      </c>
      <c r="N445" s="2">
        <v>54</v>
      </c>
      <c r="O445" s="2">
        <v>22.89</v>
      </c>
      <c r="P445" s="2">
        <v>54.62</v>
      </c>
      <c r="Q445" s="2">
        <v>104.33</v>
      </c>
      <c r="R445" s="2">
        <v>210.82</v>
      </c>
      <c r="S445" s="2">
        <v>210.82</v>
      </c>
      <c r="T445" s="2">
        <v>23.47</v>
      </c>
      <c r="U445" s="2">
        <v>592</v>
      </c>
      <c r="V445" s="2" t="s">
        <v>28</v>
      </c>
      <c r="X445" s="2"/>
      <c r="Y445" s="2"/>
    </row>
    <row r="446" spans="1:26" x14ac:dyDescent="0.25">
      <c r="A446">
        <v>445</v>
      </c>
      <c r="B446" t="s">
        <v>479</v>
      </c>
      <c r="C446" s="1">
        <v>22731</v>
      </c>
      <c r="D446" t="s">
        <v>23</v>
      </c>
      <c r="E446" s="2" t="s">
        <v>169</v>
      </c>
      <c r="F446" s="2" t="s">
        <v>34</v>
      </c>
      <c r="G446" s="2" t="s">
        <v>26</v>
      </c>
      <c r="H446" s="3">
        <v>31857</v>
      </c>
      <c r="I446" s="2">
        <v>1986</v>
      </c>
      <c r="J446" s="2">
        <v>1988</v>
      </c>
      <c r="K446" s="3">
        <v>43677</v>
      </c>
      <c r="L446" s="2">
        <v>0</v>
      </c>
      <c r="M446" s="2" t="s">
        <v>28</v>
      </c>
      <c r="N446" s="2">
        <v>57</v>
      </c>
      <c r="O446" s="2">
        <v>24.99</v>
      </c>
      <c r="P446" s="2">
        <v>57.35</v>
      </c>
      <c r="Q446" s="2">
        <v>102.06</v>
      </c>
      <c r="R446" s="2">
        <v>210.82</v>
      </c>
      <c r="S446" s="2">
        <v>210.82</v>
      </c>
      <c r="T446" s="2">
        <v>22.96</v>
      </c>
      <c r="U446" s="2">
        <v>16</v>
      </c>
      <c r="V446" s="2" t="s">
        <v>28</v>
      </c>
      <c r="X446" s="2"/>
      <c r="Y446" s="2"/>
    </row>
    <row r="447" spans="1:26" x14ac:dyDescent="0.25">
      <c r="A447">
        <v>446</v>
      </c>
      <c r="B447" t="s">
        <v>480</v>
      </c>
      <c r="C447" s="1">
        <v>27702</v>
      </c>
      <c r="D447" t="s">
        <v>23</v>
      </c>
      <c r="E447" s="2" t="s">
        <v>121</v>
      </c>
      <c r="F447" s="2" t="s">
        <v>34</v>
      </c>
      <c r="G447" s="2" t="s">
        <v>26</v>
      </c>
      <c r="H447" s="3">
        <v>35374</v>
      </c>
      <c r="I447" s="2">
        <v>1996</v>
      </c>
      <c r="J447" s="2">
        <v>2009</v>
      </c>
      <c r="K447" s="3">
        <v>40388</v>
      </c>
      <c r="L447" s="2">
        <v>1</v>
      </c>
      <c r="M447" s="2" t="s">
        <v>27</v>
      </c>
      <c r="N447" s="2">
        <v>34</v>
      </c>
      <c r="O447" s="2">
        <v>21</v>
      </c>
      <c r="P447" s="2">
        <v>34.729999999999997</v>
      </c>
      <c r="Q447" s="2">
        <v>102.06</v>
      </c>
      <c r="R447" s="2">
        <v>210.82</v>
      </c>
      <c r="S447" s="2">
        <v>210.82</v>
      </c>
      <c r="T447" s="2">
        <v>22.96</v>
      </c>
      <c r="U447" s="2">
        <v>778</v>
      </c>
      <c r="V447" s="2" t="s">
        <v>28</v>
      </c>
      <c r="W447" s="2" t="s">
        <v>4402</v>
      </c>
      <c r="X447" s="2" t="s">
        <v>4442</v>
      </c>
      <c r="Y447" s="2" t="s">
        <v>4443</v>
      </c>
      <c r="Z447" s="2" t="s">
        <v>4902</v>
      </c>
    </row>
    <row r="448" spans="1:26" x14ac:dyDescent="0.25">
      <c r="A448">
        <v>447</v>
      </c>
      <c r="B448" t="s">
        <v>481</v>
      </c>
      <c r="C448" s="1">
        <v>26694</v>
      </c>
      <c r="D448" t="s">
        <v>23</v>
      </c>
      <c r="E448" s="2" t="s">
        <v>121</v>
      </c>
      <c r="F448" s="2" t="s">
        <v>34</v>
      </c>
      <c r="G448" s="2" t="s">
        <v>26</v>
      </c>
      <c r="H448" s="3">
        <v>34642</v>
      </c>
      <c r="I448" s="2">
        <v>1994</v>
      </c>
      <c r="J448" s="2">
        <v>1998</v>
      </c>
      <c r="K448" s="3">
        <v>43677</v>
      </c>
      <c r="L448" s="2">
        <v>0</v>
      </c>
      <c r="M448" s="2" t="s">
        <v>28</v>
      </c>
      <c r="N448" s="2">
        <v>46</v>
      </c>
      <c r="O448" s="2">
        <v>21.76</v>
      </c>
      <c r="P448" s="2">
        <v>46.5</v>
      </c>
      <c r="Q448" s="2">
        <v>117.93</v>
      </c>
      <c r="R448" s="2">
        <v>210.82</v>
      </c>
      <c r="S448" s="2">
        <v>210.82</v>
      </c>
      <c r="T448" s="2">
        <v>26.53</v>
      </c>
      <c r="U448" s="2">
        <v>203</v>
      </c>
      <c r="V448" s="2" t="s">
        <v>28</v>
      </c>
      <c r="X448" s="2"/>
      <c r="Y448" s="2"/>
    </row>
    <row r="449" spans="1:25" x14ac:dyDescent="0.25">
      <c r="A449">
        <v>448</v>
      </c>
      <c r="B449" t="s">
        <v>482</v>
      </c>
      <c r="C449" s="1">
        <v>31874</v>
      </c>
      <c r="D449" t="s">
        <v>23</v>
      </c>
      <c r="E449" s="2" t="s">
        <v>4371</v>
      </c>
      <c r="F449" s="2" t="s">
        <v>34</v>
      </c>
      <c r="G449" s="2" t="s">
        <v>30</v>
      </c>
      <c r="H449" s="3">
        <v>41217</v>
      </c>
      <c r="I449" s="2">
        <v>2012</v>
      </c>
      <c r="J449" s="2">
        <v>2013</v>
      </c>
      <c r="K449" s="3">
        <v>43677</v>
      </c>
      <c r="L449" s="2">
        <v>0</v>
      </c>
      <c r="M449" s="2" t="s">
        <v>28</v>
      </c>
      <c r="N449" s="2">
        <v>32</v>
      </c>
      <c r="O449" s="2">
        <v>25.58</v>
      </c>
      <c r="P449" s="2">
        <v>32.31</v>
      </c>
      <c r="Q449" s="2">
        <v>111.13</v>
      </c>
      <c r="R449" s="2">
        <v>210.82</v>
      </c>
      <c r="S449" s="2">
        <v>210.82</v>
      </c>
      <c r="T449" s="2">
        <v>25</v>
      </c>
      <c r="U449" s="2">
        <v>16</v>
      </c>
      <c r="V449" s="2" t="s">
        <v>28</v>
      </c>
      <c r="X449" s="2"/>
      <c r="Y449" s="2"/>
    </row>
    <row r="450" spans="1:25" x14ac:dyDescent="0.25">
      <c r="A450">
        <v>449</v>
      </c>
      <c r="B450" t="s">
        <v>483</v>
      </c>
      <c r="C450" s="1">
        <v>25013</v>
      </c>
      <c r="D450" t="s">
        <v>23</v>
      </c>
      <c r="E450" s="2" t="s">
        <v>121</v>
      </c>
      <c r="F450" s="2" t="s">
        <v>25</v>
      </c>
      <c r="G450" s="2" t="s">
        <v>26</v>
      </c>
      <c r="H450" s="3">
        <v>33179</v>
      </c>
      <c r="I450" s="2">
        <v>1990</v>
      </c>
      <c r="J450" s="2">
        <v>1995</v>
      </c>
      <c r="K450" s="3">
        <v>43677</v>
      </c>
      <c r="L450" s="2">
        <v>0</v>
      </c>
      <c r="M450" s="2" t="s">
        <v>28</v>
      </c>
      <c r="N450" s="2">
        <v>51</v>
      </c>
      <c r="O450" s="2">
        <v>22.36</v>
      </c>
      <c r="P450" s="2">
        <v>51.1</v>
      </c>
      <c r="Q450" s="2">
        <v>108.86</v>
      </c>
      <c r="R450" s="2">
        <v>208.28</v>
      </c>
      <c r="S450" s="2">
        <v>208.28</v>
      </c>
      <c r="T450" s="2">
        <v>25.09</v>
      </c>
      <c r="U450" s="2">
        <v>256</v>
      </c>
      <c r="V450" s="2" t="s">
        <v>28</v>
      </c>
      <c r="X450" s="2"/>
      <c r="Y450" s="2"/>
    </row>
    <row r="451" spans="1:25" x14ac:dyDescent="0.25">
      <c r="A451">
        <v>450</v>
      </c>
      <c r="B451" t="s">
        <v>484</v>
      </c>
      <c r="C451" s="1">
        <v>16284</v>
      </c>
      <c r="D451" t="s">
        <v>23</v>
      </c>
      <c r="E451" s="2" t="s">
        <v>80</v>
      </c>
      <c r="F451" s="2" t="s">
        <v>34</v>
      </c>
      <c r="G451" s="2" t="s">
        <v>30</v>
      </c>
      <c r="H451" s="3">
        <v>24395</v>
      </c>
      <c r="I451" s="2">
        <v>1966</v>
      </c>
      <c r="J451" s="2">
        <v>1968</v>
      </c>
      <c r="K451" s="3">
        <v>43677</v>
      </c>
      <c r="L451" s="2">
        <v>0</v>
      </c>
      <c r="M451" s="2" t="s">
        <v>28</v>
      </c>
      <c r="N451" s="2">
        <v>74</v>
      </c>
      <c r="O451" s="2">
        <v>22.21</v>
      </c>
      <c r="P451" s="2">
        <v>75</v>
      </c>
      <c r="Q451" s="2">
        <v>102.06</v>
      </c>
      <c r="R451" s="2">
        <v>208.28</v>
      </c>
      <c r="S451" s="2">
        <v>208.28</v>
      </c>
      <c r="T451" s="2">
        <v>23.53</v>
      </c>
      <c r="U451" s="2">
        <v>86</v>
      </c>
      <c r="V451" s="2" t="s">
        <v>28</v>
      </c>
      <c r="X451" s="2" t="s">
        <v>4444</v>
      </c>
      <c r="Y451" s="2" t="s">
        <v>4391</v>
      </c>
    </row>
    <row r="452" spans="1:25" x14ac:dyDescent="0.25">
      <c r="A452">
        <v>451</v>
      </c>
      <c r="B452" t="s">
        <v>485</v>
      </c>
      <c r="C452" s="1">
        <v>28668</v>
      </c>
      <c r="D452" t="s">
        <v>23</v>
      </c>
      <c r="E452" s="2" t="s">
        <v>169</v>
      </c>
      <c r="F452" s="2" t="s">
        <v>34</v>
      </c>
      <c r="G452" s="2" t="s">
        <v>26</v>
      </c>
      <c r="H452" s="3">
        <v>37225</v>
      </c>
      <c r="I452" s="2">
        <v>2001</v>
      </c>
      <c r="J452" s="2">
        <v>2011</v>
      </c>
      <c r="K452" s="3">
        <v>43677</v>
      </c>
      <c r="L452" s="2">
        <v>0</v>
      </c>
      <c r="M452" s="2" t="s">
        <v>28</v>
      </c>
      <c r="N452" s="2">
        <v>41</v>
      </c>
      <c r="O452" s="2">
        <v>23.43</v>
      </c>
      <c r="P452" s="2">
        <v>41.09</v>
      </c>
      <c r="Q452" s="2">
        <v>115.67</v>
      </c>
      <c r="R452" s="2">
        <v>208.28</v>
      </c>
      <c r="S452" s="2">
        <v>208.28</v>
      </c>
      <c r="T452" s="2">
        <v>26.66</v>
      </c>
      <c r="U452" s="2">
        <v>478</v>
      </c>
      <c r="V452" s="2" t="s">
        <v>28</v>
      </c>
      <c r="X452" s="2"/>
      <c r="Y452" s="2"/>
    </row>
    <row r="453" spans="1:25" x14ac:dyDescent="0.25">
      <c r="A453">
        <v>452</v>
      </c>
      <c r="B453" t="s">
        <v>486</v>
      </c>
      <c r="C453" s="1">
        <v>26777</v>
      </c>
      <c r="D453" t="s">
        <v>23</v>
      </c>
      <c r="E453" s="2" t="s">
        <v>24</v>
      </c>
      <c r="F453" s="2" t="s">
        <v>25</v>
      </c>
      <c r="G453" s="2" t="s">
        <v>26</v>
      </c>
      <c r="H453" s="3">
        <v>36196</v>
      </c>
      <c r="I453" s="2">
        <v>1998</v>
      </c>
      <c r="J453" s="2">
        <v>1999</v>
      </c>
      <c r="K453" s="3">
        <v>43677</v>
      </c>
      <c r="L453" s="2">
        <v>0</v>
      </c>
      <c r="M453" s="2" t="s">
        <v>28</v>
      </c>
      <c r="N453" s="2">
        <v>46</v>
      </c>
      <c r="O453" s="2">
        <v>25.79</v>
      </c>
      <c r="P453" s="2">
        <v>46.27</v>
      </c>
      <c r="Q453" s="2">
        <v>117.93</v>
      </c>
      <c r="R453" s="2">
        <v>208.28</v>
      </c>
      <c r="S453" s="2">
        <v>208.28</v>
      </c>
      <c r="T453" s="2">
        <v>27.19</v>
      </c>
      <c r="U453" s="2">
        <v>2</v>
      </c>
      <c r="V453" s="2" t="s">
        <v>28</v>
      </c>
      <c r="X453" s="2" t="s">
        <v>4445</v>
      </c>
      <c r="Y453" s="2" t="s">
        <v>4401</v>
      </c>
    </row>
    <row r="454" spans="1:25" x14ac:dyDescent="0.25">
      <c r="A454">
        <v>453</v>
      </c>
      <c r="B454" t="s">
        <v>487</v>
      </c>
      <c r="C454" s="1">
        <v>25898</v>
      </c>
      <c r="D454" t="s">
        <v>23</v>
      </c>
      <c r="E454" s="2" t="s">
        <v>80</v>
      </c>
      <c r="F454" s="2" t="s">
        <v>34</v>
      </c>
      <c r="G454" s="2" t="s">
        <v>26</v>
      </c>
      <c r="H454" s="3">
        <v>35006</v>
      </c>
      <c r="I454" s="2">
        <v>1995</v>
      </c>
      <c r="J454" s="2">
        <v>2003</v>
      </c>
      <c r="K454" s="3">
        <v>43677</v>
      </c>
      <c r="L454" s="2">
        <v>0</v>
      </c>
      <c r="M454" s="2" t="s">
        <v>28</v>
      </c>
      <c r="N454" s="2">
        <v>48</v>
      </c>
      <c r="O454" s="2">
        <v>24.94</v>
      </c>
      <c r="P454" s="2">
        <v>48.68</v>
      </c>
      <c r="Q454" s="2">
        <v>122.47</v>
      </c>
      <c r="R454" s="2">
        <v>208.28</v>
      </c>
      <c r="S454" s="2">
        <v>208.28</v>
      </c>
      <c r="T454" s="2">
        <v>28.23</v>
      </c>
      <c r="U454" s="2">
        <v>294</v>
      </c>
      <c r="V454" s="2" t="s">
        <v>28</v>
      </c>
      <c r="X454" s="2"/>
      <c r="Y454" s="2"/>
    </row>
    <row r="455" spans="1:25" x14ac:dyDescent="0.25">
      <c r="A455">
        <v>454</v>
      </c>
      <c r="B455" t="s">
        <v>488</v>
      </c>
      <c r="C455" s="1">
        <v>28678</v>
      </c>
      <c r="D455" t="s">
        <v>23</v>
      </c>
      <c r="E455" s="2" t="s">
        <v>121</v>
      </c>
      <c r="F455" s="2" t="s">
        <v>34</v>
      </c>
      <c r="G455" s="2" t="s">
        <v>30</v>
      </c>
      <c r="H455" s="3">
        <v>37218</v>
      </c>
      <c r="I455" s="2">
        <v>2001</v>
      </c>
      <c r="J455" s="2">
        <v>2017</v>
      </c>
      <c r="K455" s="3">
        <v>43677</v>
      </c>
      <c r="L455" s="2">
        <v>0</v>
      </c>
      <c r="M455" s="2" t="s">
        <v>28</v>
      </c>
      <c r="N455" s="2">
        <v>41</v>
      </c>
      <c r="O455" s="2">
        <v>23.38</v>
      </c>
      <c r="P455" s="2">
        <v>41.07</v>
      </c>
      <c r="Q455" s="2">
        <v>111.13</v>
      </c>
      <c r="R455" s="2">
        <v>208.28</v>
      </c>
      <c r="S455" s="2">
        <v>208.28</v>
      </c>
      <c r="T455" s="2">
        <v>25.62</v>
      </c>
      <c r="U455" s="2">
        <v>646</v>
      </c>
      <c r="V455" s="2" t="s">
        <v>28</v>
      </c>
      <c r="X455" s="2"/>
      <c r="Y455" s="2"/>
    </row>
    <row r="456" spans="1:25" x14ac:dyDescent="0.25">
      <c r="A456">
        <v>455</v>
      </c>
      <c r="B456" t="s">
        <v>489</v>
      </c>
      <c r="C456" s="1">
        <v>23550</v>
      </c>
      <c r="D456" t="s">
        <v>23</v>
      </c>
      <c r="E456" s="2" t="s">
        <v>121</v>
      </c>
      <c r="F456" s="2" t="s">
        <v>34</v>
      </c>
      <c r="G456" s="2" t="s">
        <v>26</v>
      </c>
      <c r="H456" s="3">
        <v>32087</v>
      </c>
      <c r="I456" s="2">
        <v>1987</v>
      </c>
      <c r="J456" s="2">
        <v>1998</v>
      </c>
      <c r="K456" s="3">
        <v>43677</v>
      </c>
      <c r="L456" s="2">
        <v>0</v>
      </c>
      <c r="M456" s="2" t="s">
        <v>28</v>
      </c>
      <c r="N456" s="2">
        <v>55</v>
      </c>
      <c r="O456" s="2">
        <v>23.37</v>
      </c>
      <c r="P456" s="2">
        <v>55.1</v>
      </c>
      <c r="Q456" s="2">
        <v>104.33</v>
      </c>
      <c r="R456" s="2">
        <v>208.28</v>
      </c>
      <c r="S456" s="2">
        <v>208.28</v>
      </c>
      <c r="T456" s="2">
        <v>24.05</v>
      </c>
      <c r="U456" s="2">
        <v>680</v>
      </c>
      <c r="V456" s="2" t="s">
        <v>28</v>
      </c>
      <c r="X456" s="2"/>
      <c r="Y456" s="2"/>
    </row>
    <row r="457" spans="1:25" x14ac:dyDescent="0.25">
      <c r="A457">
        <v>456</v>
      </c>
      <c r="B457" t="s">
        <v>490</v>
      </c>
      <c r="C457" s="1">
        <v>22239</v>
      </c>
      <c r="D457" t="s">
        <v>23</v>
      </c>
      <c r="E457" s="2" t="s">
        <v>121</v>
      </c>
      <c r="F457" s="2" t="s">
        <v>34</v>
      </c>
      <c r="G457" s="2" t="s">
        <v>30</v>
      </c>
      <c r="H457" s="3">
        <v>30253</v>
      </c>
      <c r="I457" s="2">
        <v>1982</v>
      </c>
      <c r="J457" s="2">
        <v>1990</v>
      </c>
      <c r="K457" s="3">
        <v>43677</v>
      </c>
      <c r="L457" s="2">
        <v>0</v>
      </c>
      <c r="M457" s="2" t="s">
        <v>28</v>
      </c>
      <c r="N457" s="2">
        <v>58</v>
      </c>
      <c r="O457" s="2">
        <v>21.94</v>
      </c>
      <c r="P457" s="2">
        <v>58.69</v>
      </c>
      <c r="Q457" s="2">
        <v>108.86</v>
      </c>
      <c r="R457" s="2">
        <v>208.28</v>
      </c>
      <c r="S457" s="2">
        <v>208.28</v>
      </c>
      <c r="T457" s="2">
        <v>25.09</v>
      </c>
      <c r="U457" s="2">
        <v>407</v>
      </c>
      <c r="V457" s="2" t="s">
        <v>28</v>
      </c>
      <c r="X457" s="2"/>
      <c r="Y457" s="2"/>
    </row>
    <row r="458" spans="1:25" x14ac:dyDescent="0.25">
      <c r="A458">
        <v>457</v>
      </c>
      <c r="B458" t="s">
        <v>491</v>
      </c>
      <c r="C458" s="1">
        <v>32269</v>
      </c>
      <c r="D458" t="s">
        <v>85</v>
      </c>
      <c r="E458" s="2" t="s">
        <v>169</v>
      </c>
      <c r="F458" s="2" t="s">
        <v>34</v>
      </c>
      <c r="G458" s="2" t="s">
        <v>30</v>
      </c>
      <c r="H458" s="3">
        <v>39750</v>
      </c>
      <c r="I458" s="2">
        <v>2008</v>
      </c>
      <c r="J458" s="2">
        <v>2020</v>
      </c>
      <c r="K458" s="3">
        <v>43677</v>
      </c>
      <c r="L458" s="2">
        <v>0</v>
      </c>
      <c r="M458" s="2" t="s">
        <v>28</v>
      </c>
      <c r="N458" s="2">
        <v>31</v>
      </c>
      <c r="O458" s="2">
        <v>20.48</v>
      </c>
      <c r="P458" s="2">
        <v>31.23</v>
      </c>
      <c r="Q458" s="2">
        <v>108.86</v>
      </c>
      <c r="R458" s="2">
        <v>208.28</v>
      </c>
      <c r="S458" s="2">
        <v>208.28</v>
      </c>
      <c r="T458" s="2">
        <v>25.09</v>
      </c>
      <c r="U458" s="2">
        <v>409</v>
      </c>
      <c r="V458" s="2" t="s">
        <v>28</v>
      </c>
      <c r="X458" s="2"/>
      <c r="Y458" s="2"/>
    </row>
    <row r="459" spans="1:25" x14ac:dyDescent="0.25">
      <c r="A459">
        <v>458</v>
      </c>
      <c r="B459" t="s">
        <v>492</v>
      </c>
      <c r="C459" s="1">
        <v>30739</v>
      </c>
      <c r="D459" t="s">
        <v>23</v>
      </c>
      <c r="E459" s="2" t="s">
        <v>169</v>
      </c>
      <c r="F459" s="2" t="s">
        <v>34</v>
      </c>
      <c r="G459" s="2" t="s">
        <v>43</v>
      </c>
      <c r="H459" s="3">
        <v>39115</v>
      </c>
      <c r="I459" s="2">
        <v>2006</v>
      </c>
      <c r="J459" s="2">
        <v>2008</v>
      </c>
      <c r="K459" s="3">
        <v>43677</v>
      </c>
      <c r="L459" s="2">
        <v>0</v>
      </c>
      <c r="M459" s="2" t="s">
        <v>28</v>
      </c>
      <c r="N459" s="2">
        <v>35</v>
      </c>
      <c r="O459" s="2">
        <v>22.93</v>
      </c>
      <c r="P459" s="2">
        <v>35.42</v>
      </c>
      <c r="Q459" s="2">
        <v>106.59</v>
      </c>
      <c r="R459" s="2">
        <v>208.28</v>
      </c>
      <c r="S459" s="2">
        <v>208.28</v>
      </c>
      <c r="T459" s="2">
        <v>24.57</v>
      </c>
      <c r="U459" s="2">
        <v>27</v>
      </c>
      <c r="V459" s="2" t="s">
        <v>27</v>
      </c>
      <c r="X459" s="2"/>
      <c r="Y459" s="2"/>
    </row>
    <row r="460" spans="1:25" x14ac:dyDescent="0.25">
      <c r="A460">
        <v>459</v>
      </c>
      <c r="B460" t="s">
        <v>493</v>
      </c>
      <c r="C460" s="1">
        <v>25433</v>
      </c>
      <c r="D460" t="s">
        <v>23</v>
      </c>
      <c r="E460" s="2" t="s">
        <v>24</v>
      </c>
      <c r="F460" s="2" t="s">
        <v>34</v>
      </c>
      <c r="G460" s="2" t="s">
        <v>26</v>
      </c>
      <c r="H460" s="3">
        <v>33544</v>
      </c>
      <c r="I460" s="2">
        <v>1991</v>
      </c>
      <c r="J460" s="2">
        <v>2002</v>
      </c>
      <c r="K460" s="3">
        <v>43677</v>
      </c>
      <c r="L460" s="2">
        <v>0</v>
      </c>
      <c r="M460" s="2" t="s">
        <v>28</v>
      </c>
      <c r="N460" s="2">
        <v>49</v>
      </c>
      <c r="O460" s="2">
        <v>22.21</v>
      </c>
      <c r="P460" s="2">
        <v>49.95</v>
      </c>
      <c r="Q460" s="2">
        <v>115.67</v>
      </c>
      <c r="R460" s="2">
        <v>208.28</v>
      </c>
      <c r="S460" s="2">
        <v>208.28</v>
      </c>
      <c r="T460" s="2">
        <v>26.66</v>
      </c>
      <c r="U460" s="2">
        <v>432</v>
      </c>
      <c r="V460" s="2" t="s">
        <v>28</v>
      </c>
      <c r="X460" s="2"/>
      <c r="Y460" s="2"/>
    </row>
    <row r="461" spans="1:25" x14ac:dyDescent="0.25">
      <c r="A461">
        <v>460</v>
      </c>
      <c r="B461" t="s">
        <v>494</v>
      </c>
      <c r="C461" s="1">
        <v>17585</v>
      </c>
      <c r="D461" t="s">
        <v>23</v>
      </c>
      <c r="E461" s="2" t="s">
        <v>24</v>
      </c>
      <c r="F461" s="2" t="s">
        <v>34</v>
      </c>
      <c r="G461" s="2" t="s">
        <v>30</v>
      </c>
      <c r="H461" s="3">
        <v>25855</v>
      </c>
      <c r="I461" s="2">
        <v>1970</v>
      </c>
      <c r="J461" s="2">
        <v>1982</v>
      </c>
      <c r="K461" s="3">
        <v>43677</v>
      </c>
      <c r="L461" s="2">
        <v>0</v>
      </c>
      <c r="M461" s="2" t="s">
        <v>28</v>
      </c>
      <c r="N461" s="2">
        <v>71</v>
      </c>
      <c r="O461" s="2">
        <v>22.64</v>
      </c>
      <c r="P461" s="2">
        <v>71.44</v>
      </c>
      <c r="Q461" s="2">
        <v>106.59</v>
      </c>
      <c r="R461" s="2">
        <v>208.28</v>
      </c>
      <c r="S461" s="2">
        <v>208.28</v>
      </c>
      <c r="T461" s="2">
        <v>24.57</v>
      </c>
      <c r="U461" s="2">
        <v>733</v>
      </c>
      <c r="V461" s="2" t="s">
        <v>28</v>
      </c>
      <c r="X461" s="2"/>
      <c r="Y461" s="2"/>
    </row>
    <row r="462" spans="1:25" x14ac:dyDescent="0.25">
      <c r="A462">
        <v>461</v>
      </c>
      <c r="B462" t="s">
        <v>495</v>
      </c>
      <c r="C462" s="1">
        <v>31138</v>
      </c>
      <c r="D462" t="s">
        <v>23</v>
      </c>
      <c r="E462" s="2" t="s">
        <v>24</v>
      </c>
      <c r="F462" s="2" t="s">
        <v>25</v>
      </c>
      <c r="G462" s="2" t="s">
        <v>30</v>
      </c>
      <c r="H462" s="3">
        <v>40909</v>
      </c>
      <c r="I462" s="2">
        <v>2011</v>
      </c>
      <c r="J462" s="2">
        <v>2014</v>
      </c>
      <c r="K462" s="3">
        <v>43677</v>
      </c>
      <c r="L462" s="2">
        <v>0</v>
      </c>
      <c r="M462" s="2" t="s">
        <v>28</v>
      </c>
      <c r="N462" s="2">
        <v>34</v>
      </c>
      <c r="O462" s="2">
        <v>26.75</v>
      </c>
      <c r="P462" s="2">
        <v>34.33</v>
      </c>
      <c r="Q462" s="2">
        <v>113.4</v>
      </c>
      <c r="R462" s="2">
        <v>208.28</v>
      </c>
      <c r="S462" s="2">
        <v>208.28</v>
      </c>
      <c r="T462" s="2">
        <v>26.14</v>
      </c>
      <c r="U462" s="2">
        <v>135</v>
      </c>
      <c r="V462" s="2" t="s">
        <v>28</v>
      </c>
      <c r="X462" s="2"/>
      <c r="Y462" s="2"/>
    </row>
    <row r="463" spans="1:25" x14ac:dyDescent="0.25">
      <c r="A463">
        <v>462</v>
      </c>
      <c r="B463" t="s">
        <v>496</v>
      </c>
      <c r="C463" s="1">
        <v>30561</v>
      </c>
      <c r="D463" t="s">
        <v>23</v>
      </c>
      <c r="E463" s="2" t="s">
        <v>121</v>
      </c>
      <c r="F463" s="2" t="s">
        <v>25</v>
      </c>
      <c r="G463" s="2" t="s">
        <v>30</v>
      </c>
      <c r="H463" s="3">
        <v>38658</v>
      </c>
      <c r="I463" s="2">
        <v>2005</v>
      </c>
      <c r="J463" s="2">
        <v>2007</v>
      </c>
      <c r="K463" s="3">
        <v>43677</v>
      </c>
      <c r="L463" s="2">
        <v>0</v>
      </c>
      <c r="M463" s="2" t="s">
        <v>28</v>
      </c>
      <c r="N463" s="2">
        <v>35</v>
      </c>
      <c r="O463" s="2">
        <v>22.17</v>
      </c>
      <c r="P463" s="2">
        <v>35.909999999999997</v>
      </c>
      <c r="Q463" s="2">
        <v>122.47</v>
      </c>
      <c r="R463" s="2">
        <v>208.28</v>
      </c>
      <c r="S463" s="2">
        <v>208.28</v>
      </c>
      <c r="T463" s="2">
        <v>28.23</v>
      </c>
      <c r="U463" s="2">
        <v>70</v>
      </c>
      <c r="V463" s="2" t="s">
        <v>27</v>
      </c>
      <c r="X463" s="2"/>
      <c r="Y463" s="2"/>
    </row>
    <row r="464" spans="1:25" x14ac:dyDescent="0.25">
      <c r="A464">
        <v>463</v>
      </c>
      <c r="B464" t="s">
        <v>497</v>
      </c>
      <c r="C464" s="1">
        <v>20540</v>
      </c>
      <c r="D464" t="s">
        <v>23</v>
      </c>
      <c r="E464" s="2" t="s">
        <v>24</v>
      </c>
      <c r="F464" s="2" t="s">
        <v>34</v>
      </c>
      <c r="G464" s="2" t="s">
        <v>30</v>
      </c>
      <c r="H464" s="3">
        <v>30254</v>
      </c>
      <c r="I464" s="2">
        <v>1982</v>
      </c>
      <c r="J464" s="2">
        <v>1984</v>
      </c>
      <c r="K464" s="3">
        <v>43677</v>
      </c>
      <c r="L464" s="2">
        <v>0</v>
      </c>
      <c r="M464" s="2" t="s">
        <v>28</v>
      </c>
      <c r="N464" s="2">
        <v>63</v>
      </c>
      <c r="O464" s="2">
        <v>26.6</v>
      </c>
      <c r="P464" s="2">
        <v>63.35</v>
      </c>
      <c r="Q464" s="2">
        <v>108.86</v>
      </c>
      <c r="R464" s="2">
        <v>208.28</v>
      </c>
      <c r="S464" s="2">
        <v>208.28</v>
      </c>
      <c r="T464" s="2">
        <v>25.09</v>
      </c>
      <c r="U464" s="2">
        <v>58</v>
      </c>
      <c r="V464" s="2" t="s">
        <v>28</v>
      </c>
      <c r="X464" s="2"/>
      <c r="Y464" s="2"/>
    </row>
    <row r="465" spans="1:26" x14ac:dyDescent="0.25">
      <c r="A465">
        <v>464</v>
      </c>
      <c r="B465" t="s">
        <v>498</v>
      </c>
      <c r="C465" s="1">
        <v>31755</v>
      </c>
      <c r="D465" t="s">
        <v>85</v>
      </c>
      <c r="E465" s="2" t="s">
        <v>24</v>
      </c>
      <c r="F465" s="2" t="s">
        <v>25</v>
      </c>
      <c r="G465" s="2" t="s">
        <v>30</v>
      </c>
      <c r="H465" s="3">
        <v>41299</v>
      </c>
      <c r="I465" s="2">
        <v>2012</v>
      </c>
      <c r="J465" s="2">
        <v>2020</v>
      </c>
      <c r="K465" s="3">
        <v>43677</v>
      </c>
      <c r="L465" s="2">
        <v>0</v>
      </c>
      <c r="M465" s="2" t="s">
        <v>28</v>
      </c>
      <c r="N465" s="2">
        <v>32</v>
      </c>
      <c r="O465" s="2">
        <v>26.13</v>
      </c>
      <c r="P465" s="2">
        <v>32.64</v>
      </c>
      <c r="Q465" s="2">
        <v>117.93</v>
      </c>
      <c r="R465" s="2">
        <v>208.28</v>
      </c>
      <c r="S465" s="2">
        <v>208.28</v>
      </c>
      <c r="T465" s="2">
        <v>27.19</v>
      </c>
      <c r="U465" s="2">
        <v>127</v>
      </c>
      <c r="V465" s="2" t="s">
        <v>28</v>
      </c>
      <c r="X465" s="2"/>
      <c r="Y465" s="2"/>
    </row>
    <row r="466" spans="1:26" x14ac:dyDescent="0.25">
      <c r="A466">
        <v>465</v>
      </c>
      <c r="B466" t="s">
        <v>499</v>
      </c>
      <c r="C466" s="1">
        <v>29358</v>
      </c>
      <c r="D466" t="s">
        <v>23</v>
      </c>
      <c r="E466" s="2" t="s">
        <v>169</v>
      </c>
      <c r="F466" s="2" t="s">
        <v>34</v>
      </c>
      <c r="G466" s="2" t="s">
        <v>26</v>
      </c>
      <c r="H466" s="3">
        <v>37923</v>
      </c>
      <c r="I466" s="2">
        <v>2003</v>
      </c>
      <c r="J466" s="2">
        <v>2004</v>
      </c>
      <c r="K466" s="3">
        <v>43677</v>
      </c>
      <c r="L466" s="2">
        <v>0</v>
      </c>
      <c r="M466" s="2" t="s">
        <v>28</v>
      </c>
      <c r="N466" s="2">
        <v>39</v>
      </c>
      <c r="O466" s="2">
        <v>23.45</v>
      </c>
      <c r="P466" s="2">
        <v>39.200000000000003</v>
      </c>
      <c r="Q466" s="2">
        <v>107.5</v>
      </c>
      <c r="R466" s="2">
        <v>208.28</v>
      </c>
      <c r="S466" s="2">
        <v>208.28</v>
      </c>
      <c r="T466" s="2">
        <v>24.78</v>
      </c>
      <c r="U466" s="2">
        <v>2</v>
      </c>
      <c r="V466" s="2" t="s">
        <v>28</v>
      </c>
      <c r="X466" s="2"/>
      <c r="Y466" s="2"/>
    </row>
    <row r="467" spans="1:26" x14ac:dyDescent="0.25">
      <c r="A467">
        <v>466</v>
      </c>
      <c r="B467" t="s">
        <v>500</v>
      </c>
      <c r="C467" s="1">
        <v>20085</v>
      </c>
      <c r="D467" t="s">
        <v>23</v>
      </c>
      <c r="E467" s="2" t="s">
        <v>24</v>
      </c>
      <c r="F467" s="2" t="s">
        <v>34</v>
      </c>
      <c r="G467" s="2" t="s">
        <v>30</v>
      </c>
      <c r="H467" s="3">
        <v>28416</v>
      </c>
      <c r="I467" s="2">
        <v>1977</v>
      </c>
      <c r="J467" s="2">
        <v>1988</v>
      </c>
      <c r="K467" s="3">
        <v>43677</v>
      </c>
      <c r="L467" s="2">
        <v>0</v>
      </c>
      <c r="M467" s="2" t="s">
        <v>28</v>
      </c>
      <c r="N467" s="2">
        <v>64</v>
      </c>
      <c r="O467" s="2">
        <v>22.81</v>
      </c>
      <c r="P467" s="2">
        <v>64.59</v>
      </c>
      <c r="Q467" s="2">
        <v>106.59</v>
      </c>
      <c r="R467" s="2">
        <v>208.28</v>
      </c>
      <c r="S467" s="2">
        <v>208.28</v>
      </c>
      <c r="T467" s="2">
        <v>24.57</v>
      </c>
      <c r="U467" s="2">
        <v>680</v>
      </c>
      <c r="V467" s="2" t="s">
        <v>28</v>
      </c>
      <c r="X467" s="2"/>
      <c r="Y467" s="2"/>
    </row>
    <row r="468" spans="1:26" x14ac:dyDescent="0.25">
      <c r="A468">
        <v>467</v>
      </c>
      <c r="B468" t="s">
        <v>501</v>
      </c>
      <c r="C468" s="1">
        <v>15166</v>
      </c>
      <c r="D468" t="s">
        <v>23</v>
      </c>
      <c r="E468" s="2" t="s">
        <v>24</v>
      </c>
      <c r="F468" s="2" t="s">
        <v>34</v>
      </c>
      <c r="G468" s="2" t="s">
        <v>30</v>
      </c>
      <c r="H468" s="3">
        <v>25855</v>
      </c>
      <c r="I468" s="2">
        <v>1970</v>
      </c>
      <c r="J468" s="2">
        <v>1971</v>
      </c>
      <c r="K468" s="3">
        <v>42987</v>
      </c>
      <c r="L468" s="2">
        <v>1</v>
      </c>
      <c r="M468" s="2" t="s">
        <v>27</v>
      </c>
      <c r="N468" s="2">
        <v>76</v>
      </c>
      <c r="O468" s="2">
        <v>29.26</v>
      </c>
      <c r="P468" s="2">
        <v>76.17</v>
      </c>
      <c r="Q468" s="2">
        <v>99.79</v>
      </c>
      <c r="R468" s="2">
        <v>208.28</v>
      </c>
      <c r="S468" s="2">
        <v>208.28</v>
      </c>
      <c r="T468" s="2">
        <v>23</v>
      </c>
      <c r="U468" s="2">
        <v>71</v>
      </c>
      <c r="V468" s="2" t="s">
        <v>28</v>
      </c>
      <c r="X468" s="2" t="s">
        <v>4446</v>
      </c>
      <c r="Y468" s="2" t="s">
        <v>4401</v>
      </c>
      <c r="Z468" s="2" t="s">
        <v>4469</v>
      </c>
    </row>
    <row r="469" spans="1:26" x14ac:dyDescent="0.25">
      <c r="A469">
        <v>468</v>
      </c>
      <c r="B469" t="s">
        <v>502</v>
      </c>
      <c r="C469" s="1">
        <v>29316</v>
      </c>
      <c r="D469" t="s">
        <v>23</v>
      </c>
      <c r="E469" s="2" t="s">
        <v>169</v>
      </c>
      <c r="F469" s="2" t="s">
        <v>34</v>
      </c>
      <c r="G469" s="2" t="s">
        <v>30</v>
      </c>
      <c r="H469" s="3">
        <v>38294</v>
      </c>
      <c r="I469" s="2">
        <v>2004</v>
      </c>
      <c r="J469" s="2">
        <v>2016</v>
      </c>
      <c r="K469" s="3">
        <v>43677</v>
      </c>
      <c r="L469" s="2">
        <v>0</v>
      </c>
      <c r="M469" s="2" t="s">
        <v>28</v>
      </c>
      <c r="N469" s="2">
        <v>39</v>
      </c>
      <c r="O469" s="2">
        <v>24.58</v>
      </c>
      <c r="P469" s="2">
        <v>39.32</v>
      </c>
      <c r="Q469" s="2">
        <v>106.59</v>
      </c>
      <c r="R469" s="2">
        <v>208.28</v>
      </c>
      <c r="S469" s="2">
        <v>208.28</v>
      </c>
      <c r="T469" s="2">
        <v>24.57</v>
      </c>
      <c r="U469" s="2">
        <v>749</v>
      </c>
      <c r="V469" s="2" t="s">
        <v>28</v>
      </c>
      <c r="X469" s="2"/>
      <c r="Y469" s="2"/>
    </row>
    <row r="470" spans="1:26" x14ac:dyDescent="0.25">
      <c r="A470">
        <v>469</v>
      </c>
      <c r="B470" t="s">
        <v>503</v>
      </c>
      <c r="C470" s="1">
        <v>31007</v>
      </c>
      <c r="D470" t="s">
        <v>23</v>
      </c>
      <c r="E470" s="2" t="s">
        <v>121</v>
      </c>
      <c r="F470" s="2" t="s">
        <v>34</v>
      </c>
      <c r="G470" s="2" t="s">
        <v>26</v>
      </c>
      <c r="H470" s="3">
        <v>39053</v>
      </c>
      <c r="I470" s="2">
        <v>2006</v>
      </c>
      <c r="J470" s="2">
        <v>2010</v>
      </c>
      <c r="K470" s="3">
        <v>43677</v>
      </c>
      <c r="L470" s="2">
        <v>0</v>
      </c>
      <c r="M470" s="2" t="s">
        <v>28</v>
      </c>
      <c r="N470" s="2">
        <v>34</v>
      </c>
      <c r="O470" s="2">
        <v>22.03</v>
      </c>
      <c r="P470" s="2">
        <v>34.69</v>
      </c>
      <c r="Q470" s="2">
        <v>107.5</v>
      </c>
      <c r="R470" s="2">
        <v>208.28</v>
      </c>
      <c r="S470" s="2">
        <v>208.28</v>
      </c>
      <c r="T470" s="2">
        <v>24.78</v>
      </c>
      <c r="U470" s="2">
        <v>256</v>
      </c>
      <c r="V470" s="2" t="s">
        <v>28</v>
      </c>
      <c r="X470" s="2"/>
      <c r="Y470" s="2"/>
    </row>
    <row r="471" spans="1:26" x14ac:dyDescent="0.25">
      <c r="A471">
        <v>470</v>
      </c>
      <c r="B471" t="s">
        <v>504</v>
      </c>
      <c r="C471" s="1">
        <v>28215</v>
      </c>
      <c r="D471" t="s">
        <v>23</v>
      </c>
      <c r="E471" s="2" t="s">
        <v>169</v>
      </c>
      <c r="F471" s="2" t="s">
        <v>34</v>
      </c>
      <c r="G471" s="2" t="s">
        <v>30</v>
      </c>
      <c r="H471" s="3">
        <v>36466</v>
      </c>
      <c r="I471" s="2">
        <v>1999</v>
      </c>
      <c r="J471" s="2">
        <v>2002</v>
      </c>
      <c r="K471" s="3">
        <v>43677</v>
      </c>
      <c r="L471" s="2">
        <v>0</v>
      </c>
      <c r="M471" s="2" t="s">
        <v>28</v>
      </c>
      <c r="N471" s="2">
        <v>42</v>
      </c>
      <c r="O471" s="2">
        <v>22.59</v>
      </c>
      <c r="P471" s="2">
        <v>42.33</v>
      </c>
      <c r="Q471" s="2">
        <v>111.13</v>
      </c>
      <c r="R471" s="2">
        <v>208.28</v>
      </c>
      <c r="S471" s="2">
        <v>208.28</v>
      </c>
      <c r="T471" s="2">
        <v>25.62</v>
      </c>
      <c r="U471" s="2">
        <v>142</v>
      </c>
      <c r="V471" s="2" t="s">
        <v>28</v>
      </c>
      <c r="X471" s="2"/>
      <c r="Y471" s="2"/>
    </row>
    <row r="472" spans="1:26" x14ac:dyDescent="0.25">
      <c r="A472">
        <v>471</v>
      </c>
      <c r="B472" t="s">
        <v>505</v>
      </c>
      <c r="C472" s="1">
        <v>15784</v>
      </c>
      <c r="D472" t="s">
        <v>23</v>
      </c>
      <c r="E472" s="2" t="s">
        <v>24</v>
      </c>
      <c r="F472" s="2" t="s">
        <v>34</v>
      </c>
      <c r="G472" s="2" t="s">
        <v>26</v>
      </c>
      <c r="H472" s="3">
        <v>24407</v>
      </c>
      <c r="I472" s="2">
        <v>1966</v>
      </c>
      <c r="J472" s="2">
        <v>1971</v>
      </c>
      <c r="K472" s="3">
        <v>31027</v>
      </c>
      <c r="L472" s="2">
        <v>1</v>
      </c>
      <c r="M472" s="2" t="s">
        <v>27</v>
      </c>
      <c r="N472" s="2">
        <v>41</v>
      </c>
      <c r="O472" s="2">
        <v>23.61</v>
      </c>
      <c r="P472" s="2">
        <v>41.73</v>
      </c>
      <c r="Q472" s="2">
        <v>104.33</v>
      </c>
      <c r="R472" s="2">
        <v>208.28</v>
      </c>
      <c r="S472" s="2">
        <v>208.28</v>
      </c>
      <c r="T472" s="2">
        <v>24.05</v>
      </c>
      <c r="U472" s="2">
        <v>243</v>
      </c>
      <c r="V472" s="2" t="s">
        <v>28</v>
      </c>
      <c r="W472" s="2" t="s">
        <v>4384</v>
      </c>
      <c r="X472" s="2" t="s">
        <v>4447</v>
      </c>
      <c r="Y472" s="2" t="s">
        <v>4448</v>
      </c>
      <c r="Z472" s="2" t="s">
        <v>4896</v>
      </c>
    </row>
    <row r="473" spans="1:26" x14ac:dyDescent="0.25">
      <c r="A473">
        <v>472</v>
      </c>
      <c r="B473" t="s">
        <v>506</v>
      </c>
      <c r="C473" s="1">
        <v>8241</v>
      </c>
      <c r="D473" t="s">
        <v>23</v>
      </c>
      <c r="E473" s="2" t="s">
        <v>24</v>
      </c>
      <c r="F473" s="2" t="s">
        <v>34</v>
      </c>
      <c r="G473" s="2" t="s">
        <v>30</v>
      </c>
      <c r="H473" s="3">
        <v>18204</v>
      </c>
      <c r="I473" s="2">
        <v>1949</v>
      </c>
      <c r="J473" s="2">
        <v>1951</v>
      </c>
      <c r="K473" s="3">
        <v>36942</v>
      </c>
      <c r="L473" s="2">
        <v>1</v>
      </c>
      <c r="M473" s="2" t="s">
        <v>27</v>
      </c>
      <c r="N473" s="2">
        <v>78</v>
      </c>
      <c r="O473" s="2">
        <v>27.28</v>
      </c>
      <c r="P473" s="2">
        <v>78.58</v>
      </c>
      <c r="Q473" s="2">
        <v>102.06</v>
      </c>
      <c r="R473" s="2">
        <v>208.28</v>
      </c>
      <c r="S473" s="2">
        <v>208.28</v>
      </c>
      <c r="T473" s="2">
        <v>23.53</v>
      </c>
      <c r="U473" s="2">
        <v>109</v>
      </c>
      <c r="V473" s="2" t="s">
        <v>28</v>
      </c>
      <c r="W473" s="2" t="s">
        <v>4395</v>
      </c>
      <c r="X473" s="2" t="s">
        <v>4450</v>
      </c>
      <c r="Y473" s="2" t="s">
        <v>4451</v>
      </c>
      <c r="Z473" s="2" t="s">
        <v>4435</v>
      </c>
    </row>
    <row r="474" spans="1:26" x14ac:dyDescent="0.25">
      <c r="A474">
        <v>473</v>
      </c>
      <c r="B474" t="s">
        <v>507</v>
      </c>
      <c r="C474" s="1">
        <v>32059</v>
      </c>
      <c r="D474" t="s">
        <v>23</v>
      </c>
      <c r="E474" s="2" t="s">
        <v>169</v>
      </c>
      <c r="F474" s="2" t="s">
        <v>34</v>
      </c>
      <c r="G474" s="2" t="s">
        <v>26</v>
      </c>
      <c r="H474" s="3">
        <v>40506</v>
      </c>
      <c r="I474" s="2">
        <v>2010</v>
      </c>
      <c r="J474" s="2">
        <v>2012</v>
      </c>
      <c r="K474" s="3">
        <v>43677</v>
      </c>
      <c r="L474" s="2">
        <v>0</v>
      </c>
      <c r="M474" s="2" t="s">
        <v>28</v>
      </c>
      <c r="N474" s="2">
        <v>31</v>
      </c>
      <c r="O474" s="2">
        <v>23.13</v>
      </c>
      <c r="P474" s="2">
        <v>31.81</v>
      </c>
      <c r="Q474" s="2">
        <v>104.33</v>
      </c>
      <c r="R474" s="2">
        <v>208.28</v>
      </c>
      <c r="S474" s="2">
        <v>208.28</v>
      </c>
      <c r="T474" s="2">
        <v>24.05</v>
      </c>
      <c r="U474" s="2">
        <v>17</v>
      </c>
      <c r="V474" s="2" t="s">
        <v>28</v>
      </c>
      <c r="X474" s="2"/>
      <c r="Y474" s="2"/>
    </row>
    <row r="475" spans="1:26" x14ac:dyDescent="0.25">
      <c r="A475">
        <v>474</v>
      </c>
      <c r="B475" t="s">
        <v>508</v>
      </c>
      <c r="C475" s="1">
        <v>28963</v>
      </c>
      <c r="D475" t="s">
        <v>23</v>
      </c>
      <c r="E475" s="2" t="s">
        <v>169</v>
      </c>
      <c r="F475" s="2" t="s">
        <v>34</v>
      </c>
      <c r="G475" s="2" t="s">
        <v>30</v>
      </c>
      <c r="H475" s="3">
        <v>37194</v>
      </c>
      <c r="I475" s="2">
        <v>2001</v>
      </c>
      <c r="J475" s="2">
        <v>2006</v>
      </c>
      <c r="K475" s="3">
        <v>43677</v>
      </c>
      <c r="L475" s="2">
        <v>0</v>
      </c>
      <c r="M475" s="2" t="s">
        <v>28</v>
      </c>
      <c r="N475" s="2">
        <v>40</v>
      </c>
      <c r="O475" s="2">
        <v>22.54</v>
      </c>
      <c r="P475" s="2">
        <v>40.28</v>
      </c>
      <c r="Q475" s="2">
        <v>111.13</v>
      </c>
      <c r="R475" s="2">
        <v>208.28</v>
      </c>
      <c r="S475" s="2">
        <v>208.28</v>
      </c>
      <c r="T475" s="2">
        <v>25.62</v>
      </c>
      <c r="U475" s="2">
        <v>173</v>
      </c>
      <c r="V475" s="2" t="s">
        <v>28</v>
      </c>
      <c r="X475" s="2"/>
      <c r="Y475" s="2"/>
    </row>
    <row r="476" spans="1:26" x14ac:dyDescent="0.25">
      <c r="A476">
        <v>475</v>
      </c>
      <c r="B476" t="s">
        <v>509</v>
      </c>
      <c r="C476" s="1">
        <v>25108</v>
      </c>
      <c r="D476" t="s">
        <v>23</v>
      </c>
      <c r="E476" s="2" t="s">
        <v>80</v>
      </c>
      <c r="F476" s="2" t="s">
        <v>25</v>
      </c>
      <c r="G476" s="2" t="s">
        <v>30</v>
      </c>
      <c r="H476" s="3">
        <v>35378</v>
      </c>
      <c r="I476" s="2">
        <v>1996</v>
      </c>
      <c r="J476" s="2">
        <v>1997</v>
      </c>
      <c r="K476" s="3">
        <v>43677</v>
      </c>
      <c r="L476" s="2">
        <v>0</v>
      </c>
      <c r="M476" s="2" t="s">
        <v>28</v>
      </c>
      <c r="N476" s="2">
        <v>50</v>
      </c>
      <c r="O476" s="2">
        <v>28.12</v>
      </c>
      <c r="P476" s="2">
        <v>50.84</v>
      </c>
      <c r="Q476" s="2">
        <v>120.2</v>
      </c>
      <c r="R476" s="2">
        <v>208.28</v>
      </c>
      <c r="S476" s="2">
        <v>208.28</v>
      </c>
      <c r="T476" s="2">
        <v>27.71</v>
      </c>
      <c r="U476" s="2">
        <v>36</v>
      </c>
      <c r="V476" s="2" t="s">
        <v>28</v>
      </c>
      <c r="X476" s="2"/>
      <c r="Y476" s="2"/>
    </row>
    <row r="477" spans="1:26" x14ac:dyDescent="0.25">
      <c r="A477">
        <v>476</v>
      </c>
      <c r="B477" t="s">
        <v>510</v>
      </c>
      <c r="C477" s="1">
        <v>28135</v>
      </c>
      <c r="D477" t="s">
        <v>23</v>
      </c>
      <c r="E477" s="2" t="s">
        <v>24</v>
      </c>
      <c r="F477" s="2" t="s">
        <v>34</v>
      </c>
      <c r="G477" s="2" t="s">
        <v>30</v>
      </c>
      <c r="H477" s="3">
        <v>36501</v>
      </c>
      <c r="I477" s="2">
        <v>1999</v>
      </c>
      <c r="J477" s="2">
        <v>2000</v>
      </c>
      <c r="K477" s="3">
        <v>43677</v>
      </c>
      <c r="L477" s="2">
        <v>0</v>
      </c>
      <c r="M477" s="2" t="s">
        <v>28</v>
      </c>
      <c r="N477" s="2">
        <v>42</v>
      </c>
      <c r="O477" s="2">
        <v>22.9</v>
      </c>
      <c r="P477" s="2">
        <v>42.55</v>
      </c>
      <c r="Q477" s="2">
        <v>102.96</v>
      </c>
      <c r="R477" s="2">
        <v>208.28</v>
      </c>
      <c r="S477" s="2">
        <v>208.28</v>
      </c>
      <c r="T477" s="2">
        <v>23.74</v>
      </c>
      <c r="U477" s="2">
        <v>8</v>
      </c>
      <c r="V477" s="2" t="s">
        <v>28</v>
      </c>
      <c r="X477" s="2"/>
      <c r="Y477" s="2"/>
    </row>
    <row r="478" spans="1:26" x14ac:dyDescent="0.25">
      <c r="A478">
        <v>477</v>
      </c>
      <c r="B478" t="s">
        <v>511</v>
      </c>
      <c r="C478" s="1">
        <v>21452</v>
      </c>
      <c r="D478" t="s">
        <v>23</v>
      </c>
      <c r="E478" s="2" t="s">
        <v>80</v>
      </c>
      <c r="F478" s="2" t="s">
        <v>34</v>
      </c>
      <c r="G478" s="2" t="s">
        <v>30</v>
      </c>
      <c r="H478" s="3">
        <v>30041</v>
      </c>
      <c r="I478" s="2">
        <v>1981</v>
      </c>
      <c r="J478" s="2">
        <v>1983</v>
      </c>
      <c r="K478" s="3">
        <v>43677</v>
      </c>
      <c r="L478" s="2">
        <v>0</v>
      </c>
      <c r="M478" s="2" t="s">
        <v>28</v>
      </c>
      <c r="N478" s="2">
        <v>60</v>
      </c>
      <c r="O478" s="2">
        <v>23.52</v>
      </c>
      <c r="P478" s="2">
        <v>60.85</v>
      </c>
      <c r="Q478" s="2">
        <v>99.79</v>
      </c>
      <c r="R478" s="2">
        <v>208.28</v>
      </c>
      <c r="S478" s="2">
        <v>208.28</v>
      </c>
      <c r="T478" s="2">
        <v>23</v>
      </c>
      <c r="U478" s="2">
        <v>72</v>
      </c>
      <c r="V478" s="2" t="s">
        <v>28</v>
      </c>
      <c r="X478" s="2"/>
      <c r="Y478" s="2"/>
    </row>
    <row r="479" spans="1:26" x14ac:dyDescent="0.25">
      <c r="A479">
        <v>478</v>
      </c>
      <c r="B479" t="s">
        <v>512</v>
      </c>
      <c r="C479" s="1">
        <v>21417</v>
      </c>
      <c r="D479" t="s">
        <v>23</v>
      </c>
      <c r="E479" s="2" t="s">
        <v>80</v>
      </c>
      <c r="F479" s="2" t="s">
        <v>34</v>
      </c>
      <c r="G479" s="2" t="s">
        <v>26</v>
      </c>
      <c r="H479" s="3">
        <v>29504</v>
      </c>
      <c r="I479" s="2">
        <v>1980</v>
      </c>
      <c r="J479" s="2">
        <v>1985</v>
      </c>
      <c r="K479" s="3">
        <v>43677</v>
      </c>
      <c r="L479" s="2">
        <v>0</v>
      </c>
      <c r="M479" s="2" t="s">
        <v>28</v>
      </c>
      <c r="N479" s="2">
        <v>60</v>
      </c>
      <c r="O479" s="2">
        <v>22.14</v>
      </c>
      <c r="P479" s="2">
        <v>60.94</v>
      </c>
      <c r="Q479" s="2">
        <v>97.52</v>
      </c>
      <c r="R479" s="2">
        <v>208.28</v>
      </c>
      <c r="S479" s="2">
        <v>208.28</v>
      </c>
      <c r="T479" s="2">
        <v>22.48</v>
      </c>
      <c r="U479" s="2">
        <v>340</v>
      </c>
      <c r="V479" s="2" t="s">
        <v>28</v>
      </c>
      <c r="X479" s="2"/>
      <c r="Y479" s="2"/>
    </row>
    <row r="480" spans="1:26" x14ac:dyDescent="0.25">
      <c r="A480">
        <v>479</v>
      </c>
      <c r="B480" t="s">
        <v>513</v>
      </c>
      <c r="C480" s="1">
        <v>10959</v>
      </c>
      <c r="D480" t="s">
        <v>23</v>
      </c>
      <c r="E480" s="2" t="s">
        <v>24</v>
      </c>
      <c r="F480" s="2" t="s">
        <v>34</v>
      </c>
      <c r="H480" s="3">
        <v>17838</v>
      </c>
      <c r="I480" s="2">
        <v>1948</v>
      </c>
      <c r="J480" s="2">
        <v>1950</v>
      </c>
      <c r="K480" s="3">
        <v>37734</v>
      </c>
      <c r="L480" s="2">
        <v>1</v>
      </c>
      <c r="M480" s="2" t="s">
        <v>27</v>
      </c>
      <c r="N480" s="2">
        <v>73</v>
      </c>
      <c r="O480" s="2">
        <v>18.829999999999998</v>
      </c>
      <c r="P480" s="2">
        <v>73.31</v>
      </c>
      <c r="Q480" s="2">
        <v>106.59</v>
      </c>
      <c r="R480" s="2">
        <v>208.28</v>
      </c>
      <c r="S480" s="2">
        <v>208.28</v>
      </c>
      <c r="T480" s="2">
        <v>24.57</v>
      </c>
      <c r="U480" s="2">
        <v>35</v>
      </c>
      <c r="V480" s="2" t="s">
        <v>28</v>
      </c>
      <c r="X480" s="2" t="s">
        <v>4453</v>
      </c>
      <c r="Y480" s="2" t="s">
        <v>4401</v>
      </c>
      <c r="Z480" s="2" t="s">
        <v>4469</v>
      </c>
    </row>
    <row r="481" spans="1:26" x14ac:dyDescent="0.25">
      <c r="A481">
        <v>480</v>
      </c>
      <c r="B481" t="s">
        <v>514</v>
      </c>
      <c r="C481" s="1">
        <v>24628</v>
      </c>
      <c r="D481" t="s">
        <v>23</v>
      </c>
      <c r="E481" s="2" t="s">
        <v>169</v>
      </c>
      <c r="F481" s="2" t="s">
        <v>34</v>
      </c>
      <c r="G481" s="2" t="s">
        <v>30</v>
      </c>
      <c r="H481" s="3">
        <v>33363</v>
      </c>
      <c r="I481" s="2">
        <v>1990</v>
      </c>
      <c r="J481" s="2">
        <v>2002</v>
      </c>
      <c r="K481" s="3">
        <v>43677</v>
      </c>
      <c r="L481" s="2">
        <v>0</v>
      </c>
      <c r="M481" s="2" t="s">
        <v>28</v>
      </c>
      <c r="N481" s="2">
        <v>52</v>
      </c>
      <c r="O481" s="2">
        <v>23.92</v>
      </c>
      <c r="P481" s="2">
        <v>52.15</v>
      </c>
      <c r="Q481" s="2">
        <v>97.52</v>
      </c>
      <c r="R481" s="2">
        <v>208.28</v>
      </c>
      <c r="S481" s="2">
        <v>208.28</v>
      </c>
      <c r="T481" s="2">
        <v>22.48</v>
      </c>
      <c r="U481" s="2">
        <v>615</v>
      </c>
      <c r="V481" s="2" t="s">
        <v>28</v>
      </c>
      <c r="X481" s="2"/>
      <c r="Y481" s="2"/>
    </row>
    <row r="482" spans="1:26" x14ac:dyDescent="0.25">
      <c r="A482">
        <v>481</v>
      </c>
      <c r="B482" t="s">
        <v>515</v>
      </c>
      <c r="C482" s="1">
        <v>31116</v>
      </c>
      <c r="D482" t="s">
        <v>23</v>
      </c>
      <c r="E482" s="2" t="s">
        <v>121</v>
      </c>
      <c r="F482" s="2" t="s">
        <v>34</v>
      </c>
      <c r="G482" s="2" t="s">
        <v>26</v>
      </c>
      <c r="H482" s="3">
        <v>38432</v>
      </c>
      <c r="I482" s="2">
        <v>2004</v>
      </c>
      <c r="J482" s="2">
        <v>2007</v>
      </c>
      <c r="K482" s="3">
        <v>43677</v>
      </c>
      <c r="L482" s="2">
        <v>0</v>
      </c>
      <c r="M482" s="2" t="s">
        <v>28</v>
      </c>
      <c r="N482" s="2">
        <v>34</v>
      </c>
      <c r="O482" s="2">
        <v>20.03</v>
      </c>
      <c r="P482" s="2">
        <v>34.39</v>
      </c>
      <c r="Q482" s="2">
        <v>113.4</v>
      </c>
      <c r="R482" s="2">
        <v>208.28</v>
      </c>
      <c r="S482" s="2">
        <v>208.28</v>
      </c>
      <c r="T482" s="2">
        <v>26.14</v>
      </c>
      <c r="U482" s="2">
        <v>69</v>
      </c>
      <c r="V482" s="2" t="s">
        <v>28</v>
      </c>
      <c r="X482" s="2"/>
      <c r="Y482" s="2"/>
    </row>
    <row r="483" spans="1:26" x14ac:dyDescent="0.25">
      <c r="A483">
        <v>482</v>
      </c>
      <c r="B483" t="s">
        <v>516</v>
      </c>
      <c r="C483" s="1">
        <v>15734</v>
      </c>
      <c r="D483" t="s">
        <v>23</v>
      </c>
      <c r="E483" s="2" t="s">
        <v>24</v>
      </c>
      <c r="F483" s="2" t="s">
        <v>34</v>
      </c>
      <c r="G483" s="2" t="s">
        <v>26</v>
      </c>
      <c r="H483" s="3">
        <v>24763</v>
      </c>
      <c r="I483" s="2">
        <v>1967</v>
      </c>
      <c r="J483" s="2">
        <v>1968</v>
      </c>
      <c r="K483" s="3">
        <v>43677</v>
      </c>
      <c r="L483" s="2">
        <v>0</v>
      </c>
      <c r="M483" s="2" t="s">
        <v>28</v>
      </c>
      <c r="N483" s="2">
        <v>76</v>
      </c>
      <c r="O483" s="2">
        <v>24.72</v>
      </c>
      <c r="P483" s="2">
        <v>76.5</v>
      </c>
      <c r="Q483" s="2">
        <v>108.86</v>
      </c>
      <c r="R483" s="2">
        <v>208.28</v>
      </c>
      <c r="S483" s="2">
        <v>208.28</v>
      </c>
      <c r="T483" s="2">
        <v>25.09</v>
      </c>
      <c r="U483" s="2">
        <v>2</v>
      </c>
      <c r="V483" s="2" t="s">
        <v>28</v>
      </c>
      <c r="X483" s="2"/>
      <c r="Y483" s="2"/>
    </row>
    <row r="484" spans="1:26" x14ac:dyDescent="0.25">
      <c r="A484">
        <v>483</v>
      </c>
      <c r="B484" t="s">
        <v>517</v>
      </c>
      <c r="C484" s="1">
        <v>34472</v>
      </c>
      <c r="D484" t="s">
        <v>85</v>
      </c>
      <c r="E484" s="2" t="s">
        <v>24</v>
      </c>
      <c r="F484" s="2" t="s">
        <v>25</v>
      </c>
      <c r="G484" s="2" t="s">
        <v>26</v>
      </c>
      <c r="H484" s="3">
        <v>41949</v>
      </c>
      <c r="I484" s="2">
        <v>2014</v>
      </c>
      <c r="J484" s="2">
        <v>2020</v>
      </c>
      <c r="K484" s="3">
        <v>43677</v>
      </c>
      <c r="L484" s="2">
        <v>0</v>
      </c>
      <c r="M484" s="2" t="s">
        <v>28</v>
      </c>
      <c r="N484" s="2">
        <v>25</v>
      </c>
      <c r="O484" s="2">
        <v>20.47</v>
      </c>
      <c r="P484" s="2">
        <v>25.2</v>
      </c>
      <c r="Q484" s="2">
        <v>108.86</v>
      </c>
      <c r="R484" s="2">
        <v>208.28</v>
      </c>
      <c r="S484" s="2">
        <v>208.28</v>
      </c>
      <c r="T484" s="2">
        <v>25.09</v>
      </c>
      <c r="U484" s="2">
        <v>6</v>
      </c>
      <c r="V484" s="2" t="s">
        <v>28</v>
      </c>
      <c r="X484" s="2"/>
      <c r="Y484" s="2"/>
    </row>
    <row r="485" spans="1:26" x14ac:dyDescent="0.25">
      <c r="A485">
        <v>484</v>
      </c>
      <c r="B485" t="s">
        <v>518</v>
      </c>
      <c r="C485" s="1">
        <v>25511</v>
      </c>
      <c r="D485" t="s">
        <v>23</v>
      </c>
      <c r="E485" s="2" t="s">
        <v>80</v>
      </c>
      <c r="F485" s="2" t="s">
        <v>34</v>
      </c>
      <c r="G485" s="2" t="s">
        <v>26</v>
      </c>
      <c r="H485" s="3">
        <v>35506</v>
      </c>
      <c r="I485" s="2">
        <v>1996</v>
      </c>
      <c r="J485" s="2">
        <v>1997</v>
      </c>
      <c r="K485" s="3">
        <v>43677</v>
      </c>
      <c r="L485" s="2">
        <v>0</v>
      </c>
      <c r="M485" s="2" t="s">
        <v>28</v>
      </c>
      <c r="N485" s="2">
        <v>49</v>
      </c>
      <c r="O485" s="2">
        <v>27.36</v>
      </c>
      <c r="P485" s="2">
        <v>49.74</v>
      </c>
      <c r="Q485" s="2">
        <v>120.2</v>
      </c>
      <c r="R485" s="2">
        <v>208.28</v>
      </c>
      <c r="S485" s="2">
        <v>208.28</v>
      </c>
      <c r="T485" s="2">
        <v>27.71</v>
      </c>
      <c r="U485" s="2">
        <v>4</v>
      </c>
      <c r="V485" s="2" t="s">
        <v>28</v>
      </c>
      <c r="X485" s="2"/>
      <c r="Y485" s="2"/>
    </row>
    <row r="486" spans="1:26" x14ac:dyDescent="0.25">
      <c r="A486">
        <v>485</v>
      </c>
      <c r="B486" t="s">
        <v>519</v>
      </c>
      <c r="C486" s="1">
        <v>21722</v>
      </c>
      <c r="D486" t="s">
        <v>23</v>
      </c>
      <c r="E486" s="2" t="s">
        <v>121</v>
      </c>
      <c r="F486" s="2" t="s">
        <v>34</v>
      </c>
      <c r="G486" s="2" t="s">
        <v>30</v>
      </c>
      <c r="H486" s="3">
        <v>29890</v>
      </c>
      <c r="I486" s="2">
        <v>1981</v>
      </c>
      <c r="J486" s="2">
        <v>1998</v>
      </c>
      <c r="K486" s="3">
        <v>43677</v>
      </c>
      <c r="L486" s="2">
        <v>0</v>
      </c>
      <c r="M486" s="2" t="s">
        <v>28</v>
      </c>
      <c r="N486" s="2">
        <v>60</v>
      </c>
      <c r="O486" s="2">
        <v>22.36</v>
      </c>
      <c r="P486" s="2">
        <v>60.11</v>
      </c>
      <c r="Q486" s="2">
        <v>99.79</v>
      </c>
      <c r="R486" s="2">
        <v>208.28</v>
      </c>
      <c r="S486" s="2">
        <v>208.28</v>
      </c>
      <c r="T486" s="2">
        <v>23</v>
      </c>
      <c r="U486" s="2">
        <v>1107</v>
      </c>
      <c r="V486" s="2" t="s">
        <v>28</v>
      </c>
      <c r="X486" s="2"/>
      <c r="Y486" s="2"/>
    </row>
    <row r="487" spans="1:26" x14ac:dyDescent="0.25">
      <c r="A487">
        <v>486</v>
      </c>
      <c r="B487" t="s">
        <v>520</v>
      </c>
      <c r="C487" s="1">
        <v>23472</v>
      </c>
      <c r="D487" t="s">
        <v>23</v>
      </c>
      <c r="E487" s="2" t="s">
        <v>169</v>
      </c>
      <c r="F487" s="2" t="s">
        <v>34</v>
      </c>
      <c r="G487" s="2" t="s">
        <v>26</v>
      </c>
      <c r="H487" s="3">
        <v>32570</v>
      </c>
      <c r="I487" s="2">
        <v>1988</v>
      </c>
      <c r="J487" s="2">
        <v>1989</v>
      </c>
      <c r="K487" s="3">
        <v>43677</v>
      </c>
      <c r="L487" s="2">
        <v>0</v>
      </c>
      <c r="M487" s="2" t="s">
        <v>28</v>
      </c>
      <c r="N487" s="2">
        <v>55</v>
      </c>
      <c r="O487" s="2">
        <v>24.91</v>
      </c>
      <c r="P487" s="2">
        <v>55.32</v>
      </c>
      <c r="Q487" s="2">
        <v>104.33</v>
      </c>
      <c r="R487" s="2">
        <v>208.28</v>
      </c>
      <c r="S487" s="2">
        <v>208.28</v>
      </c>
      <c r="T487" s="2">
        <v>24.05</v>
      </c>
      <c r="U487" s="2">
        <v>2</v>
      </c>
      <c r="V487" s="2" t="s">
        <v>28</v>
      </c>
      <c r="X487" s="2"/>
      <c r="Y487" s="2"/>
    </row>
    <row r="488" spans="1:26" x14ac:dyDescent="0.25">
      <c r="A488">
        <v>487</v>
      </c>
      <c r="B488" t="s">
        <v>521</v>
      </c>
      <c r="C488" s="1">
        <v>25095</v>
      </c>
      <c r="D488" t="s">
        <v>23</v>
      </c>
      <c r="E488" s="2" t="s">
        <v>121</v>
      </c>
      <c r="F488" s="2" t="s">
        <v>34</v>
      </c>
      <c r="G488" s="2" t="s">
        <v>30</v>
      </c>
      <c r="H488" s="3">
        <v>33543</v>
      </c>
      <c r="I488" s="2">
        <v>1991</v>
      </c>
      <c r="J488" s="2">
        <v>2000</v>
      </c>
      <c r="K488" s="3">
        <v>43677</v>
      </c>
      <c r="L488" s="2">
        <v>0</v>
      </c>
      <c r="M488" s="2" t="s">
        <v>28</v>
      </c>
      <c r="N488" s="2">
        <v>50</v>
      </c>
      <c r="O488" s="2">
        <v>23.13</v>
      </c>
      <c r="P488" s="2">
        <v>50.87</v>
      </c>
      <c r="Q488" s="2">
        <v>104.33</v>
      </c>
      <c r="R488" s="2">
        <v>208.28</v>
      </c>
      <c r="S488" s="2">
        <v>208.28</v>
      </c>
      <c r="T488" s="2">
        <v>24.05</v>
      </c>
      <c r="U488" s="2">
        <v>584</v>
      </c>
      <c r="V488" s="2" t="s">
        <v>28</v>
      </c>
      <c r="X488" s="2"/>
      <c r="Y488" s="2"/>
    </row>
    <row r="489" spans="1:26" x14ac:dyDescent="0.25">
      <c r="A489">
        <v>488</v>
      </c>
      <c r="B489" t="s">
        <v>522</v>
      </c>
      <c r="C489" s="1">
        <v>16933</v>
      </c>
      <c r="D489" t="s">
        <v>23</v>
      </c>
      <c r="E489" s="2" t="s">
        <v>24</v>
      </c>
      <c r="F489" s="2" t="s">
        <v>34</v>
      </c>
      <c r="G489" s="2" t="s">
        <v>26</v>
      </c>
      <c r="H489" s="3">
        <v>25862</v>
      </c>
      <c r="I489" s="2">
        <v>1970</v>
      </c>
      <c r="J489" s="2">
        <v>1974</v>
      </c>
      <c r="K489" s="3">
        <v>43677</v>
      </c>
      <c r="L489" s="2">
        <v>0</v>
      </c>
      <c r="M489" s="2" t="s">
        <v>28</v>
      </c>
      <c r="N489" s="2">
        <v>73</v>
      </c>
      <c r="O489" s="2">
        <v>24.45</v>
      </c>
      <c r="P489" s="2">
        <v>73.22</v>
      </c>
      <c r="Q489" s="2">
        <v>115.67</v>
      </c>
      <c r="R489" s="2">
        <v>208.28</v>
      </c>
      <c r="S489" s="2">
        <v>208.28</v>
      </c>
      <c r="T489" s="2">
        <v>26.66</v>
      </c>
      <c r="U489" s="2">
        <v>246</v>
      </c>
      <c r="V489" s="2" t="s">
        <v>28</v>
      </c>
      <c r="X489" s="2"/>
      <c r="Y489" s="2"/>
    </row>
    <row r="490" spans="1:26" x14ac:dyDescent="0.25">
      <c r="A490">
        <v>489</v>
      </c>
      <c r="B490" t="s">
        <v>523</v>
      </c>
      <c r="C490" s="1">
        <v>32159</v>
      </c>
      <c r="D490" t="s">
        <v>23</v>
      </c>
      <c r="E490" s="2" t="s">
        <v>169</v>
      </c>
      <c r="F490" s="2" t="s">
        <v>34</v>
      </c>
      <c r="G490" s="2" t="s">
        <v>26</v>
      </c>
      <c r="H490" s="3">
        <v>40114</v>
      </c>
      <c r="I490" s="2">
        <v>2009</v>
      </c>
      <c r="J490" s="2">
        <v>2015</v>
      </c>
      <c r="K490" s="3">
        <v>43677</v>
      </c>
      <c r="L490" s="2">
        <v>0</v>
      </c>
      <c r="M490" s="2" t="s">
        <v>28</v>
      </c>
      <c r="N490" s="2">
        <v>31</v>
      </c>
      <c r="O490" s="2">
        <v>21.78</v>
      </c>
      <c r="P490" s="2">
        <v>31.53</v>
      </c>
      <c r="Q490" s="2">
        <v>102.06</v>
      </c>
      <c r="R490" s="2">
        <v>208.28</v>
      </c>
      <c r="S490" s="2">
        <v>208.28</v>
      </c>
      <c r="T490" s="2">
        <v>23.53</v>
      </c>
      <c r="U490" s="2">
        <v>251</v>
      </c>
      <c r="V490" s="2" t="s">
        <v>28</v>
      </c>
      <c r="X490" s="2"/>
      <c r="Y490" s="2"/>
    </row>
    <row r="491" spans="1:26" x14ac:dyDescent="0.25">
      <c r="A491">
        <v>490</v>
      </c>
      <c r="B491" t="s">
        <v>524</v>
      </c>
      <c r="C491" s="1">
        <v>6471</v>
      </c>
      <c r="D491" t="s">
        <v>23</v>
      </c>
      <c r="E491" s="2" t="s">
        <v>24</v>
      </c>
      <c r="F491" s="2" t="s">
        <v>34</v>
      </c>
      <c r="G491" s="2" t="s">
        <v>30</v>
      </c>
      <c r="H491" s="3">
        <v>17124</v>
      </c>
      <c r="I491" s="2">
        <v>1946</v>
      </c>
      <c r="J491" s="2">
        <v>1947</v>
      </c>
      <c r="K491" s="3">
        <v>39696</v>
      </c>
      <c r="L491" s="2">
        <v>1</v>
      </c>
      <c r="M491" s="2" t="s">
        <v>27</v>
      </c>
      <c r="N491" s="2">
        <v>90</v>
      </c>
      <c r="O491" s="2">
        <v>29.17</v>
      </c>
      <c r="P491" s="2">
        <v>90.97</v>
      </c>
      <c r="Q491" s="2">
        <v>106.59</v>
      </c>
      <c r="R491" s="2">
        <v>208.28</v>
      </c>
      <c r="S491" s="2">
        <v>208.28</v>
      </c>
      <c r="T491" s="2">
        <v>24.57</v>
      </c>
      <c r="U491" s="2">
        <v>54</v>
      </c>
      <c r="V491" s="2" t="s">
        <v>28</v>
      </c>
      <c r="W491" s="2" t="s">
        <v>4384</v>
      </c>
      <c r="X491" s="2" t="s">
        <v>4454</v>
      </c>
      <c r="Y491" s="2" t="s">
        <v>4449</v>
      </c>
      <c r="Z491" s="2" t="s">
        <v>4896</v>
      </c>
    </row>
    <row r="492" spans="1:26" x14ac:dyDescent="0.25">
      <c r="A492">
        <v>491</v>
      </c>
      <c r="B492" t="s">
        <v>525</v>
      </c>
      <c r="C492" s="1">
        <v>24644</v>
      </c>
      <c r="D492" t="s">
        <v>23</v>
      </c>
      <c r="E492" s="2" t="s">
        <v>169</v>
      </c>
      <c r="F492" s="2" t="s">
        <v>34</v>
      </c>
      <c r="G492" s="2" t="s">
        <v>26</v>
      </c>
      <c r="H492" s="3">
        <v>33179</v>
      </c>
      <c r="I492" s="2">
        <v>1990</v>
      </c>
      <c r="J492" s="2">
        <v>2005</v>
      </c>
      <c r="K492" s="3">
        <v>43677</v>
      </c>
      <c r="L492" s="2">
        <v>0</v>
      </c>
      <c r="M492" s="2" t="s">
        <v>28</v>
      </c>
      <c r="N492" s="2">
        <v>52</v>
      </c>
      <c r="O492" s="2">
        <v>23.37</v>
      </c>
      <c r="P492" s="2">
        <v>52.11</v>
      </c>
      <c r="Q492" s="2">
        <v>104.33</v>
      </c>
      <c r="R492" s="2">
        <v>208.28</v>
      </c>
      <c r="S492" s="2">
        <v>208.28</v>
      </c>
      <c r="T492" s="2">
        <v>24.05</v>
      </c>
      <c r="U492" s="2">
        <v>781</v>
      </c>
      <c r="V492" s="2" t="s">
        <v>27</v>
      </c>
      <c r="X492" s="2"/>
      <c r="Y492" s="2"/>
    </row>
    <row r="493" spans="1:26" x14ac:dyDescent="0.25">
      <c r="A493">
        <v>492</v>
      </c>
      <c r="B493" t="s">
        <v>526</v>
      </c>
      <c r="C493" s="1">
        <v>24856</v>
      </c>
      <c r="D493" t="s">
        <v>23</v>
      </c>
      <c r="E493" s="2" t="s">
        <v>121</v>
      </c>
      <c r="F493" s="2" t="s">
        <v>34</v>
      </c>
      <c r="G493" s="2" t="s">
        <v>30</v>
      </c>
      <c r="H493" s="3">
        <v>33547</v>
      </c>
      <c r="I493" s="2">
        <v>1991</v>
      </c>
      <c r="J493" s="2">
        <v>2000</v>
      </c>
      <c r="K493" s="3">
        <v>43677</v>
      </c>
      <c r="L493" s="2">
        <v>0</v>
      </c>
      <c r="M493" s="2" t="s">
        <v>28</v>
      </c>
      <c r="N493" s="2">
        <v>51</v>
      </c>
      <c r="O493" s="2">
        <v>23.79</v>
      </c>
      <c r="P493" s="2">
        <v>51.53</v>
      </c>
      <c r="Q493" s="2">
        <v>101.6</v>
      </c>
      <c r="R493" s="2">
        <v>208.28</v>
      </c>
      <c r="S493" s="2">
        <v>208.28</v>
      </c>
      <c r="T493" s="2">
        <v>23.42</v>
      </c>
      <c r="U493" s="2">
        <v>379</v>
      </c>
      <c r="V493" s="2" t="s">
        <v>28</v>
      </c>
      <c r="X493" s="2"/>
      <c r="Y493" s="2"/>
    </row>
    <row r="494" spans="1:26" x14ac:dyDescent="0.25">
      <c r="A494">
        <v>493</v>
      </c>
      <c r="B494" t="s">
        <v>527</v>
      </c>
      <c r="C494" s="1">
        <v>20749</v>
      </c>
      <c r="D494" t="s">
        <v>23</v>
      </c>
      <c r="E494" s="2" t="s">
        <v>121</v>
      </c>
      <c r="F494" s="2" t="s">
        <v>34</v>
      </c>
      <c r="G494" s="2" t="s">
        <v>30</v>
      </c>
      <c r="H494" s="3">
        <v>29140</v>
      </c>
      <c r="I494" s="2">
        <v>1979</v>
      </c>
      <c r="J494" s="2">
        <v>1988</v>
      </c>
      <c r="K494" s="3">
        <v>43677</v>
      </c>
      <c r="L494" s="2">
        <v>0</v>
      </c>
      <c r="M494" s="2" t="s">
        <v>28</v>
      </c>
      <c r="N494" s="2">
        <v>62</v>
      </c>
      <c r="O494" s="2">
        <v>22.97</v>
      </c>
      <c r="P494" s="2">
        <v>62.77</v>
      </c>
      <c r="Q494" s="2">
        <v>97.52</v>
      </c>
      <c r="R494" s="2">
        <v>208.28</v>
      </c>
      <c r="S494" s="2">
        <v>208.28</v>
      </c>
      <c r="T494" s="2">
        <v>22.48</v>
      </c>
      <c r="U494" s="2">
        <v>518</v>
      </c>
      <c r="V494" s="2" t="s">
        <v>28</v>
      </c>
      <c r="X494" s="2"/>
      <c r="Y494" s="2"/>
    </row>
    <row r="495" spans="1:26" x14ac:dyDescent="0.25">
      <c r="A495">
        <v>494</v>
      </c>
      <c r="B495" t="s">
        <v>528</v>
      </c>
      <c r="C495" s="1">
        <v>21064</v>
      </c>
      <c r="D495" t="s">
        <v>23</v>
      </c>
      <c r="E495" s="2" t="s">
        <v>80</v>
      </c>
      <c r="F495" s="2" t="s">
        <v>34</v>
      </c>
      <c r="G495" s="2" t="s">
        <v>26</v>
      </c>
      <c r="H495" s="3">
        <v>29889</v>
      </c>
      <c r="I495" s="2">
        <v>1981</v>
      </c>
      <c r="J495" s="2">
        <v>1985</v>
      </c>
      <c r="K495" s="3">
        <v>43677</v>
      </c>
      <c r="L495" s="2">
        <v>0</v>
      </c>
      <c r="M495" s="2" t="s">
        <v>28</v>
      </c>
      <c r="N495" s="2">
        <v>61</v>
      </c>
      <c r="O495" s="2">
        <v>24.16</v>
      </c>
      <c r="P495" s="2">
        <v>61.91</v>
      </c>
      <c r="Q495" s="2">
        <v>104.33</v>
      </c>
      <c r="R495" s="2">
        <v>208.28</v>
      </c>
      <c r="S495" s="2">
        <v>208.28</v>
      </c>
      <c r="T495" s="2">
        <v>24.05</v>
      </c>
      <c r="U495" s="2">
        <v>24</v>
      </c>
      <c r="V495" s="2" t="s">
        <v>28</v>
      </c>
      <c r="X495" s="2"/>
      <c r="Y495" s="2"/>
    </row>
    <row r="496" spans="1:26" x14ac:dyDescent="0.25">
      <c r="A496">
        <v>495</v>
      </c>
      <c r="B496" t="s">
        <v>529</v>
      </c>
      <c r="C496" s="1">
        <v>20775</v>
      </c>
      <c r="D496" t="s">
        <v>23</v>
      </c>
      <c r="E496" s="2" t="s">
        <v>80</v>
      </c>
      <c r="F496" s="2" t="s">
        <v>34</v>
      </c>
      <c r="G496" s="2" t="s">
        <v>26</v>
      </c>
      <c r="H496" s="3">
        <v>28777</v>
      </c>
      <c r="I496" s="2">
        <v>1978</v>
      </c>
      <c r="J496" s="2">
        <v>1992</v>
      </c>
      <c r="K496" s="3">
        <v>43677</v>
      </c>
      <c r="L496" s="2">
        <v>0</v>
      </c>
      <c r="M496" s="2" t="s">
        <v>28</v>
      </c>
      <c r="N496" s="2">
        <v>62</v>
      </c>
      <c r="O496" s="2">
        <v>21.91</v>
      </c>
      <c r="P496" s="2">
        <v>62.7</v>
      </c>
      <c r="Q496" s="2">
        <v>99.79</v>
      </c>
      <c r="R496" s="2">
        <v>208.28</v>
      </c>
      <c r="S496" s="2">
        <v>208.28</v>
      </c>
      <c r="T496" s="2">
        <v>23</v>
      </c>
      <c r="U496" s="2">
        <v>984</v>
      </c>
      <c r="V496" s="2" t="s">
        <v>28</v>
      </c>
      <c r="X496" s="2"/>
      <c r="Y496" s="2"/>
    </row>
    <row r="497" spans="1:25" x14ac:dyDescent="0.25">
      <c r="A497">
        <v>496</v>
      </c>
      <c r="B497" t="s">
        <v>530</v>
      </c>
      <c r="C497" s="1">
        <v>23680</v>
      </c>
      <c r="D497" t="s">
        <v>23</v>
      </c>
      <c r="E497" s="2" t="s">
        <v>24</v>
      </c>
      <c r="F497" s="2" t="s">
        <v>34</v>
      </c>
      <c r="G497" s="2" t="s">
        <v>30</v>
      </c>
      <c r="H497" s="3">
        <v>33543</v>
      </c>
      <c r="I497" s="2">
        <v>1991</v>
      </c>
      <c r="J497" s="2">
        <v>1992</v>
      </c>
      <c r="K497" s="3">
        <v>43677</v>
      </c>
      <c r="L497" s="2">
        <v>0</v>
      </c>
      <c r="M497" s="2" t="s">
        <v>28</v>
      </c>
      <c r="N497" s="2">
        <v>54</v>
      </c>
      <c r="O497" s="2">
        <v>27</v>
      </c>
      <c r="P497" s="2">
        <v>54.75</v>
      </c>
      <c r="Q497" s="2">
        <v>124.74</v>
      </c>
      <c r="R497" s="2">
        <v>208.28</v>
      </c>
      <c r="S497" s="2">
        <v>208.28</v>
      </c>
      <c r="T497" s="2">
        <v>28.75</v>
      </c>
      <c r="U497" s="2">
        <v>33</v>
      </c>
      <c r="V497" s="2" t="s">
        <v>28</v>
      </c>
      <c r="X497" s="2"/>
      <c r="Y497" s="2"/>
    </row>
    <row r="498" spans="1:25" x14ac:dyDescent="0.25">
      <c r="A498">
        <v>497</v>
      </c>
      <c r="B498" t="s">
        <v>531</v>
      </c>
      <c r="C498" s="1">
        <v>22525</v>
      </c>
      <c r="D498" t="s">
        <v>23</v>
      </c>
      <c r="E498" s="2" t="s">
        <v>169</v>
      </c>
      <c r="F498" s="2" t="s">
        <v>34</v>
      </c>
      <c r="G498" s="2" t="s">
        <v>30</v>
      </c>
      <c r="H498" s="3">
        <v>31444</v>
      </c>
      <c r="I498" s="2">
        <v>1985</v>
      </c>
      <c r="J498" s="2">
        <v>1986</v>
      </c>
      <c r="K498" s="3">
        <v>43677</v>
      </c>
      <c r="L498" s="2">
        <v>0</v>
      </c>
      <c r="M498" s="2" t="s">
        <v>28</v>
      </c>
      <c r="N498" s="2">
        <v>57</v>
      </c>
      <c r="O498" s="2">
        <v>24.42</v>
      </c>
      <c r="P498" s="2">
        <v>57.91</v>
      </c>
      <c r="Q498" s="2">
        <v>108.86</v>
      </c>
      <c r="R498" s="2">
        <v>208.28</v>
      </c>
      <c r="S498" s="2">
        <v>208.28</v>
      </c>
      <c r="T498" s="2">
        <v>25.09</v>
      </c>
      <c r="U498" s="2">
        <v>21</v>
      </c>
      <c r="V498" s="2" t="s">
        <v>28</v>
      </c>
      <c r="X498" s="2"/>
      <c r="Y498" s="2"/>
    </row>
    <row r="499" spans="1:25" x14ac:dyDescent="0.25">
      <c r="A499">
        <v>498</v>
      </c>
      <c r="B499" t="s">
        <v>532</v>
      </c>
      <c r="C499" s="1">
        <v>22529</v>
      </c>
      <c r="D499" t="s">
        <v>23</v>
      </c>
      <c r="E499" s="2" t="s">
        <v>24</v>
      </c>
      <c r="F499" s="2" t="s">
        <v>34</v>
      </c>
      <c r="G499" s="2" t="s">
        <v>26</v>
      </c>
      <c r="H499" s="3">
        <v>30632</v>
      </c>
      <c r="I499" s="2">
        <v>1983</v>
      </c>
      <c r="J499" s="2">
        <v>1984</v>
      </c>
      <c r="K499" s="3">
        <v>43677</v>
      </c>
      <c r="L499" s="2">
        <v>0</v>
      </c>
      <c r="M499" s="2" t="s">
        <v>28</v>
      </c>
      <c r="N499" s="2">
        <v>57</v>
      </c>
      <c r="O499" s="2">
        <v>22.18</v>
      </c>
      <c r="P499" s="2">
        <v>57.9</v>
      </c>
      <c r="Q499" s="2">
        <v>97.52</v>
      </c>
      <c r="R499" s="2">
        <v>208.28</v>
      </c>
      <c r="S499" s="2">
        <v>208.28</v>
      </c>
      <c r="T499" s="2">
        <v>22.48</v>
      </c>
      <c r="U499" s="2">
        <v>45</v>
      </c>
      <c r="V499" s="2" t="s">
        <v>28</v>
      </c>
      <c r="X499" s="2"/>
      <c r="Y499" s="2"/>
    </row>
    <row r="500" spans="1:25" x14ac:dyDescent="0.25">
      <c r="A500">
        <v>499</v>
      </c>
      <c r="B500" t="s">
        <v>533</v>
      </c>
      <c r="C500" s="1">
        <v>16994</v>
      </c>
      <c r="D500" t="s">
        <v>23</v>
      </c>
      <c r="E500" s="2" t="s">
        <v>24</v>
      </c>
      <c r="F500" s="2" t="s">
        <v>34</v>
      </c>
      <c r="G500" s="2" t="s">
        <v>30</v>
      </c>
      <c r="H500" s="3">
        <v>25127</v>
      </c>
      <c r="I500" s="2">
        <v>1968</v>
      </c>
      <c r="J500" s="2">
        <v>1975</v>
      </c>
      <c r="K500" s="3">
        <v>43677</v>
      </c>
      <c r="L500" s="2">
        <v>0</v>
      </c>
      <c r="M500" s="2" t="s">
        <v>28</v>
      </c>
      <c r="N500" s="2">
        <v>73</v>
      </c>
      <c r="O500" s="2">
        <v>22.27</v>
      </c>
      <c r="P500" s="2">
        <v>73.05</v>
      </c>
      <c r="Q500" s="2">
        <v>111.13</v>
      </c>
      <c r="R500" s="2">
        <v>208.28</v>
      </c>
      <c r="S500" s="2">
        <v>208.28</v>
      </c>
      <c r="T500" s="2">
        <v>25.62</v>
      </c>
      <c r="U500" s="2">
        <v>358</v>
      </c>
      <c r="V500" s="2" t="s">
        <v>28</v>
      </c>
      <c r="X500" s="2"/>
      <c r="Y500" s="2"/>
    </row>
    <row r="501" spans="1:25" x14ac:dyDescent="0.25">
      <c r="A501">
        <v>500</v>
      </c>
      <c r="B501" t="s">
        <v>534</v>
      </c>
      <c r="C501" s="1">
        <v>24011</v>
      </c>
      <c r="D501" t="s">
        <v>23</v>
      </c>
      <c r="E501" s="2" t="s">
        <v>24</v>
      </c>
      <c r="F501" s="2" t="s">
        <v>25</v>
      </c>
      <c r="G501" s="2" t="s">
        <v>30</v>
      </c>
      <c r="H501" s="3">
        <v>33956</v>
      </c>
      <c r="I501" s="2">
        <v>1992</v>
      </c>
      <c r="J501" s="2">
        <v>1993</v>
      </c>
      <c r="K501" s="3">
        <v>43677</v>
      </c>
      <c r="L501" s="2">
        <v>0</v>
      </c>
      <c r="M501" s="2" t="s">
        <v>28</v>
      </c>
      <c r="N501" s="2">
        <v>53</v>
      </c>
      <c r="O501" s="2">
        <v>27.23</v>
      </c>
      <c r="P501" s="2">
        <v>53.84</v>
      </c>
      <c r="Q501" s="2">
        <v>124.74</v>
      </c>
      <c r="R501" s="2">
        <v>208.28</v>
      </c>
      <c r="S501" s="2">
        <v>208.28</v>
      </c>
      <c r="T501" s="2">
        <v>28.75</v>
      </c>
      <c r="U501" s="2">
        <v>20</v>
      </c>
      <c r="V501" s="2" t="s">
        <v>28</v>
      </c>
      <c r="X501" s="2"/>
      <c r="Y501" s="2"/>
    </row>
    <row r="502" spans="1:25" x14ac:dyDescent="0.25">
      <c r="A502">
        <v>501</v>
      </c>
      <c r="B502" t="s">
        <v>535</v>
      </c>
      <c r="C502" s="1">
        <v>31001</v>
      </c>
      <c r="D502" t="s">
        <v>23</v>
      </c>
      <c r="E502" s="2" t="s">
        <v>169</v>
      </c>
      <c r="F502" s="2" t="s">
        <v>34</v>
      </c>
      <c r="G502" s="2" t="s">
        <v>26</v>
      </c>
      <c r="H502" s="3">
        <v>39392</v>
      </c>
      <c r="I502" s="2">
        <v>2007</v>
      </c>
      <c r="J502" s="2">
        <v>2009</v>
      </c>
      <c r="K502" s="3">
        <v>43677</v>
      </c>
      <c r="L502" s="2">
        <v>0</v>
      </c>
      <c r="M502" s="2" t="s">
        <v>28</v>
      </c>
      <c r="N502" s="2">
        <v>34</v>
      </c>
      <c r="O502" s="2">
        <v>22.97</v>
      </c>
      <c r="P502" s="2">
        <v>34.700000000000003</v>
      </c>
      <c r="Q502" s="2">
        <v>104.33</v>
      </c>
      <c r="R502" s="2">
        <v>208.28</v>
      </c>
      <c r="S502" s="2">
        <v>208.28</v>
      </c>
      <c r="T502" s="2">
        <v>24.05</v>
      </c>
      <c r="U502" s="2">
        <v>52</v>
      </c>
      <c r="V502" s="2" t="s">
        <v>28</v>
      </c>
      <c r="X502" s="2"/>
      <c r="Y502" s="2"/>
    </row>
    <row r="503" spans="1:25" x14ac:dyDescent="0.25">
      <c r="A503">
        <v>502</v>
      </c>
      <c r="B503" t="s">
        <v>536</v>
      </c>
      <c r="C503" s="1">
        <v>33444</v>
      </c>
      <c r="D503" t="s">
        <v>23</v>
      </c>
      <c r="E503" s="2" t="s">
        <v>169</v>
      </c>
      <c r="F503" s="2" t="s">
        <v>34</v>
      </c>
      <c r="G503" s="2" t="s">
        <v>26</v>
      </c>
      <c r="H503" s="3">
        <v>41580</v>
      </c>
      <c r="I503" s="2">
        <v>2013</v>
      </c>
      <c r="J503" s="2">
        <v>2015</v>
      </c>
      <c r="K503" s="3">
        <v>43677</v>
      </c>
      <c r="L503" s="2">
        <v>0</v>
      </c>
      <c r="M503" s="2" t="s">
        <v>28</v>
      </c>
      <c r="N503" s="2">
        <v>28</v>
      </c>
      <c r="O503" s="2">
        <v>22.28</v>
      </c>
      <c r="P503" s="2">
        <v>28.02</v>
      </c>
      <c r="Q503" s="2">
        <v>108.86</v>
      </c>
      <c r="R503" s="2">
        <v>208.28</v>
      </c>
      <c r="S503" s="2">
        <v>208.28</v>
      </c>
      <c r="T503" s="2">
        <v>25.09</v>
      </c>
      <c r="U503" s="2">
        <v>78</v>
      </c>
      <c r="V503" s="2" t="s">
        <v>28</v>
      </c>
      <c r="X503" s="2"/>
      <c r="Y503" s="2"/>
    </row>
    <row r="504" spans="1:25" x14ac:dyDescent="0.25">
      <c r="A504">
        <v>503</v>
      </c>
      <c r="B504" t="s">
        <v>537</v>
      </c>
      <c r="C504" s="1">
        <v>34039</v>
      </c>
      <c r="D504" t="s">
        <v>85</v>
      </c>
      <c r="E504" s="2" t="s">
        <v>121</v>
      </c>
      <c r="F504" s="2" t="s">
        <v>34</v>
      </c>
      <c r="G504" s="2" t="s">
        <v>26</v>
      </c>
      <c r="H504" s="3">
        <v>41213</v>
      </c>
      <c r="I504" s="2">
        <v>2012</v>
      </c>
      <c r="J504" s="2">
        <v>2020</v>
      </c>
      <c r="K504" s="3">
        <v>43677</v>
      </c>
      <c r="L504" s="2">
        <v>0</v>
      </c>
      <c r="M504" s="2" t="s">
        <v>28</v>
      </c>
      <c r="N504" s="2">
        <v>26</v>
      </c>
      <c r="O504" s="2">
        <v>19.64</v>
      </c>
      <c r="P504" s="2">
        <v>26.39</v>
      </c>
      <c r="Q504" s="2">
        <v>114.76</v>
      </c>
      <c r="R504" s="2">
        <v>208.28</v>
      </c>
      <c r="S504" s="2">
        <v>208.28</v>
      </c>
      <c r="T504" s="2">
        <v>26.45</v>
      </c>
      <c r="U504" s="2">
        <v>186</v>
      </c>
      <c r="V504" s="2" t="s">
        <v>28</v>
      </c>
      <c r="X504" s="2"/>
      <c r="Y504" s="2"/>
    </row>
    <row r="505" spans="1:25" x14ac:dyDescent="0.25">
      <c r="A505">
        <v>504</v>
      </c>
      <c r="B505" t="s">
        <v>538</v>
      </c>
      <c r="C505" s="1">
        <v>32664</v>
      </c>
      <c r="D505" t="s">
        <v>85</v>
      </c>
      <c r="E505" s="2" t="s">
        <v>169</v>
      </c>
      <c r="F505" s="2" t="s">
        <v>34</v>
      </c>
      <c r="G505" s="2" t="s">
        <v>26</v>
      </c>
      <c r="H505" s="3">
        <v>40513</v>
      </c>
      <c r="I505" s="2">
        <v>2010</v>
      </c>
      <c r="J505" s="2">
        <v>2020</v>
      </c>
      <c r="K505" s="3">
        <v>43677</v>
      </c>
      <c r="L505" s="2">
        <v>0</v>
      </c>
      <c r="M505" s="2" t="s">
        <v>28</v>
      </c>
      <c r="N505" s="2">
        <v>30</v>
      </c>
      <c r="O505" s="2">
        <v>21.49</v>
      </c>
      <c r="P505" s="2">
        <v>30.15</v>
      </c>
      <c r="Q505" s="2">
        <v>108.86</v>
      </c>
      <c r="R505" s="2">
        <v>208.28</v>
      </c>
      <c r="S505" s="2">
        <v>208.28</v>
      </c>
      <c r="T505" s="2">
        <v>25.09</v>
      </c>
      <c r="U505" s="2">
        <v>342</v>
      </c>
      <c r="V505" s="2" t="s">
        <v>27</v>
      </c>
      <c r="X505" s="2"/>
      <c r="Y505" s="2"/>
    </row>
    <row r="506" spans="1:25" x14ac:dyDescent="0.25">
      <c r="A506">
        <v>505</v>
      </c>
      <c r="B506" t="s">
        <v>539</v>
      </c>
      <c r="C506" s="1">
        <v>20669</v>
      </c>
      <c r="D506" t="s">
        <v>23</v>
      </c>
      <c r="E506" s="2" t="s">
        <v>169</v>
      </c>
      <c r="F506" s="2" t="s">
        <v>34</v>
      </c>
      <c r="G506" s="2" t="s">
        <v>26</v>
      </c>
      <c r="H506" s="3">
        <v>30390</v>
      </c>
      <c r="I506" s="2">
        <v>1982</v>
      </c>
      <c r="J506" s="2">
        <v>1983</v>
      </c>
      <c r="K506" s="3">
        <v>43677</v>
      </c>
      <c r="L506" s="2">
        <v>0</v>
      </c>
      <c r="M506" s="2" t="s">
        <v>28</v>
      </c>
      <c r="N506" s="2">
        <v>62</v>
      </c>
      <c r="O506" s="2">
        <v>26.61</v>
      </c>
      <c r="P506" s="2">
        <v>62.99</v>
      </c>
      <c r="Q506" s="2">
        <v>104.33</v>
      </c>
      <c r="R506" s="2">
        <v>208.28</v>
      </c>
      <c r="S506" s="2">
        <v>208.28</v>
      </c>
      <c r="T506" s="2">
        <v>24.05</v>
      </c>
      <c r="U506" s="2">
        <v>8</v>
      </c>
      <c r="V506" s="2" t="s">
        <v>28</v>
      </c>
      <c r="X506" s="2"/>
      <c r="Y506" s="2"/>
    </row>
    <row r="507" spans="1:25" x14ac:dyDescent="0.25">
      <c r="A507">
        <v>506</v>
      </c>
      <c r="B507" t="s">
        <v>540</v>
      </c>
      <c r="C507" s="1">
        <v>26696</v>
      </c>
      <c r="D507" t="s">
        <v>23</v>
      </c>
      <c r="E507" s="2" t="s">
        <v>121</v>
      </c>
      <c r="F507" s="2" t="s">
        <v>34</v>
      </c>
      <c r="G507" s="2" t="s">
        <v>30</v>
      </c>
      <c r="H507" s="3">
        <v>35078</v>
      </c>
      <c r="I507" s="2">
        <v>1995</v>
      </c>
      <c r="J507" s="2">
        <v>2005</v>
      </c>
      <c r="K507" s="3">
        <v>43677</v>
      </c>
      <c r="L507" s="2">
        <v>0</v>
      </c>
      <c r="M507" s="2" t="s">
        <v>28</v>
      </c>
      <c r="N507" s="2">
        <v>46</v>
      </c>
      <c r="O507" s="2">
        <v>22.95</v>
      </c>
      <c r="P507" s="2">
        <v>46.49</v>
      </c>
      <c r="Q507" s="2">
        <v>104.33</v>
      </c>
      <c r="R507" s="2">
        <v>208.28</v>
      </c>
      <c r="S507" s="2">
        <v>208.28</v>
      </c>
      <c r="T507" s="2">
        <v>24.05</v>
      </c>
      <c r="U507" s="2">
        <v>587</v>
      </c>
      <c r="V507" s="2" t="s">
        <v>28</v>
      </c>
      <c r="X507" s="2"/>
      <c r="Y507" s="2"/>
    </row>
    <row r="508" spans="1:25" x14ac:dyDescent="0.25">
      <c r="A508">
        <v>507</v>
      </c>
      <c r="B508" t="s">
        <v>541</v>
      </c>
      <c r="C508" s="1">
        <v>17947</v>
      </c>
      <c r="D508" t="s">
        <v>23</v>
      </c>
      <c r="E508" s="2" t="s">
        <v>24</v>
      </c>
      <c r="F508" s="2" t="s">
        <v>34</v>
      </c>
      <c r="G508" s="2" t="s">
        <v>30</v>
      </c>
      <c r="H508" s="3">
        <v>28054</v>
      </c>
      <c r="I508" s="2">
        <v>1976</v>
      </c>
      <c r="J508" s="2">
        <v>1977</v>
      </c>
      <c r="K508" s="3">
        <v>43677</v>
      </c>
      <c r="L508" s="2">
        <v>0</v>
      </c>
      <c r="M508" s="2" t="s">
        <v>28</v>
      </c>
      <c r="N508" s="2">
        <v>70</v>
      </c>
      <c r="O508" s="2">
        <v>27.67</v>
      </c>
      <c r="P508" s="2">
        <v>70.44</v>
      </c>
      <c r="Q508" s="2">
        <v>108.86</v>
      </c>
      <c r="R508" s="2">
        <v>208.28</v>
      </c>
      <c r="S508" s="2">
        <v>208.28</v>
      </c>
      <c r="T508" s="2">
        <v>25.09</v>
      </c>
      <c r="U508" s="2">
        <v>45</v>
      </c>
      <c r="V508" s="2" t="s">
        <v>28</v>
      </c>
      <c r="X508" s="2"/>
      <c r="Y508" s="2"/>
    </row>
    <row r="509" spans="1:25" x14ac:dyDescent="0.25">
      <c r="A509">
        <v>508</v>
      </c>
      <c r="B509" t="s">
        <v>542</v>
      </c>
      <c r="C509" s="1">
        <v>17737</v>
      </c>
      <c r="D509" t="s">
        <v>23</v>
      </c>
      <c r="E509" s="2" t="s">
        <v>80</v>
      </c>
      <c r="F509" s="2" t="s">
        <v>34</v>
      </c>
      <c r="G509" s="2" t="s">
        <v>30</v>
      </c>
      <c r="H509" s="3">
        <v>28055</v>
      </c>
      <c r="I509" s="2">
        <v>1976</v>
      </c>
      <c r="J509" s="2">
        <v>1983</v>
      </c>
      <c r="K509" s="3">
        <v>43677</v>
      </c>
      <c r="L509" s="2">
        <v>0</v>
      </c>
      <c r="M509" s="2" t="s">
        <v>28</v>
      </c>
      <c r="N509" s="2">
        <v>71</v>
      </c>
      <c r="O509" s="2">
        <v>28.25</v>
      </c>
      <c r="P509" s="2">
        <v>71.02</v>
      </c>
      <c r="Q509" s="2">
        <v>99.79</v>
      </c>
      <c r="R509" s="2">
        <v>208.28</v>
      </c>
      <c r="S509" s="2">
        <v>208.28</v>
      </c>
      <c r="T509" s="2">
        <v>23</v>
      </c>
      <c r="U509" s="2">
        <v>480</v>
      </c>
      <c r="V509" s="2" t="s">
        <v>28</v>
      </c>
      <c r="X509" s="2"/>
      <c r="Y509" s="2"/>
    </row>
    <row r="510" spans="1:25" x14ac:dyDescent="0.25">
      <c r="A510">
        <v>509</v>
      </c>
      <c r="B510" t="s">
        <v>543</v>
      </c>
      <c r="C510" s="1">
        <v>19962</v>
      </c>
      <c r="D510" t="s">
        <v>23</v>
      </c>
      <c r="E510" s="2" t="s">
        <v>80</v>
      </c>
      <c r="F510" s="2" t="s">
        <v>34</v>
      </c>
      <c r="G510" s="2" t="s">
        <v>26</v>
      </c>
      <c r="H510" s="3">
        <v>28055</v>
      </c>
      <c r="I510" s="2">
        <v>1976</v>
      </c>
      <c r="J510" s="2">
        <v>1983</v>
      </c>
      <c r="K510" s="3">
        <v>43677</v>
      </c>
      <c r="L510" s="2">
        <v>0</v>
      </c>
      <c r="M510" s="2" t="s">
        <v>28</v>
      </c>
      <c r="N510" s="2">
        <v>64</v>
      </c>
      <c r="O510" s="2">
        <v>22.16</v>
      </c>
      <c r="P510" s="2">
        <v>64.930000000000007</v>
      </c>
      <c r="Q510" s="2">
        <v>104.33</v>
      </c>
      <c r="R510" s="2">
        <v>208.28</v>
      </c>
      <c r="S510" s="2">
        <v>208.28</v>
      </c>
      <c r="T510" s="2">
        <v>24.05</v>
      </c>
      <c r="U510" s="2">
        <v>456</v>
      </c>
      <c r="V510" s="2" t="s">
        <v>28</v>
      </c>
      <c r="X510" s="2"/>
      <c r="Y510" s="2"/>
    </row>
    <row r="511" spans="1:25" x14ac:dyDescent="0.25">
      <c r="A511">
        <v>510</v>
      </c>
      <c r="B511" t="s">
        <v>544</v>
      </c>
      <c r="C511" s="1">
        <v>34191</v>
      </c>
      <c r="D511" t="s">
        <v>85</v>
      </c>
      <c r="E511" s="2" t="s">
        <v>24</v>
      </c>
      <c r="F511" s="2" t="s">
        <v>34</v>
      </c>
      <c r="G511" s="2" t="s">
        <v>26</v>
      </c>
      <c r="H511" s="3">
        <v>41213</v>
      </c>
      <c r="I511" s="2">
        <v>2012</v>
      </c>
      <c r="J511" s="2">
        <v>2020</v>
      </c>
      <c r="K511" s="3">
        <v>43677</v>
      </c>
      <c r="L511" s="2">
        <v>0</v>
      </c>
      <c r="M511" s="2" t="s">
        <v>28</v>
      </c>
      <c r="N511" s="2">
        <v>25</v>
      </c>
      <c r="O511" s="2">
        <v>19.23</v>
      </c>
      <c r="P511" s="2">
        <v>25.97</v>
      </c>
      <c r="Q511" s="2">
        <v>126.55</v>
      </c>
      <c r="R511" s="2">
        <v>208.28</v>
      </c>
      <c r="S511" s="2">
        <v>210.82</v>
      </c>
      <c r="T511" s="2">
        <v>29.17</v>
      </c>
      <c r="U511" s="2">
        <v>209</v>
      </c>
      <c r="V511" s="2" t="s">
        <v>28</v>
      </c>
      <c r="X511" s="2"/>
      <c r="Y511" s="2"/>
    </row>
    <row r="512" spans="1:25" x14ac:dyDescent="0.25">
      <c r="A512">
        <v>511</v>
      </c>
      <c r="B512" t="s">
        <v>545</v>
      </c>
      <c r="C512" s="1">
        <v>25742</v>
      </c>
      <c r="D512" t="s">
        <v>23</v>
      </c>
      <c r="E512" s="2" t="s">
        <v>121</v>
      </c>
      <c r="F512" s="2" t="s">
        <v>34</v>
      </c>
      <c r="G512" s="2" t="s">
        <v>26</v>
      </c>
      <c r="H512" s="3">
        <v>34278</v>
      </c>
      <c r="I512" s="2">
        <v>1993</v>
      </c>
      <c r="J512" s="2">
        <v>1997</v>
      </c>
      <c r="K512" s="3">
        <v>43677</v>
      </c>
      <c r="L512" s="2">
        <v>0</v>
      </c>
      <c r="M512" s="2" t="s">
        <v>28</v>
      </c>
      <c r="N512" s="2">
        <v>49</v>
      </c>
      <c r="O512" s="2">
        <v>23.37</v>
      </c>
      <c r="P512" s="2">
        <v>49.1</v>
      </c>
      <c r="Q512" s="2">
        <v>108.86</v>
      </c>
      <c r="R512" s="2">
        <v>208.28</v>
      </c>
      <c r="S512" s="2">
        <v>208.28</v>
      </c>
      <c r="T512" s="2">
        <v>25.09</v>
      </c>
      <c r="U512" s="2">
        <v>193</v>
      </c>
      <c r="V512" s="2" t="s">
        <v>28</v>
      </c>
      <c r="X512" s="2"/>
      <c r="Y512" s="2"/>
    </row>
    <row r="513" spans="1:26" x14ac:dyDescent="0.25">
      <c r="A513">
        <v>512</v>
      </c>
      <c r="B513" t="s">
        <v>546</v>
      </c>
      <c r="C513" s="1">
        <v>14680</v>
      </c>
      <c r="D513" t="s">
        <v>23</v>
      </c>
      <c r="E513" s="2" t="s">
        <v>80</v>
      </c>
      <c r="F513" s="2" t="s">
        <v>34</v>
      </c>
      <c r="G513" s="2" t="s">
        <v>26</v>
      </c>
      <c r="H513" s="3">
        <v>22935</v>
      </c>
      <c r="I513" s="2">
        <v>1962</v>
      </c>
      <c r="J513" s="2">
        <v>1976</v>
      </c>
      <c r="K513" s="3">
        <v>41062</v>
      </c>
      <c r="L513" s="2">
        <v>1</v>
      </c>
      <c r="M513" s="2" t="s">
        <v>27</v>
      </c>
      <c r="N513" s="2">
        <v>72</v>
      </c>
      <c r="O513" s="2">
        <v>22.6</v>
      </c>
      <c r="P513" s="2">
        <v>72.23</v>
      </c>
      <c r="Q513" s="2">
        <v>95.25</v>
      </c>
      <c r="R513" s="2">
        <v>208.28</v>
      </c>
      <c r="S513" s="2">
        <v>208.28</v>
      </c>
      <c r="T513" s="2">
        <v>21.96</v>
      </c>
      <c r="U513" s="2">
        <v>1048</v>
      </c>
      <c r="V513" s="2" t="s">
        <v>28</v>
      </c>
      <c r="W513" s="2" t="s">
        <v>4395</v>
      </c>
      <c r="X513" s="2" t="s">
        <v>4441</v>
      </c>
      <c r="Y513" s="2" t="s">
        <v>4455</v>
      </c>
      <c r="Z513" s="2" t="s">
        <v>4435</v>
      </c>
    </row>
    <row r="514" spans="1:26" x14ac:dyDescent="0.25">
      <c r="A514">
        <v>513</v>
      </c>
      <c r="B514" t="s">
        <v>547</v>
      </c>
      <c r="C514" s="1">
        <v>28612</v>
      </c>
      <c r="D514" t="s">
        <v>23</v>
      </c>
      <c r="E514" s="2" t="s">
        <v>24</v>
      </c>
      <c r="F514" s="2" t="s">
        <v>34</v>
      </c>
      <c r="G514" s="2" t="s">
        <v>26</v>
      </c>
      <c r="H514" s="3">
        <v>37588</v>
      </c>
      <c r="I514" s="2">
        <v>2002</v>
      </c>
      <c r="J514" s="2">
        <v>2014</v>
      </c>
      <c r="K514" s="3">
        <v>43677</v>
      </c>
      <c r="L514" s="2">
        <v>0</v>
      </c>
      <c r="M514" s="2" t="s">
        <v>28</v>
      </c>
      <c r="N514" s="2">
        <v>41</v>
      </c>
      <c r="O514" s="2">
        <v>24.57</v>
      </c>
      <c r="P514" s="2">
        <v>41.25</v>
      </c>
      <c r="Q514" s="2">
        <v>117.93</v>
      </c>
      <c r="R514" s="2">
        <v>208.28</v>
      </c>
      <c r="S514" s="2">
        <v>208.28</v>
      </c>
      <c r="T514" s="2">
        <v>27.19</v>
      </c>
      <c r="U514" s="2">
        <v>375</v>
      </c>
      <c r="V514" s="2" t="s">
        <v>28</v>
      </c>
      <c r="X514" s="2"/>
      <c r="Y514" s="2"/>
    </row>
    <row r="515" spans="1:26" x14ac:dyDescent="0.25">
      <c r="A515">
        <v>514</v>
      </c>
      <c r="B515" t="s">
        <v>548</v>
      </c>
      <c r="C515" s="1">
        <v>33434</v>
      </c>
      <c r="D515" t="s">
        <v>85</v>
      </c>
      <c r="E515" s="2" t="s">
        <v>121</v>
      </c>
      <c r="F515" s="2" t="s">
        <v>34</v>
      </c>
      <c r="G515" s="2" t="s">
        <v>26</v>
      </c>
      <c r="H515" s="3">
        <v>40478</v>
      </c>
      <c r="I515" s="2">
        <v>2010</v>
      </c>
      <c r="J515" s="2">
        <v>2020</v>
      </c>
      <c r="K515" s="3">
        <v>43677</v>
      </c>
      <c r="L515" s="2">
        <v>0</v>
      </c>
      <c r="M515" s="2" t="s">
        <v>28</v>
      </c>
      <c r="N515" s="2">
        <v>28</v>
      </c>
      <c r="O515" s="2">
        <v>19.29</v>
      </c>
      <c r="P515" s="2">
        <v>28.04</v>
      </c>
      <c r="Q515" s="2">
        <v>120.2</v>
      </c>
      <c r="R515" s="2">
        <v>208.28</v>
      </c>
      <c r="S515" s="2">
        <v>208.28</v>
      </c>
      <c r="T515" s="2">
        <v>27.71</v>
      </c>
      <c r="U515" s="2">
        <v>357</v>
      </c>
      <c r="V515" s="2" t="s">
        <v>28</v>
      </c>
      <c r="X515" s="2"/>
      <c r="Y515" s="2"/>
    </row>
    <row r="516" spans="1:26" x14ac:dyDescent="0.25">
      <c r="A516">
        <v>515</v>
      </c>
      <c r="B516" t="s">
        <v>549</v>
      </c>
      <c r="C516" s="1">
        <v>19664</v>
      </c>
      <c r="D516" t="s">
        <v>23</v>
      </c>
      <c r="E516" s="2" t="s">
        <v>80</v>
      </c>
      <c r="F516" s="2" t="s">
        <v>34</v>
      </c>
      <c r="G516" s="2" t="s">
        <v>30</v>
      </c>
      <c r="H516" s="3">
        <v>27697</v>
      </c>
      <c r="I516" s="2">
        <v>1975</v>
      </c>
      <c r="J516" s="2">
        <v>1984</v>
      </c>
      <c r="K516" s="3">
        <v>43677</v>
      </c>
      <c r="L516" s="2">
        <v>0</v>
      </c>
      <c r="M516" s="2" t="s">
        <v>28</v>
      </c>
      <c r="N516" s="2">
        <v>65</v>
      </c>
      <c r="O516" s="2">
        <v>21.99</v>
      </c>
      <c r="P516" s="2">
        <v>65.739999999999995</v>
      </c>
      <c r="Q516" s="2">
        <v>92.99</v>
      </c>
      <c r="R516" s="2">
        <v>208.28</v>
      </c>
      <c r="S516" s="2">
        <v>208.28</v>
      </c>
      <c r="T516" s="2">
        <v>21.43</v>
      </c>
      <c r="U516" s="2">
        <v>218</v>
      </c>
      <c r="V516" s="2" t="s">
        <v>28</v>
      </c>
      <c r="X516" s="2"/>
      <c r="Y516" s="2"/>
    </row>
    <row r="517" spans="1:26" x14ac:dyDescent="0.25">
      <c r="A517">
        <v>516</v>
      </c>
      <c r="B517" t="s">
        <v>550</v>
      </c>
      <c r="C517" s="1">
        <v>24397</v>
      </c>
      <c r="D517" t="s">
        <v>23</v>
      </c>
      <c r="E517" s="2" t="s">
        <v>169</v>
      </c>
      <c r="F517" s="2" t="s">
        <v>34</v>
      </c>
      <c r="G517" s="2" t="s">
        <v>30</v>
      </c>
      <c r="H517" s="3">
        <v>33179</v>
      </c>
      <c r="I517" s="2">
        <v>1990</v>
      </c>
      <c r="J517" s="2">
        <v>2003</v>
      </c>
      <c r="K517" s="3">
        <v>43677</v>
      </c>
      <c r="L517" s="2">
        <v>0</v>
      </c>
      <c r="M517" s="2" t="s">
        <v>28</v>
      </c>
      <c r="N517" s="2">
        <v>52</v>
      </c>
      <c r="O517" s="2">
        <v>24.04</v>
      </c>
      <c r="P517" s="2">
        <v>52.79</v>
      </c>
      <c r="Q517" s="2">
        <v>104.33</v>
      </c>
      <c r="R517" s="2">
        <v>208.28</v>
      </c>
      <c r="S517" s="2">
        <v>208.28</v>
      </c>
      <c r="T517" s="2">
        <v>24.05</v>
      </c>
      <c r="U517" s="2">
        <v>917</v>
      </c>
      <c r="V517" s="2" t="s">
        <v>28</v>
      </c>
      <c r="X517" s="2"/>
      <c r="Y517" s="2"/>
    </row>
    <row r="518" spans="1:26" x14ac:dyDescent="0.25">
      <c r="A518">
        <v>517</v>
      </c>
      <c r="B518" t="s">
        <v>551</v>
      </c>
      <c r="C518" s="1">
        <v>19913</v>
      </c>
      <c r="D518" t="s">
        <v>23</v>
      </c>
      <c r="E518" s="2" t="s">
        <v>24</v>
      </c>
      <c r="F518" s="2" t="s">
        <v>34</v>
      </c>
      <c r="G518" s="2" t="s">
        <v>30</v>
      </c>
      <c r="H518" s="3">
        <v>28416</v>
      </c>
      <c r="I518" s="2">
        <v>1977</v>
      </c>
      <c r="J518" s="2">
        <v>1979</v>
      </c>
      <c r="K518" s="3">
        <v>43677</v>
      </c>
      <c r="L518" s="2">
        <v>0</v>
      </c>
      <c r="M518" s="2" t="s">
        <v>28</v>
      </c>
      <c r="N518" s="2">
        <v>65</v>
      </c>
      <c r="O518" s="2">
        <v>23.28</v>
      </c>
      <c r="P518" s="2">
        <v>65.06</v>
      </c>
      <c r="Q518" s="2">
        <v>106.59</v>
      </c>
      <c r="R518" s="2">
        <v>208.28</v>
      </c>
      <c r="S518" s="2">
        <v>208.28</v>
      </c>
      <c r="T518" s="2">
        <v>24.57</v>
      </c>
      <c r="U518" s="2">
        <v>139</v>
      </c>
      <c r="V518" s="2" t="s">
        <v>28</v>
      </c>
      <c r="X518" s="2"/>
      <c r="Y518" s="2"/>
    </row>
    <row r="519" spans="1:26" x14ac:dyDescent="0.25">
      <c r="A519">
        <v>518</v>
      </c>
      <c r="B519" t="s">
        <v>552</v>
      </c>
      <c r="C519" s="1">
        <v>29677</v>
      </c>
      <c r="D519" t="s">
        <v>23</v>
      </c>
      <c r="E519" s="2" t="s">
        <v>169</v>
      </c>
      <c r="F519" s="2" t="s">
        <v>25</v>
      </c>
      <c r="G519" s="2" t="s">
        <v>30</v>
      </c>
      <c r="H519" s="3">
        <v>37204</v>
      </c>
      <c r="I519" s="2">
        <v>2001</v>
      </c>
      <c r="J519" s="2">
        <v>2002</v>
      </c>
      <c r="K519" s="3">
        <v>43677</v>
      </c>
      <c r="L519" s="2">
        <v>0</v>
      </c>
      <c r="M519" s="2" t="s">
        <v>28</v>
      </c>
      <c r="N519" s="2">
        <v>38</v>
      </c>
      <c r="O519" s="2">
        <v>20.61</v>
      </c>
      <c r="P519" s="2">
        <v>38.33</v>
      </c>
      <c r="Q519" s="2">
        <v>99.34</v>
      </c>
      <c r="R519" s="2">
        <v>208.28</v>
      </c>
      <c r="S519" s="2">
        <v>208.28</v>
      </c>
      <c r="T519" s="2">
        <v>22.9</v>
      </c>
      <c r="U519" s="2">
        <v>28</v>
      </c>
      <c r="V519" s="2" t="s">
        <v>28</v>
      </c>
      <c r="X519" s="2"/>
      <c r="Y519" s="2"/>
    </row>
    <row r="520" spans="1:26" x14ac:dyDescent="0.25">
      <c r="A520">
        <v>519</v>
      </c>
      <c r="B520" t="s">
        <v>553</v>
      </c>
      <c r="C520" s="1">
        <v>15803</v>
      </c>
      <c r="D520" t="s">
        <v>23</v>
      </c>
      <c r="E520" s="2" t="s">
        <v>80</v>
      </c>
      <c r="F520" s="2" t="s">
        <v>34</v>
      </c>
      <c r="G520" s="2" t="s">
        <v>30</v>
      </c>
      <c r="H520" s="3">
        <v>24762</v>
      </c>
      <c r="I520" s="2">
        <v>1967</v>
      </c>
      <c r="J520" s="2">
        <v>1977</v>
      </c>
      <c r="K520" s="3">
        <v>43677</v>
      </c>
      <c r="L520" s="2">
        <v>0</v>
      </c>
      <c r="M520" s="2" t="s">
        <v>28</v>
      </c>
      <c r="N520" s="2">
        <v>76</v>
      </c>
      <c r="O520" s="2">
        <v>24.53</v>
      </c>
      <c r="P520" s="2">
        <v>76.31</v>
      </c>
      <c r="Q520" s="2">
        <v>104.33</v>
      </c>
      <c r="R520" s="2">
        <v>208.28</v>
      </c>
      <c r="S520" s="2">
        <v>208.28</v>
      </c>
      <c r="T520" s="2">
        <v>24.05</v>
      </c>
      <c r="U520" s="2">
        <v>743</v>
      </c>
      <c r="V520" s="2" t="s">
        <v>28</v>
      </c>
      <c r="X520" s="2"/>
      <c r="Y520" s="2"/>
    </row>
    <row r="521" spans="1:26" x14ac:dyDescent="0.25">
      <c r="A521">
        <v>520</v>
      </c>
      <c r="B521" t="s">
        <v>554</v>
      </c>
      <c r="C521" s="1">
        <v>27462</v>
      </c>
      <c r="D521" t="s">
        <v>23</v>
      </c>
      <c r="E521" s="2" t="s">
        <v>24</v>
      </c>
      <c r="F521" s="2" t="s">
        <v>25</v>
      </c>
      <c r="G521" s="2" t="s">
        <v>26</v>
      </c>
      <c r="H521" s="3">
        <v>35734</v>
      </c>
      <c r="I521" s="2">
        <v>1997</v>
      </c>
      <c r="J521" s="2">
        <v>2009</v>
      </c>
      <c r="K521" s="3">
        <v>43677</v>
      </c>
      <c r="L521" s="2">
        <v>0</v>
      </c>
      <c r="M521" s="2" t="s">
        <v>28</v>
      </c>
      <c r="N521" s="2">
        <v>44</v>
      </c>
      <c r="O521" s="2">
        <v>22.65</v>
      </c>
      <c r="P521" s="2">
        <v>44.39</v>
      </c>
      <c r="Q521" s="2">
        <v>113.4</v>
      </c>
      <c r="R521" s="2">
        <v>208.28</v>
      </c>
      <c r="S521" s="2">
        <v>208.28</v>
      </c>
      <c r="T521" s="2">
        <v>26.14</v>
      </c>
      <c r="U521" s="2">
        <v>733</v>
      </c>
      <c r="V521" s="2" t="s">
        <v>28</v>
      </c>
      <c r="X521" s="2"/>
      <c r="Y521" s="2"/>
    </row>
    <row r="522" spans="1:26" x14ac:dyDescent="0.25">
      <c r="A522">
        <v>521</v>
      </c>
      <c r="B522" t="s">
        <v>555</v>
      </c>
      <c r="C522" s="1">
        <v>23858</v>
      </c>
      <c r="D522" t="s">
        <v>23</v>
      </c>
      <c r="E522" s="2" t="s">
        <v>121</v>
      </c>
      <c r="F522" s="2" t="s">
        <v>34</v>
      </c>
      <c r="G522" s="2" t="s">
        <v>26</v>
      </c>
      <c r="H522" s="3">
        <v>32087</v>
      </c>
      <c r="I522" s="2">
        <v>1987</v>
      </c>
      <c r="J522" s="2">
        <v>1994</v>
      </c>
      <c r="K522" s="3">
        <v>43677</v>
      </c>
      <c r="L522" s="2">
        <v>0</v>
      </c>
      <c r="M522" s="2" t="s">
        <v>28</v>
      </c>
      <c r="N522" s="2">
        <v>54</v>
      </c>
      <c r="O522" s="2">
        <v>22.53</v>
      </c>
      <c r="P522" s="2">
        <v>54.26</v>
      </c>
      <c r="Q522" s="2">
        <v>102.06</v>
      </c>
      <c r="R522" s="2">
        <v>208.28</v>
      </c>
      <c r="S522" s="2">
        <v>208.28</v>
      </c>
      <c r="T522" s="2">
        <v>23.53</v>
      </c>
      <c r="U522" s="2">
        <v>264</v>
      </c>
      <c r="V522" s="2" t="s">
        <v>28</v>
      </c>
      <c r="X522" s="2"/>
      <c r="Y522" s="2"/>
    </row>
    <row r="523" spans="1:26" x14ac:dyDescent="0.25">
      <c r="A523">
        <v>522</v>
      </c>
      <c r="B523" t="s">
        <v>556</v>
      </c>
      <c r="C523" s="1">
        <v>31815</v>
      </c>
      <c r="D523" t="s">
        <v>23</v>
      </c>
      <c r="E523" s="2" t="s">
        <v>121</v>
      </c>
      <c r="F523" s="2" t="s">
        <v>25</v>
      </c>
      <c r="G523" s="2" t="s">
        <v>30</v>
      </c>
      <c r="H523" s="3">
        <v>41215</v>
      </c>
      <c r="I523" s="2">
        <v>2012</v>
      </c>
      <c r="J523" s="2">
        <v>2017</v>
      </c>
      <c r="K523" s="3">
        <v>43677</v>
      </c>
      <c r="L523" s="2">
        <v>0</v>
      </c>
      <c r="M523" s="2" t="s">
        <v>28</v>
      </c>
      <c r="N523" s="2">
        <v>32</v>
      </c>
      <c r="O523" s="2">
        <v>25.74</v>
      </c>
      <c r="P523" s="2">
        <v>32.479999999999997</v>
      </c>
      <c r="Q523" s="2">
        <v>113.4</v>
      </c>
      <c r="R523" s="2">
        <v>208.28</v>
      </c>
      <c r="S523" s="2">
        <v>208.28</v>
      </c>
      <c r="T523" s="2">
        <v>26.14</v>
      </c>
      <c r="U523" s="2">
        <v>137</v>
      </c>
      <c r="V523" s="2" t="s">
        <v>28</v>
      </c>
      <c r="X523" s="2"/>
      <c r="Y523" s="2"/>
    </row>
    <row r="524" spans="1:26" x14ac:dyDescent="0.25">
      <c r="A524">
        <v>523</v>
      </c>
      <c r="B524" t="s">
        <v>557</v>
      </c>
      <c r="C524" s="1">
        <v>29861</v>
      </c>
      <c r="D524" t="s">
        <v>23</v>
      </c>
      <c r="E524" s="2" t="s">
        <v>169</v>
      </c>
      <c r="F524" s="2" t="s">
        <v>34</v>
      </c>
      <c r="G524" s="2" t="s">
        <v>30</v>
      </c>
      <c r="H524" s="3">
        <v>38280</v>
      </c>
      <c r="I524" s="2">
        <v>2004</v>
      </c>
      <c r="J524" s="2">
        <v>2007</v>
      </c>
      <c r="K524" s="3">
        <v>43677</v>
      </c>
      <c r="L524" s="2">
        <v>0</v>
      </c>
      <c r="M524" s="2" t="s">
        <v>28</v>
      </c>
      <c r="N524" s="2">
        <v>37</v>
      </c>
      <c r="O524" s="2">
        <v>23.05</v>
      </c>
      <c r="P524" s="2">
        <v>37.83</v>
      </c>
      <c r="Q524" s="2">
        <v>108.86</v>
      </c>
      <c r="R524" s="2">
        <v>208.28</v>
      </c>
      <c r="S524" s="2">
        <v>208.28</v>
      </c>
      <c r="T524" s="2">
        <v>25.09</v>
      </c>
      <c r="U524" s="2">
        <v>42</v>
      </c>
      <c r="V524" s="2" t="s">
        <v>28</v>
      </c>
      <c r="X524" s="2"/>
      <c r="Y524" s="2"/>
    </row>
    <row r="525" spans="1:26" x14ac:dyDescent="0.25">
      <c r="A525">
        <v>524</v>
      </c>
      <c r="B525" t="s">
        <v>558</v>
      </c>
      <c r="C525" s="1">
        <v>25353</v>
      </c>
      <c r="D525" t="s">
        <v>23</v>
      </c>
      <c r="E525" s="2" t="s">
        <v>24</v>
      </c>
      <c r="F525" s="2" t="s">
        <v>34</v>
      </c>
      <c r="G525" s="2" t="s">
        <v>30</v>
      </c>
      <c r="H525" s="3">
        <v>34370</v>
      </c>
      <c r="I525" s="2">
        <v>1993</v>
      </c>
      <c r="J525" s="2">
        <v>1994</v>
      </c>
      <c r="K525" s="3">
        <v>43677</v>
      </c>
      <c r="L525" s="2">
        <v>0</v>
      </c>
      <c r="M525" s="2" t="s">
        <v>28</v>
      </c>
      <c r="N525" s="2">
        <v>50</v>
      </c>
      <c r="O525" s="2">
        <v>24.69</v>
      </c>
      <c r="P525" s="2">
        <v>50.17</v>
      </c>
      <c r="Q525" s="2">
        <v>115.67</v>
      </c>
      <c r="R525" s="2">
        <v>208.28</v>
      </c>
      <c r="S525" s="2">
        <v>208.28</v>
      </c>
      <c r="T525" s="2">
        <v>26.66</v>
      </c>
      <c r="U525" s="2">
        <v>2</v>
      </c>
      <c r="V525" s="2" t="s">
        <v>28</v>
      </c>
      <c r="X525" s="2"/>
      <c r="Y525" s="2"/>
    </row>
    <row r="526" spans="1:26" x14ac:dyDescent="0.25">
      <c r="A526">
        <v>525</v>
      </c>
      <c r="B526" t="s">
        <v>559</v>
      </c>
      <c r="C526" s="1">
        <v>32363</v>
      </c>
      <c r="D526" t="s">
        <v>85</v>
      </c>
      <c r="E526" s="2" t="s">
        <v>169</v>
      </c>
      <c r="F526" s="2" t="s">
        <v>25</v>
      </c>
      <c r="G526" s="2" t="s">
        <v>30</v>
      </c>
      <c r="H526" s="3">
        <v>39750</v>
      </c>
      <c r="I526" s="2">
        <v>2008</v>
      </c>
      <c r="J526" s="2">
        <v>2020</v>
      </c>
      <c r="K526" s="3">
        <v>43677</v>
      </c>
      <c r="L526" s="2">
        <v>0</v>
      </c>
      <c r="M526" s="2" t="s">
        <v>28</v>
      </c>
      <c r="N526" s="2">
        <v>30</v>
      </c>
      <c r="O526" s="2">
        <v>20.22</v>
      </c>
      <c r="P526" s="2">
        <v>30.98</v>
      </c>
      <c r="Q526" s="2">
        <v>102.06</v>
      </c>
      <c r="R526" s="2">
        <v>208.28</v>
      </c>
      <c r="S526" s="2">
        <v>208.28</v>
      </c>
      <c r="T526" s="2">
        <v>23.53</v>
      </c>
      <c r="U526" s="2">
        <v>335</v>
      </c>
      <c r="V526" s="2" t="s">
        <v>28</v>
      </c>
      <c r="X526" s="2"/>
      <c r="Y526" s="2"/>
    </row>
    <row r="527" spans="1:26" x14ac:dyDescent="0.25">
      <c r="A527">
        <v>526</v>
      </c>
      <c r="B527" t="s">
        <v>560</v>
      </c>
      <c r="C527" s="1">
        <v>24438</v>
      </c>
      <c r="D527" t="s">
        <v>23</v>
      </c>
      <c r="E527" s="2" t="s">
        <v>24</v>
      </c>
      <c r="F527" s="2" t="s">
        <v>34</v>
      </c>
      <c r="G527" s="2" t="s">
        <v>26</v>
      </c>
      <c r="H527" s="3">
        <v>35372</v>
      </c>
      <c r="I527" s="2">
        <v>1996</v>
      </c>
      <c r="J527" s="2">
        <v>2002</v>
      </c>
      <c r="K527" s="3">
        <v>43677</v>
      </c>
      <c r="L527" s="2">
        <v>0</v>
      </c>
      <c r="M527" s="2" t="s">
        <v>28</v>
      </c>
      <c r="N527" s="2">
        <v>52</v>
      </c>
      <c r="O527" s="2">
        <v>29.94</v>
      </c>
      <c r="P527" s="2">
        <v>52.67</v>
      </c>
      <c r="Q527" s="2">
        <v>102.06</v>
      </c>
      <c r="R527" s="2">
        <v>208.28</v>
      </c>
      <c r="S527" s="2">
        <v>208.28</v>
      </c>
      <c r="T527" s="2">
        <v>23.53</v>
      </c>
      <c r="U527" s="2">
        <v>359</v>
      </c>
      <c r="V527" s="2" t="s">
        <v>28</v>
      </c>
      <c r="X527" s="2"/>
      <c r="Y527" s="2"/>
    </row>
    <row r="528" spans="1:26" x14ac:dyDescent="0.25">
      <c r="A528">
        <v>527</v>
      </c>
      <c r="B528" t="s">
        <v>561</v>
      </c>
      <c r="C528" s="1">
        <v>24718</v>
      </c>
      <c r="D528" t="s">
        <v>23</v>
      </c>
      <c r="E528" s="2" t="s">
        <v>121</v>
      </c>
      <c r="F528" s="2" t="s">
        <v>34</v>
      </c>
      <c r="G528" s="2" t="s">
        <v>26</v>
      </c>
      <c r="H528" s="3">
        <v>33543</v>
      </c>
      <c r="I528" s="2">
        <v>1991</v>
      </c>
      <c r="J528" s="2">
        <v>2002</v>
      </c>
      <c r="K528" s="3">
        <v>43677</v>
      </c>
      <c r="L528" s="2">
        <v>0</v>
      </c>
      <c r="M528" s="2" t="s">
        <v>28</v>
      </c>
      <c r="N528" s="2">
        <v>51</v>
      </c>
      <c r="O528" s="2">
        <v>24.16</v>
      </c>
      <c r="P528" s="2">
        <v>51.91</v>
      </c>
      <c r="Q528" s="2">
        <v>99.79</v>
      </c>
      <c r="R528" s="2">
        <v>208.28</v>
      </c>
      <c r="S528" s="2">
        <v>208.28</v>
      </c>
      <c r="T528" s="2">
        <v>23</v>
      </c>
      <c r="U528" s="2">
        <v>700</v>
      </c>
      <c r="V528" s="2" t="s">
        <v>27</v>
      </c>
      <c r="X528" s="2"/>
      <c r="Y528" s="2"/>
    </row>
    <row r="529" spans="1:26" x14ac:dyDescent="0.25">
      <c r="A529">
        <v>528</v>
      </c>
      <c r="B529" t="s">
        <v>562</v>
      </c>
      <c r="C529" s="1">
        <v>18424</v>
      </c>
      <c r="D529" t="s">
        <v>23</v>
      </c>
      <c r="E529" s="2" t="s">
        <v>80</v>
      </c>
      <c r="F529" s="2" t="s">
        <v>34</v>
      </c>
      <c r="G529" s="2" t="s">
        <v>30</v>
      </c>
      <c r="H529" s="3">
        <v>26582</v>
      </c>
      <c r="I529" s="2">
        <v>1972</v>
      </c>
      <c r="J529" s="2">
        <v>1980</v>
      </c>
      <c r="K529" s="3">
        <v>43677</v>
      </c>
      <c r="L529" s="2">
        <v>0</v>
      </c>
      <c r="M529" s="2" t="s">
        <v>28</v>
      </c>
      <c r="N529" s="2">
        <v>69</v>
      </c>
      <c r="O529" s="2">
        <v>22.34</v>
      </c>
      <c r="P529" s="2">
        <v>69.14</v>
      </c>
      <c r="Q529" s="2">
        <v>99.79</v>
      </c>
      <c r="R529" s="2">
        <v>208.28</v>
      </c>
      <c r="S529" s="2">
        <v>208.28</v>
      </c>
      <c r="T529" s="2">
        <v>23</v>
      </c>
      <c r="U529" s="2">
        <v>541</v>
      </c>
      <c r="V529" s="2" t="s">
        <v>28</v>
      </c>
      <c r="X529" s="2"/>
      <c r="Y529" s="2"/>
    </row>
    <row r="530" spans="1:26" x14ac:dyDescent="0.25">
      <c r="A530">
        <v>529</v>
      </c>
      <c r="B530" t="s">
        <v>563</v>
      </c>
      <c r="C530" s="1">
        <v>22216</v>
      </c>
      <c r="D530" t="s">
        <v>23</v>
      </c>
      <c r="E530" s="2" t="s">
        <v>169</v>
      </c>
      <c r="F530" s="2" t="s">
        <v>34</v>
      </c>
      <c r="G530" s="2" t="s">
        <v>26</v>
      </c>
      <c r="H530" s="3">
        <v>30623</v>
      </c>
      <c r="I530" s="2">
        <v>1983</v>
      </c>
      <c r="J530" s="2">
        <v>1986</v>
      </c>
      <c r="K530" s="3">
        <v>43677</v>
      </c>
      <c r="L530" s="2">
        <v>0</v>
      </c>
      <c r="M530" s="2" t="s">
        <v>28</v>
      </c>
      <c r="N530" s="2">
        <v>58</v>
      </c>
      <c r="O530" s="2">
        <v>23.02</v>
      </c>
      <c r="P530" s="2">
        <v>58.76</v>
      </c>
      <c r="Q530" s="2">
        <v>92.99</v>
      </c>
      <c r="R530" s="2">
        <v>208.28</v>
      </c>
      <c r="S530" s="2">
        <v>208.28</v>
      </c>
      <c r="T530" s="2">
        <v>21.43</v>
      </c>
      <c r="U530" s="2">
        <v>64</v>
      </c>
      <c r="V530" s="2" t="s">
        <v>28</v>
      </c>
      <c r="X530" s="2"/>
      <c r="Y530" s="2"/>
    </row>
    <row r="531" spans="1:26" x14ac:dyDescent="0.25">
      <c r="A531">
        <v>530</v>
      </c>
      <c r="B531" t="s">
        <v>564</v>
      </c>
      <c r="C531" s="1">
        <v>24637</v>
      </c>
      <c r="D531" t="s">
        <v>23</v>
      </c>
      <c r="E531" s="2" t="s">
        <v>24</v>
      </c>
      <c r="F531" s="2" t="s">
        <v>34</v>
      </c>
      <c r="G531" s="2" t="s">
        <v>30</v>
      </c>
      <c r="H531" s="3">
        <v>33237</v>
      </c>
      <c r="I531" s="2">
        <v>1990</v>
      </c>
      <c r="J531" s="2">
        <v>1992</v>
      </c>
      <c r="K531" s="3">
        <v>43677</v>
      </c>
      <c r="L531" s="2">
        <v>0</v>
      </c>
      <c r="M531" s="2" t="s">
        <v>28</v>
      </c>
      <c r="N531" s="2">
        <v>52</v>
      </c>
      <c r="O531" s="2">
        <v>23.55</v>
      </c>
      <c r="P531" s="2">
        <v>52.13</v>
      </c>
      <c r="Q531" s="2">
        <v>113.4</v>
      </c>
      <c r="R531" s="2">
        <v>208.28</v>
      </c>
      <c r="S531" s="2">
        <v>208.28</v>
      </c>
      <c r="T531" s="2">
        <v>26.14</v>
      </c>
      <c r="U531" s="2">
        <v>11</v>
      </c>
      <c r="V531" s="2" t="s">
        <v>28</v>
      </c>
      <c r="X531" s="2"/>
      <c r="Y531" s="2"/>
    </row>
    <row r="532" spans="1:26" x14ac:dyDescent="0.25">
      <c r="A532">
        <v>531</v>
      </c>
      <c r="B532" t="s">
        <v>565</v>
      </c>
      <c r="C532" s="1">
        <v>29853</v>
      </c>
      <c r="D532" t="s">
        <v>23</v>
      </c>
      <c r="E532" s="2" t="s">
        <v>169</v>
      </c>
      <c r="F532" s="2" t="s">
        <v>34</v>
      </c>
      <c r="G532" s="2" t="s">
        <v>43</v>
      </c>
      <c r="H532" s="3">
        <v>37559</v>
      </c>
      <c r="I532" s="2">
        <v>2002</v>
      </c>
      <c r="J532" s="2">
        <v>2016</v>
      </c>
      <c r="K532" s="3">
        <v>43677</v>
      </c>
      <c r="L532" s="2">
        <v>0</v>
      </c>
      <c r="M532" s="2" t="s">
        <v>28</v>
      </c>
      <c r="N532" s="2">
        <v>37</v>
      </c>
      <c r="O532" s="2">
        <v>21.1</v>
      </c>
      <c r="P532" s="2">
        <v>37.85</v>
      </c>
      <c r="Q532" s="2">
        <v>113.4</v>
      </c>
      <c r="R532" s="2">
        <v>208.28</v>
      </c>
      <c r="S532" s="2">
        <v>208.28</v>
      </c>
      <c r="T532" s="2">
        <v>26.14</v>
      </c>
      <c r="U532" s="2">
        <v>747</v>
      </c>
      <c r="V532" s="2" t="s">
        <v>28</v>
      </c>
      <c r="X532" s="2"/>
      <c r="Y532" s="2"/>
    </row>
    <row r="533" spans="1:26" x14ac:dyDescent="0.25">
      <c r="A533">
        <v>532</v>
      </c>
      <c r="B533" t="s">
        <v>566</v>
      </c>
      <c r="C533" s="1">
        <v>27837</v>
      </c>
      <c r="D533" t="s">
        <v>23</v>
      </c>
      <c r="E533" s="2" t="s">
        <v>169</v>
      </c>
      <c r="F533" s="2" t="s">
        <v>34</v>
      </c>
      <c r="G533" s="2" t="s">
        <v>30</v>
      </c>
      <c r="H533" s="3">
        <v>37040</v>
      </c>
      <c r="I533" s="2">
        <v>2000</v>
      </c>
      <c r="J533" s="2">
        <v>2002</v>
      </c>
      <c r="K533" s="3">
        <v>43677</v>
      </c>
      <c r="L533" s="2">
        <v>0</v>
      </c>
      <c r="M533" s="2" t="s">
        <v>28</v>
      </c>
      <c r="N533" s="2">
        <v>43</v>
      </c>
      <c r="O533" s="2">
        <v>25.2</v>
      </c>
      <c r="P533" s="2">
        <v>43.37</v>
      </c>
      <c r="Q533" s="2">
        <v>99.79</v>
      </c>
      <c r="R533" s="2">
        <v>208.28</v>
      </c>
      <c r="S533" s="2">
        <v>208.28</v>
      </c>
      <c r="T533" s="2">
        <v>23</v>
      </c>
      <c r="U533" s="2">
        <v>21</v>
      </c>
      <c r="V533" s="2" t="s">
        <v>28</v>
      </c>
      <c r="X533" s="2"/>
      <c r="Y533" s="2"/>
    </row>
    <row r="534" spans="1:26" x14ac:dyDescent="0.25">
      <c r="A534">
        <v>533</v>
      </c>
      <c r="B534" t="s">
        <v>567</v>
      </c>
      <c r="C534" s="1">
        <v>23927</v>
      </c>
      <c r="D534" t="s">
        <v>23</v>
      </c>
      <c r="E534" s="2" t="s">
        <v>121</v>
      </c>
      <c r="F534" s="2" t="s">
        <v>34</v>
      </c>
      <c r="G534" s="2" t="s">
        <v>26</v>
      </c>
      <c r="H534" s="3">
        <v>32088</v>
      </c>
      <c r="I534" s="2">
        <v>1987</v>
      </c>
      <c r="J534" s="2">
        <v>2004</v>
      </c>
      <c r="K534" s="3">
        <v>43677</v>
      </c>
      <c r="L534" s="2">
        <v>0</v>
      </c>
      <c r="M534" s="2" t="s">
        <v>28</v>
      </c>
      <c r="N534" s="2">
        <v>54</v>
      </c>
      <c r="O534" s="2">
        <v>22.34</v>
      </c>
      <c r="P534" s="2">
        <v>54.07</v>
      </c>
      <c r="Q534" s="2">
        <v>97.52</v>
      </c>
      <c r="R534" s="2">
        <v>208.28</v>
      </c>
      <c r="S534" s="2">
        <v>208.28</v>
      </c>
      <c r="T534" s="2">
        <v>22.48</v>
      </c>
      <c r="U534" s="2">
        <v>1165</v>
      </c>
      <c r="V534" s="2" t="s">
        <v>28</v>
      </c>
      <c r="X534" s="2"/>
      <c r="Y534" s="2"/>
    </row>
    <row r="535" spans="1:26" x14ac:dyDescent="0.25">
      <c r="A535">
        <v>534</v>
      </c>
      <c r="B535" t="s">
        <v>568</v>
      </c>
      <c r="C535" s="1">
        <v>18846</v>
      </c>
      <c r="D535" t="s">
        <v>23</v>
      </c>
      <c r="E535" s="2" t="s">
        <v>80</v>
      </c>
      <c r="F535" s="2" t="s">
        <v>34</v>
      </c>
      <c r="G535" s="2" t="s">
        <v>26</v>
      </c>
      <c r="H535" s="3">
        <v>28057</v>
      </c>
      <c r="I535" s="2">
        <v>1976</v>
      </c>
      <c r="J535" s="2">
        <v>1980</v>
      </c>
      <c r="K535" s="3">
        <v>43677</v>
      </c>
      <c r="L535" s="2">
        <v>0</v>
      </c>
      <c r="M535" s="2" t="s">
        <v>28</v>
      </c>
      <c r="N535" s="2">
        <v>67</v>
      </c>
      <c r="O535" s="2">
        <v>25.22</v>
      </c>
      <c r="P535" s="2">
        <v>67.98</v>
      </c>
      <c r="Q535" s="2">
        <v>90.72</v>
      </c>
      <c r="R535" s="2">
        <v>208.28</v>
      </c>
      <c r="S535" s="2">
        <v>208.28</v>
      </c>
      <c r="T535" s="2">
        <v>20.91</v>
      </c>
      <c r="U535" s="2">
        <v>245</v>
      </c>
      <c r="V535" s="2" t="s">
        <v>28</v>
      </c>
      <c r="X535" s="2"/>
      <c r="Y535" s="2"/>
    </row>
    <row r="536" spans="1:26" x14ac:dyDescent="0.25">
      <c r="A536">
        <v>535</v>
      </c>
      <c r="B536" t="s">
        <v>569</v>
      </c>
      <c r="C536" s="1">
        <v>32583</v>
      </c>
      <c r="D536" t="s">
        <v>85</v>
      </c>
      <c r="E536" s="2" t="s">
        <v>169</v>
      </c>
      <c r="F536" s="2" t="s">
        <v>34</v>
      </c>
      <c r="G536" s="2" t="s">
        <v>43</v>
      </c>
      <c r="H536" s="3">
        <v>40478</v>
      </c>
      <c r="I536" s="2">
        <v>2010</v>
      </c>
      <c r="J536" s="2">
        <v>2020</v>
      </c>
      <c r="K536" s="3">
        <v>43677</v>
      </c>
      <c r="L536" s="2">
        <v>0</v>
      </c>
      <c r="M536" s="2" t="s">
        <v>28</v>
      </c>
      <c r="N536" s="2">
        <v>30</v>
      </c>
      <c r="O536" s="2">
        <v>21.62</v>
      </c>
      <c r="P536" s="2">
        <v>30.37</v>
      </c>
      <c r="Q536" s="2">
        <v>113.85</v>
      </c>
      <c r="R536" s="2">
        <v>208.28</v>
      </c>
      <c r="S536" s="2">
        <v>208.28</v>
      </c>
      <c r="T536" s="2">
        <v>26.24</v>
      </c>
      <c r="U536" s="2">
        <v>362</v>
      </c>
      <c r="V536" s="2" t="s">
        <v>28</v>
      </c>
      <c r="X536" s="2"/>
      <c r="Y536" s="2"/>
    </row>
    <row r="537" spans="1:26" x14ac:dyDescent="0.25">
      <c r="A537">
        <v>536</v>
      </c>
      <c r="B537" t="s">
        <v>570</v>
      </c>
      <c r="C537" s="1">
        <v>30101</v>
      </c>
      <c r="D537" t="s">
        <v>23</v>
      </c>
      <c r="E537" s="2" t="s">
        <v>169</v>
      </c>
      <c r="F537" s="2" t="s">
        <v>34</v>
      </c>
      <c r="G537" s="2" t="s">
        <v>26</v>
      </c>
      <c r="H537" s="3">
        <v>37194</v>
      </c>
      <c r="I537" s="2">
        <v>2001</v>
      </c>
      <c r="J537" s="2">
        <v>2007</v>
      </c>
      <c r="K537" s="3">
        <v>39311</v>
      </c>
      <c r="L537" s="2">
        <v>1</v>
      </c>
      <c r="M537" s="2" t="s">
        <v>27</v>
      </c>
      <c r="N537" s="2">
        <v>25</v>
      </c>
      <c r="O537" s="2">
        <v>19.420000000000002</v>
      </c>
      <c r="P537" s="2">
        <v>25.22</v>
      </c>
      <c r="Q537" s="2">
        <v>99.79</v>
      </c>
      <c r="R537" s="2">
        <v>208.28</v>
      </c>
      <c r="S537" s="2">
        <v>208.28</v>
      </c>
      <c r="T537" s="2">
        <v>23</v>
      </c>
      <c r="U537" s="2">
        <v>303</v>
      </c>
      <c r="V537" s="2" t="s">
        <v>28</v>
      </c>
      <c r="W537" s="2" t="s">
        <v>4402</v>
      </c>
      <c r="X537" s="2" t="s">
        <v>4457</v>
      </c>
      <c r="Y537" s="2" t="s">
        <v>4459</v>
      </c>
      <c r="Z537" s="2" t="s">
        <v>4902</v>
      </c>
    </row>
    <row r="538" spans="1:26" x14ac:dyDescent="0.25">
      <c r="A538">
        <v>537</v>
      </c>
      <c r="B538" t="s">
        <v>571</v>
      </c>
      <c r="C538" s="1">
        <v>25556</v>
      </c>
      <c r="D538" t="s">
        <v>23</v>
      </c>
      <c r="E538" s="2" t="s">
        <v>169</v>
      </c>
      <c r="F538" s="2" t="s">
        <v>34</v>
      </c>
      <c r="G538" s="2" t="s">
        <v>30</v>
      </c>
      <c r="H538" s="3">
        <v>33914</v>
      </c>
      <c r="I538" s="2">
        <v>1992</v>
      </c>
      <c r="J538" s="2">
        <v>2005</v>
      </c>
      <c r="K538" s="3">
        <v>43677</v>
      </c>
      <c r="L538" s="2">
        <v>0</v>
      </c>
      <c r="M538" s="2" t="s">
        <v>28</v>
      </c>
      <c r="N538" s="2">
        <v>49</v>
      </c>
      <c r="O538" s="2">
        <v>22.88</v>
      </c>
      <c r="P538" s="2">
        <v>49.61</v>
      </c>
      <c r="Q538" s="2">
        <v>108.86</v>
      </c>
      <c r="R538" s="2">
        <v>208.28</v>
      </c>
      <c r="S538" s="2">
        <v>208.28</v>
      </c>
      <c r="T538" s="2">
        <v>25.09</v>
      </c>
      <c r="U538" s="2">
        <v>763</v>
      </c>
      <c r="V538" s="2" t="s">
        <v>28</v>
      </c>
      <c r="X538" s="2"/>
      <c r="Y538" s="2"/>
    </row>
    <row r="539" spans="1:26" x14ac:dyDescent="0.25">
      <c r="A539">
        <v>538</v>
      </c>
      <c r="B539" t="s">
        <v>572</v>
      </c>
      <c r="C539" s="1">
        <v>25139</v>
      </c>
      <c r="D539" t="s">
        <v>23</v>
      </c>
      <c r="E539" s="2" t="s">
        <v>121</v>
      </c>
      <c r="F539" s="2" t="s">
        <v>25</v>
      </c>
      <c r="G539" s="2" t="s">
        <v>26</v>
      </c>
      <c r="H539" s="3">
        <v>34439</v>
      </c>
      <c r="I539" s="2">
        <v>1993</v>
      </c>
      <c r="J539" s="2">
        <v>1995</v>
      </c>
      <c r="K539" s="3">
        <v>43677</v>
      </c>
      <c r="L539" s="2">
        <v>0</v>
      </c>
      <c r="M539" s="2" t="s">
        <v>28</v>
      </c>
      <c r="N539" s="2">
        <v>50</v>
      </c>
      <c r="O539" s="2">
        <v>25.46</v>
      </c>
      <c r="P539" s="2">
        <v>50.75</v>
      </c>
      <c r="Q539" s="2">
        <v>102.06</v>
      </c>
      <c r="R539" s="2">
        <v>208.28</v>
      </c>
      <c r="S539" s="2">
        <v>208.28</v>
      </c>
      <c r="T539" s="2">
        <v>23.53</v>
      </c>
      <c r="U539" s="2">
        <v>22</v>
      </c>
      <c r="V539" s="2" t="s">
        <v>28</v>
      </c>
      <c r="X539" s="2"/>
      <c r="Y539" s="2"/>
    </row>
    <row r="540" spans="1:26" x14ac:dyDescent="0.25">
      <c r="A540">
        <v>539</v>
      </c>
      <c r="B540" t="s">
        <v>573</v>
      </c>
      <c r="C540" s="1">
        <v>25433</v>
      </c>
      <c r="D540" t="s">
        <v>23</v>
      </c>
      <c r="E540" s="2" t="s">
        <v>24</v>
      </c>
      <c r="F540" s="2" t="s">
        <v>34</v>
      </c>
      <c r="G540" s="2" t="s">
        <v>30</v>
      </c>
      <c r="H540" s="3">
        <v>33927</v>
      </c>
      <c r="I540" s="2">
        <v>1992</v>
      </c>
      <c r="J540" s="2">
        <v>1994</v>
      </c>
      <c r="K540" s="3">
        <v>43677</v>
      </c>
      <c r="L540" s="2">
        <v>0</v>
      </c>
      <c r="M540" s="2" t="s">
        <v>28</v>
      </c>
      <c r="N540" s="2">
        <v>49</v>
      </c>
      <c r="O540" s="2">
        <v>23.26</v>
      </c>
      <c r="P540" s="2">
        <v>49.95</v>
      </c>
      <c r="Q540" s="2">
        <v>115.67</v>
      </c>
      <c r="R540" s="2">
        <v>208.28</v>
      </c>
      <c r="S540" s="2">
        <v>208.28</v>
      </c>
      <c r="T540" s="2">
        <v>26.66</v>
      </c>
      <c r="U540" s="2">
        <v>64</v>
      </c>
      <c r="V540" s="2" t="s">
        <v>28</v>
      </c>
      <c r="X540" s="2"/>
      <c r="Y540" s="2"/>
    </row>
    <row r="541" spans="1:26" x14ac:dyDescent="0.25">
      <c r="A541">
        <v>540</v>
      </c>
      <c r="B541" t="s">
        <v>574</v>
      </c>
      <c r="C541" s="1">
        <v>9369</v>
      </c>
      <c r="D541" t="s">
        <v>23</v>
      </c>
      <c r="E541" s="2" t="s">
        <v>24</v>
      </c>
      <c r="F541" s="2" t="s">
        <v>34</v>
      </c>
      <c r="G541" s="2" t="s">
        <v>30</v>
      </c>
      <c r="H541" s="3">
        <v>18208</v>
      </c>
      <c r="I541" s="2">
        <v>1949</v>
      </c>
      <c r="J541" s="2">
        <v>1950</v>
      </c>
      <c r="K541" s="3">
        <v>40022</v>
      </c>
      <c r="L541" s="2">
        <v>1</v>
      </c>
      <c r="M541" s="2" t="s">
        <v>27</v>
      </c>
      <c r="N541" s="2">
        <v>83</v>
      </c>
      <c r="O541" s="2">
        <v>24.2</v>
      </c>
      <c r="P541" s="2">
        <v>83.92</v>
      </c>
      <c r="Q541" s="2">
        <v>108.86</v>
      </c>
      <c r="R541" s="2">
        <v>208.28</v>
      </c>
      <c r="S541" s="2">
        <v>208.28</v>
      </c>
      <c r="T541" s="2">
        <v>25.09</v>
      </c>
      <c r="U541" s="2">
        <v>10</v>
      </c>
      <c r="V541" s="2" t="s">
        <v>28</v>
      </c>
      <c r="W541" s="2" t="s">
        <v>4399</v>
      </c>
      <c r="X541" s="2" t="s">
        <v>4399</v>
      </c>
      <c r="Y541" s="2" t="s">
        <v>4401</v>
      </c>
      <c r="Z541" s="2" t="s">
        <v>4469</v>
      </c>
    </row>
    <row r="542" spans="1:26" x14ac:dyDescent="0.25">
      <c r="A542">
        <v>541</v>
      </c>
      <c r="B542" t="s">
        <v>575</v>
      </c>
      <c r="C542" s="1">
        <v>29577</v>
      </c>
      <c r="D542" t="s">
        <v>23</v>
      </c>
      <c r="E542" s="2" t="s">
        <v>169</v>
      </c>
      <c r="F542" s="2" t="s">
        <v>34</v>
      </c>
      <c r="G542" s="2" t="s">
        <v>26</v>
      </c>
      <c r="H542" s="3">
        <v>37562</v>
      </c>
      <c r="I542" s="2">
        <v>2002</v>
      </c>
      <c r="J542" s="2">
        <v>2010</v>
      </c>
      <c r="K542" s="3">
        <v>43677</v>
      </c>
      <c r="L542" s="2">
        <v>0</v>
      </c>
      <c r="M542" s="2" t="s">
        <v>28</v>
      </c>
      <c r="N542" s="2">
        <v>38</v>
      </c>
      <c r="O542" s="2">
        <v>21.86</v>
      </c>
      <c r="P542" s="2">
        <v>38.6</v>
      </c>
      <c r="Q542" s="2">
        <v>104.33</v>
      </c>
      <c r="R542" s="2">
        <v>208.28</v>
      </c>
      <c r="S542" s="2">
        <v>208.28</v>
      </c>
      <c r="T542" s="2">
        <v>24.05</v>
      </c>
      <c r="U542" s="2">
        <v>89</v>
      </c>
      <c r="V542" s="2" t="s">
        <v>28</v>
      </c>
      <c r="X542" s="2"/>
      <c r="Y542" s="2"/>
    </row>
    <row r="543" spans="1:26" x14ac:dyDescent="0.25">
      <c r="A543">
        <v>542</v>
      </c>
      <c r="B543" t="s">
        <v>576</v>
      </c>
      <c r="C543" s="1">
        <v>23403</v>
      </c>
      <c r="D543" t="s">
        <v>23</v>
      </c>
      <c r="E543" s="2" t="s">
        <v>80</v>
      </c>
      <c r="F543" s="2" t="s">
        <v>34</v>
      </c>
      <c r="G543" s="2" t="s">
        <v>30</v>
      </c>
      <c r="H543" s="3">
        <v>32456</v>
      </c>
      <c r="I543" s="2">
        <v>1988</v>
      </c>
      <c r="J543" s="2">
        <v>1998</v>
      </c>
      <c r="K543" s="3">
        <v>42079</v>
      </c>
      <c r="L543" s="2">
        <v>1</v>
      </c>
      <c r="M543" s="2" t="s">
        <v>27</v>
      </c>
      <c r="N543" s="2">
        <v>51</v>
      </c>
      <c r="O543" s="2">
        <v>24.79</v>
      </c>
      <c r="P543" s="2">
        <v>51.13</v>
      </c>
      <c r="Q543" s="2">
        <v>108.86</v>
      </c>
      <c r="R543" s="2">
        <v>208.28</v>
      </c>
      <c r="S543" s="2">
        <v>208.28</v>
      </c>
      <c r="T543" s="2">
        <v>25.09</v>
      </c>
      <c r="U543" s="2">
        <v>341</v>
      </c>
      <c r="V543" s="2" t="s">
        <v>28</v>
      </c>
      <c r="W543" s="2" t="s">
        <v>4384</v>
      </c>
      <c r="X543" s="2" t="s">
        <v>4460</v>
      </c>
      <c r="Y543" s="2" t="s">
        <v>4387</v>
      </c>
      <c r="Z543" s="2" t="s">
        <v>4896</v>
      </c>
    </row>
    <row r="544" spans="1:26" x14ac:dyDescent="0.25">
      <c r="A544">
        <v>543</v>
      </c>
      <c r="B544" t="s">
        <v>577</v>
      </c>
      <c r="C544" s="1">
        <v>26984</v>
      </c>
      <c r="D544" t="s">
        <v>23</v>
      </c>
      <c r="E544" s="2" t="s">
        <v>169</v>
      </c>
      <c r="F544" s="2" t="s">
        <v>34</v>
      </c>
      <c r="G544" s="2" t="s">
        <v>30</v>
      </c>
      <c r="H544" s="3">
        <v>37923</v>
      </c>
      <c r="I544" s="2">
        <v>2003</v>
      </c>
      <c r="J544" s="2">
        <v>2005</v>
      </c>
      <c r="K544" s="3">
        <v>43677</v>
      </c>
      <c r="L544" s="2">
        <v>0</v>
      </c>
      <c r="M544" s="2" t="s">
        <v>28</v>
      </c>
      <c r="N544" s="2">
        <v>45</v>
      </c>
      <c r="O544" s="2">
        <v>29.95</v>
      </c>
      <c r="P544" s="2">
        <v>45.7</v>
      </c>
      <c r="Q544" s="2">
        <v>108.86</v>
      </c>
      <c r="R544" s="2">
        <v>208.28</v>
      </c>
      <c r="S544" s="2">
        <v>208.28</v>
      </c>
      <c r="T544" s="2">
        <v>25.09</v>
      </c>
      <c r="U544" s="2">
        <v>38</v>
      </c>
      <c r="V544" s="2" t="s">
        <v>28</v>
      </c>
      <c r="X544" s="2"/>
      <c r="Y544" s="2"/>
    </row>
    <row r="545" spans="1:25" x14ac:dyDescent="0.25">
      <c r="A545">
        <v>544</v>
      </c>
      <c r="B545" t="s">
        <v>578</v>
      </c>
      <c r="C545" s="1">
        <v>19981</v>
      </c>
      <c r="D545" t="s">
        <v>23</v>
      </c>
      <c r="E545" s="2" t="s">
        <v>24</v>
      </c>
      <c r="F545" s="2" t="s">
        <v>25</v>
      </c>
      <c r="G545" s="2" t="s">
        <v>30</v>
      </c>
      <c r="H545" s="3">
        <v>28841</v>
      </c>
      <c r="I545" s="2">
        <v>1978</v>
      </c>
      <c r="J545" s="2">
        <v>1979</v>
      </c>
      <c r="K545" s="3">
        <v>43677</v>
      </c>
      <c r="L545" s="2">
        <v>0</v>
      </c>
      <c r="M545" s="2" t="s">
        <v>28</v>
      </c>
      <c r="N545" s="2">
        <v>64</v>
      </c>
      <c r="O545" s="2">
        <v>24.26</v>
      </c>
      <c r="P545" s="2">
        <v>64.88</v>
      </c>
      <c r="Q545" s="2">
        <v>102.06</v>
      </c>
      <c r="R545" s="2">
        <v>208.28</v>
      </c>
      <c r="S545" s="2">
        <v>208.28</v>
      </c>
      <c r="T545" s="2">
        <v>23.53</v>
      </c>
      <c r="U545" s="2">
        <v>15</v>
      </c>
      <c r="V545" s="2" t="s">
        <v>28</v>
      </c>
      <c r="X545" s="2"/>
      <c r="Y545" s="2"/>
    </row>
    <row r="546" spans="1:25" x14ac:dyDescent="0.25">
      <c r="A546">
        <v>545</v>
      </c>
      <c r="B546" t="s">
        <v>579</v>
      </c>
      <c r="C546" s="1">
        <v>32750</v>
      </c>
      <c r="D546" t="s">
        <v>23</v>
      </c>
      <c r="E546" s="2" t="s">
        <v>169</v>
      </c>
      <c r="F546" s="2" t="s">
        <v>34</v>
      </c>
      <c r="G546" s="2" t="s">
        <v>26</v>
      </c>
      <c r="H546" s="3">
        <v>40903</v>
      </c>
      <c r="I546" s="2">
        <v>2011</v>
      </c>
      <c r="J546" s="2">
        <v>2017</v>
      </c>
      <c r="K546" s="3">
        <v>43677</v>
      </c>
      <c r="L546" s="2">
        <v>0</v>
      </c>
      <c r="M546" s="2" t="s">
        <v>28</v>
      </c>
      <c r="N546" s="2">
        <v>29</v>
      </c>
      <c r="O546" s="2">
        <v>22.32</v>
      </c>
      <c r="P546" s="2">
        <v>29.92</v>
      </c>
      <c r="Q546" s="2">
        <v>102.06</v>
      </c>
      <c r="R546" s="2">
        <v>208.28</v>
      </c>
      <c r="S546" s="2">
        <v>208.28</v>
      </c>
      <c r="T546" s="2">
        <v>23.53</v>
      </c>
      <c r="U546" s="2">
        <v>14</v>
      </c>
      <c r="V546" s="2" t="s">
        <v>28</v>
      </c>
      <c r="X546" s="2"/>
      <c r="Y546" s="2"/>
    </row>
    <row r="547" spans="1:25" x14ac:dyDescent="0.25">
      <c r="A547">
        <v>546</v>
      </c>
      <c r="B547" t="s">
        <v>580</v>
      </c>
      <c r="C547" s="1">
        <v>21163</v>
      </c>
      <c r="D547" t="s">
        <v>23</v>
      </c>
      <c r="E547" s="2" t="s">
        <v>80</v>
      </c>
      <c r="F547" s="2" t="s">
        <v>34</v>
      </c>
      <c r="G547" s="2" t="s">
        <v>26</v>
      </c>
      <c r="H547" s="3">
        <v>29504</v>
      </c>
      <c r="I547" s="2">
        <v>1980</v>
      </c>
      <c r="J547" s="2">
        <v>1982</v>
      </c>
      <c r="K547" s="3">
        <v>43677</v>
      </c>
      <c r="L547" s="2">
        <v>0</v>
      </c>
      <c r="M547" s="2" t="s">
        <v>28</v>
      </c>
      <c r="N547" s="2">
        <v>61</v>
      </c>
      <c r="O547" s="2">
        <v>22.84</v>
      </c>
      <c r="P547" s="2">
        <v>61.64</v>
      </c>
      <c r="Q547" s="2">
        <v>88.45</v>
      </c>
      <c r="R547" s="2">
        <v>208.28</v>
      </c>
      <c r="S547" s="2">
        <v>208.28</v>
      </c>
      <c r="T547" s="2">
        <v>20.39</v>
      </c>
      <c r="U547" s="2">
        <v>123</v>
      </c>
      <c r="V547" s="2" t="s">
        <v>28</v>
      </c>
      <c r="X547" s="2"/>
      <c r="Y547" s="2"/>
    </row>
    <row r="548" spans="1:25" x14ac:dyDescent="0.25">
      <c r="A548">
        <v>547</v>
      </c>
      <c r="B548" t="s">
        <v>581</v>
      </c>
      <c r="C548" s="1">
        <v>32551</v>
      </c>
      <c r="D548" t="s">
        <v>23</v>
      </c>
      <c r="E548" s="2" t="s">
        <v>24</v>
      </c>
      <c r="F548" s="2" t="s">
        <v>34</v>
      </c>
      <c r="G548" s="2" t="s">
        <v>30</v>
      </c>
      <c r="H548" s="3">
        <v>40902</v>
      </c>
      <c r="I548" s="2">
        <v>2011</v>
      </c>
      <c r="J548" s="2">
        <v>2014</v>
      </c>
      <c r="K548" s="3">
        <v>43677</v>
      </c>
      <c r="L548" s="2">
        <v>0</v>
      </c>
      <c r="M548" s="2" t="s">
        <v>28</v>
      </c>
      <c r="N548" s="2">
        <v>30</v>
      </c>
      <c r="O548" s="2">
        <v>22.86</v>
      </c>
      <c r="P548" s="2">
        <v>30.46</v>
      </c>
      <c r="Q548" s="2">
        <v>124.74</v>
      </c>
      <c r="R548" s="2">
        <v>208.28</v>
      </c>
      <c r="S548" s="2">
        <v>208.28</v>
      </c>
      <c r="T548" s="2">
        <v>28.75</v>
      </c>
      <c r="U548" s="2">
        <v>75</v>
      </c>
      <c r="V548" s="2" t="s">
        <v>28</v>
      </c>
      <c r="X548" s="2"/>
      <c r="Y548" s="2"/>
    </row>
    <row r="549" spans="1:25" x14ac:dyDescent="0.25">
      <c r="A549">
        <v>548</v>
      </c>
      <c r="B549" t="s">
        <v>582</v>
      </c>
      <c r="C549" s="1">
        <v>18593</v>
      </c>
      <c r="D549" t="s">
        <v>23</v>
      </c>
      <c r="E549" s="2" t="s">
        <v>169</v>
      </c>
      <c r="F549" s="2" t="s">
        <v>34</v>
      </c>
      <c r="G549" s="2" t="s">
        <v>26</v>
      </c>
      <c r="H549" s="3">
        <v>27326</v>
      </c>
      <c r="I549" s="2">
        <v>1974</v>
      </c>
      <c r="J549" s="2">
        <v>1975</v>
      </c>
      <c r="K549" s="3">
        <v>43677</v>
      </c>
      <c r="L549" s="2">
        <v>0</v>
      </c>
      <c r="M549" s="2" t="s">
        <v>28</v>
      </c>
      <c r="N549" s="2">
        <v>68</v>
      </c>
      <c r="O549" s="2">
        <v>23.91</v>
      </c>
      <c r="P549" s="2">
        <v>68.680000000000007</v>
      </c>
      <c r="Q549" s="2">
        <v>90.72</v>
      </c>
      <c r="R549" s="2">
        <v>208.28</v>
      </c>
      <c r="S549" s="2">
        <v>208.28</v>
      </c>
      <c r="T549" s="2">
        <v>20.91</v>
      </c>
      <c r="U549" s="2">
        <v>11</v>
      </c>
      <c r="V549" s="2" t="s">
        <v>28</v>
      </c>
      <c r="X549" s="2"/>
      <c r="Y549" s="2"/>
    </row>
    <row r="550" spans="1:25" x14ac:dyDescent="0.25">
      <c r="A550">
        <v>549</v>
      </c>
      <c r="B550" t="s">
        <v>583</v>
      </c>
      <c r="C550" s="1">
        <v>22070</v>
      </c>
      <c r="D550" t="s">
        <v>23</v>
      </c>
      <c r="E550" s="2" t="s">
        <v>121</v>
      </c>
      <c r="F550" s="2" t="s">
        <v>34</v>
      </c>
      <c r="G550" s="2" t="s">
        <v>30</v>
      </c>
      <c r="H550" s="3">
        <v>30254</v>
      </c>
      <c r="I550" s="2">
        <v>1982</v>
      </c>
      <c r="J550" s="2">
        <v>1993</v>
      </c>
      <c r="K550" s="3">
        <v>43677</v>
      </c>
      <c r="L550" s="2">
        <v>0</v>
      </c>
      <c r="M550" s="2" t="s">
        <v>28</v>
      </c>
      <c r="N550" s="2">
        <v>59</v>
      </c>
      <c r="O550" s="2">
        <v>22.41</v>
      </c>
      <c r="P550" s="2">
        <v>59.16</v>
      </c>
      <c r="Q550" s="2">
        <v>106.59</v>
      </c>
      <c r="R550" s="2">
        <v>208.28</v>
      </c>
      <c r="S550" s="2">
        <v>208.28</v>
      </c>
      <c r="T550" s="2">
        <v>24.57</v>
      </c>
      <c r="U550" s="2">
        <v>578</v>
      </c>
      <c r="V550" s="2" t="s">
        <v>28</v>
      </c>
      <c r="X550" s="2"/>
      <c r="Y550" s="2"/>
    </row>
    <row r="551" spans="1:25" x14ac:dyDescent="0.25">
      <c r="A551">
        <v>550</v>
      </c>
      <c r="B551" t="s">
        <v>584</v>
      </c>
      <c r="C551" s="1">
        <v>31985</v>
      </c>
      <c r="D551" t="s">
        <v>23</v>
      </c>
      <c r="E551" s="2" t="s">
        <v>80</v>
      </c>
      <c r="F551" s="2" t="s">
        <v>34</v>
      </c>
      <c r="G551" s="2" t="s">
        <v>26</v>
      </c>
      <c r="H551" s="3">
        <v>40114</v>
      </c>
      <c r="I551" s="2">
        <v>2009</v>
      </c>
      <c r="J551" s="2">
        <v>2017</v>
      </c>
      <c r="K551" s="3">
        <v>43677</v>
      </c>
      <c r="L551" s="2">
        <v>0</v>
      </c>
      <c r="M551" s="2" t="s">
        <v>28</v>
      </c>
      <c r="N551" s="2">
        <v>32</v>
      </c>
      <c r="O551" s="2">
        <v>22.26</v>
      </c>
      <c r="P551" s="2">
        <v>32.01</v>
      </c>
      <c r="Q551" s="2">
        <v>106.59</v>
      </c>
      <c r="R551" s="2">
        <v>208.28</v>
      </c>
      <c r="S551" s="2">
        <v>208.28</v>
      </c>
      <c r="T551" s="2">
        <v>24.57</v>
      </c>
      <c r="U551" s="2">
        <v>321</v>
      </c>
      <c r="V551" s="2" t="s">
        <v>28</v>
      </c>
      <c r="X551" s="2"/>
      <c r="Y551" s="2"/>
    </row>
    <row r="552" spans="1:25" x14ac:dyDescent="0.25">
      <c r="A552">
        <v>551</v>
      </c>
      <c r="B552" t="s">
        <v>585</v>
      </c>
      <c r="C552" s="1">
        <v>31566</v>
      </c>
      <c r="D552" t="s">
        <v>85</v>
      </c>
      <c r="E552" s="2" t="s">
        <v>121</v>
      </c>
      <c r="F552" s="2" t="s">
        <v>25</v>
      </c>
      <c r="G552" s="2" t="s">
        <v>26</v>
      </c>
      <c r="H552" s="3">
        <v>39388</v>
      </c>
      <c r="I552" s="2">
        <v>2007</v>
      </c>
      <c r="J552" s="2">
        <v>2020</v>
      </c>
      <c r="K552" s="3">
        <v>43677</v>
      </c>
      <c r="L552" s="2">
        <v>0</v>
      </c>
      <c r="M552" s="2" t="s">
        <v>28</v>
      </c>
      <c r="N552" s="2">
        <v>33</v>
      </c>
      <c r="O552" s="2">
        <v>21.42</v>
      </c>
      <c r="P552" s="2">
        <v>33.159999999999997</v>
      </c>
      <c r="Q552" s="2">
        <v>111.13</v>
      </c>
      <c r="R552" s="2">
        <v>208.28</v>
      </c>
      <c r="S552" s="2">
        <v>208.28</v>
      </c>
      <c r="T552" s="2">
        <v>25.62</v>
      </c>
      <c r="U552" s="2">
        <v>484</v>
      </c>
      <c r="V552" s="2" t="s">
        <v>28</v>
      </c>
      <c r="X552" s="2"/>
      <c r="Y552" s="2"/>
    </row>
    <row r="553" spans="1:25" x14ac:dyDescent="0.25">
      <c r="A553">
        <v>552</v>
      </c>
      <c r="B553" t="s">
        <v>586</v>
      </c>
      <c r="C553" s="1">
        <v>32769</v>
      </c>
      <c r="D553" t="s">
        <v>85</v>
      </c>
      <c r="E553" s="2" t="s">
        <v>169</v>
      </c>
      <c r="F553" s="2" t="s">
        <v>25</v>
      </c>
      <c r="G553" s="2" t="s">
        <v>26</v>
      </c>
      <c r="H553" s="3">
        <v>40116</v>
      </c>
      <c r="I553" s="2">
        <v>2009</v>
      </c>
      <c r="J553" s="2">
        <v>2020</v>
      </c>
      <c r="K553" s="3">
        <v>43677</v>
      </c>
      <c r="L553" s="2">
        <v>0</v>
      </c>
      <c r="M553" s="2" t="s">
        <v>28</v>
      </c>
      <c r="N553" s="2">
        <v>29</v>
      </c>
      <c r="O553" s="2">
        <v>20.11</v>
      </c>
      <c r="P553" s="2">
        <v>29.86</v>
      </c>
      <c r="Q553" s="2">
        <v>111.13</v>
      </c>
      <c r="R553" s="2">
        <v>208.28</v>
      </c>
      <c r="S553" s="2">
        <v>208.28</v>
      </c>
      <c r="T553" s="2">
        <v>25.62</v>
      </c>
      <c r="U553" s="2">
        <v>446</v>
      </c>
      <c r="V553" s="2" t="s">
        <v>28</v>
      </c>
      <c r="X553" s="2"/>
      <c r="Y553" s="2"/>
    </row>
    <row r="554" spans="1:25" x14ac:dyDescent="0.25">
      <c r="A554">
        <v>553</v>
      </c>
      <c r="B554" t="s">
        <v>587</v>
      </c>
      <c r="C554" s="1">
        <v>14164</v>
      </c>
      <c r="D554" t="s">
        <v>23</v>
      </c>
      <c r="E554" s="2" t="s">
        <v>24</v>
      </c>
      <c r="F554" s="2" t="s">
        <v>34</v>
      </c>
      <c r="G554" s="2" t="s">
        <v>30</v>
      </c>
      <c r="H554" s="3">
        <v>22209</v>
      </c>
      <c r="I554" s="2">
        <v>1960</v>
      </c>
      <c r="J554" s="2">
        <v>1972</v>
      </c>
      <c r="K554" s="3">
        <v>43677</v>
      </c>
      <c r="L554" s="2">
        <v>0</v>
      </c>
      <c r="M554" s="2" t="s">
        <v>28</v>
      </c>
      <c r="N554" s="2">
        <v>80</v>
      </c>
      <c r="O554" s="2">
        <v>22.03</v>
      </c>
      <c r="P554" s="2">
        <v>80.8</v>
      </c>
      <c r="Q554" s="2">
        <v>99.79</v>
      </c>
      <c r="R554" s="2">
        <v>208.28</v>
      </c>
      <c r="S554" s="2">
        <v>208.28</v>
      </c>
      <c r="T554" s="2">
        <v>23</v>
      </c>
      <c r="U554" s="2">
        <v>801</v>
      </c>
      <c r="V554" s="2" t="s">
        <v>27</v>
      </c>
      <c r="X554" s="2" t="s">
        <v>4427</v>
      </c>
      <c r="Y554" s="2" t="s">
        <v>4386</v>
      </c>
    </row>
    <row r="555" spans="1:25" x14ac:dyDescent="0.25">
      <c r="A555">
        <v>554</v>
      </c>
      <c r="B555" t="s">
        <v>588</v>
      </c>
      <c r="C555" s="1">
        <v>27410</v>
      </c>
      <c r="D555" t="s">
        <v>23</v>
      </c>
      <c r="E555" s="2" t="s">
        <v>24</v>
      </c>
      <c r="F555" s="2" t="s">
        <v>34</v>
      </c>
      <c r="G555" s="2" t="s">
        <v>26</v>
      </c>
      <c r="H555" s="3">
        <v>36527</v>
      </c>
      <c r="I555" s="2">
        <v>2000</v>
      </c>
      <c r="J555" s="2">
        <v>2007</v>
      </c>
      <c r="K555" s="3">
        <v>43677</v>
      </c>
      <c r="L555" s="2">
        <v>0</v>
      </c>
      <c r="M555" s="2" t="s">
        <v>28</v>
      </c>
      <c r="N555" s="2">
        <v>44</v>
      </c>
      <c r="O555" s="2">
        <v>24.96</v>
      </c>
      <c r="P555" s="2">
        <v>44.54</v>
      </c>
      <c r="Q555" s="2">
        <v>122.47</v>
      </c>
      <c r="R555" s="2">
        <v>208.28</v>
      </c>
      <c r="S555" s="2">
        <v>208.28</v>
      </c>
      <c r="T555" s="2">
        <v>28.23</v>
      </c>
      <c r="U555" s="2">
        <v>387</v>
      </c>
      <c r="V555" s="2" t="s">
        <v>28</v>
      </c>
      <c r="X555" s="2"/>
      <c r="Y555" s="2"/>
    </row>
    <row r="556" spans="1:25" x14ac:dyDescent="0.25">
      <c r="A556">
        <v>555</v>
      </c>
      <c r="B556" t="s">
        <v>589</v>
      </c>
      <c r="C556" s="1">
        <v>31085</v>
      </c>
      <c r="D556" t="s">
        <v>23</v>
      </c>
      <c r="E556" s="2" t="s">
        <v>24</v>
      </c>
      <c r="F556" s="2" t="s">
        <v>34</v>
      </c>
      <c r="G556" s="2" t="s">
        <v>26</v>
      </c>
      <c r="H556" s="3">
        <v>41203</v>
      </c>
      <c r="I556" s="2">
        <v>2012</v>
      </c>
      <c r="J556" s="2">
        <v>2015</v>
      </c>
      <c r="K556" s="3">
        <v>43677</v>
      </c>
      <c r="L556" s="2">
        <v>0</v>
      </c>
      <c r="M556" s="2" t="s">
        <v>28</v>
      </c>
      <c r="N556" s="2">
        <v>34</v>
      </c>
      <c r="O556" s="2">
        <v>27.7</v>
      </c>
      <c r="P556" s="2">
        <v>34.479999999999997</v>
      </c>
      <c r="Q556" s="2">
        <v>108.86</v>
      </c>
      <c r="R556" s="2">
        <v>208.28</v>
      </c>
      <c r="S556" s="2">
        <v>208.28</v>
      </c>
      <c r="T556" s="2">
        <v>25.09</v>
      </c>
      <c r="U556" s="2">
        <v>85</v>
      </c>
      <c r="V556" s="2" t="s">
        <v>27</v>
      </c>
      <c r="X556" s="2"/>
      <c r="Y556" s="2"/>
    </row>
    <row r="557" spans="1:25" x14ac:dyDescent="0.25">
      <c r="A557">
        <v>556</v>
      </c>
      <c r="B557" t="s">
        <v>590</v>
      </c>
      <c r="C557" s="1">
        <v>31695</v>
      </c>
      <c r="D557" t="s">
        <v>23</v>
      </c>
      <c r="E557" s="2" t="s">
        <v>169</v>
      </c>
      <c r="F557" s="2" t="s">
        <v>25</v>
      </c>
      <c r="G557" s="2" t="s">
        <v>26</v>
      </c>
      <c r="H557" s="3">
        <v>39834</v>
      </c>
      <c r="I557" s="2">
        <v>2008</v>
      </c>
      <c r="J557" s="2">
        <v>2010</v>
      </c>
      <c r="K557" s="3">
        <v>43677</v>
      </c>
      <c r="L557" s="2">
        <v>0</v>
      </c>
      <c r="M557" s="2" t="s">
        <v>28</v>
      </c>
      <c r="N557" s="2">
        <v>32</v>
      </c>
      <c r="O557" s="2">
        <v>22.28</v>
      </c>
      <c r="P557" s="2">
        <v>32.799999999999997</v>
      </c>
      <c r="Q557" s="2">
        <v>127.01</v>
      </c>
      <c r="R557" s="2">
        <v>208.28</v>
      </c>
      <c r="S557" s="2">
        <v>208.28</v>
      </c>
      <c r="T557" s="2">
        <v>29.28</v>
      </c>
      <c r="U557" s="2">
        <v>45</v>
      </c>
      <c r="V557" s="2" t="s">
        <v>28</v>
      </c>
      <c r="X557" s="2"/>
      <c r="Y557" s="2"/>
    </row>
    <row r="558" spans="1:25" x14ac:dyDescent="0.25">
      <c r="A558">
        <v>557</v>
      </c>
      <c r="B558" t="s">
        <v>591</v>
      </c>
      <c r="C558" s="1">
        <v>31051</v>
      </c>
      <c r="D558" t="s">
        <v>23</v>
      </c>
      <c r="E558" s="2" t="s">
        <v>80</v>
      </c>
      <c r="F558" s="2" t="s">
        <v>34</v>
      </c>
      <c r="G558" s="2" t="s">
        <v>26</v>
      </c>
      <c r="H558" s="3">
        <v>38294</v>
      </c>
      <c r="I558" s="2">
        <v>2004</v>
      </c>
      <c r="J558" s="2">
        <v>2018</v>
      </c>
      <c r="K558" s="3">
        <v>43677</v>
      </c>
      <c r="L558" s="2">
        <v>0</v>
      </c>
      <c r="M558" s="2" t="s">
        <v>28</v>
      </c>
      <c r="N558" s="2">
        <v>34</v>
      </c>
      <c r="O558" s="2">
        <v>19.829999999999998</v>
      </c>
      <c r="P558" s="2">
        <v>34.57</v>
      </c>
      <c r="Q558" s="2">
        <v>131.09</v>
      </c>
      <c r="R558" s="2">
        <v>208.28</v>
      </c>
      <c r="S558" s="2">
        <v>208.28</v>
      </c>
      <c r="T558" s="2">
        <v>30.22</v>
      </c>
      <c r="U558" s="2">
        <v>757</v>
      </c>
      <c r="V558" s="2" t="s">
        <v>28</v>
      </c>
      <c r="X558" s="2"/>
      <c r="Y558" s="2"/>
    </row>
    <row r="559" spans="1:25" x14ac:dyDescent="0.25">
      <c r="A559">
        <v>558</v>
      </c>
      <c r="B559" t="s">
        <v>592</v>
      </c>
      <c r="C559" s="1">
        <v>31838</v>
      </c>
      <c r="D559" t="s">
        <v>23</v>
      </c>
      <c r="E559" s="2" t="s">
        <v>169</v>
      </c>
      <c r="F559" s="2" t="s">
        <v>25</v>
      </c>
      <c r="G559" s="2" t="s">
        <v>30</v>
      </c>
      <c r="H559" s="3">
        <v>40117</v>
      </c>
      <c r="I559" s="2">
        <v>2009</v>
      </c>
      <c r="J559" s="2">
        <v>2019</v>
      </c>
      <c r="K559" s="3">
        <v>43677</v>
      </c>
      <c r="L559" s="2">
        <v>0</v>
      </c>
      <c r="M559" s="2" t="s">
        <v>28</v>
      </c>
      <c r="N559" s="2">
        <v>32</v>
      </c>
      <c r="O559" s="2">
        <v>22.67</v>
      </c>
      <c r="P559" s="2">
        <v>32.409999999999997</v>
      </c>
      <c r="Q559" s="2">
        <v>104.78</v>
      </c>
      <c r="R559" s="2">
        <v>208.28</v>
      </c>
      <c r="S559" s="2">
        <v>208.28</v>
      </c>
      <c r="T559" s="2">
        <v>24.15</v>
      </c>
      <c r="U559" s="2">
        <v>317</v>
      </c>
      <c r="V559" s="2" t="s">
        <v>28</v>
      </c>
      <c r="X559" s="2"/>
      <c r="Y559" s="2"/>
    </row>
    <row r="560" spans="1:25" x14ac:dyDescent="0.25">
      <c r="A560">
        <v>559</v>
      </c>
      <c r="B560" t="s">
        <v>593</v>
      </c>
      <c r="C560" s="1">
        <v>34158</v>
      </c>
      <c r="D560" t="s">
        <v>23</v>
      </c>
      <c r="E560" s="2" t="s">
        <v>169</v>
      </c>
      <c r="F560" s="2" t="s">
        <v>34</v>
      </c>
      <c r="G560" s="2" t="s">
        <v>43</v>
      </c>
      <c r="H560" s="3">
        <v>41971</v>
      </c>
      <c r="I560" s="2">
        <v>2014</v>
      </c>
      <c r="J560" s="2">
        <v>2015</v>
      </c>
      <c r="K560" s="3">
        <v>43677</v>
      </c>
      <c r="L560" s="2">
        <v>0</v>
      </c>
      <c r="M560" s="2" t="s">
        <v>28</v>
      </c>
      <c r="N560" s="2">
        <v>26</v>
      </c>
      <c r="O560" s="2">
        <v>21.39</v>
      </c>
      <c r="P560" s="2">
        <v>26.06</v>
      </c>
      <c r="Q560" s="2">
        <v>106.59</v>
      </c>
      <c r="R560" s="2">
        <v>208.28</v>
      </c>
      <c r="S560" s="2">
        <v>208.28</v>
      </c>
      <c r="T560" s="2">
        <v>24.57</v>
      </c>
      <c r="U560" s="2">
        <v>6</v>
      </c>
      <c r="V560" s="2" t="s">
        <v>28</v>
      </c>
      <c r="X560" s="2"/>
      <c r="Y560" s="2"/>
    </row>
    <row r="561" spans="1:26" x14ac:dyDescent="0.25">
      <c r="A561">
        <v>560</v>
      </c>
      <c r="B561" t="s">
        <v>594</v>
      </c>
      <c r="C561" s="1">
        <v>29044</v>
      </c>
      <c r="D561" t="s">
        <v>23</v>
      </c>
      <c r="E561" s="2" t="s">
        <v>169</v>
      </c>
      <c r="F561" s="2" t="s">
        <v>34</v>
      </c>
      <c r="G561" s="2" t="s">
        <v>30</v>
      </c>
      <c r="H561" s="3">
        <v>37923</v>
      </c>
      <c r="I561" s="2">
        <v>2003</v>
      </c>
      <c r="J561" s="2">
        <v>2005</v>
      </c>
      <c r="K561" s="3">
        <v>43677</v>
      </c>
      <c r="L561" s="2">
        <v>0</v>
      </c>
      <c r="M561" s="2" t="s">
        <v>28</v>
      </c>
      <c r="N561" s="2">
        <v>40</v>
      </c>
      <c r="O561" s="2">
        <v>24.31</v>
      </c>
      <c r="P561" s="2">
        <v>40.06</v>
      </c>
      <c r="Q561" s="2">
        <v>95.25</v>
      </c>
      <c r="R561" s="2">
        <v>208.28</v>
      </c>
      <c r="S561" s="2">
        <v>208.28</v>
      </c>
      <c r="T561" s="2">
        <v>21.96</v>
      </c>
      <c r="U561" s="2">
        <v>26</v>
      </c>
      <c r="V561" s="2" t="s">
        <v>28</v>
      </c>
      <c r="X561" s="2"/>
      <c r="Y561" s="2"/>
    </row>
    <row r="562" spans="1:26" x14ac:dyDescent="0.25">
      <c r="A562">
        <v>561</v>
      </c>
      <c r="B562" t="s">
        <v>595</v>
      </c>
      <c r="C562" s="1">
        <v>20710</v>
      </c>
      <c r="D562" t="s">
        <v>23</v>
      </c>
      <c r="E562" s="2" t="s">
        <v>80</v>
      </c>
      <c r="F562" s="2" t="s">
        <v>34</v>
      </c>
      <c r="G562" s="2" t="s">
        <v>26</v>
      </c>
      <c r="H562" s="3">
        <v>28778</v>
      </c>
      <c r="I562" s="2">
        <v>1978</v>
      </c>
      <c r="J562" s="2">
        <v>1988</v>
      </c>
      <c r="K562" s="3">
        <v>43677</v>
      </c>
      <c r="L562" s="2">
        <v>0</v>
      </c>
      <c r="M562" s="2" t="s">
        <v>28</v>
      </c>
      <c r="N562" s="2">
        <v>62</v>
      </c>
      <c r="O562" s="2">
        <v>22.09</v>
      </c>
      <c r="P562" s="2">
        <v>62.88</v>
      </c>
      <c r="Q562" s="2">
        <v>108.86</v>
      </c>
      <c r="R562" s="2">
        <v>208.28</v>
      </c>
      <c r="S562" s="2">
        <v>208.28</v>
      </c>
      <c r="T562" s="2">
        <v>25.09</v>
      </c>
      <c r="U562" s="2">
        <v>761</v>
      </c>
      <c r="V562" s="2" t="s">
        <v>28</v>
      </c>
      <c r="X562" s="2"/>
      <c r="Y562" s="2"/>
    </row>
    <row r="563" spans="1:26" x14ac:dyDescent="0.25">
      <c r="A563">
        <v>562</v>
      </c>
      <c r="B563" t="s">
        <v>596</v>
      </c>
      <c r="C563" s="1">
        <v>32547</v>
      </c>
      <c r="D563" t="s">
        <v>23</v>
      </c>
      <c r="E563" s="2" t="s">
        <v>121</v>
      </c>
      <c r="F563" s="2" t="s">
        <v>34</v>
      </c>
      <c r="G563" s="2" t="s">
        <v>26</v>
      </c>
      <c r="H563" s="3">
        <v>40905</v>
      </c>
      <c r="I563" s="2">
        <v>2011</v>
      </c>
      <c r="J563" s="2">
        <v>2012</v>
      </c>
      <c r="K563" s="3">
        <v>43677</v>
      </c>
      <c r="L563" s="2">
        <v>0</v>
      </c>
      <c r="M563" s="2" t="s">
        <v>28</v>
      </c>
      <c r="N563" s="2">
        <v>30</v>
      </c>
      <c r="O563" s="2">
        <v>22.88</v>
      </c>
      <c r="P563" s="2">
        <v>30.47</v>
      </c>
      <c r="Q563" s="2">
        <v>100.24</v>
      </c>
      <c r="R563" s="2">
        <v>208.28</v>
      </c>
      <c r="S563" s="2">
        <v>208.28</v>
      </c>
      <c r="T563" s="2">
        <v>23.11</v>
      </c>
      <c r="U563" s="2">
        <v>36</v>
      </c>
      <c r="V563" s="2" t="s">
        <v>28</v>
      </c>
      <c r="X563" s="2"/>
      <c r="Y563" s="2"/>
    </row>
    <row r="564" spans="1:26" x14ac:dyDescent="0.25">
      <c r="A564">
        <v>563</v>
      </c>
      <c r="B564" t="s">
        <v>597</v>
      </c>
      <c r="C564" s="1">
        <v>19237</v>
      </c>
      <c r="D564" t="s">
        <v>23</v>
      </c>
      <c r="E564" s="2" t="s">
        <v>169</v>
      </c>
      <c r="F564" s="2" t="s">
        <v>34</v>
      </c>
      <c r="G564" s="2" t="s">
        <v>26</v>
      </c>
      <c r="H564" s="3">
        <v>27321</v>
      </c>
      <c r="I564" s="2">
        <v>1974</v>
      </c>
      <c r="J564" s="2">
        <v>1986</v>
      </c>
      <c r="K564" s="3">
        <v>43677</v>
      </c>
      <c r="L564" s="2">
        <v>0</v>
      </c>
      <c r="M564" s="2" t="s">
        <v>28</v>
      </c>
      <c r="N564" s="2">
        <v>66</v>
      </c>
      <c r="O564" s="2">
        <v>22.13</v>
      </c>
      <c r="P564" s="2">
        <v>66.91</v>
      </c>
      <c r="Q564" s="2">
        <v>86.18</v>
      </c>
      <c r="R564" s="2">
        <v>208.28</v>
      </c>
      <c r="S564" s="2">
        <v>208.28</v>
      </c>
      <c r="T564" s="2">
        <v>19.87</v>
      </c>
      <c r="U564" s="2">
        <v>904</v>
      </c>
      <c r="V564" s="2" t="s">
        <v>28</v>
      </c>
      <c r="X564" s="2"/>
      <c r="Y564" s="2"/>
    </row>
    <row r="565" spans="1:26" x14ac:dyDescent="0.25">
      <c r="A565">
        <v>564</v>
      </c>
      <c r="B565" t="s">
        <v>598</v>
      </c>
      <c r="C565" s="1">
        <v>21127</v>
      </c>
      <c r="D565" t="s">
        <v>23</v>
      </c>
      <c r="E565" s="2" t="s">
        <v>80</v>
      </c>
      <c r="F565" s="2" t="s">
        <v>34</v>
      </c>
      <c r="G565" s="2" t="s">
        <v>26</v>
      </c>
      <c r="H565" s="3">
        <v>29889</v>
      </c>
      <c r="I565" s="2">
        <v>1981</v>
      </c>
      <c r="J565" s="2">
        <v>1991</v>
      </c>
      <c r="K565" s="3">
        <v>43677</v>
      </c>
      <c r="L565" s="2">
        <v>0</v>
      </c>
      <c r="M565" s="2" t="s">
        <v>28</v>
      </c>
      <c r="N565" s="2">
        <v>61</v>
      </c>
      <c r="O565" s="2">
        <v>23.99</v>
      </c>
      <c r="P565" s="2">
        <v>61.74</v>
      </c>
      <c r="Q565" s="2">
        <v>106.59</v>
      </c>
      <c r="R565" s="2">
        <v>208.28</v>
      </c>
      <c r="S565" s="2">
        <v>208.28</v>
      </c>
      <c r="T565" s="2">
        <v>24.57</v>
      </c>
      <c r="U565" s="2">
        <v>626</v>
      </c>
      <c r="V565" s="2" t="s">
        <v>28</v>
      </c>
      <c r="X565" s="2"/>
      <c r="Y565" s="2"/>
    </row>
    <row r="566" spans="1:26" x14ac:dyDescent="0.25">
      <c r="A566">
        <v>565</v>
      </c>
      <c r="B566" t="s">
        <v>599</v>
      </c>
      <c r="C566" s="1">
        <v>19051</v>
      </c>
      <c r="D566" t="s">
        <v>23</v>
      </c>
      <c r="E566" s="2" t="s">
        <v>121</v>
      </c>
      <c r="F566" s="2" t="s">
        <v>34</v>
      </c>
      <c r="G566" s="2" t="s">
        <v>26</v>
      </c>
      <c r="H566" s="3">
        <v>26946</v>
      </c>
      <c r="I566" s="2">
        <v>1973</v>
      </c>
      <c r="J566" s="2">
        <v>1983</v>
      </c>
      <c r="K566" s="3">
        <v>43677</v>
      </c>
      <c r="L566" s="2">
        <v>0</v>
      </c>
      <c r="M566" s="2" t="s">
        <v>28</v>
      </c>
      <c r="N566" s="2">
        <v>67</v>
      </c>
      <c r="O566" s="2">
        <v>21.62</v>
      </c>
      <c r="P566" s="2">
        <v>67.42</v>
      </c>
      <c r="Q566" s="2">
        <v>95.25</v>
      </c>
      <c r="R566" s="2">
        <v>208.28</v>
      </c>
      <c r="S566" s="2">
        <v>208.28</v>
      </c>
      <c r="T566" s="2">
        <v>21.96</v>
      </c>
      <c r="U566" s="2">
        <v>766</v>
      </c>
      <c r="V566" s="2" t="s">
        <v>28</v>
      </c>
      <c r="X566" s="2" t="s">
        <v>4462</v>
      </c>
      <c r="Y566" s="2" t="s">
        <v>4463</v>
      </c>
    </row>
    <row r="567" spans="1:26" x14ac:dyDescent="0.25">
      <c r="A567">
        <v>566</v>
      </c>
      <c r="B567" t="s">
        <v>600</v>
      </c>
      <c r="C567" s="1">
        <v>20623</v>
      </c>
      <c r="D567" t="s">
        <v>23</v>
      </c>
      <c r="E567" s="2" t="s">
        <v>121</v>
      </c>
      <c r="F567" s="2" t="s">
        <v>34</v>
      </c>
      <c r="G567" s="2" t="s">
        <v>26</v>
      </c>
      <c r="H567" s="3">
        <v>29539</v>
      </c>
      <c r="I567" s="2">
        <v>1980</v>
      </c>
      <c r="J567" s="2">
        <v>1986</v>
      </c>
      <c r="K567" s="3">
        <v>43677</v>
      </c>
      <c r="L567" s="2">
        <v>0</v>
      </c>
      <c r="M567" s="2" t="s">
        <v>28</v>
      </c>
      <c r="N567" s="2">
        <v>63</v>
      </c>
      <c r="O567" s="2">
        <v>24.41</v>
      </c>
      <c r="P567" s="2">
        <v>63.12</v>
      </c>
      <c r="Q567" s="2">
        <v>102.06</v>
      </c>
      <c r="R567" s="2">
        <v>208.28</v>
      </c>
      <c r="S567" s="2">
        <v>208.28</v>
      </c>
      <c r="T567" s="2">
        <v>23.53</v>
      </c>
      <c r="U567" s="2">
        <v>363</v>
      </c>
      <c r="V567" s="2" t="s">
        <v>28</v>
      </c>
      <c r="X567" s="2"/>
      <c r="Y567" s="2"/>
    </row>
    <row r="568" spans="1:26" x14ac:dyDescent="0.25">
      <c r="A568">
        <v>567</v>
      </c>
      <c r="B568" t="s">
        <v>601</v>
      </c>
      <c r="C568" s="1">
        <v>30879</v>
      </c>
      <c r="D568" t="s">
        <v>23</v>
      </c>
      <c r="E568" s="2" t="s">
        <v>169</v>
      </c>
      <c r="F568" s="2" t="s">
        <v>34</v>
      </c>
      <c r="G568" s="2" t="s">
        <v>26</v>
      </c>
      <c r="H568" s="3">
        <v>39022</v>
      </c>
      <c r="I568" s="2">
        <v>2006</v>
      </c>
      <c r="J568" s="2">
        <v>2014</v>
      </c>
      <c r="K568" s="3">
        <v>43677</v>
      </c>
      <c r="L568" s="2">
        <v>0</v>
      </c>
      <c r="M568" s="2" t="s">
        <v>28</v>
      </c>
      <c r="N568" s="2">
        <v>35</v>
      </c>
      <c r="O568" s="2">
        <v>22.29</v>
      </c>
      <c r="P568" s="2">
        <v>35.04</v>
      </c>
      <c r="Q568" s="2">
        <v>104.33</v>
      </c>
      <c r="R568" s="2">
        <v>208.28</v>
      </c>
      <c r="S568" s="2">
        <v>208.28</v>
      </c>
      <c r="T568" s="2">
        <v>24.05</v>
      </c>
      <c r="U568" s="2">
        <v>281</v>
      </c>
      <c r="V568" s="2" t="s">
        <v>28</v>
      </c>
      <c r="X568" s="2"/>
      <c r="Y568" s="2"/>
    </row>
    <row r="569" spans="1:26" x14ac:dyDescent="0.25">
      <c r="A569">
        <v>568</v>
      </c>
      <c r="B569" t="s">
        <v>602</v>
      </c>
      <c r="C569" s="1">
        <v>24981</v>
      </c>
      <c r="D569" t="s">
        <v>23</v>
      </c>
      <c r="E569" s="2" t="s">
        <v>121</v>
      </c>
      <c r="F569" s="2" t="s">
        <v>34</v>
      </c>
      <c r="G569" s="2" t="s">
        <v>26</v>
      </c>
      <c r="H569" s="3">
        <v>34079</v>
      </c>
      <c r="I569" s="2">
        <v>1992</v>
      </c>
      <c r="J569" s="2">
        <v>1993</v>
      </c>
      <c r="K569" s="3">
        <v>43677</v>
      </c>
      <c r="L569" s="2">
        <v>0</v>
      </c>
      <c r="M569" s="2" t="s">
        <v>28</v>
      </c>
      <c r="N569" s="2">
        <v>51</v>
      </c>
      <c r="O569" s="2">
        <v>24.91</v>
      </c>
      <c r="P569" s="2">
        <v>51.19</v>
      </c>
      <c r="Q569" s="2">
        <v>99.79</v>
      </c>
      <c r="R569" s="2">
        <v>208.28</v>
      </c>
      <c r="S569" s="2">
        <v>208.28</v>
      </c>
      <c r="T569" s="2">
        <v>23</v>
      </c>
      <c r="U569" s="2">
        <v>4</v>
      </c>
      <c r="V569" s="2" t="s">
        <v>28</v>
      </c>
      <c r="X569" s="2"/>
      <c r="Y569" s="2"/>
    </row>
    <row r="570" spans="1:26" x14ac:dyDescent="0.25">
      <c r="A570">
        <v>569</v>
      </c>
      <c r="B570" t="s">
        <v>603</v>
      </c>
      <c r="C570" s="1">
        <v>12309</v>
      </c>
      <c r="D570" t="s">
        <v>23</v>
      </c>
      <c r="E570" s="2" t="s">
        <v>80</v>
      </c>
      <c r="F570" s="2" t="s">
        <v>34</v>
      </c>
      <c r="G570" s="2" t="s">
        <v>30</v>
      </c>
      <c r="H570" s="3">
        <v>20821</v>
      </c>
      <c r="I570" s="2">
        <v>1956</v>
      </c>
      <c r="J570" s="2">
        <v>1963</v>
      </c>
      <c r="K570" s="3">
        <v>23900</v>
      </c>
      <c r="L570" s="2">
        <v>1</v>
      </c>
      <c r="M570" s="2" t="s">
        <v>27</v>
      </c>
      <c r="N570" s="2">
        <v>31</v>
      </c>
      <c r="O570" s="2">
        <v>23.3</v>
      </c>
      <c r="P570" s="2">
        <v>31.73</v>
      </c>
      <c r="Q570" s="2">
        <v>92.99</v>
      </c>
      <c r="R570" s="2">
        <v>208.28</v>
      </c>
      <c r="S570" s="2">
        <v>208.28</v>
      </c>
      <c r="T570" s="2">
        <v>21.43</v>
      </c>
      <c r="U570" s="2">
        <v>442</v>
      </c>
      <c r="V570" s="2" t="s">
        <v>28</v>
      </c>
      <c r="W570" s="2" t="s">
        <v>4402</v>
      </c>
      <c r="X570" s="2" t="s">
        <v>4465</v>
      </c>
      <c r="Y570" s="2" t="s">
        <v>4467</v>
      </c>
      <c r="Z570" s="2" t="s">
        <v>4902</v>
      </c>
    </row>
    <row r="571" spans="1:26" x14ac:dyDescent="0.25">
      <c r="A571">
        <v>570</v>
      </c>
      <c r="B571" t="s">
        <v>604</v>
      </c>
      <c r="C571" s="1">
        <v>25533</v>
      </c>
      <c r="D571" t="s">
        <v>23</v>
      </c>
      <c r="E571" s="2" t="s">
        <v>121</v>
      </c>
      <c r="F571" s="2" t="s">
        <v>34</v>
      </c>
      <c r="G571" s="2" t="s">
        <v>26</v>
      </c>
      <c r="H571" s="3">
        <v>32815</v>
      </c>
      <c r="I571" s="2">
        <v>1989</v>
      </c>
      <c r="J571" s="2">
        <v>2003</v>
      </c>
      <c r="K571" s="3">
        <v>43677</v>
      </c>
      <c r="L571" s="2">
        <v>0</v>
      </c>
      <c r="M571" s="2" t="s">
        <v>28</v>
      </c>
      <c r="N571" s="2">
        <v>49</v>
      </c>
      <c r="O571" s="2">
        <v>19.940000000000001</v>
      </c>
      <c r="P571" s="2">
        <v>49.68</v>
      </c>
      <c r="Q571" s="2">
        <v>104.33</v>
      </c>
      <c r="R571" s="2">
        <v>208.28</v>
      </c>
      <c r="S571" s="2">
        <v>208.28</v>
      </c>
      <c r="T571" s="2">
        <v>24.05</v>
      </c>
      <c r="U571" s="2">
        <v>1051</v>
      </c>
      <c r="V571" s="2" t="s">
        <v>28</v>
      </c>
      <c r="X571" s="2"/>
      <c r="Y571" s="2"/>
    </row>
    <row r="572" spans="1:26" x14ac:dyDescent="0.25">
      <c r="A572">
        <v>571</v>
      </c>
      <c r="B572" t="s">
        <v>605</v>
      </c>
      <c r="C572" s="1">
        <v>23401</v>
      </c>
      <c r="D572" t="s">
        <v>23</v>
      </c>
      <c r="E572" s="2" t="s">
        <v>121</v>
      </c>
      <c r="F572" s="2" t="s">
        <v>34</v>
      </c>
      <c r="G572" s="2" t="s">
        <v>30</v>
      </c>
      <c r="H572" s="3">
        <v>31717</v>
      </c>
      <c r="I572" s="2">
        <v>1986</v>
      </c>
      <c r="J572" s="2">
        <v>1998</v>
      </c>
      <c r="K572" s="3">
        <v>43677</v>
      </c>
      <c r="L572" s="2">
        <v>0</v>
      </c>
      <c r="M572" s="2" t="s">
        <v>28</v>
      </c>
      <c r="N572" s="2">
        <v>55</v>
      </c>
      <c r="O572" s="2">
        <v>22.77</v>
      </c>
      <c r="P572" s="2">
        <v>55.51</v>
      </c>
      <c r="Q572" s="2">
        <v>111.13</v>
      </c>
      <c r="R572" s="2">
        <v>208.28</v>
      </c>
      <c r="S572" s="2">
        <v>208.28</v>
      </c>
      <c r="T572" s="2">
        <v>25.62</v>
      </c>
      <c r="U572" s="2">
        <v>280</v>
      </c>
      <c r="V572" s="2" t="s">
        <v>28</v>
      </c>
      <c r="X572" s="2"/>
      <c r="Y572" s="2"/>
    </row>
    <row r="573" spans="1:26" x14ac:dyDescent="0.25">
      <c r="A573">
        <v>572</v>
      </c>
      <c r="B573" t="s">
        <v>606</v>
      </c>
      <c r="C573" s="1">
        <v>20591</v>
      </c>
      <c r="D573" t="s">
        <v>23</v>
      </c>
      <c r="E573" s="2" t="s">
        <v>24</v>
      </c>
      <c r="F573" s="2" t="s">
        <v>34</v>
      </c>
      <c r="G573" s="2" t="s">
        <v>30</v>
      </c>
      <c r="H573" s="3">
        <v>29303</v>
      </c>
      <c r="I573" s="2">
        <v>1979</v>
      </c>
      <c r="J573" s="2">
        <v>1980</v>
      </c>
      <c r="K573" s="3">
        <v>43677</v>
      </c>
      <c r="L573" s="2">
        <v>0</v>
      </c>
      <c r="M573" s="2" t="s">
        <v>28</v>
      </c>
      <c r="N573" s="2">
        <v>63</v>
      </c>
      <c r="O573" s="2">
        <v>23.85</v>
      </c>
      <c r="P573" s="2">
        <v>63.21</v>
      </c>
      <c r="Q573" s="2">
        <v>104.33</v>
      </c>
      <c r="R573" s="2">
        <v>208.28</v>
      </c>
      <c r="S573" s="2">
        <v>208.28</v>
      </c>
      <c r="T573" s="2">
        <v>24.05</v>
      </c>
      <c r="U573" s="2">
        <v>2</v>
      </c>
      <c r="V573" s="2" t="s">
        <v>28</v>
      </c>
      <c r="X573" s="2"/>
      <c r="Y573" s="2"/>
    </row>
    <row r="574" spans="1:26" x14ac:dyDescent="0.25">
      <c r="A574">
        <v>573</v>
      </c>
      <c r="B574" t="s">
        <v>607</v>
      </c>
      <c r="C574" s="1">
        <v>22315</v>
      </c>
      <c r="D574" t="s">
        <v>23</v>
      </c>
      <c r="E574" s="2" t="s">
        <v>169</v>
      </c>
      <c r="F574" s="2" t="s">
        <v>34</v>
      </c>
      <c r="G574" s="2" t="s">
        <v>30</v>
      </c>
      <c r="H574" s="3">
        <v>30617</v>
      </c>
      <c r="I574" s="2">
        <v>1983</v>
      </c>
      <c r="J574" s="2">
        <v>1984</v>
      </c>
      <c r="K574" s="3">
        <v>43677</v>
      </c>
      <c r="L574" s="2">
        <v>0</v>
      </c>
      <c r="M574" s="2" t="s">
        <v>28</v>
      </c>
      <c r="N574" s="2">
        <v>58</v>
      </c>
      <c r="O574" s="2">
        <v>22.73</v>
      </c>
      <c r="P574" s="2">
        <v>58.49</v>
      </c>
      <c r="Q574" s="2">
        <v>104.33</v>
      </c>
      <c r="R574" s="2">
        <v>208.28</v>
      </c>
      <c r="S574" s="2">
        <v>208.28</v>
      </c>
      <c r="T574" s="2">
        <v>24.05</v>
      </c>
      <c r="U574" s="2">
        <v>15</v>
      </c>
      <c r="V574" s="2" t="s">
        <v>28</v>
      </c>
      <c r="X574" s="2"/>
      <c r="Y574" s="2"/>
    </row>
    <row r="575" spans="1:26" x14ac:dyDescent="0.25">
      <c r="A575">
        <v>574</v>
      </c>
      <c r="B575" t="s">
        <v>608</v>
      </c>
      <c r="C575" s="1">
        <v>25099</v>
      </c>
      <c r="D575" t="s">
        <v>23</v>
      </c>
      <c r="E575" s="2" t="s">
        <v>169</v>
      </c>
      <c r="F575" s="2" t="s">
        <v>25</v>
      </c>
      <c r="G575" s="2" t="s">
        <v>30</v>
      </c>
      <c r="H575" s="3">
        <v>34278</v>
      </c>
      <c r="I575" s="2">
        <v>1993</v>
      </c>
      <c r="J575" s="2">
        <v>2006</v>
      </c>
      <c r="K575" s="3">
        <v>43677</v>
      </c>
      <c r="L575" s="2">
        <v>0</v>
      </c>
      <c r="M575" s="2" t="s">
        <v>28</v>
      </c>
      <c r="N575" s="2">
        <v>50</v>
      </c>
      <c r="O575" s="2">
        <v>25.13</v>
      </c>
      <c r="P575" s="2">
        <v>50.86</v>
      </c>
      <c r="Q575" s="2">
        <v>87.09</v>
      </c>
      <c r="R575" s="2">
        <v>208.28</v>
      </c>
      <c r="S575" s="2">
        <v>208.28</v>
      </c>
      <c r="T575" s="2">
        <v>20.079999999999998</v>
      </c>
      <c r="U575" s="2">
        <v>846</v>
      </c>
      <c r="V575" s="2" t="s">
        <v>27</v>
      </c>
      <c r="X575" s="2"/>
      <c r="Y575" s="2"/>
    </row>
    <row r="576" spans="1:26" x14ac:dyDescent="0.25">
      <c r="A576">
        <v>575</v>
      </c>
      <c r="B576" t="s">
        <v>609</v>
      </c>
      <c r="C576" s="1">
        <v>17620</v>
      </c>
      <c r="D576" t="s">
        <v>23</v>
      </c>
      <c r="E576" s="2" t="s">
        <v>24</v>
      </c>
      <c r="F576" s="2" t="s">
        <v>34</v>
      </c>
      <c r="G576" s="2" t="s">
        <v>26</v>
      </c>
      <c r="H576" s="3">
        <v>25855</v>
      </c>
      <c r="I576" s="2">
        <v>1970</v>
      </c>
      <c r="J576" s="2">
        <v>1983</v>
      </c>
      <c r="K576" s="3">
        <v>41712</v>
      </c>
      <c r="L576" s="2">
        <v>1</v>
      </c>
      <c r="M576" s="2" t="s">
        <v>27</v>
      </c>
      <c r="N576" s="2">
        <v>65</v>
      </c>
      <c r="O576" s="2">
        <v>22.55</v>
      </c>
      <c r="P576" s="2">
        <v>65.959999999999994</v>
      </c>
      <c r="Q576" s="2">
        <v>106.59</v>
      </c>
      <c r="R576" s="2">
        <v>208.28</v>
      </c>
      <c r="S576" s="2">
        <v>208.28</v>
      </c>
      <c r="T576" s="2">
        <v>24.57</v>
      </c>
      <c r="U576" s="2">
        <v>1002</v>
      </c>
      <c r="V576" s="2" t="s">
        <v>28</v>
      </c>
      <c r="W576" s="2" t="s">
        <v>4414</v>
      </c>
      <c r="X576" s="2" t="s">
        <v>4453</v>
      </c>
      <c r="Y576" s="2" t="s">
        <v>4401</v>
      </c>
      <c r="Z576" s="2" t="s">
        <v>4469</v>
      </c>
    </row>
    <row r="577" spans="1:26" x14ac:dyDescent="0.25">
      <c r="A577">
        <v>576</v>
      </c>
      <c r="B577" t="s">
        <v>610</v>
      </c>
      <c r="C577" s="1">
        <v>20130</v>
      </c>
      <c r="D577" t="s">
        <v>23</v>
      </c>
      <c r="E577" s="2" t="s">
        <v>80</v>
      </c>
      <c r="F577" s="2" t="s">
        <v>34</v>
      </c>
      <c r="G577" s="2" t="s">
        <v>30</v>
      </c>
      <c r="H577" s="3">
        <v>28417</v>
      </c>
      <c r="I577" s="2">
        <v>1977</v>
      </c>
      <c r="J577" s="2">
        <v>1985</v>
      </c>
      <c r="K577" s="3">
        <v>43677</v>
      </c>
      <c r="L577" s="2">
        <v>0</v>
      </c>
      <c r="M577" s="2" t="s">
        <v>28</v>
      </c>
      <c r="N577" s="2">
        <v>64</v>
      </c>
      <c r="O577" s="2">
        <v>22.69</v>
      </c>
      <c r="P577" s="2">
        <v>64.47</v>
      </c>
      <c r="Q577" s="2">
        <v>99.79</v>
      </c>
      <c r="R577" s="2">
        <v>208.28</v>
      </c>
      <c r="S577" s="2">
        <v>208.28</v>
      </c>
      <c r="T577" s="2">
        <v>23</v>
      </c>
      <c r="U577" s="2">
        <v>312</v>
      </c>
      <c r="V577" s="2" t="s">
        <v>28</v>
      </c>
      <c r="X577" s="2"/>
      <c r="Y577" s="2"/>
    </row>
    <row r="578" spans="1:26" x14ac:dyDescent="0.25">
      <c r="A578">
        <v>577</v>
      </c>
      <c r="B578" t="s">
        <v>611</v>
      </c>
      <c r="C578" s="1">
        <v>19373</v>
      </c>
      <c r="D578" t="s">
        <v>23</v>
      </c>
      <c r="E578" s="2" t="s">
        <v>80</v>
      </c>
      <c r="F578" s="2" t="s">
        <v>34</v>
      </c>
      <c r="G578" s="2" t="s">
        <v>30</v>
      </c>
      <c r="H578" s="3">
        <v>27692</v>
      </c>
      <c r="I578" s="2">
        <v>1975</v>
      </c>
      <c r="J578" s="2">
        <v>1982</v>
      </c>
      <c r="K578" s="3">
        <v>43677</v>
      </c>
      <c r="L578" s="2">
        <v>0</v>
      </c>
      <c r="M578" s="2" t="s">
        <v>28</v>
      </c>
      <c r="N578" s="2">
        <v>66</v>
      </c>
      <c r="O578" s="2">
        <v>22.78</v>
      </c>
      <c r="P578" s="2">
        <v>66.540000000000006</v>
      </c>
      <c r="Q578" s="2">
        <v>102.06</v>
      </c>
      <c r="R578" s="2">
        <v>208.28</v>
      </c>
      <c r="S578" s="2">
        <v>208.28</v>
      </c>
      <c r="T578" s="2">
        <v>23.53</v>
      </c>
      <c r="U578" s="2">
        <v>446</v>
      </c>
      <c r="V578" s="2" t="s">
        <v>28</v>
      </c>
      <c r="X578" s="2"/>
      <c r="Y578" s="2"/>
    </row>
    <row r="579" spans="1:26" x14ac:dyDescent="0.25">
      <c r="A579">
        <v>578</v>
      </c>
      <c r="B579" t="s">
        <v>612</v>
      </c>
      <c r="C579" s="1">
        <v>22099</v>
      </c>
      <c r="D579" t="s">
        <v>23</v>
      </c>
      <c r="E579" s="2" t="s">
        <v>24</v>
      </c>
      <c r="F579" s="2" t="s">
        <v>34</v>
      </c>
      <c r="G579" s="2" t="s">
        <v>26</v>
      </c>
      <c r="H579" s="3">
        <v>31758</v>
      </c>
      <c r="I579" s="2">
        <v>1986</v>
      </c>
      <c r="J579" s="2">
        <v>1987</v>
      </c>
      <c r="K579" s="3">
        <v>43677</v>
      </c>
      <c r="L579" s="2">
        <v>0</v>
      </c>
      <c r="M579" s="2" t="s">
        <v>28</v>
      </c>
      <c r="N579" s="2">
        <v>59</v>
      </c>
      <c r="O579" s="2">
        <v>26.44</v>
      </c>
      <c r="P579" s="2">
        <v>59.08</v>
      </c>
      <c r="Q579" s="2">
        <v>104.33</v>
      </c>
      <c r="R579" s="2">
        <v>208.28</v>
      </c>
      <c r="S579" s="2">
        <v>208.28</v>
      </c>
      <c r="T579" s="2">
        <v>24.05</v>
      </c>
      <c r="U579" s="2">
        <v>1</v>
      </c>
      <c r="V579" s="2" t="s">
        <v>28</v>
      </c>
      <c r="X579" s="2"/>
      <c r="Y579" s="2"/>
    </row>
    <row r="580" spans="1:26" x14ac:dyDescent="0.25">
      <c r="A580">
        <v>579</v>
      </c>
      <c r="B580" t="s">
        <v>613</v>
      </c>
      <c r="C580" s="1">
        <v>30606</v>
      </c>
      <c r="D580" t="s">
        <v>23</v>
      </c>
      <c r="E580" s="2" t="s">
        <v>24</v>
      </c>
      <c r="F580" s="2" t="s">
        <v>34</v>
      </c>
      <c r="G580" s="2" t="s">
        <v>26</v>
      </c>
      <c r="H580" s="3">
        <v>39049</v>
      </c>
      <c r="I580" s="2">
        <v>2006</v>
      </c>
      <c r="J580" s="2">
        <v>2007</v>
      </c>
      <c r="K580" s="3">
        <v>43677</v>
      </c>
      <c r="L580" s="2">
        <v>0</v>
      </c>
      <c r="M580" s="2" t="s">
        <v>28</v>
      </c>
      <c r="N580" s="2">
        <v>35</v>
      </c>
      <c r="O580" s="2">
        <v>23.12</v>
      </c>
      <c r="P580" s="2">
        <v>35.79</v>
      </c>
      <c r="Q580" s="2">
        <v>129.27000000000001</v>
      </c>
      <c r="R580" s="2">
        <v>208.28</v>
      </c>
      <c r="S580" s="2">
        <v>208.28</v>
      </c>
      <c r="T580" s="2">
        <v>29.8</v>
      </c>
      <c r="U580" s="2">
        <v>11</v>
      </c>
      <c r="V580" s="2" t="s">
        <v>28</v>
      </c>
      <c r="X580" s="2"/>
      <c r="Y580" s="2"/>
    </row>
    <row r="581" spans="1:26" x14ac:dyDescent="0.25">
      <c r="A581">
        <v>580</v>
      </c>
      <c r="B581" t="s">
        <v>614</v>
      </c>
      <c r="C581" s="1">
        <v>16145</v>
      </c>
      <c r="D581" t="s">
        <v>23</v>
      </c>
      <c r="E581" s="2" t="s">
        <v>121</v>
      </c>
      <c r="F581" s="2" t="s">
        <v>34</v>
      </c>
      <c r="G581" s="2" t="s">
        <v>30</v>
      </c>
      <c r="H581" s="3">
        <v>24401</v>
      </c>
      <c r="I581" s="2">
        <v>1966</v>
      </c>
      <c r="J581" s="2">
        <v>1976</v>
      </c>
      <c r="K581" s="3">
        <v>43677</v>
      </c>
      <c r="L581" s="2">
        <v>0</v>
      </c>
      <c r="M581" s="2" t="s">
        <v>28</v>
      </c>
      <c r="N581" s="2">
        <v>75</v>
      </c>
      <c r="O581" s="2">
        <v>22.6</v>
      </c>
      <c r="P581" s="2">
        <v>75.38</v>
      </c>
      <c r="Q581" s="2">
        <v>92.99</v>
      </c>
      <c r="R581" s="2">
        <v>208.28</v>
      </c>
      <c r="S581" s="2">
        <v>208.28</v>
      </c>
      <c r="T581" s="2">
        <v>21.43</v>
      </c>
      <c r="U581" s="2">
        <v>742</v>
      </c>
      <c r="V581" s="2" t="s">
        <v>28</v>
      </c>
      <c r="X581" s="2"/>
      <c r="Y581" s="2"/>
    </row>
    <row r="582" spans="1:26" x14ac:dyDescent="0.25">
      <c r="A582">
        <v>581</v>
      </c>
      <c r="B582" t="s">
        <v>615</v>
      </c>
      <c r="C582" s="1">
        <v>23008</v>
      </c>
      <c r="D582" t="s">
        <v>23</v>
      </c>
      <c r="E582" s="2" t="s">
        <v>121</v>
      </c>
      <c r="F582" s="2" t="s">
        <v>34</v>
      </c>
      <c r="G582" s="2" t="s">
        <v>26</v>
      </c>
      <c r="H582" s="3">
        <v>31395</v>
      </c>
      <c r="I582" s="2">
        <v>1985</v>
      </c>
      <c r="J582" s="2">
        <v>1989</v>
      </c>
      <c r="K582" s="3">
        <v>43677</v>
      </c>
      <c r="L582" s="2">
        <v>0</v>
      </c>
      <c r="M582" s="2" t="s">
        <v>28</v>
      </c>
      <c r="N582" s="2">
        <v>56</v>
      </c>
      <c r="O582" s="2">
        <v>22.96</v>
      </c>
      <c r="P582" s="2">
        <v>56.59</v>
      </c>
      <c r="Q582" s="2">
        <v>97.52</v>
      </c>
      <c r="R582" s="2">
        <v>208.28</v>
      </c>
      <c r="S582" s="2">
        <v>208.28</v>
      </c>
      <c r="T582" s="2">
        <v>22.48</v>
      </c>
      <c r="U582" s="2">
        <v>182</v>
      </c>
      <c r="V582" s="2" t="s">
        <v>28</v>
      </c>
      <c r="X582" s="2"/>
      <c r="Y582" s="2"/>
    </row>
    <row r="583" spans="1:26" x14ac:dyDescent="0.25">
      <c r="A583">
        <v>582</v>
      </c>
      <c r="B583" t="s">
        <v>616</v>
      </c>
      <c r="C583" s="1">
        <v>20210</v>
      </c>
      <c r="D583" t="s">
        <v>23</v>
      </c>
      <c r="E583" s="2" t="s">
        <v>24</v>
      </c>
      <c r="F583" s="2" t="s">
        <v>34</v>
      </c>
      <c r="G583" s="2" t="s">
        <v>26</v>
      </c>
      <c r="H583" s="3">
        <v>30053</v>
      </c>
      <c r="I583" s="2">
        <v>1981</v>
      </c>
      <c r="J583" s="2">
        <v>1982</v>
      </c>
      <c r="K583" s="3">
        <v>43677</v>
      </c>
      <c r="L583" s="2">
        <v>0</v>
      </c>
      <c r="M583" s="2" t="s">
        <v>28</v>
      </c>
      <c r="N583" s="2">
        <v>64</v>
      </c>
      <c r="O583" s="2">
        <v>26.95</v>
      </c>
      <c r="P583" s="2">
        <v>64.25</v>
      </c>
      <c r="Q583" s="2">
        <v>99.79</v>
      </c>
      <c r="R583" s="2">
        <v>208.28</v>
      </c>
      <c r="S583" s="2">
        <v>208.28</v>
      </c>
      <c r="T583" s="2">
        <v>23</v>
      </c>
      <c r="U583" s="2">
        <v>2</v>
      </c>
      <c r="V583" s="2" t="s">
        <v>28</v>
      </c>
      <c r="X583" s="2"/>
      <c r="Y583" s="2"/>
    </row>
    <row r="584" spans="1:26" x14ac:dyDescent="0.25">
      <c r="A584">
        <v>583</v>
      </c>
      <c r="B584" t="s">
        <v>617</v>
      </c>
      <c r="C584" s="1">
        <v>32642</v>
      </c>
      <c r="D584" t="s">
        <v>23</v>
      </c>
      <c r="E584" s="2" t="s">
        <v>169</v>
      </c>
      <c r="F584" s="2" t="s">
        <v>34</v>
      </c>
      <c r="G584" s="2" t="s">
        <v>30</v>
      </c>
      <c r="H584" s="3">
        <v>40903</v>
      </c>
      <c r="I584" s="2">
        <v>2011</v>
      </c>
      <c r="J584" s="2">
        <v>2019</v>
      </c>
      <c r="K584" s="3">
        <v>43677</v>
      </c>
      <c r="L584" s="2">
        <v>0</v>
      </c>
      <c r="M584" s="2" t="s">
        <v>28</v>
      </c>
      <c r="N584" s="2">
        <v>30</v>
      </c>
      <c r="O584" s="2">
        <v>22.62</v>
      </c>
      <c r="P584" s="2">
        <v>30.21</v>
      </c>
      <c r="Q584" s="2">
        <v>103.42</v>
      </c>
      <c r="R584" s="2">
        <v>208.28</v>
      </c>
      <c r="S584" s="2">
        <v>208.28</v>
      </c>
      <c r="T584" s="2">
        <v>23.84</v>
      </c>
      <c r="U584" s="2">
        <v>179</v>
      </c>
      <c r="V584" s="2" t="s">
        <v>28</v>
      </c>
      <c r="X584" s="2"/>
      <c r="Y584" s="2"/>
    </row>
    <row r="585" spans="1:26" x14ac:dyDescent="0.25">
      <c r="A585">
        <v>584</v>
      </c>
      <c r="B585" t="s">
        <v>618</v>
      </c>
      <c r="C585" s="1">
        <v>25470</v>
      </c>
      <c r="D585" t="s">
        <v>23</v>
      </c>
      <c r="E585" s="2" t="s">
        <v>121</v>
      </c>
      <c r="F585" s="2" t="s">
        <v>34</v>
      </c>
      <c r="G585" s="2" t="s">
        <v>26</v>
      </c>
      <c r="H585" s="3">
        <v>35171</v>
      </c>
      <c r="I585" s="2">
        <v>1995</v>
      </c>
      <c r="J585" s="2">
        <v>1996</v>
      </c>
      <c r="K585" s="3">
        <v>43677</v>
      </c>
      <c r="L585" s="2">
        <v>0</v>
      </c>
      <c r="M585" s="2" t="s">
        <v>28</v>
      </c>
      <c r="N585" s="2">
        <v>49</v>
      </c>
      <c r="O585" s="2">
        <v>26.56</v>
      </c>
      <c r="P585" s="2">
        <v>49.85</v>
      </c>
      <c r="Q585" s="2">
        <v>106.59</v>
      </c>
      <c r="R585" s="2">
        <v>208.28</v>
      </c>
      <c r="S585" s="2">
        <v>208.28</v>
      </c>
      <c r="T585" s="2">
        <v>24.57</v>
      </c>
      <c r="U585" s="2">
        <v>3</v>
      </c>
      <c r="V585" s="2" t="s">
        <v>28</v>
      </c>
      <c r="X585" s="2"/>
      <c r="Y585" s="2"/>
    </row>
    <row r="586" spans="1:26" x14ac:dyDescent="0.25">
      <c r="A586">
        <v>585</v>
      </c>
      <c r="B586" t="s">
        <v>619</v>
      </c>
      <c r="C586" s="1">
        <v>29075</v>
      </c>
      <c r="D586" t="s">
        <v>23</v>
      </c>
      <c r="E586" s="2" t="s">
        <v>169</v>
      </c>
      <c r="F586" s="2" t="s">
        <v>34</v>
      </c>
      <c r="G586" s="2" t="s">
        <v>26</v>
      </c>
      <c r="H586" s="3">
        <v>36200</v>
      </c>
      <c r="I586" s="2">
        <v>1998</v>
      </c>
      <c r="J586" s="2">
        <v>2014</v>
      </c>
      <c r="K586" s="3">
        <v>43677</v>
      </c>
      <c r="L586" s="2">
        <v>0</v>
      </c>
      <c r="M586" s="2" t="s">
        <v>28</v>
      </c>
      <c r="N586" s="2">
        <v>39</v>
      </c>
      <c r="O586" s="2">
        <v>19.510000000000002</v>
      </c>
      <c r="P586" s="2">
        <v>39.979999999999997</v>
      </c>
      <c r="Q586" s="2">
        <v>97.52</v>
      </c>
      <c r="R586" s="2">
        <v>208.28</v>
      </c>
      <c r="S586" s="2">
        <v>208.28</v>
      </c>
      <c r="T586" s="2">
        <v>22.48</v>
      </c>
      <c r="U586" s="2">
        <v>1049</v>
      </c>
      <c r="V586" s="2" t="s">
        <v>28</v>
      </c>
      <c r="X586" s="2"/>
      <c r="Y586" s="2"/>
    </row>
    <row r="587" spans="1:26" x14ac:dyDescent="0.25">
      <c r="A587">
        <v>586</v>
      </c>
      <c r="B587" t="s">
        <v>620</v>
      </c>
      <c r="C587" s="1">
        <v>9414</v>
      </c>
      <c r="D587" t="s">
        <v>23</v>
      </c>
      <c r="E587" s="2" t="s">
        <v>24</v>
      </c>
      <c r="F587" s="2" t="s">
        <v>34</v>
      </c>
      <c r="G587" s="2" t="s">
        <v>30</v>
      </c>
      <c r="H587" s="3">
        <v>18204</v>
      </c>
      <c r="I587" s="2">
        <v>1949</v>
      </c>
      <c r="J587" s="2">
        <v>1951</v>
      </c>
      <c r="K587" s="3">
        <v>33476</v>
      </c>
      <c r="L587" s="2">
        <v>1</v>
      </c>
      <c r="M587" s="2" t="s">
        <v>27</v>
      </c>
      <c r="N587" s="2">
        <v>65</v>
      </c>
      <c r="O587" s="2">
        <v>24.07</v>
      </c>
      <c r="P587" s="2">
        <v>65.88</v>
      </c>
      <c r="Q587" s="2">
        <v>99.79</v>
      </c>
      <c r="R587" s="2">
        <v>208.28</v>
      </c>
      <c r="S587" s="2">
        <v>208.28</v>
      </c>
      <c r="T587" s="2">
        <v>23</v>
      </c>
      <c r="U587" s="2">
        <v>117</v>
      </c>
      <c r="V587" s="2" t="s">
        <v>28</v>
      </c>
      <c r="W587" s="2" t="s">
        <v>4399</v>
      </c>
      <c r="X587" s="2" t="s">
        <v>4432</v>
      </c>
      <c r="Y587" s="2" t="s">
        <v>4401</v>
      </c>
      <c r="Z587" s="2" t="s">
        <v>4469</v>
      </c>
    </row>
    <row r="588" spans="1:26" x14ac:dyDescent="0.25">
      <c r="A588">
        <v>587</v>
      </c>
      <c r="B588" t="s">
        <v>621</v>
      </c>
      <c r="C588" s="1">
        <v>19347</v>
      </c>
      <c r="D588" t="s">
        <v>23</v>
      </c>
      <c r="E588" s="2" t="s">
        <v>80</v>
      </c>
      <c r="F588" s="2" t="s">
        <v>34</v>
      </c>
      <c r="G588" s="2" t="s">
        <v>30</v>
      </c>
      <c r="H588" s="3">
        <v>28054</v>
      </c>
      <c r="I588" s="2">
        <v>1976</v>
      </c>
      <c r="J588" s="2">
        <v>1983</v>
      </c>
      <c r="K588" s="3">
        <v>43677</v>
      </c>
      <c r="L588" s="2">
        <v>0</v>
      </c>
      <c r="M588" s="2" t="s">
        <v>28</v>
      </c>
      <c r="N588" s="2">
        <v>66</v>
      </c>
      <c r="O588" s="2">
        <v>23.84</v>
      </c>
      <c r="P588" s="2">
        <v>66.61</v>
      </c>
      <c r="Q588" s="2">
        <v>104.33</v>
      </c>
      <c r="R588" s="2">
        <v>208.28</v>
      </c>
      <c r="S588" s="2">
        <v>208.28</v>
      </c>
      <c r="T588" s="2">
        <v>24.05</v>
      </c>
      <c r="U588" s="2">
        <v>372</v>
      </c>
      <c r="V588" s="2" t="s">
        <v>28</v>
      </c>
      <c r="X588" s="2"/>
      <c r="Y588" s="2"/>
    </row>
    <row r="589" spans="1:26" x14ac:dyDescent="0.25">
      <c r="A589">
        <v>588</v>
      </c>
      <c r="B589" t="s">
        <v>622</v>
      </c>
      <c r="C589" s="1">
        <v>32393</v>
      </c>
      <c r="D589" t="s">
        <v>85</v>
      </c>
      <c r="E589" s="2" t="s">
        <v>169</v>
      </c>
      <c r="F589" s="2" t="s">
        <v>34</v>
      </c>
      <c r="G589" s="2" t="s">
        <v>30</v>
      </c>
      <c r="H589" s="3">
        <v>39750</v>
      </c>
      <c r="I589" s="2">
        <v>2008</v>
      </c>
      <c r="J589" s="2">
        <v>2020</v>
      </c>
      <c r="K589" s="3">
        <v>43677</v>
      </c>
      <c r="L589" s="2">
        <v>0</v>
      </c>
      <c r="M589" s="2" t="s">
        <v>28</v>
      </c>
      <c r="N589" s="2">
        <v>30</v>
      </c>
      <c r="O589" s="2">
        <v>20.14</v>
      </c>
      <c r="P589" s="2">
        <v>30.89</v>
      </c>
      <c r="Q589" s="2">
        <v>113.85</v>
      </c>
      <c r="R589" s="2">
        <v>208.28</v>
      </c>
      <c r="S589" s="2">
        <v>208.28</v>
      </c>
      <c r="T589" s="2">
        <v>26.24</v>
      </c>
      <c r="U589" s="2">
        <v>429</v>
      </c>
      <c r="V589" s="2" t="s">
        <v>28</v>
      </c>
      <c r="X589" s="2"/>
      <c r="Y589" s="2"/>
    </row>
    <row r="590" spans="1:26" x14ac:dyDescent="0.25">
      <c r="A590">
        <v>589</v>
      </c>
      <c r="B590" t="s">
        <v>623</v>
      </c>
      <c r="C590" s="1">
        <v>31675</v>
      </c>
      <c r="D590" t="s">
        <v>23</v>
      </c>
      <c r="E590" s="2" t="s">
        <v>169</v>
      </c>
      <c r="F590" s="2" t="s">
        <v>34</v>
      </c>
      <c r="G590" s="2" t="s">
        <v>26</v>
      </c>
      <c r="H590" s="3">
        <v>40905</v>
      </c>
      <c r="I590" s="2">
        <v>2011</v>
      </c>
      <c r="J590" s="2">
        <v>2012</v>
      </c>
      <c r="K590" s="3">
        <v>43677</v>
      </c>
      <c r="L590" s="2">
        <v>0</v>
      </c>
      <c r="M590" s="2" t="s">
        <v>28</v>
      </c>
      <c r="N590" s="2">
        <v>32</v>
      </c>
      <c r="O590" s="2">
        <v>25.27</v>
      </c>
      <c r="P590" s="2">
        <v>32.86</v>
      </c>
      <c r="Q590" s="2">
        <v>102.96</v>
      </c>
      <c r="R590" s="2">
        <v>208.28</v>
      </c>
      <c r="S590" s="2">
        <v>208.28</v>
      </c>
      <c r="T590" s="2">
        <v>23.74</v>
      </c>
      <c r="U590" s="2">
        <v>23</v>
      </c>
      <c r="V590" s="2" t="s">
        <v>28</v>
      </c>
      <c r="X590" s="2"/>
      <c r="Y590" s="2"/>
    </row>
    <row r="591" spans="1:26" x14ac:dyDescent="0.25">
      <c r="A591">
        <v>590</v>
      </c>
      <c r="B591" t="s">
        <v>624</v>
      </c>
      <c r="C591" s="1">
        <v>25584</v>
      </c>
      <c r="D591" t="s">
        <v>23</v>
      </c>
      <c r="E591" s="2" t="s">
        <v>169</v>
      </c>
      <c r="F591" s="2" t="s">
        <v>34</v>
      </c>
      <c r="G591" s="2" t="s">
        <v>30</v>
      </c>
      <c r="H591" s="3">
        <v>33914</v>
      </c>
      <c r="I591" s="2">
        <v>1992</v>
      </c>
      <c r="J591" s="2">
        <v>2001</v>
      </c>
      <c r="K591" s="3">
        <v>43677</v>
      </c>
      <c r="L591" s="2">
        <v>0</v>
      </c>
      <c r="M591" s="2" t="s">
        <v>28</v>
      </c>
      <c r="N591" s="2">
        <v>49</v>
      </c>
      <c r="O591" s="2">
        <v>22.81</v>
      </c>
      <c r="P591" s="2">
        <v>49.54</v>
      </c>
      <c r="Q591" s="2">
        <v>106.59</v>
      </c>
      <c r="R591" s="2">
        <v>208.28</v>
      </c>
      <c r="S591" s="2">
        <v>208.28</v>
      </c>
      <c r="T591" s="2">
        <v>24.57</v>
      </c>
      <c r="U591" s="2">
        <v>319</v>
      </c>
      <c r="V591" s="2" t="s">
        <v>28</v>
      </c>
      <c r="X591" s="2"/>
      <c r="Y591" s="2"/>
    </row>
    <row r="592" spans="1:26" x14ac:dyDescent="0.25">
      <c r="A592">
        <v>591</v>
      </c>
      <c r="B592" t="s">
        <v>625</v>
      </c>
      <c r="C592" s="1">
        <v>21449</v>
      </c>
      <c r="D592" t="s">
        <v>23</v>
      </c>
      <c r="E592" s="2" t="s">
        <v>80</v>
      </c>
      <c r="F592" s="2" t="s">
        <v>34</v>
      </c>
      <c r="G592" s="2" t="s">
        <v>26</v>
      </c>
      <c r="H592" s="3">
        <v>29504</v>
      </c>
      <c r="I592" s="2">
        <v>1980</v>
      </c>
      <c r="J592" s="2">
        <v>1999</v>
      </c>
      <c r="K592" s="3">
        <v>43677</v>
      </c>
      <c r="L592" s="2">
        <v>0</v>
      </c>
      <c r="M592" s="2" t="s">
        <v>28</v>
      </c>
      <c r="N592" s="2">
        <v>60</v>
      </c>
      <c r="O592" s="2">
        <v>22.05</v>
      </c>
      <c r="P592" s="2">
        <v>60.86</v>
      </c>
      <c r="Q592" s="2">
        <v>108.86</v>
      </c>
      <c r="R592" s="2">
        <v>208.28</v>
      </c>
      <c r="S592" s="2">
        <v>208.28</v>
      </c>
      <c r="T592" s="2">
        <v>25.09</v>
      </c>
      <c r="U592" s="2">
        <v>1117</v>
      </c>
      <c r="V592" s="2" t="s">
        <v>28</v>
      </c>
      <c r="X592" s="2"/>
      <c r="Y592" s="2"/>
    </row>
    <row r="593" spans="1:26" x14ac:dyDescent="0.25">
      <c r="A593">
        <v>592</v>
      </c>
      <c r="B593" t="s">
        <v>626</v>
      </c>
      <c r="C593" s="1">
        <v>20171</v>
      </c>
      <c r="D593" t="s">
        <v>23</v>
      </c>
      <c r="E593" s="2" t="s">
        <v>80</v>
      </c>
      <c r="F593" s="2" t="s">
        <v>34</v>
      </c>
      <c r="G593" s="2" t="s">
        <v>26</v>
      </c>
      <c r="H593" s="3">
        <v>28054</v>
      </c>
      <c r="I593" s="2">
        <v>1976</v>
      </c>
      <c r="J593" s="2">
        <v>1995</v>
      </c>
      <c r="K593" s="3">
        <v>42260</v>
      </c>
      <c r="L593" s="2">
        <v>1</v>
      </c>
      <c r="M593" s="2" t="s">
        <v>27</v>
      </c>
      <c r="N593" s="2">
        <v>60</v>
      </c>
      <c r="O593" s="2">
        <v>21.58</v>
      </c>
      <c r="P593" s="2">
        <v>60.48</v>
      </c>
      <c r="Q593" s="2">
        <v>97.52</v>
      </c>
      <c r="R593" s="2">
        <v>208.28</v>
      </c>
      <c r="S593" s="2">
        <v>208.28</v>
      </c>
      <c r="T593" s="2">
        <v>22.48</v>
      </c>
      <c r="U593" s="2">
        <v>1329</v>
      </c>
      <c r="V593" s="2" t="s">
        <v>28</v>
      </c>
      <c r="W593" s="2" t="s">
        <v>4384</v>
      </c>
      <c r="X593" s="2" t="s">
        <v>4468</v>
      </c>
      <c r="Y593" s="2" t="s">
        <v>4386</v>
      </c>
      <c r="Z593" s="2" t="s">
        <v>4896</v>
      </c>
    </row>
    <row r="594" spans="1:26" x14ac:dyDescent="0.25">
      <c r="A594">
        <v>593</v>
      </c>
      <c r="B594" t="s">
        <v>627</v>
      </c>
      <c r="C594" s="1">
        <v>20657</v>
      </c>
      <c r="D594" t="s">
        <v>23</v>
      </c>
      <c r="E594" s="2" t="s">
        <v>169</v>
      </c>
      <c r="F594" s="2" t="s">
        <v>34</v>
      </c>
      <c r="G594" s="2" t="s">
        <v>30</v>
      </c>
      <c r="H594" s="3">
        <v>29162</v>
      </c>
      <c r="I594" s="2">
        <v>1979</v>
      </c>
      <c r="J594" s="2">
        <v>1980</v>
      </c>
      <c r="K594" s="3">
        <v>39185</v>
      </c>
      <c r="L594" s="2">
        <v>1</v>
      </c>
      <c r="M594" s="2" t="s">
        <v>27</v>
      </c>
      <c r="N594" s="2">
        <v>50</v>
      </c>
      <c r="O594" s="2">
        <v>23.29</v>
      </c>
      <c r="P594" s="2">
        <v>50.73</v>
      </c>
      <c r="Q594" s="2">
        <v>104.33</v>
      </c>
      <c r="R594" s="2">
        <v>208.28</v>
      </c>
      <c r="S594" s="2">
        <v>208.28</v>
      </c>
      <c r="T594" s="2">
        <v>24.05</v>
      </c>
      <c r="U594" s="2">
        <v>39</v>
      </c>
      <c r="V594" s="2" t="s">
        <v>28</v>
      </c>
      <c r="W594" s="2" t="s">
        <v>4384</v>
      </c>
      <c r="X594" s="2" t="s">
        <v>4427</v>
      </c>
      <c r="Y594" s="2" t="s">
        <v>4386</v>
      </c>
      <c r="Z594" s="2" t="s">
        <v>4896</v>
      </c>
    </row>
    <row r="595" spans="1:26" x14ac:dyDescent="0.25">
      <c r="A595">
        <v>594</v>
      </c>
      <c r="B595" t="s">
        <v>628</v>
      </c>
      <c r="C595" s="1">
        <v>24244</v>
      </c>
      <c r="D595" t="s">
        <v>23</v>
      </c>
      <c r="E595" s="2" t="s">
        <v>121</v>
      </c>
      <c r="F595" s="2" t="s">
        <v>34</v>
      </c>
      <c r="G595" s="2" t="s">
        <v>26</v>
      </c>
      <c r="H595" s="3">
        <v>32459</v>
      </c>
      <c r="I595" s="2">
        <v>1988</v>
      </c>
      <c r="J595" s="2">
        <v>2003</v>
      </c>
      <c r="K595" s="3">
        <v>43677</v>
      </c>
      <c r="L595" s="2">
        <v>0</v>
      </c>
      <c r="M595" s="2" t="s">
        <v>28</v>
      </c>
      <c r="N595" s="2">
        <v>53</v>
      </c>
      <c r="O595" s="2">
        <v>22.49</v>
      </c>
      <c r="P595" s="2">
        <v>53.2</v>
      </c>
      <c r="Q595" s="2">
        <v>104.33</v>
      </c>
      <c r="R595" s="2">
        <v>208.28</v>
      </c>
      <c r="S595" s="2">
        <v>208.28</v>
      </c>
      <c r="T595" s="2">
        <v>24.05</v>
      </c>
      <c r="U595" s="2">
        <v>883</v>
      </c>
      <c r="V595" s="2" t="s">
        <v>28</v>
      </c>
      <c r="X595" s="2"/>
      <c r="Y595" s="2"/>
    </row>
    <row r="596" spans="1:26" x14ac:dyDescent="0.25">
      <c r="A596">
        <v>595</v>
      </c>
      <c r="B596" t="s">
        <v>629</v>
      </c>
      <c r="C596" s="1">
        <v>31407</v>
      </c>
      <c r="D596" t="s">
        <v>23</v>
      </c>
      <c r="E596" s="2" t="s">
        <v>24</v>
      </c>
      <c r="F596" s="2" t="s">
        <v>25</v>
      </c>
      <c r="G596" s="2" t="s">
        <v>30</v>
      </c>
      <c r="H596" s="3">
        <v>39024</v>
      </c>
      <c r="I596" s="2">
        <v>2006</v>
      </c>
      <c r="J596" s="2">
        <v>2007</v>
      </c>
      <c r="K596" s="3">
        <v>43677</v>
      </c>
      <c r="L596" s="2">
        <v>0</v>
      </c>
      <c r="M596" s="2" t="s">
        <v>28</v>
      </c>
      <c r="N596" s="2">
        <v>33</v>
      </c>
      <c r="O596" s="2">
        <v>20.85</v>
      </c>
      <c r="P596" s="2">
        <v>33.590000000000003</v>
      </c>
      <c r="Q596" s="2">
        <v>102.06</v>
      </c>
      <c r="R596" s="2">
        <v>208.28</v>
      </c>
      <c r="S596" s="2">
        <v>208.28</v>
      </c>
      <c r="T596" s="2">
        <v>23.53</v>
      </c>
      <c r="U596" s="2">
        <v>30</v>
      </c>
      <c r="V596" s="2" t="s">
        <v>28</v>
      </c>
      <c r="X596" s="2"/>
      <c r="Y596" s="2"/>
    </row>
    <row r="597" spans="1:26" x14ac:dyDescent="0.25">
      <c r="A597">
        <v>596</v>
      </c>
      <c r="B597" t="s">
        <v>630</v>
      </c>
      <c r="C597" s="1">
        <v>27629</v>
      </c>
      <c r="D597" t="s">
        <v>23</v>
      </c>
      <c r="E597" s="2" t="s">
        <v>121</v>
      </c>
      <c r="F597" s="2" t="s">
        <v>25</v>
      </c>
      <c r="G597" s="2" t="s">
        <v>30</v>
      </c>
      <c r="H597" s="3">
        <v>36235</v>
      </c>
      <c r="I597" s="2">
        <v>1998</v>
      </c>
      <c r="J597" s="2">
        <v>2011</v>
      </c>
      <c r="K597" s="3">
        <v>43677</v>
      </c>
      <c r="L597" s="2">
        <v>0</v>
      </c>
      <c r="M597" s="2" t="s">
        <v>28</v>
      </c>
      <c r="N597" s="2">
        <v>43</v>
      </c>
      <c r="O597" s="2">
        <v>23.56</v>
      </c>
      <c r="P597" s="2">
        <v>43.94</v>
      </c>
      <c r="Q597" s="2">
        <v>113.4</v>
      </c>
      <c r="R597" s="2">
        <v>208.28</v>
      </c>
      <c r="S597" s="2">
        <v>208.28</v>
      </c>
      <c r="T597" s="2">
        <v>26.14</v>
      </c>
      <c r="U597" s="2">
        <v>230</v>
      </c>
      <c r="V597" s="2" t="s">
        <v>28</v>
      </c>
      <c r="X597" s="2"/>
      <c r="Y597" s="2"/>
    </row>
    <row r="598" spans="1:26" x14ac:dyDescent="0.25">
      <c r="A598">
        <v>597</v>
      </c>
      <c r="B598" t="s">
        <v>631</v>
      </c>
      <c r="C598" s="1">
        <v>27061</v>
      </c>
      <c r="D598" t="s">
        <v>23</v>
      </c>
      <c r="E598" s="2" t="s">
        <v>169</v>
      </c>
      <c r="F598" s="2" t="s">
        <v>34</v>
      </c>
      <c r="G598" s="2" t="s">
        <v>26</v>
      </c>
      <c r="H598" s="3">
        <v>35372</v>
      </c>
      <c r="I598" s="2">
        <v>1996</v>
      </c>
      <c r="J598" s="2">
        <v>2006</v>
      </c>
      <c r="K598" s="3">
        <v>43677</v>
      </c>
      <c r="L598" s="2">
        <v>0</v>
      </c>
      <c r="M598" s="2" t="s">
        <v>28</v>
      </c>
      <c r="N598" s="2">
        <v>45</v>
      </c>
      <c r="O598" s="2">
        <v>22.75</v>
      </c>
      <c r="P598" s="2">
        <v>45.49</v>
      </c>
      <c r="Q598" s="2">
        <v>104.33</v>
      </c>
      <c r="R598" s="2">
        <v>208.28</v>
      </c>
      <c r="S598" s="2">
        <v>208.28</v>
      </c>
      <c r="T598" s="2">
        <v>24.05</v>
      </c>
      <c r="U598" s="2">
        <v>593</v>
      </c>
      <c r="V598" s="2" t="s">
        <v>28</v>
      </c>
      <c r="X598" s="2"/>
      <c r="Y598" s="2"/>
    </row>
    <row r="599" spans="1:26" x14ac:dyDescent="0.25">
      <c r="A599">
        <v>598</v>
      </c>
      <c r="B599" t="s">
        <v>632</v>
      </c>
      <c r="C599" s="1">
        <v>28465</v>
      </c>
      <c r="D599" t="s">
        <v>23</v>
      </c>
      <c r="E599" s="2" t="s">
        <v>24</v>
      </c>
      <c r="F599" s="2" t="s">
        <v>34</v>
      </c>
      <c r="G599" s="2" t="s">
        <v>26</v>
      </c>
      <c r="H599" s="3">
        <v>36200</v>
      </c>
      <c r="I599" s="2">
        <v>1998</v>
      </c>
      <c r="J599" s="2">
        <v>2008</v>
      </c>
      <c r="K599" s="3">
        <v>43677</v>
      </c>
      <c r="L599" s="2">
        <v>0</v>
      </c>
      <c r="M599" s="2" t="s">
        <v>28</v>
      </c>
      <c r="N599" s="2">
        <v>41</v>
      </c>
      <c r="O599" s="2">
        <v>21.18</v>
      </c>
      <c r="P599" s="2">
        <v>41.65</v>
      </c>
      <c r="Q599" s="2">
        <v>111.13</v>
      </c>
      <c r="R599" s="2">
        <v>208.28</v>
      </c>
      <c r="S599" s="2">
        <v>208.28</v>
      </c>
      <c r="T599" s="2">
        <v>25.62</v>
      </c>
      <c r="U599" s="2">
        <v>260</v>
      </c>
      <c r="V599" s="2" t="s">
        <v>28</v>
      </c>
      <c r="X599" s="2"/>
      <c r="Y599" s="2"/>
    </row>
    <row r="600" spans="1:26" x14ac:dyDescent="0.25">
      <c r="A600">
        <v>599</v>
      </c>
      <c r="B600" t="s">
        <v>633</v>
      </c>
      <c r="C600" s="1">
        <v>25247</v>
      </c>
      <c r="D600" t="s">
        <v>23</v>
      </c>
      <c r="E600" s="2" t="s">
        <v>24</v>
      </c>
      <c r="F600" s="2" t="s">
        <v>34</v>
      </c>
      <c r="G600" s="2" t="s">
        <v>26</v>
      </c>
      <c r="H600" s="3">
        <v>35822</v>
      </c>
      <c r="I600" s="2">
        <v>1997</v>
      </c>
      <c r="J600" s="2">
        <v>1998</v>
      </c>
      <c r="K600" s="3">
        <v>43677</v>
      </c>
      <c r="L600" s="2">
        <v>0</v>
      </c>
      <c r="M600" s="2" t="s">
        <v>28</v>
      </c>
      <c r="N600" s="2">
        <v>50</v>
      </c>
      <c r="O600" s="2">
        <v>28.95</v>
      </c>
      <c r="P600" s="2">
        <v>50.46</v>
      </c>
      <c r="Q600" s="2">
        <v>105.23</v>
      </c>
      <c r="R600" s="2">
        <v>208.28</v>
      </c>
      <c r="S600" s="2">
        <v>208.28</v>
      </c>
      <c r="T600" s="2">
        <v>24.26</v>
      </c>
      <c r="U600" s="2">
        <v>1</v>
      </c>
      <c r="V600" s="2" t="s">
        <v>28</v>
      </c>
      <c r="X600" s="2"/>
      <c r="Y600" s="2"/>
    </row>
    <row r="601" spans="1:26" x14ac:dyDescent="0.25">
      <c r="A601">
        <v>600</v>
      </c>
      <c r="B601" t="s">
        <v>634</v>
      </c>
      <c r="C601" s="1">
        <v>33761</v>
      </c>
      <c r="D601" t="s">
        <v>23</v>
      </c>
      <c r="E601" s="2" t="s">
        <v>169</v>
      </c>
      <c r="F601" s="2" t="s">
        <v>34</v>
      </c>
      <c r="G601" s="2" t="s">
        <v>30</v>
      </c>
      <c r="H601" s="3">
        <v>41987</v>
      </c>
      <c r="I601" s="2">
        <v>2014</v>
      </c>
      <c r="J601" s="2">
        <v>2016</v>
      </c>
      <c r="K601" s="3">
        <v>43677</v>
      </c>
      <c r="L601" s="2">
        <v>0</v>
      </c>
      <c r="M601" s="2" t="s">
        <v>28</v>
      </c>
      <c r="N601" s="2">
        <v>27</v>
      </c>
      <c r="O601" s="2">
        <v>22.52</v>
      </c>
      <c r="P601" s="2">
        <v>27.15</v>
      </c>
      <c r="Q601" s="2">
        <v>115.67</v>
      </c>
      <c r="R601" s="2">
        <v>208.28</v>
      </c>
      <c r="S601" s="2">
        <v>208.28</v>
      </c>
      <c r="T601" s="2">
        <v>26.66</v>
      </c>
      <c r="U601" s="2">
        <v>19</v>
      </c>
      <c r="V601" s="2" t="s">
        <v>27</v>
      </c>
      <c r="X601" s="2"/>
      <c r="Y601" s="2"/>
    </row>
    <row r="602" spans="1:26" x14ac:dyDescent="0.25">
      <c r="A602">
        <v>601</v>
      </c>
      <c r="B602" t="s">
        <v>635</v>
      </c>
      <c r="C602" s="1">
        <v>21173</v>
      </c>
      <c r="D602" t="s">
        <v>23</v>
      </c>
      <c r="E602" s="2" t="s">
        <v>121</v>
      </c>
      <c r="F602" s="2" t="s">
        <v>34</v>
      </c>
      <c r="G602" s="2" t="s">
        <v>30</v>
      </c>
      <c r="H602" s="3">
        <v>29504</v>
      </c>
      <c r="I602" s="2">
        <v>1980</v>
      </c>
      <c r="J602" s="2">
        <v>1993</v>
      </c>
      <c r="K602" s="3">
        <v>43677</v>
      </c>
      <c r="L602" s="2">
        <v>0</v>
      </c>
      <c r="M602" s="2" t="s">
        <v>28</v>
      </c>
      <c r="N602" s="2">
        <v>61</v>
      </c>
      <c r="O602" s="2">
        <v>22.81</v>
      </c>
      <c r="P602" s="2">
        <v>61.61</v>
      </c>
      <c r="Q602" s="2">
        <v>95.25</v>
      </c>
      <c r="R602" s="2">
        <v>208.28</v>
      </c>
      <c r="S602" s="2">
        <v>208.28</v>
      </c>
      <c r="T602" s="2">
        <v>21.96</v>
      </c>
      <c r="U602" s="2">
        <v>971</v>
      </c>
      <c r="V602" s="2" t="s">
        <v>28</v>
      </c>
      <c r="X602" s="2"/>
      <c r="Y602" s="2"/>
    </row>
    <row r="603" spans="1:26" x14ac:dyDescent="0.25">
      <c r="A603">
        <v>602</v>
      </c>
      <c r="B603" t="s">
        <v>636</v>
      </c>
      <c r="C603" s="1">
        <v>31836</v>
      </c>
      <c r="D603" t="s">
        <v>23</v>
      </c>
      <c r="E603" s="2" t="s">
        <v>169</v>
      </c>
      <c r="F603" s="2" t="s">
        <v>34</v>
      </c>
      <c r="G603" s="2" t="s">
        <v>30</v>
      </c>
      <c r="H603" s="3">
        <v>39405</v>
      </c>
      <c r="I603" s="2">
        <v>2007</v>
      </c>
      <c r="J603" s="2">
        <v>2018</v>
      </c>
      <c r="K603" s="3">
        <v>43677</v>
      </c>
      <c r="L603" s="2">
        <v>0</v>
      </c>
      <c r="M603" s="2" t="s">
        <v>28</v>
      </c>
      <c r="N603" s="2">
        <v>32</v>
      </c>
      <c r="O603" s="2">
        <v>20.72</v>
      </c>
      <c r="P603" s="2">
        <v>32.42</v>
      </c>
      <c r="Q603" s="2">
        <v>108.86</v>
      </c>
      <c r="R603" s="2">
        <v>208.28</v>
      </c>
      <c r="S603" s="2">
        <v>208.28</v>
      </c>
      <c r="T603" s="2">
        <v>25.09</v>
      </c>
      <c r="U603" s="2">
        <v>367</v>
      </c>
      <c r="V603" s="2" t="s">
        <v>27</v>
      </c>
      <c r="X603" s="2"/>
      <c r="Y603" s="2"/>
    </row>
    <row r="604" spans="1:26" x14ac:dyDescent="0.25">
      <c r="A604">
        <v>603</v>
      </c>
      <c r="B604" t="s">
        <v>637</v>
      </c>
      <c r="C604" s="1">
        <v>28949</v>
      </c>
      <c r="D604" t="s">
        <v>23</v>
      </c>
      <c r="E604" s="2" t="s">
        <v>169</v>
      </c>
      <c r="F604" s="2" t="s">
        <v>25</v>
      </c>
      <c r="G604" s="2" t="s">
        <v>30</v>
      </c>
      <c r="H604" s="3">
        <v>36888</v>
      </c>
      <c r="I604" s="2">
        <v>2000</v>
      </c>
      <c r="J604" s="2">
        <v>2007</v>
      </c>
      <c r="K604" s="3">
        <v>43677</v>
      </c>
      <c r="L604" s="2">
        <v>0</v>
      </c>
      <c r="M604" s="2" t="s">
        <v>28</v>
      </c>
      <c r="N604" s="2">
        <v>40</v>
      </c>
      <c r="O604" s="2">
        <v>21.74</v>
      </c>
      <c r="P604" s="2">
        <v>40.32</v>
      </c>
      <c r="Q604" s="2">
        <v>113.4</v>
      </c>
      <c r="R604" s="2">
        <v>208.28</v>
      </c>
      <c r="S604" s="2">
        <v>208.28</v>
      </c>
      <c r="T604" s="2">
        <v>26.14</v>
      </c>
      <c r="U604" s="2">
        <v>263</v>
      </c>
      <c r="V604" s="2" t="s">
        <v>28</v>
      </c>
      <c r="X604" s="2"/>
      <c r="Y604" s="2"/>
    </row>
    <row r="605" spans="1:26" x14ac:dyDescent="0.25">
      <c r="A605">
        <v>604</v>
      </c>
      <c r="B605" t="s">
        <v>638</v>
      </c>
      <c r="C605" s="1">
        <v>23380</v>
      </c>
      <c r="D605" t="s">
        <v>23</v>
      </c>
      <c r="E605" s="2" t="s">
        <v>169</v>
      </c>
      <c r="F605" s="2" t="s">
        <v>34</v>
      </c>
      <c r="G605" s="2" t="s">
        <v>30</v>
      </c>
      <c r="H605" s="3">
        <v>32816</v>
      </c>
      <c r="I605" s="2">
        <v>1989</v>
      </c>
      <c r="J605" s="2">
        <v>1991</v>
      </c>
      <c r="K605" s="3">
        <v>43677</v>
      </c>
      <c r="L605" s="2">
        <v>0</v>
      </c>
      <c r="M605" s="2" t="s">
        <v>28</v>
      </c>
      <c r="N605" s="2">
        <v>55</v>
      </c>
      <c r="O605" s="2">
        <v>25.83</v>
      </c>
      <c r="P605" s="2">
        <v>55.57</v>
      </c>
      <c r="Q605" s="2">
        <v>102.06</v>
      </c>
      <c r="R605" s="2">
        <v>208.28</v>
      </c>
      <c r="S605" s="2">
        <v>208.28</v>
      </c>
      <c r="T605" s="2">
        <v>23.53</v>
      </c>
      <c r="U605" s="2">
        <v>39</v>
      </c>
      <c r="V605" s="2" t="s">
        <v>28</v>
      </c>
      <c r="X605" s="2"/>
      <c r="Y605" s="2"/>
    </row>
    <row r="606" spans="1:26" x14ac:dyDescent="0.25">
      <c r="A606">
        <v>605</v>
      </c>
      <c r="B606" t="s">
        <v>639</v>
      </c>
      <c r="C606" s="1">
        <v>19658</v>
      </c>
      <c r="D606" t="s">
        <v>23</v>
      </c>
      <c r="E606" s="2" t="s">
        <v>80</v>
      </c>
      <c r="F606" s="2" t="s">
        <v>34</v>
      </c>
      <c r="G606" s="2" t="s">
        <v>26</v>
      </c>
      <c r="H606" s="3">
        <v>27691</v>
      </c>
      <c r="I606" s="2">
        <v>1975</v>
      </c>
      <c r="J606" s="2">
        <v>1985</v>
      </c>
      <c r="K606" s="3">
        <v>41560</v>
      </c>
      <c r="L606" s="2">
        <v>1</v>
      </c>
      <c r="M606" s="2" t="s">
        <v>27</v>
      </c>
      <c r="N606" s="2">
        <v>59</v>
      </c>
      <c r="O606" s="2">
        <v>21.99</v>
      </c>
      <c r="P606" s="2">
        <v>59.96</v>
      </c>
      <c r="Q606" s="2">
        <v>97.52</v>
      </c>
      <c r="R606" s="2">
        <v>208.28</v>
      </c>
      <c r="S606" s="2">
        <v>208.28</v>
      </c>
      <c r="T606" s="2">
        <v>22.48</v>
      </c>
      <c r="U606" s="2">
        <v>670</v>
      </c>
      <c r="V606" s="2" t="s">
        <v>28</v>
      </c>
      <c r="W606" s="2" t="s">
        <v>4399</v>
      </c>
      <c r="X606" s="2" t="s">
        <v>4469</v>
      </c>
      <c r="Y606" s="2" t="s">
        <v>4401</v>
      </c>
      <c r="Z606" s="2" t="s">
        <v>4469</v>
      </c>
    </row>
    <row r="607" spans="1:26" x14ac:dyDescent="0.25">
      <c r="A607">
        <v>606</v>
      </c>
      <c r="B607" t="s">
        <v>640</v>
      </c>
      <c r="C607" s="1">
        <v>26663</v>
      </c>
      <c r="D607" t="s">
        <v>23</v>
      </c>
      <c r="E607" s="2" t="s">
        <v>24</v>
      </c>
      <c r="F607" s="2" t="s">
        <v>34</v>
      </c>
      <c r="G607" s="2" t="s">
        <v>30</v>
      </c>
      <c r="H607" s="3">
        <v>35006</v>
      </c>
      <c r="I607" s="2">
        <v>1995</v>
      </c>
      <c r="J607" s="2">
        <v>1999</v>
      </c>
      <c r="K607" s="3">
        <v>43677</v>
      </c>
      <c r="L607" s="2">
        <v>0</v>
      </c>
      <c r="M607" s="2" t="s">
        <v>28</v>
      </c>
      <c r="N607" s="2">
        <v>46</v>
      </c>
      <c r="O607" s="2">
        <v>22.84</v>
      </c>
      <c r="P607" s="2">
        <v>46.58</v>
      </c>
      <c r="Q607" s="2">
        <v>116.57</v>
      </c>
      <c r="R607" s="2">
        <v>208.28</v>
      </c>
      <c r="S607" s="2">
        <v>208.28</v>
      </c>
      <c r="T607" s="2">
        <v>26.87</v>
      </c>
      <c r="U607" s="2">
        <v>140</v>
      </c>
      <c r="V607" s="2" t="s">
        <v>28</v>
      </c>
      <c r="X607" s="2"/>
      <c r="Y607" s="2"/>
    </row>
    <row r="608" spans="1:26" x14ac:dyDescent="0.25">
      <c r="A608">
        <v>607</v>
      </c>
      <c r="B608" t="s">
        <v>641</v>
      </c>
      <c r="C608" s="1">
        <v>8936</v>
      </c>
      <c r="D608" t="s">
        <v>23</v>
      </c>
      <c r="E608" s="2" t="s">
        <v>24</v>
      </c>
      <c r="F608" s="2" t="s">
        <v>34</v>
      </c>
      <c r="G608" s="2" t="s">
        <v>30</v>
      </c>
      <c r="H608" s="3">
        <v>17841</v>
      </c>
      <c r="I608" s="2">
        <v>1948</v>
      </c>
      <c r="J608" s="2">
        <v>1956</v>
      </c>
      <c r="K608" s="3">
        <v>38504</v>
      </c>
      <c r="L608" s="2">
        <v>1</v>
      </c>
      <c r="M608" s="2" t="s">
        <v>27</v>
      </c>
      <c r="N608" s="2">
        <v>80</v>
      </c>
      <c r="O608" s="2">
        <v>24.38</v>
      </c>
      <c r="P608" s="2">
        <v>80.95</v>
      </c>
      <c r="Q608" s="2">
        <v>111.13</v>
      </c>
      <c r="R608" s="2">
        <v>208.28</v>
      </c>
      <c r="S608" s="2">
        <v>208.28</v>
      </c>
      <c r="T608" s="2">
        <v>25.62</v>
      </c>
      <c r="U608" s="2">
        <v>439</v>
      </c>
      <c r="V608" s="2" t="s">
        <v>28</v>
      </c>
      <c r="W608" s="2" t="s">
        <v>4470</v>
      </c>
      <c r="X608" s="2" t="s">
        <v>4471</v>
      </c>
      <c r="Y608" s="2" t="s">
        <v>4473</v>
      </c>
      <c r="Z608" s="2" t="s">
        <v>4901</v>
      </c>
    </row>
    <row r="609" spans="1:26" x14ac:dyDescent="0.25">
      <c r="A609">
        <v>608</v>
      </c>
      <c r="B609" t="s">
        <v>642</v>
      </c>
      <c r="C609" s="1">
        <v>20645</v>
      </c>
      <c r="D609" t="s">
        <v>23</v>
      </c>
      <c r="E609" s="2" t="s">
        <v>169</v>
      </c>
      <c r="F609" s="2" t="s">
        <v>34</v>
      </c>
      <c r="H609" s="3">
        <v>30688</v>
      </c>
      <c r="I609" s="2">
        <v>1983</v>
      </c>
      <c r="J609" s="2">
        <v>1984</v>
      </c>
      <c r="K609" s="3">
        <v>43677</v>
      </c>
      <c r="L609" s="2">
        <v>0</v>
      </c>
      <c r="M609" s="2" t="s">
        <v>28</v>
      </c>
      <c r="N609" s="2">
        <v>63</v>
      </c>
      <c r="O609" s="2">
        <v>27.5</v>
      </c>
      <c r="P609" s="2">
        <v>63.06</v>
      </c>
      <c r="Q609" s="2">
        <v>104.33</v>
      </c>
      <c r="R609" s="2">
        <v>208.28</v>
      </c>
      <c r="S609" s="2">
        <v>208.28</v>
      </c>
      <c r="T609" s="2">
        <v>24.05</v>
      </c>
      <c r="U609" s="2">
        <v>2</v>
      </c>
      <c r="V609" s="2" t="s">
        <v>27</v>
      </c>
      <c r="X609" s="2"/>
      <c r="Y609" s="2"/>
    </row>
    <row r="610" spans="1:26" x14ac:dyDescent="0.25">
      <c r="A610">
        <v>609</v>
      </c>
      <c r="B610" t="s">
        <v>643</v>
      </c>
      <c r="C610" s="1">
        <v>24827</v>
      </c>
      <c r="D610" t="s">
        <v>23</v>
      </c>
      <c r="E610" s="2" t="s">
        <v>169</v>
      </c>
      <c r="F610" s="2" t="s">
        <v>34</v>
      </c>
      <c r="G610" s="2" t="s">
        <v>26</v>
      </c>
      <c r="H610" s="3">
        <v>33208</v>
      </c>
      <c r="I610" s="2">
        <v>1990</v>
      </c>
      <c r="J610" s="2">
        <v>2001</v>
      </c>
      <c r="K610" s="3">
        <v>43677</v>
      </c>
      <c r="L610" s="2">
        <v>0</v>
      </c>
      <c r="M610" s="2" t="s">
        <v>28</v>
      </c>
      <c r="N610" s="2">
        <v>51</v>
      </c>
      <c r="O610" s="2">
        <v>22.95</v>
      </c>
      <c r="P610" s="2">
        <v>51.61</v>
      </c>
      <c r="Q610" s="2">
        <v>104.33</v>
      </c>
      <c r="R610" s="2">
        <v>208.28</v>
      </c>
      <c r="S610" s="2">
        <v>208.28</v>
      </c>
      <c r="T610" s="2">
        <v>24.05</v>
      </c>
      <c r="U610" s="2">
        <v>678</v>
      </c>
      <c r="V610" s="2" t="s">
        <v>28</v>
      </c>
      <c r="X610" s="2"/>
      <c r="Y610" s="2"/>
    </row>
    <row r="611" spans="1:26" x14ac:dyDescent="0.25">
      <c r="A611">
        <v>610</v>
      </c>
      <c r="B611" t="s">
        <v>644</v>
      </c>
      <c r="C611" s="1">
        <v>33280</v>
      </c>
      <c r="D611" t="s">
        <v>23</v>
      </c>
      <c r="E611" s="2" t="s">
        <v>169</v>
      </c>
      <c r="F611" s="2" t="s">
        <v>25</v>
      </c>
      <c r="G611" s="2" t="s">
        <v>30</v>
      </c>
      <c r="H611" s="3">
        <v>41941</v>
      </c>
      <c r="I611" s="2">
        <v>2014</v>
      </c>
      <c r="J611" s="2">
        <v>2019</v>
      </c>
      <c r="K611" s="3">
        <v>43677</v>
      </c>
      <c r="L611" s="2">
        <v>0</v>
      </c>
      <c r="M611" s="2" t="s">
        <v>28</v>
      </c>
      <c r="N611" s="2">
        <v>28</v>
      </c>
      <c r="O611" s="2">
        <v>23.71</v>
      </c>
      <c r="P611" s="2">
        <v>28.47</v>
      </c>
      <c r="Q611" s="2">
        <v>99.79</v>
      </c>
      <c r="R611" s="2">
        <v>208.28</v>
      </c>
      <c r="S611" s="2">
        <v>208.28</v>
      </c>
      <c r="T611" s="2">
        <v>23</v>
      </c>
      <c r="U611" s="2">
        <v>69</v>
      </c>
      <c r="V611" s="2" t="s">
        <v>28</v>
      </c>
      <c r="X611" s="2"/>
      <c r="Y611" s="2"/>
    </row>
    <row r="612" spans="1:26" x14ac:dyDescent="0.25">
      <c r="A612">
        <v>611</v>
      </c>
      <c r="B612" t="s">
        <v>645</v>
      </c>
      <c r="C612" s="1">
        <v>28373</v>
      </c>
      <c r="D612" t="s">
        <v>23</v>
      </c>
      <c r="E612" s="2" t="s">
        <v>24</v>
      </c>
      <c r="F612" s="2" t="s">
        <v>34</v>
      </c>
      <c r="G612" s="2" t="s">
        <v>26</v>
      </c>
      <c r="H612" s="3">
        <v>36196</v>
      </c>
      <c r="I612" s="2">
        <v>1998</v>
      </c>
      <c r="J612" s="2">
        <v>2016</v>
      </c>
      <c r="K612" s="3">
        <v>43677</v>
      </c>
      <c r="L612" s="2">
        <v>0</v>
      </c>
      <c r="M612" s="2" t="s">
        <v>28</v>
      </c>
      <c r="N612" s="2">
        <v>41</v>
      </c>
      <c r="O612" s="2">
        <v>21.42</v>
      </c>
      <c r="P612" s="2">
        <v>41.9</v>
      </c>
      <c r="Q612" s="2">
        <v>100.24</v>
      </c>
      <c r="R612" s="2">
        <v>208.28</v>
      </c>
      <c r="S612" s="2">
        <v>208.28</v>
      </c>
      <c r="T612" s="2">
        <v>23.11</v>
      </c>
      <c r="U612" s="2">
        <v>995</v>
      </c>
      <c r="V612" s="2" t="s">
        <v>28</v>
      </c>
      <c r="X612" s="2"/>
      <c r="Y612" s="2"/>
    </row>
    <row r="613" spans="1:26" x14ac:dyDescent="0.25">
      <c r="A613">
        <v>612</v>
      </c>
      <c r="B613" t="s">
        <v>646</v>
      </c>
      <c r="C613" s="1">
        <v>28656</v>
      </c>
      <c r="D613" t="s">
        <v>23</v>
      </c>
      <c r="E613" s="2" t="s">
        <v>169</v>
      </c>
      <c r="F613" s="2" t="s">
        <v>25</v>
      </c>
      <c r="G613" s="2" t="s">
        <v>26</v>
      </c>
      <c r="H613" s="3">
        <v>36831</v>
      </c>
      <c r="I613" s="2">
        <v>2000</v>
      </c>
      <c r="J613" s="2">
        <v>2005</v>
      </c>
      <c r="K613" s="3">
        <v>43677</v>
      </c>
      <c r="L613" s="2">
        <v>0</v>
      </c>
      <c r="M613" s="2" t="s">
        <v>28</v>
      </c>
      <c r="N613" s="2">
        <v>41</v>
      </c>
      <c r="O613" s="2">
        <v>22.38</v>
      </c>
      <c r="P613" s="2">
        <v>41.13</v>
      </c>
      <c r="Q613" s="2">
        <v>106.59</v>
      </c>
      <c r="R613" s="2">
        <v>208.28</v>
      </c>
      <c r="S613" s="2">
        <v>208.28</v>
      </c>
      <c r="T613" s="2">
        <v>24.57</v>
      </c>
      <c r="U613" s="2">
        <v>145</v>
      </c>
      <c r="V613" s="2" t="s">
        <v>27</v>
      </c>
      <c r="X613" s="2"/>
      <c r="Y613" s="2"/>
    </row>
    <row r="614" spans="1:26" x14ac:dyDescent="0.25">
      <c r="A614">
        <v>613</v>
      </c>
      <c r="B614" t="s">
        <v>647</v>
      </c>
      <c r="C614" s="1">
        <v>33596</v>
      </c>
      <c r="D614" t="s">
        <v>23</v>
      </c>
      <c r="E614" s="2" t="s">
        <v>121</v>
      </c>
      <c r="F614" s="2" t="s">
        <v>34</v>
      </c>
      <c r="G614" s="2" t="s">
        <v>26</v>
      </c>
      <c r="H614" s="3">
        <v>41969</v>
      </c>
      <c r="I614" s="2">
        <v>2014</v>
      </c>
      <c r="J614" s="2">
        <v>2019</v>
      </c>
      <c r="K614" s="3">
        <v>43677</v>
      </c>
      <c r="L614" s="2">
        <v>0</v>
      </c>
      <c r="M614" s="2" t="s">
        <v>28</v>
      </c>
      <c r="N614" s="2">
        <v>27</v>
      </c>
      <c r="O614" s="2">
        <v>22.92</v>
      </c>
      <c r="P614" s="2">
        <v>27.6</v>
      </c>
      <c r="Q614" s="2">
        <v>107.95</v>
      </c>
      <c r="R614" s="2">
        <v>208.28</v>
      </c>
      <c r="S614" s="2">
        <v>208.28</v>
      </c>
      <c r="T614" s="2">
        <v>24.89</v>
      </c>
      <c r="U614" s="2">
        <v>3</v>
      </c>
      <c r="V614" s="2" t="s">
        <v>28</v>
      </c>
      <c r="X614" s="2"/>
      <c r="Y614" s="2"/>
    </row>
    <row r="615" spans="1:26" x14ac:dyDescent="0.25">
      <c r="A615">
        <v>614</v>
      </c>
      <c r="B615" t="s">
        <v>648</v>
      </c>
      <c r="C615" s="1">
        <v>25315</v>
      </c>
      <c r="D615" t="s">
        <v>23</v>
      </c>
      <c r="E615" s="2" t="s">
        <v>24</v>
      </c>
      <c r="F615" s="2" t="s">
        <v>34</v>
      </c>
      <c r="G615" s="2" t="s">
        <v>30</v>
      </c>
      <c r="H615" s="3">
        <v>34278</v>
      </c>
      <c r="I615" s="2">
        <v>1993</v>
      </c>
      <c r="J615" s="2">
        <v>1994</v>
      </c>
      <c r="K615" s="3">
        <v>43677</v>
      </c>
      <c r="L615" s="2">
        <v>0</v>
      </c>
      <c r="M615" s="2" t="s">
        <v>28</v>
      </c>
      <c r="N615" s="2">
        <v>50</v>
      </c>
      <c r="O615" s="2">
        <v>24.54</v>
      </c>
      <c r="P615" s="2">
        <v>50.27</v>
      </c>
      <c r="Q615" s="2">
        <v>106.59</v>
      </c>
      <c r="R615" s="2">
        <v>208.28</v>
      </c>
      <c r="S615" s="2">
        <v>208.28</v>
      </c>
      <c r="T615" s="2">
        <v>24.57</v>
      </c>
      <c r="U615" s="2">
        <v>23</v>
      </c>
      <c r="V615" s="2" t="s">
        <v>28</v>
      </c>
      <c r="X615" s="2"/>
      <c r="Y615" s="2"/>
    </row>
    <row r="616" spans="1:26" x14ac:dyDescent="0.25">
      <c r="A616">
        <v>615</v>
      </c>
      <c r="B616" t="s">
        <v>649</v>
      </c>
      <c r="C616" s="1">
        <v>32753</v>
      </c>
      <c r="D616" t="s">
        <v>85</v>
      </c>
      <c r="E616" s="2" t="s">
        <v>169</v>
      </c>
      <c r="F616" s="2" t="s">
        <v>34</v>
      </c>
      <c r="G616" s="2" t="s">
        <v>26</v>
      </c>
      <c r="H616" s="3">
        <v>40903</v>
      </c>
      <c r="I616" s="2">
        <v>2011</v>
      </c>
      <c r="J616" s="2">
        <v>2020</v>
      </c>
      <c r="K616" s="3">
        <v>43677</v>
      </c>
      <c r="L616" s="2">
        <v>0</v>
      </c>
      <c r="M616" s="2" t="s">
        <v>28</v>
      </c>
      <c r="N616" s="2">
        <v>29</v>
      </c>
      <c r="O616" s="2">
        <v>22.31</v>
      </c>
      <c r="P616" s="2">
        <v>29.91</v>
      </c>
      <c r="Q616" s="2">
        <v>111.13</v>
      </c>
      <c r="R616" s="2">
        <v>208.28</v>
      </c>
      <c r="S616" s="2">
        <v>208.28</v>
      </c>
      <c r="T616" s="2">
        <v>25.62</v>
      </c>
      <c r="U616" s="2">
        <v>295</v>
      </c>
      <c r="V616" s="2" t="s">
        <v>28</v>
      </c>
      <c r="X616" s="2"/>
      <c r="Y616" s="2"/>
    </row>
    <row r="617" spans="1:26" x14ac:dyDescent="0.25">
      <c r="A617">
        <v>616</v>
      </c>
      <c r="B617" t="s">
        <v>650</v>
      </c>
      <c r="C617" s="1">
        <v>31414</v>
      </c>
      <c r="D617" t="s">
        <v>23</v>
      </c>
      <c r="E617" s="2" t="s">
        <v>24</v>
      </c>
      <c r="F617" s="2" t="s">
        <v>34</v>
      </c>
      <c r="G617" s="2" t="s">
        <v>26</v>
      </c>
      <c r="H617" s="3">
        <v>39169</v>
      </c>
      <c r="I617" s="2">
        <v>2006</v>
      </c>
      <c r="J617" s="2">
        <v>2010</v>
      </c>
      <c r="K617" s="3">
        <v>43677</v>
      </c>
      <c r="L617" s="2">
        <v>0</v>
      </c>
      <c r="M617" s="2" t="s">
        <v>28</v>
      </c>
      <c r="N617" s="2">
        <v>33</v>
      </c>
      <c r="O617" s="2">
        <v>21.23</v>
      </c>
      <c r="P617" s="2">
        <v>33.57</v>
      </c>
      <c r="Q617" s="2">
        <v>120.65</v>
      </c>
      <c r="R617" s="2">
        <v>208.28</v>
      </c>
      <c r="S617" s="2">
        <v>208.28</v>
      </c>
      <c r="T617" s="2">
        <v>27.81</v>
      </c>
      <c r="U617" s="2">
        <v>74</v>
      </c>
      <c r="V617" s="2" t="s">
        <v>28</v>
      </c>
      <c r="X617" s="2"/>
      <c r="Y617" s="2"/>
    </row>
    <row r="618" spans="1:26" x14ac:dyDescent="0.25">
      <c r="A618">
        <v>617</v>
      </c>
      <c r="B618" t="s">
        <v>651</v>
      </c>
      <c r="C618" s="1">
        <v>25607</v>
      </c>
      <c r="D618" t="s">
        <v>23</v>
      </c>
      <c r="E618" s="2" t="s">
        <v>24</v>
      </c>
      <c r="F618" s="2" t="s">
        <v>34</v>
      </c>
      <c r="G618" s="2" t="s">
        <v>26</v>
      </c>
      <c r="H618" s="3">
        <v>33921</v>
      </c>
      <c r="I618" s="2">
        <v>1992</v>
      </c>
      <c r="J618" s="2">
        <v>2008</v>
      </c>
      <c r="K618" s="3">
        <v>43677</v>
      </c>
      <c r="L618" s="2">
        <v>0</v>
      </c>
      <c r="M618" s="2" t="s">
        <v>28</v>
      </c>
      <c r="N618" s="2">
        <v>49</v>
      </c>
      <c r="O618" s="2">
        <v>22.76</v>
      </c>
      <c r="P618" s="2">
        <v>49.47</v>
      </c>
      <c r="Q618" s="2">
        <v>108.86</v>
      </c>
      <c r="R618" s="2">
        <v>208.28</v>
      </c>
      <c r="S618" s="2">
        <v>208.28</v>
      </c>
      <c r="T618" s="2">
        <v>25.09</v>
      </c>
      <c r="U618" s="2">
        <v>838</v>
      </c>
      <c r="V618" s="2" t="s">
        <v>28</v>
      </c>
      <c r="X618" s="2"/>
      <c r="Y618" s="2"/>
    </row>
    <row r="619" spans="1:26" x14ac:dyDescent="0.25">
      <c r="A619">
        <v>618</v>
      </c>
      <c r="B619" t="s">
        <v>652</v>
      </c>
      <c r="C619" s="1">
        <v>33172</v>
      </c>
      <c r="D619" t="s">
        <v>23</v>
      </c>
      <c r="E619" s="2" t="s">
        <v>169</v>
      </c>
      <c r="F619" s="2" t="s">
        <v>25</v>
      </c>
      <c r="G619" s="2" t="s">
        <v>30</v>
      </c>
      <c r="H619" s="3">
        <v>41584</v>
      </c>
      <c r="I619" s="2">
        <v>2013</v>
      </c>
      <c r="J619" s="2">
        <v>2014</v>
      </c>
      <c r="K619" s="3">
        <v>43677</v>
      </c>
      <c r="L619" s="2">
        <v>0</v>
      </c>
      <c r="M619" s="2" t="s">
        <v>28</v>
      </c>
      <c r="N619" s="2">
        <v>28</v>
      </c>
      <c r="O619" s="2">
        <v>23.03</v>
      </c>
      <c r="P619" s="2">
        <v>28.76</v>
      </c>
      <c r="Q619" s="2">
        <v>104.33</v>
      </c>
      <c r="R619" s="2">
        <v>208.28</v>
      </c>
      <c r="S619" s="2">
        <v>208.28</v>
      </c>
      <c r="T619" s="2">
        <v>24.05</v>
      </c>
      <c r="U619" s="2">
        <v>24</v>
      </c>
      <c r="V619" s="2" t="s">
        <v>28</v>
      </c>
      <c r="X619" s="2"/>
      <c r="Y619" s="2"/>
    </row>
    <row r="620" spans="1:26" x14ac:dyDescent="0.25">
      <c r="A620">
        <v>619</v>
      </c>
      <c r="B620" t="s">
        <v>653</v>
      </c>
      <c r="C620" s="1">
        <v>25504</v>
      </c>
      <c r="D620" t="s">
        <v>23</v>
      </c>
      <c r="E620" s="2" t="s">
        <v>121</v>
      </c>
      <c r="F620" s="2" t="s">
        <v>34</v>
      </c>
      <c r="G620" s="2" t="s">
        <v>26</v>
      </c>
      <c r="H620" s="3">
        <v>33179</v>
      </c>
      <c r="I620" s="2">
        <v>1990</v>
      </c>
      <c r="J620" s="2">
        <v>1994</v>
      </c>
      <c r="K620" s="3">
        <v>43677</v>
      </c>
      <c r="L620" s="2">
        <v>0</v>
      </c>
      <c r="M620" s="2" t="s">
        <v>28</v>
      </c>
      <c r="N620" s="2">
        <v>49</v>
      </c>
      <c r="O620" s="2">
        <v>21.01</v>
      </c>
      <c r="P620" s="2">
        <v>49.75</v>
      </c>
      <c r="Q620" s="2">
        <v>107.95</v>
      </c>
      <c r="R620" s="2">
        <v>208.28</v>
      </c>
      <c r="S620" s="2">
        <v>208.28</v>
      </c>
      <c r="T620" s="2">
        <v>24.89</v>
      </c>
      <c r="U620" s="2">
        <v>179</v>
      </c>
      <c r="V620" s="2" t="s">
        <v>28</v>
      </c>
      <c r="X620" s="2"/>
      <c r="Y620" s="2"/>
    </row>
    <row r="621" spans="1:26" x14ac:dyDescent="0.25">
      <c r="A621">
        <v>620</v>
      </c>
      <c r="B621" t="s">
        <v>654</v>
      </c>
      <c r="C621" s="1">
        <v>21593</v>
      </c>
      <c r="D621" t="s">
        <v>23</v>
      </c>
      <c r="E621" s="2" t="s">
        <v>121</v>
      </c>
      <c r="F621" s="2" t="s">
        <v>34</v>
      </c>
      <c r="G621" s="2" t="s">
        <v>26</v>
      </c>
      <c r="H621" s="3">
        <v>29889</v>
      </c>
      <c r="I621" s="2">
        <v>1981</v>
      </c>
      <c r="J621" s="2">
        <v>1994</v>
      </c>
      <c r="K621" s="3">
        <v>43677</v>
      </c>
      <c r="L621" s="2">
        <v>0</v>
      </c>
      <c r="M621" s="2" t="s">
        <v>28</v>
      </c>
      <c r="N621" s="2">
        <v>60</v>
      </c>
      <c r="O621" s="2">
        <v>22.71</v>
      </c>
      <c r="P621" s="2">
        <v>60.46</v>
      </c>
      <c r="Q621" s="2">
        <v>92.99</v>
      </c>
      <c r="R621" s="2">
        <v>208.28</v>
      </c>
      <c r="S621" s="2">
        <v>208.28</v>
      </c>
      <c r="T621" s="2">
        <v>21.43</v>
      </c>
      <c r="U621" s="2">
        <v>920</v>
      </c>
      <c r="V621" s="2" t="s">
        <v>28</v>
      </c>
      <c r="X621" s="2"/>
      <c r="Y621" s="2"/>
    </row>
    <row r="622" spans="1:26" x14ac:dyDescent="0.25">
      <c r="A622">
        <v>621</v>
      </c>
      <c r="B622" t="s">
        <v>655</v>
      </c>
      <c r="C622" s="1">
        <v>18160</v>
      </c>
      <c r="D622" t="s">
        <v>23</v>
      </c>
      <c r="E622" s="2" t="s">
        <v>24</v>
      </c>
      <c r="F622" s="2" t="s">
        <v>34</v>
      </c>
      <c r="G622" s="2" t="s">
        <v>30</v>
      </c>
      <c r="H622" s="3">
        <v>26223</v>
      </c>
      <c r="I622" s="2">
        <v>1971</v>
      </c>
      <c r="J622" s="2">
        <v>1972</v>
      </c>
      <c r="K622" s="3">
        <v>43677</v>
      </c>
      <c r="L622" s="2">
        <v>0</v>
      </c>
      <c r="M622" s="2" t="s">
        <v>28</v>
      </c>
      <c r="N622" s="2">
        <v>69</v>
      </c>
      <c r="O622" s="2">
        <v>22.08</v>
      </c>
      <c r="P622" s="2">
        <v>69.86</v>
      </c>
      <c r="Q622" s="2">
        <v>104.33</v>
      </c>
      <c r="R622" s="2">
        <v>208.28</v>
      </c>
      <c r="S622" s="2">
        <v>208.28</v>
      </c>
      <c r="T622" s="2">
        <v>24.05</v>
      </c>
      <c r="U622" s="2">
        <v>28</v>
      </c>
      <c r="V622" s="2" t="s">
        <v>28</v>
      </c>
      <c r="X622" s="2"/>
      <c r="Y622" s="2"/>
    </row>
    <row r="623" spans="1:26" x14ac:dyDescent="0.25">
      <c r="A623">
        <v>622</v>
      </c>
      <c r="B623" t="s">
        <v>656</v>
      </c>
      <c r="C623" s="1">
        <v>21257</v>
      </c>
      <c r="D623" t="s">
        <v>23</v>
      </c>
      <c r="E623" s="2" t="s">
        <v>80</v>
      </c>
      <c r="F623" s="2" t="s">
        <v>34</v>
      </c>
      <c r="G623" s="2" t="s">
        <v>30</v>
      </c>
      <c r="H623" s="3">
        <v>33547</v>
      </c>
      <c r="I623" s="2">
        <v>1981</v>
      </c>
      <c r="J623" s="2">
        <v>1990</v>
      </c>
      <c r="K623" s="3">
        <v>43677</v>
      </c>
      <c r="L623" s="2">
        <v>0</v>
      </c>
      <c r="M623" s="2" t="s">
        <v>28</v>
      </c>
      <c r="N623" s="2">
        <v>61</v>
      </c>
      <c r="O623" s="2">
        <v>33.65</v>
      </c>
      <c r="P623" s="2">
        <v>61.38</v>
      </c>
      <c r="Q623" s="2">
        <v>98.88</v>
      </c>
      <c r="R623" s="2">
        <v>208.28</v>
      </c>
      <c r="S623" s="2">
        <v>208.28</v>
      </c>
      <c r="T623" s="2">
        <v>22.79</v>
      </c>
      <c r="U623" s="2">
        <v>564</v>
      </c>
      <c r="V623" s="2" t="s">
        <v>28</v>
      </c>
      <c r="X623" s="2"/>
      <c r="Y623" s="2"/>
    </row>
    <row r="624" spans="1:26" x14ac:dyDescent="0.25">
      <c r="A624">
        <v>623</v>
      </c>
      <c r="B624" t="s">
        <v>657</v>
      </c>
      <c r="C624" s="1">
        <v>10839</v>
      </c>
      <c r="D624" t="s">
        <v>23</v>
      </c>
      <c r="E624" s="2" t="s">
        <v>24</v>
      </c>
      <c r="F624" s="2" t="s">
        <v>34</v>
      </c>
      <c r="G624" s="2" t="s">
        <v>30</v>
      </c>
      <c r="H624" s="3">
        <v>19670</v>
      </c>
      <c r="I624" s="2">
        <v>1953</v>
      </c>
      <c r="J624" s="2">
        <v>1954</v>
      </c>
      <c r="K624" s="3">
        <v>39940</v>
      </c>
      <c r="L624" s="2">
        <v>1</v>
      </c>
      <c r="M624" s="2" t="s">
        <v>27</v>
      </c>
      <c r="N624" s="2">
        <v>79</v>
      </c>
      <c r="O624" s="2">
        <v>24.18</v>
      </c>
      <c r="P624" s="2">
        <v>79.67</v>
      </c>
      <c r="R624" s="2">
        <v>208.28</v>
      </c>
      <c r="S624" s="2">
        <v>208.28</v>
      </c>
      <c r="U624" s="2">
        <v>1</v>
      </c>
      <c r="V624" s="2" t="s">
        <v>28</v>
      </c>
      <c r="W624" s="2" t="s">
        <v>4399</v>
      </c>
      <c r="X624" s="2" t="s">
        <v>4474</v>
      </c>
      <c r="Y624" s="2" t="s">
        <v>4401</v>
      </c>
      <c r="Z624" s="2" t="s">
        <v>4469</v>
      </c>
    </row>
    <row r="625" spans="1:26" x14ac:dyDescent="0.25">
      <c r="A625">
        <v>624</v>
      </c>
      <c r="B625" t="s">
        <v>658</v>
      </c>
      <c r="C625" s="1">
        <v>14590</v>
      </c>
      <c r="D625" t="s">
        <v>23</v>
      </c>
      <c r="E625" s="2" t="s">
        <v>24</v>
      </c>
      <c r="F625" s="2" t="s">
        <v>34</v>
      </c>
      <c r="G625" s="2" t="s">
        <v>30</v>
      </c>
      <c r="H625" s="3">
        <v>22575</v>
      </c>
      <c r="I625" s="2">
        <v>1961</v>
      </c>
      <c r="J625" s="2">
        <v>1965</v>
      </c>
      <c r="K625" s="3">
        <v>42240</v>
      </c>
      <c r="L625" s="2">
        <v>1</v>
      </c>
      <c r="M625" s="2" t="s">
        <v>27</v>
      </c>
      <c r="N625" s="2">
        <v>75</v>
      </c>
      <c r="O625" s="2">
        <v>21.86</v>
      </c>
      <c r="P625" s="2">
        <v>75.7</v>
      </c>
      <c r="Q625" s="2">
        <v>102.06</v>
      </c>
      <c r="R625" s="2">
        <v>208.28</v>
      </c>
      <c r="S625" s="2">
        <v>208.28</v>
      </c>
      <c r="T625" s="2">
        <v>23.53</v>
      </c>
      <c r="U625" s="2">
        <v>133</v>
      </c>
      <c r="V625" s="2" t="s">
        <v>28</v>
      </c>
      <c r="W625" s="2" t="s">
        <v>4395</v>
      </c>
      <c r="X625" s="2" t="s">
        <v>4475</v>
      </c>
      <c r="Y625" s="2" t="s">
        <v>4421</v>
      </c>
      <c r="Z625" s="2" t="s">
        <v>4435</v>
      </c>
    </row>
    <row r="626" spans="1:26" x14ac:dyDescent="0.25">
      <c r="A626">
        <v>625</v>
      </c>
      <c r="B626" t="s">
        <v>659</v>
      </c>
      <c r="C626" s="1">
        <v>30480</v>
      </c>
      <c r="D626" t="s">
        <v>23</v>
      </c>
      <c r="E626" s="2" t="s">
        <v>169</v>
      </c>
      <c r="F626" s="2" t="s">
        <v>34</v>
      </c>
      <c r="G626" s="2" t="s">
        <v>30</v>
      </c>
      <c r="H626" s="3">
        <v>39022</v>
      </c>
      <c r="I626" s="2">
        <v>2006</v>
      </c>
      <c r="J626" s="2">
        <v>2017</v>
      </c>
      <c r="K626" s="3">
        <v>43677</v>
      </c>
      <c r="L626" s="2">
        <v>0</v>
      </c>
      <c r="M626" s="2" t="s">
        <v>28</v>
      </c>
      <c r="N626" s="2">
        <v>36</v>
      </c>
      <c r="O626" s="2">
        <v>23.39</v>
      </c>
      <c r="P626" s="2">
        <v>36.130000000000003</v>
      </c>
      <c r="Q626" s="2">
        <v>102.06</v>
      </c>
      <c r="R626" s="2">
        <v>208.28</v>
      </c>
      <c r="S626" s="2">
        <v>208.28</v>
      </c>
      <c r="T626" s="2">
        <v>23.53</v>
      </c>
      <c r="U626" s="2">
        <v>439</v>
      </c>
      <c r="V626" s="2" t="s">
        <v>28</v>
      </c>
      <c r="X626" s="2"/>
      <c r="Y626" s="2"/>
    </row>
    <row r="627" spans="1:26" x14ac:dyDescent="0.25">
      <c r="A627">
        <v>626</v>
      </c>
      <c r="B627" t="s">
        <v>660</v>
      </c>
      <c r="C627" s="1">
        <v>26054</v>
      </c>
      <c r="D627" t="s">
        <v>23</v>
      </c>
      <c r="E627" s="2" t="s">
        <v>24</v>
      </c>
      <c r="F627" s="2" t="s">
        <v>25</v>
      </c>
      <c r="G627" s="2" t="s">
        <v>26</v>
      </c>
      <c r="H627" s="3">
        <v>34647</v>
      </c>
      <c r="I627" s="2">
        <v>1994</v>
      </c>
      <c r="J627" s="2">
        <v>1995</v>
      </c>
      <c r="K627" s="3">
        <v>43677</v>
      </c>
      <c r="L627" s="2">
        <v>0</v>
      </c>
      <c r="M627" s="2" t="s">
        <v>28</v>
      </c>
      <c r="N627" s="2">
        <v>48</v>
      </c>
      <c r="O627" s="2">
        <v>23.53</v>
      </c>
      <c r="P627" s="2">
        <v>48.25</v>
      </c>
      <c r="Q627" s="2">
        <v>115.67</v>
      </c>
      <c r="R627" s="2">
        <v>208.28</v>
      </c>
      <c r="S627" s="2">
        <v>208.28</v>
      </c>
      <c r="T627" s="2">
        <v>26.66</v>
      </c>
      <c r="U627" s="2">
        <v>23</v>
      </c>
      <c r="V627" s="2" t="s">
        <v>28</v>
      </c>
      <c r="X627" s="2"/>
      <c r="Y627" s="2"/>
    </row>
    <row r="628" spans="1:26" x14ac:dyDescent="0.25">
      <c r="A628">
        <v>627</v>
      </c>
      <c r="B628" t="s">
        <v>661</v>
      </c>
      <c r="C628" s="1">
        <v>32958</v>
      </c>
      <c r="D628" t="s">
        <v>85</v>
      </c>
      <c r="E628" s="2" t="s">
        <v>24</v>
      </c>
      <c r="F628" s="2" t="s">
        <v>34</v>
      </c>
      <c r="G628" s="2" t="s">
        <v>26</v>
      </c>
      <c r="H628" s="3">
        <v>41215</v>
      </c>
      <c r="I628" s="2">
        <v>2012</v>
      </c>
      <c r="J628" s="2">
        <v>2020</v>
      </c>
      <c r="K628" s="3">
        <v>43677</v>
      </c>
      <c r="L628" s="2">
        <v>0</v>
      </c>
      <c r="M628" s="2" t="s">
        <v>28</v>
      </c>
      <c r="N628" s="2">
        <v>29</v>
      </c>
      <c r="O628" s="2">
        <v>22.61</v>
      </c>
      <c r="P628" s="2">
        <v>29.35</v>
      </c>
      <c r="Q628" s="2">
        <v>113.4</v>
      </c>
      <c r="R628" s="2">
        <v>208.28</v>
      </c>
      <c r="S628" s="2">
        <v>208.28</v>
      </c>
      <c r="T628" s="2">
        <v>26.14</v>
      </c>
      <c r="U628" s="2">
        <v>173</v>
      </c>
      <c r="V628" s="2" t="s">
        <v>28</v>
      </c>
      <c r="X628" s="2"/>
      <c r="Y628" s="2"/>
    </row>
    <row r="629" spans="1:26" x14ac:dyDescent="0.25">
      <c r="A629">
        <v>628</v>
      </c>
      <c r="B629" t="s">
        <v>662</v>
      </c>
      <c r="C629" s="1">
        <v>24900</v>
      </c>
      <c r="D629" t="s">
        <v>23</v>
      </c>
      <c r="E629" s="2" t="s">
        <v>24</v>
      </c>
      <c r="F629" s="2" t="s">
        <v>34</v>
      </c>
      <c r="G629" s="2" t="s">
        <v>30</v>
      </c>
      <c r="H629" s="3">
        <v>33236</v>
      </c>
      <c r="I629" s="2">
        <v>1990</v>
      </c>
      <c r="J629" s="2">
        <v>1996</v>
      </c>
      <c r="K629" s="3">
        <v>43677</v>
      </c>
      <c r="L629" s="2">
        <v>0</v>
      </c>
      <c r="M629" s="2" t="s">
        <v>28</v>
      </c>
      <c r="N629" s="2">
        <v>51</v>
      </c>
      <c r="O629" s="2">
        <v>22.82</v>
      </c>
      <c r="P629" s="2">
        <v>51.41</v>
      </c>
      <c r="Q629" s="2">
        <v>113.4</v>
      </c>
      <c r="R629" s="2">
        <v>208.28</v>
      </c>
      <c r="S629" s="2">
        <v>208.28</v>
      </c>
      <c r="T629" s="2">
        <v>26.14</v>
      </c>
      <c r="U629" s="2">
        <v>45</v>
      </c>
      <c r="V629" s="2" t="s">
        <v>28</v>
      </c>
      <c r="X629" s="2"/>
      <c r="Y629" s="2"/>
    </row>
    <row r="630" spans="1:26" x14ac:dyDescent="0.25">
      <c r="A630">
        <v>629</v>
      </c>
      <c r="B630" t="s">
        <v>663</v>
      </c>
      <c r="C630" s="1">
        <v>27474</v>
      </c>
      <c r="D630" t="s">
        <v>23</v>
      </c>
      <c r="E630" s="2" t="s">
        <v>169</v>
      </c>
      <c r="F630" s="2" t="s">
        <v>25</v>
      </c>
      <c r="G630" s="2" t="s">
        <v>30</v>
      </c>
      <c r="H630" s="3">
        <v>38657</v>
      </c>
      <c r="I630" s="2">
        <v>2005</v>
      </c>
      <c r="J630" s="2">
        <v>2011</v>
      </c>
      <c r="K630" s="3">
        <v>43677</v>
      </c>
      <c r="L630" s="2">
        <v>0</v>
      </c>
      <c r="M630" s="2" t="s">
        <v>28</v>
      </c>
      <c r="N630" s="2">
        <v>44</v>
      </c>
      <c r="O630" s="2">
        <v>30.62</v>
      </c>
      <c r="P630" s="2">
        <v>44.36</v>
      </c>
      <c r="Q630" s="2">
        <v>111.13</v>
      </c>
      <c r="R630" s="2">
        <v>208.28</v>
      </c>
      <c r="S630" s="2">
        <v>208.28</v>
      </c>
      <c r="T630" s="2">
        <v>25.62</v>
      </c>
      <c r="U630" s="2">
        <v>336</v>
      </c>
      <c r="V630" s="2" t="s">
        <v>28</v>
      </c>
      <c r="X630" s="2"/>
      <c r="Y630" s="2"/>
    </row>
    <row r="631" spans="1:26" x14ac:dyDescent="0.25">
      <c r="A631">
        <v>630</v>
      </c>
      <c r="B631" t="s">
        <v>664</v>
      </c>
      <c r="C631" s="1">
        <v>29165</v>
      </c>
      <c r="D631" t="s">
        <v>23</v>
      </c>
      <c r="E631" s="2" t="s">
        <v>169</v>
      </c>
      <c r="F631" s="2" t="s">
        <v>34</v>
      </c>
      <c r="G631" s="2" t="s">
        <v>26</v>
      </c>
      <c r="H631" s="3">
        <v>36466</v>
      </c>
      <c r="I631" s="2">
        <v>1999</v>
      </c>
      <c r="J631" s="2">
        <v>2013</v>
      </c>
      <c r="K631" s="3">
        <v>43677</v>
      </c>
      <c r="L631" s="2">
        <v>0</v>
      </c>
      <c r="M631" s="2" t="s">
        <v>28</v>
      </c>
      <c r="N631" s="2">
        <v>39</v>
      </c>
      <c r="O631" s="2">
        <v>19.989999999999998</v>
      </c>
      <c r="P631" s="2">
        <v>39.729999999999997</v>
      </c>
      <c r="Q631" s="2">
        <v>99.79</v>
      </c>
      <c r="R631" s="2">
        <v>208.28</v>
      </c>
      <c r="S631" s="2">
        <v>208.28</v>
      </c>
      <c r="T631" s="2">
        <v>23</v>
      </c>
      <c r="U631" s="2">
        <v>961</v>
      </c>
      <c r="V631" s="2" t="s">
        <v>27</v>
      </c>
      <c r="X631" s="2"/>
      <c r="Y631" s="2"/>
    </row>
    <row r="632" spans="1:26" x14ac:dyDescent="0.25">
      <c r="A632">
        <v>631</v>
      </c>
      <c r="B632" t="s">
        <v>665</v>
      </c>
      <c r="C632" s="1">
        <v>30222</v>
      </c>
      <c r="D632" t="s">
        <v>23</v>
      </c>
      <c r="E632" s="2" t="s">
        <v>80</v>
      </c>
      <c r="F632" s="2" t="s">
        <v>34</v>
      </c>
      <c r="G632" s="2" t="s">
        <v>26</v>
      </c>
      <c r="H632" s="3">
        <v>38295</v>
      </c>
      <c r="I632" s="2">
        <v>2004</v>
      </c>
      <c r="J632" s="2">
        <v>2018</v>
      </c>
      <c r="K632" s="3">
        <v>43677</v>
      </c>
      <c r="L632" s="2">
        <v>0</v>
      </c>
      <c r="M632" s="2" t="s">
        <v>28</v>
      </c>
      <c r="N632" s="2">
        <v>36</v>
      </c>
      <c r="O632" s="2">
        <v>22.1</v>
      </c>
      <c r="P632" s="2">
        <v>36.840000000000003</v>
      </c>
      <c r="Q632" s="2">
        <v>114.3</v>
      </c>
      <c r="R632" s="2">
        <v>208.28</v>
      </c>
      <c r="S632" s="2">
        <v>208.28</v>
      </c>
      <c r="T632" s="2">
        <v>26.35</v>
      </c>
      <c r="U632" s="2">
        <v>590</v>
      </c>
      <c r="V632" s="2" t="s">
        <v>28</v>
      </c>
      <c r="X632" s="2"/>
      <c r="Y632" s="2"/>
    </row>
    <row r="633" spans="1:26" x14ac:dyDescent="0.25">
      <c r="A633">
        <v>632</v>
      </c>
      <c r="B633" t="s">
        <v>666</v>
      </c>
      <c r="C633" s="1">
        <v>23309</v>
      </c>
      <c r="D633" t="s">
        <v>23</v>
      </c>
      <c r="E633" s="2" t="s">
        <v>169</v>
      </c>
      <c r="F633" s="2" t="s">
        <v>25</v>
      </c>
      <c r="G633" s="2" t="s">
        <v>30</v>
      </c>
      <c r="H633" s="3">
        <v>32456</v>
      </c>
      <c r="I633" s="2">
        <v>1988</v>
      </c>
      <c r="J633" s="2">
        <v>1990</v>
      </c>
      <c r="K633" s="3">
        <v>43677</v>
      </c>
      <c r="L633" s="2">
        <v>0</v>
      </c>
      <c r="M633" s="2" t="s">
        <v>28</v>
      </c>
      <c r="N633" s="2">
        <v>55</v>
      </c>
      <c r="O633" s="2">
        <v>25.04</v>
      </c>
      <c r="P633" s="2">
        <v>55.76</v>
      </c>
      <c r="Q633" s="2">
        <v>102.06</v>
      </c>
      <c r="R633" s="2">
        <v>208.28</v>
      </c>
      <c r="S633" s="2">
        <v>208.28</v>
      </c>
      <c r="T633" s="2">
        <v>23.53</v>
      </c>
      <c r="U633" s="2">
        <v>64</v>
      </c>
      <c r="V633" s="2" t="s">
        <v>28</v>
      </c>
      <c r="X633" s="2"/>
      <c r="Y633" s="2"/>
    </row>
    <row r="634" spans="1:26" x14ac:dyDescent="0.25">
      <c r="A634">
        <v>633</v>
      </c>
      <c r="B634" t="s">
        <v>667</v>
      </c>
      <c r="C634" s="1">
        <v>33091</v>
      </c>
      <c r="D634" t="s">
        <v>23</v>
      </c>
      <c r="E634" s="2" t="s">
        <v>169</v>
      </c>
      <c r="F634" s="2" t="s">
        <v>34</v>
      </c>
      <c r="G634" s="2" t="s">
        <v>26</v>
      </c>
      <c r="H634" s="3">
        <v>40935</v>
      </c>
      <c r="I634" s="2">
        <v>2011</v>
      </c>
      <c r="J634" s="2">
        <v>2014</v>
      </c>
      <c r="K634" s="3">
        <v>43677</v>
      </c>
      <c r="L634" s="2">
        <v>0</v>
      </c>
      <c r="M634" s="2" t="s">
        <v>28</v>
      </c>
      <c r="N634" s="2">
        <v>28</v>
      </c>
      <c r="O634" s="2">
        <v>21.48</v>
      </c>
      <c r="P634" s="2">
        <v>28.98</v>
      </c>
      <c r="Q634" s="2">
        <v>115.67</v>
      </c>
      <c r="R634" s="2">
        <v>208.28</v>
      </c>
      <c r="S634" s="2">
        <v>208.28</v>
      </c>
      <c r="T634" s="2">
        <v>26.66</v>
      </c>
      <c r="U634" s="2">
        <v>51</v>
      </c>
      <c r="V634" s="2" t="s">
        <v>28</v>
      </c>
      <c r="X634" s="2"/>
      <c r="Y634" s="2"/>
    </row>
    <row r="635" spans="1:26" x14ac:dyDescent="0.25">
      <c r="A635">
        <v>634</v>
      </c>
      <c r="B635" t="s">
        <v>668</v>
      </c>
      <c r="C635" s="1">
        <v>7779</v>
      </c>
      <c r="D635" t="s">
        <v>23</v>
      </c>
      <c r="E635" s="2" t="s">
        <v>24</v>
      </c>
      <c r="F635" s="2" t="s">
        <v>34</v>
      </c>
      <c r="G635" s="2" t="s">
        <v>30</v>
      </c>
      <c r="H635" s="3">
        <v>18203</v>
      </c>
      <c r="I635" s="2">
        <v>1949</v>
      </c>
      <c r="J635" s="2">
        <v>1953</v>
      </c>
      <c r="K635" s="3">
        <v>31308</v>
      </c>
      <c r="L635" s="2">
        <v>1</v>
      </c>
      <c r="M635" s="2" t="s">
        <v>27</v>
      </c>
      <c r="N635" s="2">
        <v>64</v>
      </c>
      <c r="O635" s="2">
        <v>28.54</v>
      </c>
      <c r="P635" s="2">
        <v>64.42</v>
      </c>
      <c r="Q635" s="2">
        <v>108.86</v>
      </c>
      <c r="R635" s="2">
        <v>208.28</v>
      </c>
      <c r="S635" s="2">
        <v>208.28</v>
      </c>
      <c r="T635" s="2">
        <v>25.09</v>
      </c>
      <c r="U635" s="2">
        <v>219</v>
      </c>
      <c r="V635" s="2" t="s">
        <v>28</v>
      </c>
      <c r="W635" s="2" t="s">
        <v>4399</v>
      </c>
      <c r="X635" s="2" t="s">
        <v>4432</v>
      </c>
      <c r="Y635" s="2" t="s">
        <v>4401</v>
      </c>
      <c r="Z635" s="2" t="s">
        <v>4469</v>
      </c>
    </row>
    <row r="636" spans="1:26" x14ac:dyDescent="0.25">
      <c r="A636">
        <v>635</v>
      </c>
      <c r="B636" t="s">
        <v>669</v>
      </c>
      <c r="C636" s="1">
        <v>18077</v>
      </c>
      <c r="D636" t="s">
        <v>23</v>
      </c>
      <c r="E636" s="2" t="s">
        <v>80</v>
      </c>
      <c r="F636" s="2" t="s">
        <v>34</v>
      </c>
      <c r="G636" s="2" t="s">
        <v>30</v>
      </c>
      <c r="H636" s="3">
        <v>28054</v>
      </c>
      <c r="I636" s="2">
        <v>1976</v>
      </c>
      <c r="J636" s="2">
        <v>1983</v>
      </c>
      <c r="K636" s="3">
        <v>43677</v>
      </c>
      <c r="L636" s="2">
        <v>0</v>
      </c>
      <c r="M636" s="2" t="s">
        <v>28</v>
      </c>
      <c r="N636" s="2">
        <v>70</v>
      </c>
      <c r="O636" s="2">
        <v>27.32</v>
      </c>
      <c r="P636" s="2">
        <v>70.09</v>
      </c>
      <c r="Q636" s="2">
        <v>97.52</v>
      </c>
      <c r="R636" s="2">
        <v>208.28</v>
      </c>
      <c r="S636" s="2">
        <v>208.28</v>
      </c>
      <c r="T636" s="2">
        <v>22.48</v>
      </c>
      <c r="U636" s="2">
        <v>488</v>
      </c>
      <c r="V636" s="2" t="s">
        <v>28</v>
      </c>
      <c r="X636" s="2"/>
      <c r="Y636" s="2"/>
    </row>
    <row r="637" spans="1:26" x14ac:dyDescent="0.25">
      <c r="A637">
        <v>636</v>
      </c>
      <c r="B637" t="s">
        <v>670</v>
      </c>
      <c r="C637" s="1">
        <v>29717</v>
      </c>
      <c r="D637" t="s">
        <v>23</v>
      </c>
      <c r="E637" s="2" t="s">
        <v>24</v>
      </c>
      <c r="F637" s="2" t="s">
        <v>25</v>
      </c>
      <c r="G637" s="2" t="s">
        <v>26</v>
      </c>
      <c r="H637" s="3">
        <v>36882</v>
      </c>
      <c r="I637" s="2">
        <v>2000</v>
      </c>
      <c r="J637" s="2">
        <v>2003</v>
      </c>
      <c r="K637" s="3">
        <v>43677</v>
      </c>
      <c r="L637" s="2">
        <v>0</v>
      </c>
      <c r="M637" s="2" t="s">
        <v>28</v>
      </c>
      <c r="N637" s="2">
        <v>38</v>
      </c>
      <c r="O637" s="2">
        <v>19.62</v>
      </c>
      <c r="P637" s="2">
        <v>38.22</v>
      </c>
      <c r="Q637" s="2">
        <v>108.86</v>
      </c>
      <c r="R637" s="2">
        <v>208.28</v>
      </c>
      <c r="S637" s="2">
        <v>208.28</v>
      </c>
      <c r="T637" s="2">
        <v>25.09</v>
      </c>
      <c r="U637" s="2">
        <v>93</v>
      </c>
      <c r="V637" s="2" t="s">
        <v>28</v>
      </c>
      <c r="X637" s="2"/>
      <c r="Y637" s="2"/>
    </row>
    <row r="638" spans="1:26" x14ac:dyDescent="0.25">
      <c r="A638">
        <v>637</v>
      </c>
      <c r="B638" t="s">
        <v>671</v>
      </c>
      <c r="C638" s="1">
        <v>19711</v>
      </c>
      <c r="D638" t="s">
        <v>23</v>
      </c>
      <c r="E638" s="2" t="s">
        <v>24</v>
      </c>
      <c r="F638" s="2" t="s">
        <v>34</v>
      </c>
      <c r="G638" s="2" t="s">
        <v>26</v>
      </c>
      <c r="H638" s="3">
        <v>28055</v>
      </c>
      <c r="I638" s="2">
        <v>1976</v>
      </c>
      <c r="J638" s="2">
        <v>1978</v>
      </c>
      <c r="K638" s="3">
        <v>43677</v>
      </c>
      <c r="L638" s="2">
        <v>0</v>
      </c>
      <c r="M638" s="2" t="s">
        <v>28</v>
      </c>
      <c r="N638" s="2">
        <v>65</v>
      </c>
      <c r="O638" s="2">
        <v>22.84</v>
      </c>
      <c r="P638" s="2">
        <v>65.62</v>
      </c>
      <c r="Q638" s="2">
        <v>99.79</v>
      </c>
      <c r="R638" s="2">
        <v>208.28</v>
      </c>
      <c r="S638" s="2">
        <v>208.28</v>
      </c>
      <c r="T638" s="2">
        <v>23</v>
      </c>
      <c r="U638" s="2">
        <v>79</v>
      </c>
      <c r="V638" s="2" t="s">
        <v>28</v>
      </c>
      <c r="X638" s="2"/>
      <c r="Y638" s="2"/>
    </row>
    <row r="639" spans="1:26" x14ac:dyDescent="0.25">
      <c r="A639">
        <v>638</v>
      </c>
      <c r="B639" t="s">
        <v>672</v>
      </c>
      <c r="C639" s="1">
        <v>33288</v>
      </c>
      <c r="D639" t="s">
        <v>23</v>
      </c>
      <c r="E639" s="2" t="s">
        <v>169</v>
      </c>
      <c r="F639" s="2" t="s">
        <v>34</v>
      </c>
      <c r="G639" s="2" t="s">
        <v>26</v>
      </c>
      <c r="H639" s="3">
        <v>41999</v>
      </c>
      <c r="I639" s="2">
        <v>2014</v>
      </c>
      <c r="J639" s="2">
        <v>2018</v>
      </c>
      <c r="K639" s="3">
        <v>43677</v>
      </c>
      <c r="L639" s="2">
        <v>0</v>
      </c>
      <c r="M639" s="2" t="s">
        <v>28</v>
      </c>
      <c r="N639" s="2">
        <v>28</v>
      </c>
      <c r="O639" s="2">
        <v>23.85</v>
      </c>
      <c r="P639" s="2">
        <v>28.44</v>
      </c>
      <c r="Q639" s="2">
        <v>107.5</v>
      </c>
      <c r="R639" s="2">
        <v>208.28</v>
      </c>
      <c r="S639" s="2">
        <v>208.28</v>
      </c>
      <c r="T639" s="2">
        <v>24.78</v>
      </c>
      <c r="U639" s="2">
        <v>18</v>
      </c>
      <c r="V639" s="2" t="s">
        <v>28</v>
      </c>
      <c r="X639" s="2"/>
      <c r="Y639" s="2"/>
    </row>
    <row r="640" spans="1:26" x14ac:dyDescent="0.25">
      <c r="A640">
        <v>639</v>
      </c>
      <c r="B640" t="s">
        <v>673</v>
      </c>
      <c r="C640" s="1">
        <v>25856</v>
      </c>
      <c r="D640" t="s">
        <v>23</v>
      </c>
      <c r="E640" s="2" t="s">
        <v>24</v>
      </c>
      <c r="F640" s="2" t="s">
        <v>34</v>
      </c>
      <c r="G640" s="2" t="s">
        <v>30</v>
      </c>
      <c r="H640" s="3">
        <v>34278</v>
      </c>
      <c r="I640" s="2">
        <v>1993</v>
      </c>
      <c r="J640" s="2">
        <v>1996</v>
      </c>
      <c r="K640" s="3">
        <v>43677</v>
      </c>
      <c r="L640" s="2">
        <v>0</v>
      </c>
      <c r="M640" s="2" t="s">
        <v>28</v>
      </c>
      <c r="N640" s="2">
        <v>48</v>
      </c>
      <c r="O640" s="2">
        <v>23.06</v>
      </c>
      <c r="P640" s="2">
        <v>48.79</v>
      </c>
      <c r="Q640" s="2">
        <v>122.47</v>
      </c>
      <c r="R640" s="2">
        <v>208.28</v>
      </c>
      <c r="S640" s="2">
        <v>208.28</v>
      </c>
      <c r="T640" s="2">
        <v>28.23</v>
      </c>
      <c r="U640" s="2">
        <v>68</v>
      </c>
      <c r="V640" s="2" t="s">
        <v>28</v>
      </c>
      <c r="X640" s="2"/>
      <c r="Y640" s="2"/>
    </row>
    <row r="641" spans="1:26" x14ac:dyDescent="0.25">
      <c r="A641">
        <v>640</v>
      </c>
      <c r="B641" t="s">
        <v>674</v>
      </c>
      <c r="C641" s="1">
        <v>30996</v>
      </c>
      <c r="D641" t="s">
        <v>23</v>
      </c>
      <c r="E641" s="2" t="s">
        <v>24</v>
      </c>
      <c r="F641" s="2" t="s">
        <v>34</v>
      </c>
      <c r="G641" s="2" t="s">
        <v>26</v>
      </c>
      <c r="H641" s="3">
        <v>37968</v>
      </c>
      <c r="I641" s="2">
        <v>2003</v>
      </c>
      <c r="J641" s="2">
        <v>2018</v>
      </c>
      <c r="K641" s="3">
        <v>43677</v>
      </c>
      <c r="L641" s="2">
        <v>0</v>
      </c>
      <c r="M641" s="2" t="s">
        <v>28</v>
      </c>
      <c r="N641" s="2">
        <v>34</v>
      </c>
      <c r="O641" s="2">
        <v>19.09</v>
      </c>
      <c r="P641" s="2">
        <v>34.72</v>
      </c>
      <c r="Q641" s="2">
        <v>122.47</v>
      </c>
      <c r="R641" s="2">
        <v>208.28</v>
      </c>
      <c r="S641" s="2">
        <v>208.28</v>
      </c>
      <c r="T641" s="2">
        <v>28.23</v>
      </c>
      <c r="U641" s="2">
        <v>736</v>
      </c>
      <c r="V641" s="2" t="s">
        <v>28</v>
      </c>
      <c r="X641" s="2"/>
      <c r="Y641" s="2"/>
    </row>
    <row r="642" spans="1:26" x14ac:dyDescent="0.25">
      <c r="A642">
        <v>641</v>
      </c>
      <c r="B642" t="s">
        <v>675</v>
      </c>
      <c r="C642" s="1">
        <v>22699</v>
      </c>
      <c r="D642" t="s">
        <v>23</v>
      </c>
      <c r="E642" s="2" t="s">
        <v>121</v>
      </c>
      <c r="F642" s="2" t="s">
        <v>34</v>
      </c>
      <c r="G642" s="2" t="s">
        <v>30</v>
      </c>
      <c r="H642" s="3">
        <v>30982</v>
      </c>
      <c r="I642" s="2">
        <v>1984</v>
      </c>
      <c r="J642" s="2">
        <v>1992</v>
      </c>
      <c r="K642" s="3">
        <v>43677</v>
      </c>
      <c r="L642" s="2">
        <v>0</v>
      </c>
      <c r="M642" s="2" t="s">
        <v>28</v>
      </c>
      <c r="N642" s="2">
        <v>57</v>
      </c>
      <c r="O642" s="2">
        <v>22.68</v>
      </c>
      <c r="P642" s="2">
        <v>57.43</v>
      </c>
      <c r="Q642" s="2">
        <v>106.59</v>
      </c>
      <c r="R642" s="2">
        <v>208.28</v>
      </c>
      <c r="S642" s="2">
        <v>208.28</v>
      </c>
      <c r="T642" s="2">
        <v>24.57</v>
      </c>
      <c r="U642" s="2">
        <v>491</v>
      </c>
      <c r="V642" s="2" t="s">
        <v>28</v>
      </c>
      <c r="X642" s="2"/>
      <c r="Y642" s="2"/>
    </row>
    <row r="643" spans="1:26" x14ac:dyDescent="0.25">
      <c r="A643">
        <v>642</v>
      </c>
      <c r="B643" t="s">
        <v>676</v>
      </c>
      <c r="C643" s="1">
        <v>25228</v>
      </c>
      <c r="D643" t="s">
        <v>23</v>
      </c>
      <c r="E643" s="2" t="s">
        <v>80</v>
      </c>
      <c r="F643" s="2" t="s">
        <v>25</v>
      </c>
      <c r="G643" s="2" t="s">
        <v>30</v>
      </c>
      <c r="H643" s="3">
        <v>34291</v>
      </c>
      <c r="I643" s="2">
        <v>1993</v>
      </c>
      <c r="J643" s="2">
        <v>1994</v>
      </c>
      <c r="K643" s="3">
        <v>43677</v>
      </c>
      <c r="L643" s="2">
        <v>0</v>
      </c>
      <c r="M643" s="2" t="s">
        <v>28</v>
      </c>
      <c r="N643" s="2">
        <v>50</v>
      </c>
      <c r="O643" s="2">
        <v>24.81</v>
      </c>
      <c r="P643" s="2">
        <v>50.51</v>
      </c>
      <c r="Q643" s="2">
        <v>117.93</v>
      </c>
      <c r="R643" s="2">
        <v>208.28</v>
      </c>
      <c r="S643" s="2">
        <v>208.28</v>
      </c>
      <c r="T643" s="2">
        <v>27.19</v>
      </c>
      <c r="U643" s="2">
        <v>22</v>
      </c>
      <c r="V643" s="2" t="s">
        <v>27</v>
      </c>
      <c r="X643" s="2"/>
      <c r="Y643" s="2"/>
    </row>
    <row r="644" spans="1:26" x14ac:dyDescent="0.25">
      <c r="A644">
        <v>643</v>
      </c>
      <c r="B644" t="s">
        <v>677</v>
      </c>
      <c r="C644" s="1">
        <v>30609</v>
      </c>
      <c r="D644" t="s">
        <v>23</v>
      </c>
      <c r="E644" s="2" t="s">
        <v>169</v>
      </c>
      <c r="F644" s="2" t="s">
        <v>34</v>
      </c>
      <c r="G644" s="2" t="s">
        <v>26</v>
      </c>
      <c r="H644" s="3">
        <v>39176</v>
      </c>
      <c r="I644" s="2">
        <v>2006</v>
      </c>
      <c r="J644" s="2">
        <v>2007</v>
      </c>
      <c r="K644" s="3">
        <v>43677</v>
      </c>
      <c r="L644" s="2">
        <v>0</v>
      </c>
      <c r="M644" s="2" t="s">
        <v>28</v>
      </c>
      <c r="N644" s="2">
        <v>35</v>
      </c>
      <c r="O644" s="2">
        <v>23.46</v>
      </c>
      <c r="P644" s="2">
        <v>35.78</v>
      </c>
      <c r="Q644" s="2">
        <v>111.13</v>
      </c>
      <c r="R644" s="2">
        <v>208.28</v>
      </c>
      <c r="S644" s="2">
        <v>208.28</v>
      </c>
      <c r="T644" s="2">
        <v>25.62</v>
      </c>
      <c r="U644" s="2">
        <v>6</v>
      </c>
      <c r="V644" s="2" t="s">
        <v>28</v>
      </c>
      <c r="X644" s="2"/>
      <c r="Y644" s="2"/>
    </row>
    <row r="645" spans="1:26" x14ac:dyDescent="0.25">
      <c r="A645">
        <v>644</v>
      </c>
      <c r="B645" t="s">
        <v>678</v>
      </c>
      <c r="C645" s="1">
        <v>32937</v>
      </c>
      <c r="D645" t="s">
        <v>85</v>
      </c>
      <c r="E645" s="2" t="s">
        <v>169</v>
      </c>
      <c r="F645" s="2" t="s">
        <v>34</v>
      </c>
      <c r="G645" s="2" t="s">
        <v>30</v>
      </c>
      <c r="H645" s="3">
        <v>41581</v>
      </c>
      <c r="I645" s="2">
        <v>2013</v>
      </c>
      <c r="J645" s="2">
        <v>2020</v>
      </c>
      <c r="K645" s="3">
        <v>43677</v>
      </c>
      <c r="L645" s="2">
        <v>0</v>
      </c>
      <c r="M645" s="2" t="s">
        <v>28</v>
      </c>
      <c r="N645" s="2">
        <v>29</v>
      </c>
      <c r="O645" s="2">
        <v>23.67</v>
      </c>
      <c r="P645" s="2">
        <v>29.4</v>
      </c>
      <c r="Q645" s="2">
        <v>111.13</v>
      </c>
      <c r="R645" s="2">
        <v>208.28</v>
      </c>
      <c r="S645" s="2">
        <v>210.82</v>
      </c>
      <c r="T645" s="2">
        <v>25.62</v>
      </c>
      <c r="U645" s="2">
        <v>136</v>
      </c>
      <c r="V645" s="2" t="s">
        <v>28</v>
      </c>
      <c r="X645" s="2"/>
      <c r="Y645" s="2"/>
    </row>
    <row r="646" spans="1:26" x14ac:dyDescent="0.25">
      <c r="A646">
        <v>645</v>
      </c>
      <c r="B646" t="s">
        <v>679</v>
      </c>
      <c r="C646" s="1">
        <v>32387</v>
      </c>
      <c r="D646" t="s">
        <v>23</v>
      </c>
      <c r="E646" s="2" t="s">
        <v>80</v>
      </c>
      <c r="F646" s="2" t="s">
        <v>34</v>
      </c>
      <c r="G646" s="2" t="s">
        <v>30</v>
      </c>
      <c r="H646" s="3">
        <v>41218</v>
      </c>
      <c r="I646" s="2">
        <v>2012</v>
      </c>
      <c r="J646" s="2">
        <v>2019</v>
      </c>
      <c r="K646" s="3">
        <v>43677</v>
      </c>
      <c r="L646" s="2">
        <v>0</v>
      </c>
      <c r="M646" s="2" t="s">
        <v>28</v>
      </c>
      <c r="N646" s="2">
        <v>30</v>
      </c>
      <c r="O646" s="2">
        <v>24.18</v>
      </c>
      <c r="P646" s="2">
        <v>30.91</v>
      </c>
      <c r="Q646" s="2">
        <v>112.94</v>
      </c>
      <c r="R646" s="2">
        <v>208.28</v>
      </c>
      <c r="S646" s="2">
        <v>210.82</v>
      </c>
      <c r="T646" s="2">
        <v>26.04</v>
      </c>
      <c r="U646" s="2">
        <v>157</v>
      </c>
      <c r="V646" s="2" t="s">
        <v>28</v>
      </c>
      <c r="X646" s="2"/>
      <c r="Y646" s="2"/>
    </row>
    <row r="647" spans="1:26" x14ac:dyDescent="0.25">
      <c r="A647">
        <v>646</v>
      </c>
      <c r="B647" t="s">
        <v>680</v>
      </c>
      <c r="C647" s="1">
        <v>26553</v>
      </c>
      <c r="D647" t="s">
        <v>23</v>
      </c>
      <c r="E647" s="2" t="s">
        <v>169</v>
      </c>
      <c r="F647" s="2" t="s">
        <v>34</v>
      </c>
      <c r="G647" s="2" t="s">
        <v>30</v>
      </c>
      <c r="H647" s="3">
        <v>35742</v>
      </c>
      <c r="I647" s="2">
        <v>1997</v>
      </c>
      <c r="J647" s="2">
        <v>2005</v>
      </c>
      <c r="K647" s="3">
        <v>43677</v>
      </c>
      <c r="L647" s="2">
        <v>0</v>
      </c>
      <c r="M647" s="2" t="s">
        <v>28</v>
      </c>
      <c r="N647" s="2">
        <v>46</v>
      </c>
      <c r="O647" s="2">
        <v>25.16</v>
      </c>
      <c r="P647" s="2">
        <v>46.88</v>
      </c>
      <c r="Q647" s="2">
        <v>106.59</v>
      </c>
      <c r="R647" s="2">
        <v>208.28</v>
      </c>
      <c r="S647" s="2">
        <v>208.28</v>
      </c>
      <c r="T647" s="2">
        <v>24.57</v>
      </c>
      <c r="U647" s="2">
        <v>153</v>
      </c>
      <c r="V647" s="2" t="s">
        <v>28</v>
      </c>
      <c r="X647" s="2"/>
      <c r="Y647" s="2"/>
    </row>
    <row r="648" spans="1:26" x14ac:dyDescent="0.25">
      <c r="A648">
        <v>647</v>
      </c>
      <c r="B648" t="s">
        <v>681</v>
      </c>
      <c r="C648" s="1">
        <v>23514</v>
      </c>
      <c r="D648" t="s">
        <v>23</v>
      </c>
      <c r="E648" s="2" t="s">
        <v>121</v>
      </c>
      <c r="F648" s="2" t="s">
        <v>34</v>
      </c>
      <c r="G648" s="2" t="s">
        <v>30</v>
      </c>
      <c r="H648" s="3">
        <v>32451</v>
      </c>
      <c r="I648" s="2">
        <v>1988</v>
      </c>
      <c r="J648" s="2">
        <v>1992</v>
      </c>
      <c r="K648" s="3">
        <v>43677</v>
      </c>
      <c r="L648" s="2">
        <v>0</v>
      </c>
      <c r="M648" s="2" t="s">
        <v>28</v>
      </c>
      <c r="N648" s="2">
        <v>55</v>
      </c>
      <c r="O648" s="2">
        <v>24.47</v>
      </c>
      <c r="P648" s="2">
        <v>55.2</v>
      </c>
      <c r="Q648" s="2">
        <v>99.79</v>
      </c>
      <c r="R648" s="2">
        <v>208.28</v>
      </c>
      <c r="S648" s="2">
        <v>208.28</v>
      </c>
      <c r="T648" s="2">
        <v>23</v>
      </c>
      <c r="U648" s="2">
        <v>41</v>
      </c>
      <c r="V648" s="2" t="s">
        <v>28</v>
      </c>
      <c r="X648" s="2"/>
      <c r="Y648" s="2"/>
    </row>
    <row r="649" spans="1:26" x14ac:dyDescent="0.25">
      <c r="A649">
        <v>648</v>
      </c>
      <c r="B649" t="s">
        <v>682</v>
      </c>
      <c r="C649" s="1">
        <v>27474</v>
      </c>
      <c r="D649" t="s">
        <v>23</v>
      </c>
      <c r="E649" s="2" t="s">
        <v>24</v>
      </c>
      <c r="F649" s="2" t="s">
        <v>25</v>
      </c>
      <c r="G649" s="2" t="s">
        <v>30</v>
      </c>
      <c r="H649" s="3">
        <v>35370</v>
      </c>
      <c r="I649" s="2">
        <v>1996</v>
      </c>
      <c r="J649" s="2">
        <v>2007</v>
      </c>
      <c r="K649" s="3">
        <v>43677</v>
      </c>
      <c r="L649" s="2">
        <v>0</v>
      </c>
      <c r="M649" s="2" t="s">
        <v>28</v>
      </c>
      <c r="N649" s="2">
        <v>44</v>
      </c>
      <c r="O649" s="2">
        <v>21.62</v>
      </c>
      <c r="P649" s="2">
        <v>44.36</v>
      </c>
      <c r="Q649" s="2">
        <v>127.01</v>
      </c>
      <c r="R649" s="2">
        <v>208.28</v>
      </c>
      <c r="S649" s="2">
        <v>208.28</v>
      </c>
      <c r="T649" s="2">
        <v>29.28</v>
      </c>
      <c r="U649" s="2">
        <v>610</v>
      </c>
      <c r="V649" s="2" t="s">
        <v>28</v>
      </c>
      <c r="X649" s="2"/>
      <c r="Y649" s="2"/>
    </row>
    <row r="650" spans="1:26" x14ac:dyDescent="0.25">
      <c r="A650">
        <v>649</v>
      </c>
      <c r="B650" t="s">
        <v>683</v>
      </c>
      <c r="C650" s="1">
        <v>24281</v>
      </c>
      <c r="D650" t="s">
        <v>23</v>
      </c>
      <c r="E650" s="2" t="s">
        <v>169</v>
      </c>
      <c r="F650" s="2" t="s">
        <v>34</v>
      </c>
      <c r="G650" s="2" t="s">
        <v>26</v>
      </c>
      <c r="H650" s="3">
        <v>33915</v>
      </c>
      <c r="I650" s="2">
        <v>1992</v>
      </c>
      <c r="J650" s="2">
        <v>1993</v>
      </c>
      <c r="K650" s="3">
        <v>43677</v>
      </c>
      <c r="L650" s="2">
        <v>0</v>
      </c>
      <c r="M650" s="2" t="s">
        <v>28</v>
      </c>
      <c r="N650" s="2">
        <v>53</v>
      </c>
      <c r="O650" s="2">
        <v>26.38</v>
      </c>
      <c r="P650" s="2">
        <v>53.1</v>
      </c>
      <c r="Q650" s="2">
        <v>111.13</v>
      </c>
      <c r="R650" s="2">
        <v>208.28</v>
      </c>
      <c r="S650" s="2">
        <v>208.28</v>
      </c>
      <c r="T650" s="2">
        <v>25.62</v>
      </c>
      <c r="U650" s="2">
        <v>8</v>
      </c>
      <c r="V650" s="2" t="s">
        <v>28</v>
      </c>
      <c r="X650" s="2"/>
      <c r="Y650" s="2"/>
    </row>
    <row r="651" spans="1:26" x14ac:dyDescent="0.25">
      <c r="A651">
        <v>650</v>
      </c>
      <c r="B651" t="s">
        <v>684</v>
      </c>
      <c r="C651" s="1">
        <v>16964</v>
      </c>
      <c r="D651" t="s">
        <v>23</v>
      </c>
      <c r="E651" s="2" t="s">
        <v>24</v>
      </c>
      <c r="F651" s="2" t="s">
        <v>34</v>
      </c>
      <c r="G651" s="2" t="s">
        <v>26</v>
      </c>
      <c r="H651" s="3">
        <v>25491</v>
      </c>
      <c r="I651" s="2">
        <v>1969</v>
      </c>
      <c r="J651" s="2">
        <v>1974</v>
      </c>
      <c r="K651" s="3">
        <v>43058</v>
      </c>
      <c r="L651" s="2">
        <v>1</v>
      </c>
      <c r="M651" s="2" t="s">
        <v>27</v>
      </c>
      <c r="N651" s="2">
        <v>71</v>
      </c>
      <c r="O651" s="2">
        <v>23.35</v>
      </c>
      <c r="P651" s="2">
        <v>71.44</v>
      </c>
      <c r="Q651" s="2">
        <v>99.79</v>
      </c>
      <c r="R651" s="2">
        <v>208.28</v>
      </c>
      <c r="S651" s="2">
        <v>208.28</v>
      </c>
      <c r="T651" s="2">
        <v>23</v>
      </c>
      <c r="U651" s="2">
        <v>221</v>
      </c>
      <c r="V651" s="2" t="s">
        <v>28</v>
      </c>
      <c r="X651" s="2" t="s">
        <v>4474</v>
      </c>
      <c r="Y651" s="2" t="s">
        <v>4401</v>
      </c>
      <c r="Z651" s="2" t="s">
        <v>4469</v>
      </c>
    </row>
    <row r="652" spans="1:26" x14ac:dyDescent="0.25">
      <c r="A652">
        <v>651</v>
      </c>
      <c r="B652" t="s">
        <v>685</v>
      </c>
      <c r="C652" s="1">
        <v>29544</v>
      </c>
      <c r="D652" t="s">
        <v>23</v>
      </c>
      <c r="E652" s="2" t="s">
        <v>169</v>
      </c>
      <c r="F652" s="2" t="s">
        <v>25</v>
      </c>
      <c r="G652" s="2" t="s">
        <v>30</v>
      </c>
      <c r="H652" s="3">
        <v>37194</v>
      </c>
      <c r="I652" s="2">
        <v>2001</v>
      </c>
      <c r="J652" s="2">
        <v>2013</v>
      </c>
      <c r="K652" s="3">
        <v>43677</v>
      </c>
      <c r="L652" s="2">
        <v>0</v>
      </c>
      <c r="M652" s="2" t="s">
        <v>28</v>
      </c>
      <c r="N652" s="2">
        <v>38</v>
      </c>
      <c r="O652" s="2">
        <v>20.94</v>
      </c>
      <c r="P652" s="2">
        <v>38.69</v>
      </c>
      <c r="Q652" s="2">
        <v>102.96</v>
      </c>
      <c r="R652" s="2">
        <v>208.28</v>
      </c>
      <c r="S652" s="2">
        <v>208.28</v>
      </c>
      <c r="T652" s="2">
        <v>23.74</v>
      </c>
      <c r="U652" s="2">
        <v>737</v>
      </c>
      <c r="V652" s="2" t="s">
        <v>28</v>
      </c>
      <c r="X652" s="2"/>
      <c r="Y652" s="2"/>
    </row>
    <row r="653" spans="1:26" x14ac:dyDescent="0.25">
      <c r="A653">
        <v>652</v>
      </c>
      <c r="B653" t="s">
        <v>686</v>
      </c>
      <c r="C653" s="1">
        <v>32704</v>
      </c>
      <c r="D653" t="s">
        <v>23</v>
      </c>
      <c r="E653" s="2" t="s">
        <v>169</v>
      </c>
      <c r="F653" s="2" t="s">
        <v>25</v>
      </c>
      <c r="G653" s="2" t="s">
        <v>26</v>
      </c>
      <c r="H653" s="3">
        <v>39755</v>
      </c>
      <c r="I653" s="2">
        <v>2008</v>
      </c>
      <c r="J653" s="2">
        <v>2014</v>
      </c>
      <c r="K653" s="3">
        <v>43677</v>
      </c>
      <c r="L653" s="2">
        <v>0</v>
      </c>
      <c r="M653" s="2" t="s">
        <v>28</v>
      </c>
      <c r="N653" s="2">
        <v>30</v>
      </c>
      <c r="O653" s="2">
        <v>19.3</v>
      </c>
      <c r="P653" s="2">
        <v>30.04</v>
      </c>
      <c r="Q653" s="2">
        <v>92.99</v>
      </c>
      <c r="R653" s="2">
        <v>208.28</v>
      </c>
      <c r="S653" s="2">
        <v>208.28</v>
      </c>
      <c r="T653" s="2">
        <v>21.43</v>
      </c>
      <c r="U653" s="2">
        <v>252</v>
      </c>
      <c r="V653" s="2" t="s">
        <v>27</v>
      </c>
      <c r="X653" s="2"/>
      <c r="Y653" s="2"/>
    </row>
    <row r="654" spans="1:26" x14ac:dyDescent="0.25">
      <c r="A654">
        <v>653</v>
      </c>
      <c r="B654" t="s">
        <v>687</v>
      </c>
      <c r="C654" s="1">
        <v>30644</v>
      </c>
      <c r="D654" t="s">
        <v>23</v>
      </c>
      <c r="E654" s="2" t="s">
        <v>169</v>
      </c>
      <c r="F654" s="2" t="s">
        <v>34</v>
      </c>
      <c r="G654" s="2" t="s">
        <v>30</v>
      </c>
      <c r="H654" s="3">
        <v>38661</v>
      </c>
      <c r="I654" s="2">
        <v>2005</v>
      </c>
      <c r="J654" s="2">
        <v>2015</v>
      </c>
      <c r="K654" s="3">
        <v>43677</v>
      </c>
      <c r="L654" s="2">
        <v>0</v>
      </c>
      <c r="M654" s="2" t="s">
        <v>28</v>
      </c>
      <c r="N654" s="2">
        <v>35</v>
      </c>
      <c r="O654" s="2">
        <v>21.95</v>
      </c>
      <c r="P654" s="2">
        <v>35.68</v>
      </c>
      <c r="Q654" s="2">
        <v>108.86</v>
      </c>
      <c r="R654" s="2">
        <v>208.28</v>
      </c>
      <c r="S654" s="2">
        <v>208.28</v>
      </c>
      <c r="T654" s="2">
        <v>25.09</v>
      </c>
      <c r="U654" s="2">
        <v>145</v>
      </c>
      <c r="V654" s="2" t="s">
        <v>28</v>
      </c>
      <c r="X654" s="2"/>
      <c r="Y654" s="2"/>
    </row>
    <row r="655" spans="1:26" x14ac:dyDescent="0.25">
      <c r="A655">
        <v>654</v>
      </c>
      <c r="B655" t="s">
        <v>688</v>
      </c>
      <c r="C655" s="1">
        <v>18786</v>
      </c>
      <c r="D655" t="s">
        <v>23</v>
      </c>
      <c r="E655" s="2" t="s">
        <v>24</v>
      </c>
      <c r="F655" s="2" t="s">
        <v>34</v>
      </c>
      <c r="G655" s="2" t="s">
        <v>26</v>
      </c>
      <c r="H655" s="3">
        <v>26583</v>
      </c>
      <c r="I655" s="2">
        <v>1972</v>
      </c>
      <c r="J655" s="2">
        <v>1974</v>
      </c>
      <c r="K655" s="3">
        <v>43677</v>
      </c>
      <c r="L655" s="2">
        <v>0</v>
      </c>
      <c r="M655" s="2" t="s">
        <v>28</v>
      </c>
      <c r="N655" s="2">
        <v>68</v>
      </c>
      <c r="O655" s="2">
        <v>21.35</v>
      </c>
      <c r="P655" s="2">
        <v>68.150000000000006</v>
      </c>
      <c r="Q655" s="2">
        <v>104.33</v>
      </c>
      <c r="R655" s="2">
        <v>208.28</v>
      </c>
      <c r="S655" s="2">
        <v>208.28</v>
      </c>
      <c r="T655" s="2">
        <v>24.05</v>
      </c>
      <c r="U655" s="2">
        <v>60</v>
      </c>
      <c r="V655" s="2" t="s">
        <v>28</v>
      </c>
      <c r="X655" s="2"/>
      <c r="Y655" s="2"/>
    </row>
    <row r="656" spans="1:26" x14ac:dyDescent="0.25">
      <c r="A656">
        <v>655</v>
      </c>
      <c r="B656" t="s">
        <v>689</v>
      </c>
      <c r="C656" s="1">
        <v>26771</v>
      </c>
      <c r="D656" t="s">
        <v>23</v>
      </c>
      <c r="E656" s="2" t="s">
        <v>80</v>
      </c>
      <c r="F656" s="2" t="s">
        <v>34</v>
      </c>
      <c r="G656" s="2" t="s">
        <v>26</v>
      </c>
      <c r="H656" s="3">
        <v>35006</v>
      </c>
      <c r="I656" s="2">
        <v>1995</v>
      </c>
      <c r="J656" s="2">
        <v>2011</v>
      </c>
      <c r="K656" s="3">
        <v>43677</v>
      </c>
      <c r="L656" s="2">
        <v>0</v>
      </c>
      <c r="M656" s="2" t="s">
        <v>28</v>
      </c>
      <c r="N656" s="2">
        <v>46</v>
      </c>
      <c r="O656" s="2">
        <v>22.55</v>
      </c>
      <c r="P656" s="2">
        <v>46.29</v>
      </c>
      <c r="Q656" s="2">
        <v>102.06</v>
      </c>
      <c r="R656" s="2">
        <v>208.28</v>
      </c>
      <c r="S656" s="2">
        <v>208.28</v>
      </c>
      <c r="T656" s="2">
        <v>23.53</v>
      </c>
      <c r="U656" s="2">
        <v>810</v>
      </c>
      <c r="V656" s="2" t="s">
        <v>28</v>
      </c>
      <c r="X656" s="2"/>
      <c r="Y656" s="2"/>
    </row>
    <row r="657" spans="1:26" x14ac:dyDescent="0.25">
      <c r="A657">
        <v>656</v>
      </c>
      <c r="B657" t="s">
        <v>690</v>
      </c>
      <c r="C657" s="1">
        <v>18322</v>
      </c>
      <c r="D657" t="s">
        <v>23</v>
      </c>
      <c r="E657" s="2" t="s">
        <v>80</v>
      </c>
      <c r="F657" s="2" t="s">
        <v>34</v>
      </c>
      <c r="G657" s="2" t="s">
        <v>30</v>
      </c>
      <c r="H657" s="3">
        <v>26582</v>
      </c>
      <c r="I657" s="2">
        <v>1972</v>
      </c>
      <c r="J657" s="2">
        <v>1975</v>
      </c>
      <c r="K657" s="3">
        <v>43677</v>
      </c>
      <c r="L657" s="2">
        <v>0</v>
      </c>
      <c r="M657" s="2" t="s">
        <v>28</v>
      </c>
      <c r="N657" s="2">
        <v>69</v>
      </c>
      <c r="O657" s="2">
        <v>22.61</v>
      </c>
      <c r="P657" s="2">
        <v>69.42</v>
      </c>
      <c r="Q657" s="2">
        <v>102.06</v>
      </c>
      <c r="R657" s="2">
        <v>208.28</v>
      </c>
      <c r="S657" s="2">
        <v>208.28</v>
      </c>
      <c r="T657" s="2">
        <v>23.53</v>
      </c>
      <c r="U657" s="2">
        <v>82</v>
      </c>
      <c r="V657" s="2" t="s">
        <v>28</v>
      </c>
      <c r="X657" s="2"/>
      <c r="Y657" s="2"/>
    </row>
    <row r="658" spans="1:26" x14ac:dyDescent="0.25">
      <c r="A658">
        <v>657</v>
      </c>
      <c r="B658" t="s">
        <v>691</v>
      </c>
      <c r="C658" s="1">
        <v>24261</v>
      </c>
      <c r="D658" t="s">
        <v>23</v>
      </c>
      <c r="E658" s="2" t="s">
        <v>121</v>
      </c>
      <c r="F658" s="2" t="s">
        <v>25</v>
      </c>
      <c r="G658" s="2" t="s">
        <v>30</v>
      </c>
      <c r="H658" s="3">
        <v>32452</v>
      </c>
      <c r="I658" s="2">
        <v>1988</v>
      </c>
      <c r="J658" s="2">
        <v>1989</v>
      </c>
      <c r="K658" s="3">
        <v>43677</v>
      </c>
      <c r="L658" s="2">
        <v>0</v>
      </c>
      <c r="M658" s="2" t="s">
        <v>28</v>
      </c>
      <c r="N658" s="2">
        <v>53</v>
      </c>
      <c r="O658" s="2">
        <v>22.43</v>
      </c>
      <c r="P658" s="2">
        <v>53.16</v>
      </c>
      <c r="Q658" s="2">
        <v>117.93</v>
      </c>
      <c r="R658" s="2">
        <v>208.28</v>
      </c>
      <c r="S658" s="2">
        <v>208.28</v>
      </c>
      <c r="T658" s="2">
        <v>27.19</v>
      </c>
      <c r="U658" s="2">
        <v>28</v>
      </c>
      <c r="V658" s="2" t="s">
        <v>28</v>
      </c>
      <c r="X658" s="2"/>
      <c r="Y658" s="2"/>
    </row>
    <row r="659" spans="1:26" x14ac:dyDescent="0.25">
      <c r="A659">
        <v>658</v>
      </c>
      <c r="B659" t="s">
        <v>692</v>
      </c>
      <c r="C659" s="1">
        <v>22142</v>
      </c>
      <c r="D659" t="s">
        <v>23</v>
      </c>
      <c r="E659" s="2" t="s">
        <v>121</v>
      </c>
      <c r="F659" s="2" t="s">
        <v>34</v>
      </c>
      <c r="G659" s="2" t="s">
        <v>30</v>
      </c>
      <c r="H659" s="3">
        <v>30618</v>
      </c>
      <c r="I659" s="2">
        <v>1983</v>
      </c>
      <c r="J659" s="2">
        <v>1997</v>
      </c>
      <c r="K659" s="3">
        <v>43677</v>
      </c>
      <c r="L659" s="2">
        <v>0</v>
      </c>
      <c r="M659" s="2" t="s">
        <v>28</v>
      </c>
      <c r="N659" s="2">
        <v>58</v>
      </c>
      <c r="O659" s="2">
        <v>23.21</v>
      </c>
      <c r="P659" s="2">
        <v>58.96</v>
      </c>
      <c r="Q659" s="2">
        <v>98.88</v>
      </c>
      <c r="R659" s="2">
        <v>208.28</v>
      </c>
      <c r="S659" s="2">
        <v>208.28</v>
      </c>
      <c r="T659" s="2">
        <v>22.79</v>
      </c>
      <c r="U659" s="2">
        <v>818</v>
      </c>
      <c r="V659" s="2" t="s">
        <v>28</v>
      </c>
      <c r="X659" s="2"/>
      <c r="Y659" s="2"/>
    </row>
    <row r="660" spans="1:26" x14ac:dyDescent="0.25">
      <c r="A660">
        <v>659</v>
      </c>
      <c r="B660" t="s">
        <v>693</v>
      </c>
      <c r="C660" s="1">
        <v>24457</v>
      </c>
      <c r="D660" t="s">
        <v>23</v>
      </c>
      <c r="E660" s="2" t="s">
        <v>121</v>
      </c>
      <c r="F660" s="2" t="s">
        <v>34</v>
      </c>
      <c r="G660" s="2" t="s">
        <v>26</v>
      </c>
      <c r="H660" s="3">
        <v>32815</v>
      </c>
      <c r="I660" s="2">
        <v>1989</v>
      </c>
      <c r="J660" s="2">
        <v>2007</v>
      </c>
      <c r="K660" s="3">
        <v>43677</v>
      </c>
      <c r="L660" s="2">
        <v>0</v>
      </c>
      <c r="M660" s="2" t="s">
        <v>28</v>
      </c>
      <c r="N660" s="2">
        <v>52</v>
      </c>
      <c r="O660" s="2">
        <v>22.88</v>
      </c>
      <c r="P660" s="2">
        <v>52.62</v>
      </c>
      <c r="Q660" s="2">
        <v>102.06</v>
      </c>
      <c r="R660" s="2">
        <v>208.28</v>
      </c>
      <c r="S660" s="2">
        <v>208.28</v>
      </c>
      <c r="T660" s="2">
        <v>23.53</v>
      </c>
      <c r="U660" s="2">
        <v>1380</v>
      </c>
      <c r="V660" s="2" t="s">
        <v>28</v>
      </c>
      <c r="X660" s="2"/>
      <c r="Y660" s="2"/>
    </row>
    <row r="661" spans="1:26" x14ac:dyDescent="0.25">
      <c r="A661">
        <v>660</v>
      </c>
      <c r="B661" t="s">
        <v>694</v>
      </c>
      <c r="C661" s="1">
        <v>18254</v>
      </c>
      <c r="D661" t="s">
        <v>23</v>
      </c>
      <c r="E661" s="2" t="s">
        <v>80</v>
      </c>
      <c r="F661" s="2" t="s">
        <v>34</v>
      </c>
      <c r="G661" s="2" t="s">
        <v>30</v>
      </c>
      <c r="H661" s="3">
        <v>28054</v>
      </c>
      <c r="I661" s="2">
        <v>1976</v>
      </c>
      <c r="J661" s="2">
        <v>1984</v>
      </c>
      <c r="K661" s="3">
        <v>43677</v>
      </c>
      <c r="L661" s="2">
        <v>0</v>
      </c>
      <c r="M661" s="2" t="s">
        <v>28</v>
      </c>
      <c r="N661" s="2">
        <v>69</v>
      </c>
      <c r="O661" s="2">
        <v>26.83</v>
      </c>
      <c r="P661" s="2">
        <v>69.599999999999994</v>
      </c>
      <c r="Q661" s="2">
        <v>106.59</v>
      </c>
      <c r="R661" s="2">
        <v>208.28</v>
      </c>
      <c r="S661" s="2">
        <v>208.28</v>
      </c>
      <c r="T661" s="2">
        <v>24.57</v>
      </c>
      <c r="U661" s="2">
        <v>508</v>
      </c>
      <c r="V661" s="2" t="s">
        <v>28</v>
      </c>
      <c r="X661" s="2"/>
      <c r="Y661" s="2"/>
    </row>
    <row r="662" spans="1:26" x14ac:dyDescent="0.25">
      <c r="A662">
        <v>661</v>
      </c>
      <c r="B662" t="s">
        <v>695</v>
      </c>
      <c r="C662" s="1">
        <v>23375</v>
      </c>
      <c r="D662" t="s">
        <v>23</v>
      </c>
      <c r="E662" s="2" t="s">
        <v>121</v>
      </c>
      <c r="F662" s="2" t="s">
        <v>34</v>
      </c>
      <c r="G662" s="2" t="s">
        <v>30</v>
      </c>
      <c r="H662" s="3">
        <v>31717</v>
      </c>
      <c r="I662" s="2">
        <v>1986</v>
      </c>
      <c r="J662" s="2">
        <v>1988</v>
      </c>
      <c r="K662" s="3">
        <v>43677</v>
      </c>
      <c r="L662" s="2">
        <v>0</v>
      </c>
      <c r="M662" s="2" t="s">
        <v>28</v>
      </c>
      <c r="N662" s="2">
        <v>55</v>
      </c>
      <c r="O662" s="2">
        <v>22.84</v>
      </c>
      <c r="P662" s="2">
        <v>55.58</v>
      </c>
      <c r="Q662" s="2">
        <v>102.06</v>
      </c>
      <c r="R662" s="2">
        <v>208.28</v>
      </c>
      <c r="S662" s="2">
        <v>208.28</v>
      </c>
      <c r="T662" s="2">
        <v>23.53</v>
      </c>
      <c r="U662" s="2">
        <v>69</v>
      </c>
      <c r="V662" s="2" t="s">
        <v>28</v>
      </c>
      <c r="X662" s="2"/>
      <c r="Y662" s="2"/>
    </row>
    <row r="663" spans="1:26" x14ac:dyDescent="0.25">
      <c r="A663">
        <v>662</v>
      </c>
      <c r="B663" t="s">
        <v>696</v>
      </c>
      <c r="C663" s="1">
        <v>26895</v>
      </c>
      <c r="D663" t="s">
        <v>23</v>
      </c>
      <c r="E663" s="2" t="s">
        <v>169</v>
      </c>
      <c r="F663" s="2" t="s">
        <v>34</v>
      </c>
      <c r="G663" s="2" t="s">
        <v>26</v>
      </c>
      <c r="H663" s="3">
        <v>35370</v>
      </c>
      <c r="I663" s="2">
        <v>1996</v>
      </c>
      <c r="J663" s="2">
        <v>2000</v>
      </c>
      <c r="K663" s="3">
        <v>43677</v>
      </c>
      <c r="L663" s="2">
        <v>0</v>
      </c>
      <c r="M663" s="2" t="s">
        <v>28</v>
      </c>
      <c r="N663" s="2">
        <v>45</v>
      </c>
      <c r="O663" s="2">
        <v>23.2</v>
      </c>
      <c r="P663" s="2">
        <v>45.95</v>
      </c>
      <c r="Q663" s="2">
        <v>106.59</v>
      </c>
      <c r="R663" s="2">
        <v>208.28</v>
      </c>
      <c r="S663" s="2">
        <v>208.28</v>
      </c>
      <c r="T663" s="2">
        <v>24.57</v>
      </c>
      <c r="U663" s="2">
        <v>137</v>
      </c>
      <c r="V663" s="2" t="s">
        <v>28</v>
      </c>
      <c r="X663" s="2"/>
      <c r="Y663" s="2"/>
    </row>
    <row r="664" spans="1:26" x14ac:dyDescent="0.25">
      <c r="A664">
        <v>663</v>
      </c>
      <c r="B664" t="s">
        <v>697</v>
      </c>
      <c r="C664" s="1">
        <v>25455</v>
      </c>
      <c r="D664" t="s">
        <v>23</v>
      </c>
      <c r="E664" s="2" t="s">
        <v>24</v>
      </c>
      <c r="F664" s="2" t="s">
        <v>34</v>
      </c>
      <c r="G664" s="2" t="s">
        <v>26</v>
      </c>
      <c r="H664" s="3">
        <v>33915</v>
      </c>
      <c r="I664" s="2">
        <v>1992</v>
      </c>
      <c r="J664" s="2">
        <v>2004</v>
      </c>
      <c r="K664" s="3">
        <v>42528</v>
      </c>
      <c r="L664" s="2">
        <v>1</v>
      </c>
      <c r="M664" s="2" t="s">
        <v>27</v>
      </c>
      <c r="N664" s="2">
        <v>46</v>
      </c>
      <c r="O664" s="2">
        <v>23.16</v>
      </c>
      <c r="P664" s="2">
        <v>46.74</v>
      </c>
      <c r="Q664" s="2">
        <v>113.4</v>
      </c>
      <c r="R664" s="2">
        <v>208.28</v>
      </c>
      <c r="S664" s="2">
        <v>208.28</v>
      </c>
      <c r="T664" s="2">
        <v>26.14</v>
      </c>
      <c r="U664" s="2">
        <v>749</v>
      </c>
      <c r="V664" s="2" t="s">
        <v>28</v>
      </c>
      <c r="W664" s="2" t="s">
        <v>4384</v>
      </c>
      <c r="X664" s="2" t="s">
        <v>4460</v>
      </c>
      <c r="Y664" s="2" t="s">
        <v>4386</v>
      </c>
      <c r="Z664" s="2" t="s">
        <v>4896</v>
      </c>
    </row>
    <row r="665" spans="1:26" x14ac:dyDescent="0.25">
      <c r="A665">
        <v>664</v>
      </c>
      <c r="B665" t="s">
        <v>698</v>
      </c>
      <c r="C665" s="1">
        <v>31580</v>
      </c>
      <c r="D665" t="s">
        <v>23</v>
      </c>
      <c r="E665" s="2" t="s">
        <v>169</v>
      </c>
      <c r="F665" s="2" t="s">
        <v>25</v>
      </c>
      <c r="G665" s="2" t="s">
        <v>30</v>
      </c>
      <c r="H665" s="3">
        <v>41941</v>
      </c>
      <c r="I665" s="2">
        <v>2014</v>
      </c>
      <c r="J665" s="2">
        <v>2017</v>
      </c>
      <c r="K665" s="3">
        <v>43677</v>
      </c>
      <c r="L665" s="2">
        <v>0</v>
      </c>
      <c r="M665" s="2" t="s">
        <v>28</v>
      </c>
      <c r="N665" s="2">
        <v>33</v>
      </c>
      <c r="O665" s="2">
        <v>28.37</v>
      </c>
      <c r="P665" s="2">
        <v>33.119999999999997</v>
      </c>
      <c r="Q665" s="2">
        <v>103.42</v>
      </c>
      <c r="R665" s="2">
        <v>208.28</v>
      </c>
      <c r="S665" s="2">
        <v>208.28</v>
      </c>
      <c r="T665" s="2">
        <v>23.84</v>
      </c>
      <c r="U665" s="2">
        <v>56</v>
      </c>
      <c r="V665" s="2" t="s">
        <v>28</v>
      </c>
      <c r="X665" s="2"/>
      <c r="Y665" s="2"/>
    </row>
    <row r="666" spans="1:26" x14ac:dyDescent="0.25">
      <c r="A666">
        <v>665</v>
      </c>
      <c r="B666" t="s">
        <v>699</v>
      </c>
      <c r="C666" s="1">
        <v>17821</v>
      </c>
      <c r="D666" t="s">
        <v>23</v>
      </c>
      <c r="E666" s="2" t="s">
        <v>80</v>
      </c>
      <c r="F666" s="2" t="s">
        <v>34</v>
      </c>
      <c r="G666" s="2" t="s">
        <v>30</v>
      </c>
      <c r="H666" s="3">
        <v>25866</v>
      </c>
      <c r="I666" s="2">
        <v>1970</v>
      </c>
      <c r="J666" s="2">
        <v>1975</v>
      </c>
      <c r="K666" s="3">
        <v>43677</v>
      </c>
      <c r="L666" s="2">
        <v>0</v>
      </c>
      <c r="M666" s="2" t="s">
        <v>28</v>
      </c>
      <c r="N666" s="2">
        <v>70</v>
      </c>
      <c r="O666" s="2">
        <v>22.03</v>
      </c>
      <c r="P666" s="2">
        <v>70.790000000000006</v>
      </c>
      <c r="Q666" s="2">
        <v>102.06</v>
      </c>
      <c r="R666" s="2">
        <v>208.28</v>
      </c>
      <c r="S666" s="2">
        <v>208.28</v>
      </c>
      <c r="T666" s="2">
        <v>23.53</v>
      </c>
      <c r="U666" s="2">
        <v>52</v>
      </c>
      <c r="V666" s="2" t="s">
        <v>28</v>
      </c>
      <c r="X666" s="2"/>
      <c r="Y666" s="2"/>
    </row>
    <row r="667" spans="1:26" x14ac:dyDescent="0.25">
      <c r="A667">
        <v>666</v>
      </c>
      <c r="B667" t="s">
        <v>700</v>
      </c>
      <c r="C667" s="1">
        <v>21535</v>
      </c>
      <c r="D667" t="s">
        <v>23</v>
      </c>
      <c r="E667" s="2" t="s">
        <v>80</v>
      </c>
      <c r="F667" s="2" t="s">
        <v>34</v>
      </c>
      <c r="G667" s="2" t="s">
        <v>30</v>
      </c>
      <c r="H667" s="3">
        <v>29889</v>
      </c>
      <c r="I667" s="2">
        <v>1981</v>
      </c>
      <c r="J667" s="2">
        <v>1993</v>
      </c>
      <c r="K667" s="3">
        <v>43677</v>
      </c>
      <c r="L667" s="2">
        <v>0</v>
      </c>
      <c r="M667" s="2" t="s">
        <v>28</v>
      </c>
      <c r="N667" s="2">
        <v>60</v>
      </c>
      <c r="O667" s="2">
        <v>22.87</v>
      </c>
      <c r="P667" s="2">
        <v>60.62</v>
      </c>
      <c r="Q667" s="2">
        <v>108.86</v>
      </c>
      <c r="R667" s="2">
        <v>208.28</v>
      </c>
      <c r="S667" s="2">
        <v>208.28</v>
      </c>
      <c r="T667" s="2">
        <v>25.09</v>
      </c>
      <c r="U667" s="2">
        <v>332</v>
      </c>
      <c r="V667" s="2" t="s">
        <v>28</v>
      </c>
      <c r="X667" s="2"/>
      <c r="Y667" s="2"/>
    </row>
    <row r="668" spans="1:26" x14ac:dyDescent="0.25">
      <c r="A668">
        <v>667</v>
      </c>
      <c r="B668" t="s">
        <v>701</v>
      </c>
      <c r="C668" s="1">
        <v>12462</v>
      </c>
      <c r="D668" t="s">
        <v>23</v>
      </c>
      <c r="E668" s="2" t="s">
        <v>24</v>
      </c>
      <c r="F668" s="2" t="s">
        <v>34</v>
      </c>
      <c r="G668" s="2" t="s">
        <v>26</v>
      </c>
      <c r="H668" s="3">
        <v>20811</v>
      </c>
      <c r="I668" s="2">
        <v>1956</v>
      </c>
      <c r="J668" s="2">
        <v>1969</v>
      </c>
      <c r="K668" s="3">
        <v>43677</v>
      </c>
      <c r="L668" s="2">
        <v>0</v>
      </c>
      <c r="M668" s="2" t="s">
        <v>28</v>
      </c>
      <c r="N668" s="2">
        <v>85</v>
      </c>
      <c r="O668" s="2">
        <v>22.86</v>
      </c>
      <c r="P668" s="2">
        <v>85.46</v>
      </c>
      <c r="Q668" s="2">
        <v>97.52</v>
      </c>
      <c r="R668" s="2">
        <v>208.28</v>
      </c>
      <c r="S668" s="2">
        <v>208.28</v>
      </c>
      <c r="T668" s="2">
        <v>22.48</v>
      </c>
      <c r="U668" s="2">
        <v>963</v>
      </c>
      <c r="V668" s="2" t="s">
        <v>27</v>
      </c>
      <c r="X668" s="2"/>
      <c r="Y668" s="2"/>
    </row>
    <row r="669" spans="1:26" x14ac:dyDescent="0.25">
      <c r="A669">
        <v>668</v>
      </c>
      <c r="B669" t="s">
        <v>702</v>
      </c>
      <c r="C669" s="1">
        <v>16753</v>
      </c>
      <c r="D669" t="s">
        <v>23</v>
      </c>
      <c r="E669" s="2" t="s">
        <v>24</v>
      </c>
      <c r="F669" s="2" t="s">
        <v>34</v>
      </c>
      <c r="G669" s="2" t="s">
        <v>30</v>
      </c>
      <c r="H669" s="3">
        <v>25140</v>
      </c>
      <c r="I669" s="2">
        <v>1968</v>
      </c>
      <c r="J669" s="2">
        <v>1978</v>
      </c>
      <c r="K669" s="3">
        <v>41844</v>
      </c>
      <c r="L669" s="2">
        <v>1</v>
      </c>
      <c r="M669" s="2" t="s">
        <v>27</v>
      </c>
      <c r="N669" s="2">
        <v>68</v>
      </c>
      <c r="O669" s="2">
        <v>22.96</v>
      </c>
      <c r="P669" s="2">
        <v>68.7</v>
      </c>
      <c r="Q669" s="2">
        <v>102.06</v>
      </c>
      <c r="R669" s="2">
        <v>208.28</v>
      </c>
      <c r="S669" s="2">
        <v>208.28</v>
      </c>
      <c r="T669" s="2">
        <v>23.53</v>
      </c>
      <c r="U669" s="2">
        <v>586</v>
      </c>
      <c r="V669" s="2" t="s">
        <v>28</v>
      </c>
      <c r="W669" s="2" t="s">
        <v>4395</v>
      </c>
      <c r="X669" s="2"/>
      <c r="Y669" s="2" t="s">
        <v>4421</v>
      </c>
      <c r="Z669" s="2" t="s">
        <v>4435</v>
      </c>
    </row>
    <row r="670" spans="1:26" x14ac:dyDescent="0.25">
      <c r="A670">
        <v>669</v>
      </c>
      <c r="B670" t="s">
        <v>703</v>
      </c>
      <c r="C670" s="1">
        <v>22022</v>
      </c>
      <c r="D670" t="s">
        <v>23</v>
      </c>
      <c r="E670" s="2" t="s">
        <v>121</v>
      </c>
      <c r="F670" s="2" t="s">
        <v>34</v>
      </c>
      <c r="G670" s="2" t="s">
        <v>30</v>
      </c>
      <c r="H670" s="3">
        <v>30253</v>
      </c>
      <c r="I670" s="2">
        <v>1982</v>
      </c>
      <c r="J670" s="2">
        <v>1989</v>
      </c>
      <c r="K670" s="3">
        <v>43677</v>
      </c>
      <c r="L670" s="2">
        <v>0</v>
      </c>
      <c r="M670" s="2" t="s">
        <v>28</v>
      </c>
      <c r="N670" s="2">
        <v>59</v>
      </c>
      <c r="O670" s="2">
        <v>22.54</v>
      </c>
      <c r="P670" s="2">
        <v>59.29</v>
      </c>
      <c r="Q670" s="2">
        <v>95.25</v>
      </c>
      <c r="R670" s="2">
        <v>208.28</v>
      </c>
      <c r="S670" s="2">
        <v>208.28</v>
      </c>
      <c r="T670" s="2">
        <v>21.96</v>
      </c>
      <c r="U670" s="2">
        <v>290</v>
      </c>
      <c r="V670" s="2" t="s">
        <v>28</v>
      </c>
      <c r="X670" s="2"/>
      <c r="Y670" s="2"/>
    </row>
    <row r="671" spans="1:26" x14ac:dyDescent="0.25">
      <c r="A671">
        <v>670</v>
      </c>
      <c r="B671" t="s">
        <v>704</v>
      </c>
      <c r="C671" s="1">
        <v>26099</v>
      </c>
      <c r="D671" t="s">
        <v>23</v>
      </c>
      <c r="E671" s="2" t="s">
        <v>121</v>
      </c>
      <c r="F671" s="2" t="s">
        <v>34</v>
      </c>
      <c r="G671" s="2" t="s">
        <v>43</v>
      </c>
      <c r="H671" s="3">
        <v>35370</v>
      </c>
      <c r="I671" s="2">
        <v>1996</v>
      </c>
      <c r="J671" s="2">
        <v>1997</v>
      </c>
      <c r="K671" s="3">
        <v>43677</v>
      </c>
      <c r="L671" s="2">
        <v>0</v>
      </c>
      <c r="M671" s="2" t="s">
        <v>28</v>
      </c>
      <c r="N671" s="2">
        <v>48</v>
      </c>
      <c r="O671" s="2">
        <v>25.38</v>
      </c>
      <c r="P671" s="2">
        <v>48.13</v>
      </c>
      <c r="Q671" s="2">
        <v>113.4</v>
      </c>
      <c r="R671" s="2">
        <v>208.28</v>
      </c>
      <c r="S671" s="2">
        <v>208.28</v>
      </c>
      <c r="T671" s="2">
        <v>26.14</v>
      </c>
      <c r="U671" s="2">
        <v>16</v>
      </c>
      <c r="V671" s="2" t="s">
        <v>28</v>
      </c>
      <c r="X671" s="2"/>
      <c r="Y671" s="2"/>
    </row>
    <row r="672" spans="1:26" x14ac:dyDescent="0.25">
      <c r="A672">
        <v>671</v>
      </c>
      <c r="B672" t="s">
        <v>705</v>
      </c>
      <c r="C672" s="1">
        <v>26466</v>
      </c>
      <c r="D672" t="s">
        <v>23</v>
      </c>
      <c r="E672" s="2" t="s">
        <v>24</v>
      </c>
      <c r="F672" s="2" t="s">
        <v>34</v>
      </c>
      <c r="G672" s="2" t="s">
        <v>26</v>
      </c>
      <c r="H672" s="3">
        <v>35443</v>
      </c>
      <c r="I672" s="2">
        <v>1996</v>
      </c>
      <c r="J672" s="2">
        <v>2002</v>
      </c>
      <c r="K672" s="3">
        <v>43677</v>
      </c>
      <c r="L672" s="2">
        <v>0</v>
      </c>
      <c r="M672" s="2" t="s">
        <v>28</v>
      </c>
      <c r="N672" s="2">
        <v>47</v>
      </c>
      <c r="O672" s="2">
        <v>24.58</v>
      </c>
      <c r="P672" s="2">
        <v>47.12</v>
      </c>
      <c r="Q672" s="2">
        <v>113.4</v>
      </c>
      <c r="R672" s="2">
        <v>208.28</v>
      </c>
      <c r="S672" s="2">
        <v>208.28</v>
      </c>
      <c r="T672" s="2">
        <v>26.14</v>
      </c>
      <c r="U672" s="2">
        <v>105</v>
      </c>
      <c r="V672" s="2" t="s">
        <v>28</v>
      </c>
      <c r="X672" s="2"/>
      <c r="Y672" s="2"/>
    </row>
    <row r="673" spans="1:25" x14ac:dyDescent="0.25">
      <c r="A673">
        <v>672</v>
      </c>
      <c r="B673" t="s">
        <v>706</v>
      </c>
      <c r="C673" s="1">
        <v>24219</v>
      </c>
      <c r="D673" t="s">
        <v>23</v>
      </c>
      <c r="E673" s="2" t="s">
        <v>121</v>
      </c>
      <c r="F673" s="2" t="s">
        <v>34</v>
      </c>
      <c r="G673" s="2" t="s">
        <v>26</v>
      </c>
      <c r="H673" s="3">
        <v>32451</v>
      </c>
      <c r="I673" s="2">
        <v>1988</v>
      </c>
      <c r="J673" s="2">
        <v>1999</v>
      </c>
      <c r="K673" s="3">
        <v>43677</v>
      </c>
      <c r="L673" s="2">
        <v>0</v>
      </c>
      <c r="M673" s="2" t="s">
        <v>28</v>
      </c>
      <c r="N673" s="2">
        <v>53</v>
      </c>
      <c r="O673" s="2">
        <v>22.54</v>
      </c>
      <c r="P673" s="2">
        <v>53.27</v>
      </c>
      <c r="Q673" s="2">
        <v>102.06</v>
      </c>
      <c r="R673" s="2">
        <v>208.28</v>
      </c>
      <c r="S673" s="2">
        <v>208.28</v>
      </c>
      <c r="T673" s="2">
        <v>23.53</v>
      </c>
      <c r="U673" s="2">
        <v>303</v>
      </c>
      <c r="V673" s="2" t="s">
        <v>28</v>
      </c>
      <c r="X673" s="2" t="s">
        <v>4453</v>
      </c>
      <c r="Y673" s="2" t="s">
        <v>4401</v>
      </c>
    </row>
    <row r="674" spans="1:25" x14ac:dyDescent="0.25">
      <c r="A674">
        <v>673</v>
      </c>
      <c r="B674" t="s">
        <v>707</v>
      </c>
      <c r="C674" s="1">
        <v>28482</v>
      </c>
      <c r="D674" t="s">
        <v>23</v>
      </c>
      <c r="E674" s="2" t="s">
        <v>169</v>
      </c>
      <c r="F674" s="2" t="s">
        <v>34</v>
      </c>
      <c r="G674" s="2" t="s">
        <v>30</v>
      </c>
      <c r="H674" s="3">
        <v>37635</v>
      </c>
      <c r="I674" s="2">
        <v>2002</v>
      </c>
      <c r="J674" s="2">
        <v>2005</v>
      </c>
      <c r="K674" s="3">
        <v>43677</v>
      </c>
      <c r="L674" s="2">
        <v>0</v>
      </c>
      <c r="M674" s="2" t="s">
        <v>28</v>
      </c>
      <c r="N674" s="2">
        <v>41</v>
      </c>
      <c r="O674" s="2">
        <v>25.06</v>
      </c>
      <c r="P674" s="2">
        <v>41.6</v>
      </c>
      <c r="Q674" s="2">
        <v>104.33</v>
      </c>
      <c r="R674" s="2">
        <v>208.28</v>
      </c>
      <c r="S674" s="2">
        <v>208.28</v>
      </c>
      <c r="T674" s="2">
        <v>24.05</v>
      </c>
      <c r="U674" s="2">
        <v>18</v>
      </c>
      <c r="V674" s="2" t="s">
        <v>28</v>
      </c>
      <c r="X674" s="2"/>
      <c r="Y674" s="2"/>
    </row>
    <row r="675" spans="1:25" x14ac:dyDescent="0.25">
      <c r="A675">
        <v>674</v>
      </c>
      <c r="B675" t="s">
        <v>708</v>
      </c>
      <c r="C675" s="1">
        <v>30610</v>
      </c>
      <c r="D675" t="s">
        <v>23</v>
      </c>
      <c r="E675" s="2" t="s">
        <v>24</v>
      </c>
      <c r="F675" s="2" t="s">
        <v>34</v>
      </c>
      <c r="G675" s="2" t="s">
        <v>26</v>
      </c>
      <c r="H675" s="3">
        <v>39386</v>
      </c>
      <c r="I675" s="2">
        <v>2007</v>
      </c>
      <c r="J675" s="2">
        <v>2009</v>
      </c>
      <c r="K675" s="3">
        <v>43677</v>
      </c>
      <c r="L675" s="2">
        <v>0</v>
      </c>
      <c r="M675" s="2" t="s">
        <v>28</v>
      </c>
      <c r="N675" s="2">
        <v>35</v>
      </c>
      <c r="O675" s="2">
        <v>24.03</v>
      </c>
      <c r="P675" s="2">
        <v>35.78</v>
      </c>
      <c r="Q675" s="2">
        <v>111.13</v>
      </c>
      <c r="R675" s="2">
        <v>208.28</v>
      </c>
      <c r="S675" s="2">
        <v>208.28</v>
      </c>
      <c r="T675" s="2">
        <v>25.62</v>
      </c>
      <c r="U675" s="2">
        <v>5</v>
      </c>
      <c r="V675" s="2" t="s">
        <v>28</v>
      </c>
      <c r="X675" s="2"/>
      <c r="Y675" s="2"/>
    </row>
    <row r="676" spans="1:25" x14ac:dyDescent="0.25">
      <c r="A676">
        <v>675</v>
      </c>
      <c r="B676" t="s">
        <v>709</v>
      </c>
      <c r="C676" s="1">
        <v>32959</v>
      </c>
      <c r="D676" t="s">
        <v>23</v>
      </c>
      <c r="E676" s="2" t="s">
        <v>24</v>
      </c>
      <c r="F676" s="2" t="s">
        <v>34</v>
      </c>
      <c r="G676" s="2" t="s">
        <v>26</v>
      </c>
      <c r="H676" s="3">
        <v>41337</v>
      </c>
      <c r="I676" s="2">
        <v>2012</v>
      </c>
      <c r="J676" s="2">
        <v>2016</v>
      </c>
      <c r="K676" s="3">
        <v>43677</v>
      </c>
      <c r="L676" s="2">
        <v>0</v>
      </c>
      <c r="M676" s="2" t="s">
        <v>28</v>
      </c>
      <c r="N676" s="2">
        <v>29</v>
      </c>
      <c r="O676" s="2">
        <v>22.94</v>
      </c>
      <c r="P676" s="2">
        <v>29.34</v>
      </c>
      <c r="Q676" s="2">
        <v>112.49</v>
      </c>
      <c r="R676" s="2">
        <v>208.28</v>
      </c>
      <c r="S676" s="2">
        <v>208.28</v>
      </c>
      <c r="T676" s="2">
        <v>25.93</v>
      </c>
      <c r="U676" s="2">
        <v>111</v>
      </c>
      <c r="V676" s="2" t="s">
        <v>28</v>
      </c>
      <c r="X676" s="2"/>
      <c r="Y676" s="2"/>
    </row>
    <row r="677" spans="1:25" x14ac:dyDescent="0.25">
      <c r="A677">
        <v>676</v>
      </c>
      <c r="B677" t="s">
        <v>710</v>
      </c>
      <c r="C677" s="1">
        <v>30450</v>
      </c>
      <c r="D677" t="s">
        <v>23</v>
      </c>
      <c r="E677" s="2" t="s">
        <v>169</v>
      </c>
      <c r="F677" s="2" t="s">
        <v>25</v>
      </c>
      <c r="G677" s="2" t="s">
        <v>30</v>
      </c>
      <c r="H677" s="3">
        <v>39059</v>
      </c>
      <c r="I677" s="2">
        <v>2006</v>
      </c>
      <c r="J677" s="2">
        <v>2007</v>
      </c>
      <c r="K677" s="3">
        <v>43677</v>
      </c>
      <c r="L677" s="2">
        <v>0</v>
      </c>
      <c r="M677" s="2" t="s">
        <v>28</v>
      </c>
      <c r="N677" s="2">
        <v>36</v>
      </c>
      <c r="O677" s="2">
        <v>23.57</v>
      </c>
      <c r="P677" s="2">
        <v>36.21</v>
      </c>
      <c r="Q677" s="2">
        <v>107.95</v>
      </c>
      <c r="R677" s="2">
        <v>208.28</v>
      </c>
      <c r="S677" s="2">
        <v>208.28</v>
      </c>
      <c r="T677" s="2">
        <v>24.89</v>
      </c>
      <c r="U677" s="2">
        <v>20</v>
      </c>
      <c r="V677" s="2" t="s">
        <v>27</v>
      </c>
      <c r="X677" s="2"/>
      <c r="Y677" s="2"/>
    </row>
    <row r="678" spans="1:25" x14ac:dyDescent="0.25">
      <c r="A678">
        <v>677</v>
      </c>
      <c r="B678" t="s">
        <v>711</v>
      </c>
      <c r="C678" s="1">
        <v>23939</v>
      </c>
      <c r="D678" t="s">
        <v>23</v>
      </c>
      <c r="E678" s="2" t="s">
        <v>121</v>
      </c>
      <c r="F678" s="2" t="s">
        <v>34</v>
      </c>
      <c r="G678" s="2" t="s">
        <v>26</v>
      </c>
      <c r="H678" s="3">
        <v>32451</v>
      </c>
      <c r="I678" s="2">
        <v>1988</v>
      </c>
      <c r="J678" s="2">
        <v>1997</v>
      </c>
      <c r="K678" s="3">
        <v>43677</v>
      </c>
      <c r="L678" s="2">
        <v>0</v>
      </c>
      <c r="M678" s="2" t="s">
        <v>28</v>
      </c>
      <c r="N678" s="2">
        <v>54</v>
      </c>
      <c r="O678" s="2">
        <v>23.3</v>
      </c>
      <c r="P678" s="2">
        <v>54.04</v>
      </c>
      <c r="Q678" s="2">
        <v>104.33</v>
      </c>
      <c r="R678" s="2">
        <v>208.28</v>
      </c>
      <c r="S678" s="2">
        <v>208.28</v>
      </c>
      <c r="T678" s="2">
        <v>24.05</v>
      </c>
      <c r="U678" s="2">
        <v>564</v>
      </c>
      <c r="V678" s="2" t="s">
        <v>28</v>
      </c>
      <c r="X678" s="2"/>
      <c r="Y678" s="2"/>
    </row>
    <row r="679" spans="1:25" x14ac:dyDescent="0.25">
      <c r="A679">
        <v>678</v>
      </c>
      <c r="B679" t="s">
        <v>712</v>
      </c>
      <c r="C679" s="1">
        <v>25463</v>
      </c>
      <c r="D679" t="s">
        <v>23</v>
      </c>
      <c r="E679" s="2" t="s">
        <v>169</v>
      </c>
      <c r="F679" s="2" t="s">
        <v>34</v>
      </c>
      <c r="G679" s="2" t="s">
        <v>26</v>
      </c>
      <c r="H679" s="3">
        <v>33547</v>
      </c>
      <c r="I679" s="2">
        <v>1991</v>
      </c>
      <c r="J679" s="2">
        <v>1996</v>
      </c>
      <c r="K679" s="3">
        <v>43677</v>
      </c>
      <c r="L679" s="2">
        <v>0</v>
      </c>
      <c r="M679" s="2" t="s">
        <v>28</v>
      </c>
      <c r="N679" s="2">
        <v>49</v>
      </c>
      <c r="O679" s="2">
        <v>22.13</v>
      </c>
      <c r="P679" s="2">
        <v>49.87</v>
      </c>
      <c r="Q679" s="2">
        <v>99.79</v>
      </c>
      <c r="R679" s="2">
        <v>208.28</v>
      </c>
      <c r="S679" s="2">
        <v>208.28</v>
      </c>
      <c r="T679" s="2">
        <v>23</v>
      </c>
      <c r="U679" s="2">
        <v>296</v>
      </c>
      <c r="V679" s="2" t="s">
        <v>28</v>
      </c>
      <c r="X679" s="2"/>
      <c r="Y679" s="2"/>
    </row>
    <row r="680" spans="1:25" x14ac:dyDescent="0.25">
      <c r="A680">
        <v>679</v>
      </c>
      <c r="B680" t="s">
        <v>713</v>
      </c>
      <c r="C680" s="1">
        <v>33246</v>
      </c>
      <c r="D680" t="s">
        <v>23</v>
      </c>
      <c r="E680" s="2" t="s">
        <v>24</v>
      </c>
      <c r="F680" s="2" t="s">
        <v>34</v>
      </c>
      <c r="G680" s="2" t="s">
        <v>26</v>
      </c>
      <c r="H680" s="3">
        <v>40958</v>
      </c>
      <c r="I680" s="2">
        <v>2011</v>
      </c>
      <c r="J680" s="2">
        <v>2016</v>
      </c>
      <c r="K680" s="3">
        <v>43677</v>
      </c>
      <c r="L680" s="2">
        <v>0</v>
      </c>
      <c r="M680" s="2" t="s">
        <v>28</v>
      </c>
      <c r="N680" s="2">
        <v>28</v>
      </c>
      <c r="O680" s="2">
        <v>21.11</v>
      </c>
      <c r="P680" s="2">
        <v>28.56</v>
      </c>
      <c r="Q680" s="2">
        <v>113.4</v>
      </c>
      <c r="R680" s="2">
        <v>208.28</v>
      </c>
      <c r="S680" s="2">
        <v>208.28</v>
      </c>
      <c r="T680" s="2">
        <v>26.14</v>
      </c>
      <c r="U680" s="2">
        <v>129</v>
      </c>
      <c r="V680" s="2" t="s">
        <v>28</v>
      </c>
      <c r="X680" s="2"/>
      <c r="Y680" s="2"/>
    </row>
    <row r="681" spans="1:25" x14ac:dyDescent="0.25">
      <c r="A681">
        <v>680</v>
      </c>
      <c r="B681" t="s">
        <v>714</v>
      </c>
      <c r="C681" s="1">
        <v>27601</v>
      </c>
      <c r="D681" t="s">
        <v>23</v>
      </c>
      <c r="E681" s="2" t="s">
        <v>169</v>
      </c>
      <c r="F681" s="2" t="s">
        <v>34</v>
      </c>
      <c r="G681" s="2" t="s">
        <v>26</v>
      </c>
      <c r="H681" s="3">
        <v>35006</v>
      </c>
      <c r="I681" s="2">
        <v>1995</v>
      </c>
      <c r="J681" s="2">
        <v>2011</v>
      </c>
      <c r="K681" s="3">
        <v>43677</v>
      </c>
      <c r="L681" s="2">
        <v>0</v>
      </c>
      <c r="M681" s="2" t="s">
        <v>28</v>
      </c>
      <c r="N681" s="2">
        <v>44</v>
      </c>
      <c r="O681" s="2">
        <v>20.27</v>
      </c>
      <c r="P681" s="2">
        <v>44.01</v>
      </c>
      <c r="Q681" s="2">
        <v>102.06</v>
      </c>
      <c r="R681" s="2">
        <v>208.28</v>
      </c>
      <c r="S681" s="2">
        <v>208.28</v>
      </c>
      <c r="T681" s="2">
        <v>23.53</v>
      </c>
      <c r="U681" s="2">
        <v>1030</v>
      </c>
      <c r="V681" s="2" t="s">
        <v>28</v>
      </c>
      <c r="X681" s="2"/>
      <c r="Y681" s="2"/>
    </row>
    <row r="682" spans="1:25" x14ac:dyDescent="0.25">
      <c r="A682">
        <v>681</v>
      </c>
      <c r="B682" t="s">
        <v>715</v>
      </c>
      <c r="C682" s="1">
        <v>29527</v>
      </c>
      <c r="D682" t="s">
        <v>23</v>
      </c>
      <c r="E682" s="2" t="s">
        <v>24</v>
      </c>
      <c r="F682" s="2" t="s">
        <v>34</v>
      </c>
      <c r="G682" s="2" t="s">
        <v>26</v>
      </c>
      <c r="H682" s="3">
        <v>37273</v>
      </c>
      <c r="I682" s="2">
        <v>2001</v>
      </c>
      <c r="J682" s="2">
        <v>2004</v>
      </c>
      <c r="K682" s="3">
        <v>43677</v>
      </c>
      <c r="L682" s="2">
        <v>0</v>
      </c>
      <c r="M682" s="2" t="s">
        <v>28</v>
      </c>
      <c r="N682" s="2">
        <v>38</v>
      </c>
      <c r="O682" s="2">
        <v>21.21</v>
      </c>
      <c r="P682" s="2">
        <v>38.74</v>
      </c>
      <c r="Q682" s="2">
        <v>106.59</v>
      </c>
      <c r="R682" s="2">
        <v>208.28</v>
      </c>
      <c r="S682" s="2">
        <v>208.28</v>
      </c>
      <c r="T682" s="2">
        <v>24.57</v>
      </c>
      <c r="U682" s="2">
        <v>15</v>
      </c>
      <c r="V682" s="2" t="s">
        <v>28</v>
      </c>
      <c r="X682" s="2"/>
      <c r="Y682" s="2"/>
    </row>
    <row r="683" spans="1:25" x14ac:dyDescent="0.25">
      <c r="A683">
        <v>682</v>
      </c>
      <c r="B683" t="s">
        <v>716</v>
      </c>
      <c r="C683" s="1">
        <v>23881</v>
      </c>
      <c r="D683" t="s">
        <v>23</v>
      </c>
      <c r="E683" s="2" t="s">
        <v>169</v>
      </c>
      <c r="F683" s="2" t="s">
        <v>34</v>
      </c>
      <c r="G683" s="2" t="s">
        <v>30</v>
      </c>
      <c r="H683" s="3">
        <v>32829</v>
      </c>
      <c r="I683" s="2">
        <v>1989</v>
      </c>
      <c r="J683" s="2">
        <v>1995</v>
      </c>
      <c r="K683" s="3">
        <v>43677</v>
      </c>
      <c r="L683" s="2">
        <v>0</v>
      </c>
      <c r="M683" s="2" t="s">
        <v>28</v>
      </c>
      <c r="N683" s="2">
        <v>54</v>
      </c>
      <c r="O683" s="2">
        <v>24.5</v>
      </c>
      <c r="P683" s="2">
        <v>54.2</v>
      </c>
      <c r="Q683" s="2">
        <v>102.06</v>
      </c>
      <c r="R683" s="2">
        <v>208.28</v>
      </c>
      <c r="S683" s="2">
        <v>208.28</v>
      </c>
      <c r="T683" s="2">
        <v>23.53</v>
      </c>
      <c r="U683" s="2">
        <v>141</v>
      </c>
      <c r="V683" s="2" t="s">
        <v>28</v>
      </c>
      <c r="X683" s="2"/>
      <c r="Y683" s="2"/>
    </row>
    <row r="684" spans="1:25" x14ac:dyDescent="0.25">
      <c r="A684">
        <v>683</v>
      </c>
      <c r="B684" t="s">
        <v>717</v>
      </c>
      <c r="C684" s="1">
        <v>25801</v>
      </c>
      <c r="D684" t="s">
        <v>23</v>
      </c>
      <c r="E684" s="2" t="s">
        <v>24</v>
      </c>
      <c r="F684" s="2" t="s">
        <v>34</v>
      </c>
      <c r="G684" s="2" t="s">
        <v>26</v>
      </c>
      <c r="H684" s="3">
        <v>33916</v>
      </c>
      <c r="I684" s="2">
        <v>1992</v>
      </c>
      <c r="J684" s="2">
        <v>1994</v>
      </c>
      <c r="K684" s="3">
        <v>43677</v>
      </c>
      <c r="L684" s="2">
        <v>0</v>
      </c>
      <c r="M684" s="2" t="s">
        <v>28</v>
      </c>
      <c r="N684" s="2">
        <v>48</v>
      </c>
      <c r="O684" s="2">
        <v>22.22</v>
      </c>
      <c r="P684" s="2">
        <v>48.94</v>
      </c>
      <c r="Q684" s="2">
        <v>108.86</v>
      </c>
      <c r="R684" s="2">
        <v>208.28</v>
      </c>
      <c r="S684" s="2">
        <v>208.28</v>
      </c>
      <c r="T684" s="2">
        <v>25.09</v>
      </c>
      <c r="U684" s="2">
        <v>66</v>
      </c>
      <c r="V684" s="2" t="s">
        <v>28</v>
      </c>
      <c r="X684" s="2"/>
      <c r="Y684" s="2"/>
    </row>
    <row r="685" spans="1:25" x14ac:dyDescent="0.25">
      <c r="A685">
        <v>684</v>
      </c>
      <c r="B685" t="s">
        <v>718</v>
      </c>
      <c r="C685" s="1">
        <v>29912</v>
      </c>
      <c r="D685" t="s">
        <v>23</v>
      </c>
      <c r="E685" s="2" t="s">
        <v>169</v>
      </c>
      <c r="F685" s="2" t="s">
        <v>25</v>
      </c>
      <c r="G685" s="2" t="s">
        <v>26</v>
      </c>
      <c r="H685" s="3">
        <v>38304</v>
      </c>
      <c r="I685" s="2">
        <v>2004</v>
      </c>
      <c r="J685" s="2">
        <v>2007</v>
      </c>
      <c r="K685" s="3">
        <v>43677</v>
      </c>
      <c r="L685" s="2">
        <v>0</v>
      </c>
      <c r="M685" s="2" t="s">
        <v>28</v>
      </c>
      <c r="N685" s="2">
        <v>37</v>
      </c>
      <c r="O685" s="2">
        <v>22.98</v>
      </c>
      <c r="P685" s="2">
        <v>37.69</v>
      </c>
      <c r="Q685" s="2">
        <v>113.4</v>
      </c>
      <c r="R685" s="2">
        <v>208.28</v>
      </c>
      <c r="S685" s="2">
        <v>208.28</v>
      </c>
      <c r="T685" s="2">
        <v>26.14</v>
      </c>
      <c r="U685" s="2">
        <v>76</v>
      </c>
      <c r="V685" s="2" t="s">
        <v>28</v>
      </c>
      <c r="X685" s="2"/>
      <c r="Y685" s="2"/>
    </row>
    <row r="686" spans="1:25" x14ac:dyDescent="0.25">
      <c r="A686">
        <v>685</v>
      </c>
      <c r="B686" t="s">
        <v>719</v>
      </c>
      <c r="C686" s="1">
        <v>31993</v>
      </c>
      <c r="D686" t="s">
        <v>23</v>
      </c>
      <c r="E686" s="2" t="s">
        <v>80</v>
      </c>
      <c r="F686" s="2" t="s">
        <v>34</v>
      </c>
      <c r="G686" s="2" t="s">
        <v>26</v>
      </c>
      <c r="H686" s="3">
        <v>39752</v>
      </c>
      <c r="I686" s="2">
        <v>2008</v>
      </c>
      <c r="J686" s="2">
        <v>2018</v>
      </c>
      <c r="K686" s="3">
        <v>43677</v>
      </c>
      <c r="L686" s="2">
        <v>0</v>
      </c>
      <c r="M686" s="2" t="s">
        <v>28</v>
      </c>
      <c r="N686" s="2">
        <v>31</v>
      </c>
      <c r="O686" s="2">
        <v>21.24</v>
      </c>
      <c r="P686" s="2">
        <v>31.99</v>
      </c>
      <c r="Q686" s="2">
        <v>115.67</v>
      </c>
      <c r="R686" s="2">
        <v>208.28</v>
      </c>
      <c r="S686" s="2">
        <v>208.28</v>
      </c>
      <c r="T686" s="2">
        <v>26.66</v>
      </c>
      <c r="U686" s="2">
        <v>484</v>
      </c>
      <c r="V686" s="2" t="s">
        <v>28</v>
      </c>
      <c r="X686" s="2"/>
      <c r="Y686" s="2"/>
    </row>
    <row r="687" spans="1:25" x14ac:dyDescent="0.25">
      <c r="A687">
        <v>686</v>
      </c>
      <c r="B687" t="s">
        <v>720</v>
      </c>
      <c r="C687" s="1">
        <v>27509</v>
      </c>
      <c r="D687" t="s">
        <v>23</v>
      </c>
      <c r="E687" s="2" t="s">
        <v>24</v>
      </c>
      <c r="F687" s="2" t="s">
        <v>25</v>
      </c>
      <c r="G687" s="2" t="s">
        <v>26</v>
      </c>
      <c r="H687" s="3">
        <v>35735</v>
      </c>
      <c r="I687" s="2">
        <v>1997</v>
      </c>
      <c r="J687" s="2">
        <v>2005</v>
      </c>
      <c r="K687" s="3">
        <v>43677</v>
      </c>
      <c r="L687" s="2">
        <v>0</v>
      </c>
      <c r="M687" s="2" t="s">
        <v>28</v>
      </c>
      <c r="N687" s="2">
        <v>44</v>
      </c>
      <c r="O687" s="2">
        <v>22.52</v>
      </c>
      <c r="P687" s="2">
        <v>44.27</v>
      </c>
      <c r="Q687" s="2">
        <v>104.33</v>
      </c>
      <c r="R687" s="2">
        <v>208.28</v>
      </c>
      <c r="S687" s="2">
        <v>208.28</v>
      </c>
      <c r="T687" s="2">
        <v>24.05</v>
      </c>
      <c r="U687" s="2">
        <v>286</v>
      </c>
      <c r="V687" s="2" t="s">
        <v>28</v>
      </c>
      <c r="X687" s="2"/>
      <c r="Y687" s="2"/>
    </row>
    <row r="688" spans="1:25" x14ac:dyDescent="0.25">
      <c r="A688">
        <v>687</v>
      </c>
      <c r="B688" t="s">
        <v>721</v>
      </c>
      <c r="C688" s="1">
        <v>23228</v>
      </c>
      <c r="D688" t="s">
        <v>23</v>
      </c>
      <c r="E688" s="2" t="s">
        <v>121</v>
      </c>
      <c r="F688" s="2" t="s">
        <v>34</v>
      </c>
      <c r="G688" s="2" t="s">
        <v>26</v>
      </c>
      <c r="H688" s="3">
        <v>31367</v>
      </c>
      <c r="I688" s="2">
        <v>1985</v>
      </c>
      <c r="J688" s="2">
        <v>1990</v>
      </c>
      <c r="K688" s="3">
        <v>43677</v>
      </c>
      <c r="L688" s="2">
        <v>0</v>
      </c>
      <c r="M688" s="2" t="s">
        <v>28</v>
      </c>
      <c r="N688" s="2">
        <v>55</v>
      </c>
      <c r="O688" s="2">
        <v>22.28</v>
      </c>
      <c r="P688" s="2">
        <v>55.99</v>
      </c>
      <c r="Q688" s="2">
        <v>99.79</v>
      </c>
      <c r="R688" s="2">
        <v>208.28</v>
      </c>
      <c r="S688" s="2">
        <v>208.28</v>
      </c>
      <c r="T688" s="2">
        <v>23</v>
      </c>
      <c r="U688" s="2">
        <v>42</v>
      </c>
      <c r="V688" s="2" t="s">
        <v>28</v>
      </c>
      <c r="X688" s="2"/>
      <c r="Y688" s="2"/>
    </row>
    <row r="689" spans="1:26" x14ac:dyDescent="0.25">
      <c r="A689">
        <v>688</v>
      </c>
      <c r="B689" t="s">
        <v>722</v>
      </c>
      <c r="C689" s="1">
        <v>30271</v>
      </c>
      <c r="D689" t="s">
        <v>23</v>
      </c>
      <c r="E689" s="2" t="s">
        <v>121</v>
      </c>
      <c r="F689" s="2" t="s">
        <v>34</v>
      </c>
      <c r="G689" s="2" t="s">
        <v>26</v>
      </c>
      <c r="H689" s="3">
        <v>37559</v>
      </c>
      <c r="I689" s="2">
        <v>2002</v>
      </c>
      <c r="J689" s="2">
        <v>2016</v>
      </c>
      <c r="K689" s="3">
        <v>43677</v>
      </c>
      <c r="L689" s="2">
        <v>0</v>
      </c>
      <c r="M689" s="2" t="s">
        <v>28</v>
      </c>
      <c r="N689" s="2">
        <v>36</v>
      </c>
      <c r="O689" s="2">
        <v>19.95</v>
      </c>
      <c r="P689" s="2">
        <v>36.700000000000003</v>
      </c>
      <c r="Q689" s="2">
        <v>111.13</v>
      </c>
      <c r="R689" s="2">
        <v>208.28</v>
      </c>
      <c r="S689" s="2">
        <v>208.28</v>
      </c>
      <c r="T689" s="2">
        <v>25.62</v>
      </c>
      <c r="U689" s="2">
        <v>782</v>
      </c>
      <c r="V689" s="2" t="s">
        <v>28</v>
      </c>
      <c r="X689" s="2"/>
      <c r="Y689" s="2"/>
    </row>
    <row r="690" spans="1:26" x14ac:dyDescent="0.25">
      <c r="A690">
        <v>689</v>
      </c>
      <c r="B690" t="s">
        <v>723</v>
      </c>
      <c r="C690" s="1">
        <v>14875</v>
      </c>
      <c r="D690" t="s">
        <v>23</v>
      </c>
      <c r="E690" s="2" t="s">
        <v>24</v>
      </c>
      <c r="F690" s="2" t="s">
        <v>34</v>
      </c>
      <c r="G690" s="2" t="s">
        <v>26</v>
      </c>
      <c r="H690" s="3">
        <v>24031</v>
      </c>
      <c r="I690" s="2">
        <v>1965</v>
      </c>
      <c r="J690" s="2">
        <v>1968</v>
      </c>
      <c r="K690" s="3">
        <v>38588</v>
      </c>
      <c r="L690" s="2">
        <v>1</v>
      </c>
      <c r="M690" s="2" t="s">
        <v>27</v>
      </c>
      <c r="N690" s="2">
        <v>64</v>
      </c>
      <c r="O690" s="2">
        <v>25.07</v>
      </c>
      <c r="P690" s="2">
        <v>64.92</v>
      </c>
      <c r="Q690" s="2">
        <v>106.59</v>
      </c>
      <c r="R690" s="2">
        <v>208.28</v>
      </c>
      <c r="S690" s="2">
        <v>208.28</v>
      </c>
      <c r="T690" s="2">
        <v>24.57</v>
      </c>
      <c r="U690" s="2">
        <v>231</v>
      </c>
      <c r="V690" s="2" t="s">
        <v>28</v>
      </c>
      <c r="W690" s="2" t="s">
        <v>4399</v>
      </c>
      <c r="X690" s="2" t="s">
        <v>4474</v>
      </c>
      <c r="Y690" s="2" t="s">
        <v>4401</v>
      </c>
      <c r="Z690" s="2" t="s">
        <v>4469</v>
      </c>
    </row>
    <row r="691" spans="1:26" x14ac:dyDescent="0.25">
      <c r="A691">
        <v>690</v>
      </c>
      <c r="B691" t="s">
        <v>724</v>
      </c>
      <c r="C691" s="1">
        <v>21390</v>
      </c>
      <c r="D691" t="s">
        <v>23</v>
      </c>
      <c r="E691" s="2" t="s">
        <v>169</v>
      </c>
      <c r="F691" s="2" t="s">
        <v>34</v>
      </c>
      <c r="G691" s="2" t="s">
        <v>30</v>
      </c>
      <c r="H691" s="3">
        <v>32087</v>
      </c>
      <c r="I691" s="2">
        <v>1987</v>
      </c>
      <c r="J691" s="2">
        <v>1989</v>
      </c>
      <c r="K691" s="3">
        <v>43677</v>
      </c>
      <c r="L691" s="2">
        <v>0</v>
      </c>
      <c r="M691" s="2" t="s">
        <v>28</v>
      </c>
      <c r="N691" s="2">
        <v>61</v>
      </c>
      <c r="O691" s="2">
        <v>29.29</v>
      </c>
      <c r="P691" s="2">
        <v>61.02</v>
      </c>
      <c r="Q691" s="2">
        <v>117.93</v>
      </c>
      <c r="R691" s="2">
        <v>208.28</v>
      </c>
      <c r="S691" s="2">
        <v>208.28</v>
      </c>
      <c r="T691" s="2">
        <v>27.19</v>
      </c>
      <c r="U691" s="2">
        <v>46</v>
      </c>
      <c r="V691" s="2" t="s">
        <v>28</v>
      </c>
      <c r="X691" s="2"/>
      <c r="Y691" s="2"/>
    </row>
    <row r="692" spans="1:26" x14ac:dyDescent="0.25">
      <c r="A692">
        <v>691</v>
      </c>
      <c r="B692" t="s">
        <v>725</v>
      </c>
      <c r="C692" s="1">
        <v>31116</v>
      </c>
      <c r="D692" t="s">
        <v>23</v>
      </c>
      <c r="E692" s="2" t="s">
        <v>169</v>
      </c>
      <c r="F692" s="2" t="s">
        <v>34</v>
      </c>
      <c r="G692" s="2" t="s">
        <v>26</v>
      </c>
      <c r="H692" s="3">
        <v>38658</v>
      </c>
      <c r="I692" s="2">
        <v>2005</v>
      </c>
      <c r="J692" s="2">
        <v>2006</v>
      </c>
      <c r="K692" s="3">
        <v>43677</v>
      </c>
      <c r="L692" s="2">
        <v>0</v>
      </c>
      <c r="M692" s="2" t="s">
        <v>28</v>
      </c>
      <c r="N692" s="2">
        <v>34</v>
      </c>
      <c r="O692" s="2">
        <v>20.65</v>
      </c>
      <c r="P692" s="2">
        <v>34.39</v>
      </c>
      <c r="Q692" s="2">
        <v>117.93</v>
      </c>
      <c r="R692" s="2">
        <v>208.28</v>
      </c>
      <c r="S692" s="2">
        <v>208.28</v>
      </c>
      <c r="T692" s="2">
        <v>27.19</v>
      </c>
      <c r="U692" s="2">
        <v>17</v>
      </c>
      <c r="V692" s="2" t="s">
        <v>28</v>
      </c>
      <c r="X692" s="2"/>
      <c r="Y692" s="2"/>
    </row>
    <row r="693" spans="1:26" x14ac:dyDescent="0.25">
      <c r="A693">
        <v>692</v>
      </c>
      <c r="B693" t="s">
        <v>726</v>
      </c>
      <c r="C693" s="1">
        <v>26793</v>
      </c>
      <c r="D693" t="s">
        <v>23</v>
      </c>
      <c r="E693" s="2" t="s">
        <v>24</v>
      </c>
      <c r="F693" s="2" t="s">
        <v>25</v>
      </c>
      <c r="G693" s="2" t="s">
        <v>30</v>
      </c>
      <c r="H693" s="3">
        <v>36833</v>
      </c>
      <c r="I693" s="2">
        <v>2000</v>
      </c>
      <c r="J693" s="2">
        <v>2001</v>
      </c>
      <c r="K693" s="3">
        <v>43677</v>
      </c>
      <c r="L693" s="2">
        <v>0</v>
      </c>
      <c r="M693" s="2" t="s">
        <v>28</v>
      </c>
      <c r="N693" s="2">
        <v>46</v>
      </c>
      <c r="O693" s="2">
        <v>27.49</v>
      </c>
      <c r="P693" s="2">
        <v>46.23</v>
      </c>
      <c r="Q693" s="2">
        <v>117.93</v>
      </c>
      <c r="R693" s="2">
        <v>208.28</v>
      </c>
      <c r="S693" s="2">
        <v>208.28</v>
      </c>
      <c r="T693" s="2">
        <v>27.19</v>
      </c>
      <c r="U693" s="2">
        <v>43</v>
      </c>
      <c r="V693" s="2" t="s">
        <v>28</v>
      </c>
      <c r="X693" s="2"/>
      <c r="Y693" s="2"/>
    </row>
    <row r="694" spans="1:26" x14ac:dyDescent="0.25">
      <c r="A694">
        <v>693</v>
      </c>
      <c r="B694" t="s">
        <v>727</v>
      </c>
      <c r="C694" s="1">
        <v>28182</v>
      </c>
      <c r="D694" t="s">
        <v>23</v>
      </c>
      <c r="E694" s="2" t="s">
        <v>169</v>
      </c>
      <c r="F694" s="2" t="s">
        <v>34</v>
      </c>
      <c r="G694" s="2" t="s">
        <v>26</v>
      </c>
      <c r="H694" s="3">
        <v>35734</v>
      </c>
      <c r="I694" s="2">
        <v>1997</v>
      </c>
      <c r="J694" s="2">
        <v>2010</v>
      </c>
      <c r="K694" s="3">
        <v>43677</v>
      </c>
      <c r="L694" s="2">
        <v>0</v>
      </c>
      <c r="M694" s="2" t="s">
        <v>28</v>
      </c>
      <c r="N694" s="2">
        <v>42</v>
      </c>
      <c r="O694" s="2">
        <v>20.68</v>
      </c>
      <c r="P694" s="2">
        <v>42.42</v>
      </c>
      <c r="Q694" s="2">
        <v>104.33</v>
      </c>
      <c r="R694" s="2">
        <v>208.28</v>
      </c>
      <c r="S694" s="2">
        <v>208.28</v>
      </c>
      <c r="T694" s="2">
        <v>24.05</v>
      </c>
      <c r="U694" s="2">
        <v>824</v>
      </c>
      <c r="V694" s="2" t="s">
        <v>28</v>
      </c>
      <c r="X694" s="2"/>
      <c r="Y694" s="2"/>
    </row>
    <row r="695" spans="1:26" x14ac:dyDescent="0.25">
      <c r="A695">
        <v>694</v>
      </c>
      <c r="B695" t="s">
        <v>728</v>
      </c>
      <c r="C695" s="1">
        <v>33013</v>
      </c>
      <c r="D695" t="s">
        <v>23</v>
      </c>
      <c r="E695" s="2" t="s">
        <v>169</v>
      </c>
      <c r="F695" s="2" t="s">
        <v>34</v>
      </c>
      <c r="G695" s="2" t="s">
        <v>26</v>
      </c>
      <c r="H695" s="3">
        <v>40905</v>
      </c>
      <c r="I695" s="2">
        <v>2011</v>
      </c>
      <c r="J695" s="2">
        <v>2012</v>
      </c>
      <c r="K695" s="3">
        <v>43677</v>
      </c>
      <c r="L695" s="2">
        <v>0</v>
      </c>
      <c r="M695" s="2" t="s">
        <v>28</v>
      </c>
      <c r="N695" s="2">
        <v>29</v>
      </c>
      <c r="O695" s="2">
        <v>21.61</v>
      </c>
      <c r="P695" s="2">
        <v>29.2</v>
      </c>
      <c r="Q695" s="2">
        <v>111.13</v>
      </c>
      <c r="R695" s="2">
        <v>208.28</v>
      </c>
      <c r="S695" s="2">
        <v>208.28</v>
      </c>
      <c r="T695" s="2">
        <v>25.62</v>
      </c>
      <c r="U695" s="2">
        <v>24</v>
      </c>
      <c r="V695" s="2" t="s">
        <v>28</v>
      </c>
      <c r="X695" s="2"/>
      <c r="Y695" s="2"/>
    </row>
    <row r="696" spans="1:26" x14ac:dyDescent="0.25">
      <c r="A696">
        <v>695</v>
      </c>
      <c r="B696" t="s">
        <v>729</v>
      </c>
      <c r="C696" s="1">
        <v>15221</v>
      </c>
      <c r="D696" t="s">
        <v>23</v>
      </c>
      <c r="E696" s="2" t="s">
        <v>169</v>
      </c>
      <c r="F696" s="2" t="s">
        <v>34</v>
      </c>
      <c r="G696" s="2" t="s">
        <v>26</v>
      </c>
      <c r="H696" s="3">
        <v>23667</v>
      </c>
      <c r="I696" s="2">
        <v>1964</v>
      </c>
      <c r="J696" s="2">
        <v>1966</v>
      </c>
      <c r="K696" s="3">
        <v>43677</v>
      </c>
      <c r="L696" s="2">
        <v>0</v>
      </c>
      <c r="M696" s="2" t="s">
        <v>28</v>
      </c>
      <c r="N696" s="2">
        <v>77</v>
      </c>
      <c r="O696" s="2">
        <v>23.12</v>
      </c>
      <c r="P696" s="2">
        <v>77.91</v>
      </c>
      <c r="Q696" s="2">
        <v>102.06</v>
      </c>
      <c r="R696" s="2">
        <v>208.28</v>
      </c>
      <c r="S696" s="2">
        <v>208.28</v>
      </c>
      <c r="T696" s="2">
        <v>23.53</v>
      </c>
      <c r="U696" s="2">
        <v>74</v>
      </c>
      <c r="V696" s="2" t="s">
        <v>28</v>
      </c>
      <c r="X696" s="2"/>
      <c r="Y696" s="2"/>
    </row>
    <row r="697" spans="1:26" x14ac:dyDescent="0.25">
      <c r="A697">
        <v>696</v>
      </c>
      <c r="B697" t="s">
        <v>730</v>
      </c>
      <c r="C697" s="1">
        <v>22455</v>
      </c>
      <c r="D697" t="s">
        <v>23</v>
      </c>
      <c r="E697" s="2" t="s">
        <v>80</v>
      </c>
      <c r="F697" s="2" t="s">
        <v>34</v>
      </c>
      <c r="G697" s="2" t="s">
        <v>26</v>
      </c>
      <c r="H697" s="3">
        <v>30275</v>
      </c>
      <c r="I697" s="2">
        <v>1982</v>
      </c>
      <c r="J697" s="2">
        <v>1997</v>
      </c>
      <c r="K697" s="3">
        <v>43677</v>
      </c>
      <c r="L697" s="2">
        <v>0</v>
      </c>
      <c r="M697" s="2" t="s">
        <v>28</v>
      </c>
      <c r="N697" s="2">
        <v>58</v>
      </c>
      <c r="O697" s="2">
        <v>21.41</v>
      </c>
      <c r="P697" s="2">
        <v>58.1</v>
      </c>
      <c r="Q697" s="2">
        <v>111.13</v>
      </c>
      <c r="R697" s="2">
        <v>208.28</v>
      </c>
      <c r="S697" s="2">
        <v>208.28</v>
      </c>
      <c r="T697" s="2">
        <v>25.62</v>
      </c>
      <c r="U697" s="2">
        <v>985</v>
      </c>
      <c r="V697" s="2" t="s">
        <v>28</v>
      </c>
      <c r="X697" s="2"/>
      <c r="Y697" s="2"/>
    </row>
    <row r="698" spans="1:26" x14ac:dyDescent="0.25">
      <c r="A698">
        <v>697</v>
      </c>
      <c r="B698" t="s">
        <v>731</v>
      </c>
      <c r="C698" s="1">
        <v>20119</v>
      </c>
      <c r="D698" t="s">
        <v>23</v>
      </c>
      <c r="E698" s="2" t="s">
        <v>80</v>
      </c>
      <c r="F698" s="2" t="s">
        <v>25</v>
      </c>
      <c r="G698" s="2" t="s">
        <v>26</v>
      </c>
      <c r="H698" s="3">
        <v>28778</v>
      </c>
      <c r="I698" s="2">
        <v>1978</v>
      </c>
      <c r="J698" s="2">
        <v>1991</v>
      </c>
      <c r="K698" s="3">
        <v>43677</v>
      </c>
      <c r="L698" s="2">
        <v>0</v>
      </c>
      <c r="M698" s="2" t="s">
        <v>28</v>
      </c>
      <c r="N698" s="2">
        <v>64</v>
      </c>
      <c r="O698" s="2">
        <v>23.71</v>
      </c>
      <c r="P698" s="2">
        <v>64.5</v>
      </c>
      <c r="Q698" s="2">
        <v>102.51</v>
      </c>
      <c r="R698" s="2">
        <v>208.28</v>
      </c>
      <c r="S698" s="2">
        <v>208.28</v>
      </c>
      <c r="T698" s="2">
        <v>23.63</v>
      </c>
      <c r="U698" s="2">
        <v>935</v>
      </c>
      <c r="V698" s="2" t="s">
        <v>28</v>
      </c>
      <c r="X698" s="2"/>
      <c r="Y698" s="2"/>
    </row>
    <row r="699" spans="1:26" x14ac:dyDescent="0.25">
      <c r="A699">
        <v>698</v>
      </c>
      <c r="B699" t="s">
        <v>732</v>
      </c>
      <c r="C699" s="1">
        <v>22837</v>
      </c>
      <c r="D699" t="s">
        <v>23</v>
      </c>
      <c r="E699" s="2" t="s">
        <v>121</v>
      </c>
      <c r="F699" s="2" t="s">
        <v>34</v>
      </c>
      <c r="G699" s="2" t="s">
        <v>30</v>
      </c>
      <c r="H699" s="3">
        <v>31349</v>
      </c>
      <c r="I699" s="2">
        <v>1985</v>
      </c>
      <c r="J699" s="2">
        <v>1996</v>
      </c>
      <c r="K699" s="3">
        <v>43677</v>
      </c>
      <c r="L699" s="2">
        <v>0</v>
      </c>
      <c r="M699" s="2" t="s">
        <v>28</v>
      </c>
      <c r="N699" s="2">
        <v>57</v>
      </c>
      <c r="O699" s="2">
        <v>23.3</v>
      </c>
      <c r="P699" s="2">
        <v>57.06</v>
      </c>
      <c r="Q699" s="2">
        <v>102.06</v>
      </c>
      <c r="R699" s="2">
        <v>208.28</v>
      </c>
      <c r="S699" s="2">
        <v>208.28</v>
      </c>
      <c r="T699" s="2">
        <v>23.53</v>
      </c>
      <c r="U699" s="2">
        <v>283</v>
      </c>
      <c r="V699" s="2" t="s">
        <v>28</v>
      </c>
      <c r="X699" s="2"/>
      <c r="Y699" s="2"/>
    </row>
    <row r="700" spans="1:26" x14ac:dyDescent="0.25">
      <c r="A700">
        <v>699</v>
      </c>
      <c r="B700" t="s">
        <v>733</v>
      </c>
      <c r="C700" s="1">
        <v>30329</v>
      </c>
      <c r="D700" t="s">
        <v>23</v>
      </c>
      <c r="E700" s="2" t="s">
        <v>169</v>
      </c>
      <c r="F700" s="2" t="s">
        <v>25</v>
      </c>
      <c r="G700" s="2" t="s">
        <v>26</v>
      </c>
      <c r="H700" s="3">
        <v>38756</v>
      </c>
      <c r="I700" s="2">
        <v>2005</v>
      </c>
      <c r="J700" s="2">
        <v>2015</v>
      </c>
      <c r="K700" s="3">
        <v>43677</v>
      </c>
      <c r="L700" s="2">
        <v>0</v>
      </c>
      <c r="M700" s="2" t="s">
        <v>28</v>
      </c>
      <c r="N700" s="2">
        <v>36</v>
      </c>
      <c r="O700" s="2">
        <v>23.07</v>
      </c>
      <c r="P700" s="2">
        <v>36.54</v>
      </c>
      <c r="Q700" s="2">
        <v>112.94</v>
      </c>
      <c r="R700" s="2">
        <v>208.28</v>
      </c>
      <c r="S700" s="2">
        <v>208.28</v>
      </c>
      <c r="T700" s="2">
        <v>26.04</v>
      </c>
      <c r="U700" s="2">
        <v>473</v>
      </c>
      <c r="V700" s="2" t="s">
        <v>28</v>
      </c>
      <c r="X700" s="2"/>
      <c r="Y700" s="2"/>
    </row>
    <row r="701" spans="1:26" x14ac:dyDescent="0.25">
      <c r="A701">
        <v>700</v>
      </c>
      <c r="B701" t="s">
        <v>734</v>
      </c>
      <c r="C701" s="1">
        <v>28933</v>
      </c>
      <c r="D701" t="s">
        <v>23</v>
      </c>
      <c r="E701" s="2" t="s">
        <v>169</v>
      </c>
      <c r="F701" s="2" t="s">
        <v>25</v>
      </c>
      <c r="G701" s="2" t="s">
        <v>30</v>
      </c>
      <c r="H701" s="3">
        <v>36831</v>
      </c>
      <c r="I701" s="2">
        <v>2000</v>
      </c>
      <c r="J701" s="2">
        <v>2015</v>
      </c>
      <c r="K701" s="3">
        <v>43677</v>
      </c>
      <c r="L701" s="2">
        <v>0</v>
      </c>
      <c r="M701" s="2" t="s">
        <v>28</v>
      </c>
      <c r="N701" s="2">
        <v>40</v>
      </c>
      <c r="O701" s="2">
        <v>21.62</v>
      </c>
      <c r="P701" s="2">
        <v>40.369999999999997</v>
      </c>
      <c r="Q701" s="2">
        <v>99.79</v>
      </c>
      <c r="R701" s="2">
        <v>208.28</v>
      </c>
      <c r="S701" s="2">
        <v>208.28</v>
      </c>
      <c r="T701" s="2">
        <v>23</v>
      </c>
      <c r="U701" s="2">
        <v>984</v>
      </c>
      <c r="V701" s="2" t="s">
        <v>28</v>
      </c>
      <c r="X701" s="2"/>
      <c r="Y701" s="2"/>
    </row>
    <row r="702" spans="1:26" x14ac:dyDescent="0.25">
      <c r="A702">
        <v>701</v>
      </c>
      <c r="B702" t="s">
        <v>735</v>
      </c>
      <c r="C702" s="1">
        <v>33410</v>
      </c>
      <c r="D702" t="s">
        <v>23</v>
      </c>
      <c r="E702" s="2" t="s">
        <v>24</v>
      </c>
      <c r="F702" s="2" t="s">
        <v>34</v>
      </c>
      <c r="G702" s="2" t="s">
        <v>26</v>
      </c>
      <c r="H702" s="3">
        <v>40902</v>
      </c>
      <c r="I702" s="2">
        <v>2011</v>
      </c>
      <c r="J702" s="2">
        <v>2014</v>
      </c>
      <c r="K702" s="3">
        <v>43677</v>
      </c>
      <c r="L702" s="2">
        <v>0</v>
      </c>
      <c r="M702" s="2" t="s">
        <v>28</v>
      </c>
      <c r="N702" s="2">
        <v>28</v>
      </c>
      <c r="O702" s="2">
        <v>20.51</v>
      </c>
      <c r="P702" s="2">
        <v>28.11</v>
      </c>
      <c r="Q702" s="2">
        <v>117.93</v>
      </c>
      <c r="R702" s="2">
        <v>208.28</v>
      </c>
      <c r="S702" s="2">
        <v>208.28</v>
      </c>
      <c r="T702" s="2">
        <v>27.19</v>
      </c>
      <c r="U702" s="2">
        <v>104</v>
      </c>
      <c r="V702" s="2" t="s">
        <v>28</v>
      </c>
      <c r="X702" s="2"/>
      <c r="Y702" s="2"/>
    </row>
    <row r="703" spans="1:26" x14ac:dyDescent="0.25">
      <c r="A703">
        <v>702</v>
      </c>
      <c r="B703" t="s">
        <v>736</v>
      </c>
      <c r="C703" s="1">
        <v>31917</v>
      </c>
      <c r="D703" t="s">
        <v>23</v>
      </c>
      <c r="E703" s="2" t="s">
        <v>169</v>
      </c>
      <c r="F703" s="2" t="s">
        <v>34</v>
      </c>
      <c r="G703" s="2" t="s">
        <v>26</v>
      </c>
      <c r="H703" s="3">
        <v>40522</v>
      </c>
      <c r="I703" s="2">
        <v>2010</v>
      </c>
      <c r="J703" s="2">
        <v>2019</v>
      </c>
      <c r="K703" s="3">
        <v>43677</v>
      </c>
      <c r="L703" s="2">
        <v>0</v>
      </c>
      <c r="M703" s="2" t="s">
        <v>28</v>
      </c>
      <c r="N703" s="2">
        <v>32</v>
      </c>
      <c r="O703" s="2">
        <v>23.56</v>
      </c>
      <c r="P703" s="2">
        <v>32.200000000000003</v>
      </c>
      <c r="Q703" s="2">
        <v>108.86</v>
      </c>
      <c r="R703" s="2">
        <v>208.28</v>
      </c>
      <c r="S703" s="2">
        <v>208.28</v>
      </c>
      <c r="T703" s="2">
        <v>25.09</v>
      </c>
      <c r="U703" s="2">
        <v>266</v>
      </c>
      <c r="V703" s="2" t="s">
        <v>28</v>
      </c>
      <c r="X703" s="2"/>
      <c r="Y703" s="2"/>
    </row>
    <row r="704" spans="1:26" x14ac:dyDescent="0.25">
      <c r="A704">
        <v>703</v>
      </c>
      <c r="B704" t="s">
        <v>737</v>
      </c>
      <c r="C704" s="1">
        <v>27690</v>
      </c>
      <c r="D704" t="s">
        <v>23</v>
      </c>
      <c r="E704" s="2" t="s">
        <v>169</v>
      </c>
      <c r="F704" s="2" t="s">
        <v>34</v>
      </c>
      <c r="G704" s="2" t="s">
        <v>30</v>
      </c>
      <c r="H704" s="3">
        <v>35769</v>
      </c>
      <c r="I704" s="2">
        <v>1997</v>
      </c>
      <c r="J704" s="2">
        <v>2006</v>
      </c>
      <c r="K704" s="3">
        <v>43677</v>
      </c>
      <c r="L704" s="2">
        <v>0</v>
      </c>
      <c r="M704" s="2" t="s">
        <v>28</v>
      </c>
      <c r="N704" s="2">
        <v>43</v>
      </c>
      <c r="O704" s="2">
        <v>22.12</v>
      </c>
      <c r="P704" s="2">
        <v>43.77</v>
      </c>
      <c r="Q704" s="2">
        <v>99.79</v>
      </c>
      <c r="R704" s="2">
        <v>208.28</v>
      </c>
      <c r="S704" s="2">
        <v>208.28</v>
      </c>
      <c r="T704" s="2">
        <v>23</v>
      </c>
      <c r="U704" s="2">
        <v>575</v>
      </c>
      <c r="V704" s="2" t="s">
        <v>28</v>
      </c>
      <c r="X704" s="2"/>
      <c r="Y704" s="2"/>
    </row>
    <row r="705" spans="1:26" x14ac:dyDescent="0.25">
      <c r="A705">
        <v>704</v>
      </c>
      <c r="B705" t="s">
        <v>738</v>
      </c>
      <c r="C705" s="1">
        <v>30222</v>
      </c>
      <c r="D705" t="s">
        <v>23</v>
      </c>
      <c r="E705" s="2" t="s">
        <v>121</v>
      </c>
      <c r="F705" s="2" t="s">
        <v>34</v>
      </c>
      <c r="G705" s="2" t="s">
        <v>43</v>
      </c>
      <c r="H705" s="3">
        <v>38295</v>
      </c>
      <c r="I705" s="2">
        <v>2004</v>
      </c>
      <c r="J705" s="2">
        <v>2017</v>
      </c>
      <c r="K705" s="3">
        <v>43677</v>
      </c>
      <c r="L705" s="2">
        <v>0</v>
      </c>
      <c r="M705" s="2" t="s">
        <v>28</v>
      </c>
      <c r="N705" s="2">
        <v>36</v>
      </c>
      <c r="O705" s="2">
        <v>22.1</v>
      </c>
      <c r="P705" s="2">
        <v>36.840000000000003</v>
      </c>
      <c r="Q705" s="2">
        <v>123.83</v>
      </c>
      <c r="R705" s="2">
        <v>208.28</v>
      </c>
      <c r="S705" s="2">
        <v>208.28</v>
      </c>
      <c r="T705" s="2">
        <v>28.55</v>
      </c>
      <c r="U705" s="2">
        <v>560</v>
      </c>
      <c r="V705" s="2" t="s">
        <v>28</v>
      </c>
      <c r="X705" s="2"/>
      <c r="Y705" s="2"/>
    </row>
    <row r="706" spans="1:26" x14ac:dyDescent="0.25">
      <c r="A706">
        <v>705</v>
      </c>
      <c r="B706" t="s">
        <v>739</v>
      </c>
      <c r="C706" s="1">
        <v>23464</v>
      </c>
      <c r="D706" t="s">
        <v>23</v>
      </c>
      <c r="E706" s="2" t="s">
        <v>169</v>
      </c>
      <c r="F706" s="2" t="s">
        <v>25</v>
      </c>
      <c r="G706" s="2" t="s">
        <v>30</v>
      </c>
      <c r="H706" s="3">
        <v>32815</v>
      </c>
      <c r="I706" s="2">
        <v>1989</v>
      </c>
      <c r="J706" s="2">
        <v>1992</v>
      </c>
      <c r="K706" s="3">
        <v>43677</v>
      </c>
      <c r="L706" s="2">
        <v>0</v>
      </c>
      <c r="M706" s="2" t="s">
        <v>28</v>
      </c>
      <c r="N706" s="2">
        <v>55</v>
      </c>
      <c r="O706" s="2">
        <v>25.6</v>
      </c>
      <c r="P706" s="2">
        <v>55.34</v>
      </c>
      <c r="Q706" s="2">
        <v>98.88</v>
      </c>
      <c r="R706" s="2">
        <v>208.28</v>
      </c>
      <c r="S706" s="2">
        <v>208.28</v>
      </c>
      <c r="T706" s="2">
        <v>22.79</v>
      </c>
      <c r="U706" s="2">
        <v>149</v>
      </c>
      <c r="V706" s="2" t="s">
        <v>28</v>
      </c>
      <c r="X706" s="2"/>
      <c r="Y706" s="2"/>
    </row>
    <row r="707" spans="1:26" x14ac:dyDescent="0.25">
      <c r="A707">
        <v>706</v>
      </c>
      <c r="B707" t="s">
        <v>740</v>
      </c>
      <c r="C707" s="1">
        <v>34935</v>
      </c>
      <c r="D707" t="s">
        <v>85</v>
      </c>
      <c r="E707" s="2" t="s">
        <v>169</v>
      </c>
      <c r="F707" s="2" t="s">
        <v>34</v>
      </c>
      <c r="G707" s="2" t="s">
        <v>26</v>
      </c>
      <c r="H707" s="3">
        <v>41958</v>
      </c>
      <c r="I707" s="2">
        <v>2014</v>
      </c>
      <c r="J707" s="2">
        <v>2020</v>
      </c>
      <c r="K707" s="3">
        <v>43677</v>
      </c>
      <c r="L707" s="2">
        <v>0</v>
      </c>
      <c r="M707" s="2" t="s">
        <v>28</v>
      </c>
      <c r="N707" s="2">
        <v>23</v>
      </c>
      <c r="O707" s="2">
        <v>19.23</v>
      </c>
      <c r="P707" s="2">
        <v>23.93</v>
      </c>
      <c r="Q707" s="2">
        <v>108.86</v>
      </c>
      <c r="R707" s="2">
        <v>208.28</v>
      </c>
      <c r="S707" s="2">
        <v>208.28</v>
      </c>
      <c r="T707" s="2">
        <v>25.09</v>
      </c>
      <c r="U707" s="2">
        <v>15</v>
      </c>
      <c r="V707" s="2" t="s">
        <v>28</v>
      </c>
      <c r="X707" s="2"/>
      <c r="Y707" s="2"/>
    </row>
    <row r="708" spans="1:26" x14ac:dyDescent="0.25">
      <c r="A708">
        <v>707</v>
      </c>
      <c r="B708" t="s">
        <v>741</v>
      </c>
      <c r="C708" s="1">
        <v>29743</v>
      </c>
      <c r="D708" t="s">
        <v>23</v>
      </c>
      <c r="E708" s="2" t="s">
        <v>121</v>
      </c>
      <c r="F708" s="2" t="s">
        <v>34</v>
      </c>
      <c r="G708" s="2" t="s">
        <v>30</v>
      </c>
      <c r="H708" s="3">
        <v>38294</v>
      </c>
      <c r="I708" s="2">
        <v>2004</v>
      </c>
      <c r="J708" s="2">
        <v>2006</v>
      </c>
      <c r="K708" s="3">
        <v>42184</v>
      </c>
      <c r="L708" s="2">
        <v>1</v>
      </c>
      <c r="M708" s="2" t="s">
        <v>27</v>
      </c>
      <c r="N708" s="2">
        <v>34</v>
      </c>
      <c r="O708" s="2">
        <v>23.41</v>
      </c>
      <c r="P708" s="2">
        <v>34.06</v>
      </c>
      <c r="Q708" s="2">
        <v>99.79</v>
      </c>
      <c r="R708" s="2">
        <v>208.28</v>
      </c>
      <c r="S708" s="2">
        <v>208.28</v>
      </c>
      <c r="T708" s="2">
        <v>23</v>
      </c>
      <c r="U708" s="2">
        <v>87</v>
      </c>
      <c r="V708" s="2" t="s">
        <v>28</v>
      </c>
      <c r="W708" s="2" t="s">
        <v>4402</v>
      </c>
      <c r="X708" s="2" t="s">
        <v>4476</v>
      </c>
      <c r="Y708" s="2" t="s">
        <v>4477</v>
      </c>
      <c r="Z708" s="2" t="s">
        <v>4902</v>
      </c>
    </row>
    <row r="709" spans="1:26" x14ac:dyDescent="0.25">
      <c r="A709">
        <v>708</v>
      </c>
      <c r="B709" t="s">
        <v>742</v>
      </c>
      <c r="C709" s="1">
        <v>17743</v>
      </c>
      <c r="D709" t="s">
        <v>23</v>
      </c>
      <c r="E709" s="2" t="s">
        <v>24</v>
      </c>
      <c r="F709" s="2" t="s">
        <v>34</v>
      </c>
      <c r="G709" s="2" t="s">
        <v>30</v>
      </c>
      <c r="H709" s="3">
        <v>25492</v>
      </c>
      <c r="I709" s="2">
        <v>1969</v>
      </c>
      <c r="J709" s="2">
        <v>1977</v>
      </c>
      <c r="K709" s="3">
        <v>42281</v>
      </c>
      <c r="L709" s="2">
        <v>1</v>
      </c>
      <c r="M709" s="2" t="s">
        <v>27</v>
      </c>
      <c r="N709" s="2">
        <v>67</v>
      </c>
      <c r="O709" s="2">
        <v>21.22</v>
      </c>
      <c r="P709" s="2">
        <v>67.180000000000007</v>
      </c>
      <c r="Q709" s="2">
        <v>99.79</v>
      </c>
      <c r="R709" s="2">
        <v>208.28</v>
      </c>
      <c r="S709" s="2">
        <v>208.28</v>
      </c>
      <c r="T709" s="2">
        <v>23</v>
      </c>
      <c r="U709" s="2">
        <v>568</v>
      </c>
      <c r="V709" s="2" t="s">
        <v>27</v>
      </c>
      <c r="X709" s="2" t="s">
        <v>4478</v>
      </c>
      <c r="Y709" s="2" t="s">
        <v>4401</v>
      </c>
      <c r="Z709" s="2" t="s">
        <v>4469</v>
      </c>
    </row>
    <row r="710" spans="1:26" x14ac:dyDescent="0.25">
      <c r="A710">
        <v>709</v>
      </c>
      <c r="B710" t="s">
        <v>743</v>
      </c>
      <c r="C710" s="1">
        <v>27289</v>
      </c>
      <c r="D710" t="s">
        <v>23</v>
      </c>
      <c r="E710" s="2" t="s">
        <v>121</v>
      </c>
      <c r="F710" s="2" t="s">
        <v>34</v>
      </c>
      <c r="G710" s="2" t="s">
        <v>26</v>
      </c>
      <c r="H710" s="3">
        <v>35006</v>
      </c>
      <c r="I710" s="2">
        <v>1995</v>
      </c>
      <c r="J710" s="2">
        <v>2013</v>
      </c>
      <c r="K710" s="3">
        <v>43677</v>
      </c>
      <c r="L710" s="2">
        <v>0</v>
      </c>
      <c r="M710" s="2" t="s">
        <v>28</v>
      </c>
      <c r="N710" s="2">
        <v>44</v>
      </c>
      <c r="O710" s="2">
        <v>21.13</v>
      </c>
      <c r="P710" s="2">
        <v>44.87</v>
      </c>
      <c r="Q710" s="2">
        <v>102.06</v>
      </c>
      <c r="R710" s="2">
        <v>208.28</v>
      </c>
      <c r="S710" s="2">
        <v>208.28</v>
      </c>
      <c r="T710" s="2">
        <v>23.53</v>
      </c>
      <c r="U710" s="2">
        <v>1109</v>
      </c>
      <c r="V710" s="2" t="s">
        <v>28</v>
      </c>
      <c r="X710" s="2"/>
      <c r="Y710" s="2"/>
    </row>
    <row r="711" spans="1:26" x14ac:dyDescent="0.25">
      <c r="A711">
        <v>710</v>
      </c>
      <c r="B711" t="s">
        <v>744</v>
      </c>
      <c r="C711" s="1">
        <v>33137</v>
      </c>
      <c r="D711" t="s">
        <v>23</v>
      </c>
      <c r="E711" s="2" t="s">
        <v>169</v>
      </c>
      <c r="F711" s="2" t="s">
        <v>34</v>
      </c>
      <c r="G711" s="2" t="s">
        <v>30</v>
      </c>
      <c r="H711" s="3">
        <v>41941</v>
      </c>
      <c r="I711" s="2">
        <v>2014</v>
      </c>
      <c r="J711" s="2">
        <v>2018</v>
      </c>
      <c r="K711" s="3">
        <v>43677</v>
      </c>
      <c r="L711" s="2">
        <v>0</v>
      </c>
      <c r="M711" s="2" t="s">
        <v>28</v>
      </c>
      <c r="N711" s="2">
        <v>28</v>
      </c>
      <c r="O711" s="2">
        <v>24.1</v>
      </c>
      <c r="P711" s="2">
        <v>28.86</v>
      </c>
      <c r="Q711" s="2">
        <v>104.33</v>
      </c>
      <c r="R711" s="2">
        <v>208.28</v>
      </c>
      <c r="S711" s="2">
        <v>208.28</v>
      </c>
      <c r="T711" s="2">
        <v>24.05</v>
      </c>
      <c r="U711" s="2">
        <v>49</v>
      </c>
      <c r="V711" s="2" t="s">
        <v>28</v>
      </c>
      <c r="X711" s="2"/>
      <c r="Y711" s="2"/>
    </row>
    <row r="712" spans="1:26" x14ac:dyDescent="0.25">
      <c r="A712">
        <v>711</v>
      </c>
      <c r="B712" t="s">
        <v>745</v>
      </c>
      <c r="C712" s="1">
        <v>22225</v>
      </c>
      <c r="D712" t="s">
        <v>23</v>
      </c>
      <c r="E712" s="2" t="s">
        <v>80</v>
      </c>
      <c r="F712" s="2" t="s">
        <v>34</v>
      </c>
      <c r="G712" s="2" t="s">
        <v>26</v>
      </c>
      <c r="H712" s="3">
        <v>30618</v>
      </c>
      <c r="I712" s="2">
        <v>1983</v>
      </c>
      <c r="J712" s="2">
        <v>2000</v>
      </c>
      <c r="K712" s="3">
        <v>43677</v>
      </c>
      <c r="L712" s="2">
        <v>0</v>
      </c>
      <c r="M712" s="2" t="s">
        <v>28</v>
      </c>
      <c r="N712" s="2">
        <v>58</v>
      </c>
      <c r="O712" s="2">
        <v>22.98</v>
      </c>
      <c r="P712" s="2">
        <v>58.73</v>
      </c>
      <c r="Q712" s="2">
        <v>104.33</v>
      </c>
      <c r="R712" s="2">
        <v>208.28</v>
      </c>
      <c r="S712" s="2">
        <v>208.28</v>
      </c>
      <c r="T712" s="2">
        <v>24.05</v>
      </c>
      <c r="U712" s="2">
        <v>1090</v>
      </c>
      <c r="V712" s="2" t="s">
        <v>28</v>
      </c>
      <c r="X712" s="2"/>
      <c r="Y712" s="2"/>
    </row>
    <row r="713" spans="1:26" x14ac:dyDescent="0.25">
      <c r="A713">
        <v>712</v>
      </c>
      <c r="B713" t="s">
        <v>746</v>
      </c>
      <c r="C713" s="1">
        <v>30057</v>
      </c>
      <c r="D713" t="s">
        <v>23</v>
      </c>
      <c r="E713" s="2" t="s">
        <v>24</v>
      </c>
      <c r="F713" s="2" t="s">
        <v>34</v>
      </c>
      <c r="G713" s="2" t="s">
        <v>26</v>
      </c>
      <c r="H713" s="3">
        <v>38670</v>
      </c>
      <c r="I713" s="2">
        <v>2005</v>
      </c>
      <c r="J713" s="2">
        <v>2006</v>
      </c>
      <c r="K713" s="3">
        <v>43677</v>
      </c>
      <c r="L713" s="2">
        <v>0</v>
      </c>
      <c r="M713" s="2" t="s">
        <v>28</v>
      </c>
      <c r="N713" s="2">
        <v>37</v>
      </c>
      <c r="O713" s="2">
        <v>23.58</v>
      </c>
      <c r="P713" s="2">
        <v>37.29</v>
      </c>
      <c r="Q713" s="2">
        <v>117.93</v>
      </c>
      <c r="R713" s="2">
        <v>208.28</v>
      </c>
      <c r="S713" s="2">
        <v>208.28</v>
      </c>
      <c r="T713" s="2">
        <v>27.19</v>
      </c>
      <c r="U713" s="2">
        <v>23</v>
      </c>
      <c r="V713" s="2" t="s">
        <v>28</v>
      </c>
      <c r="X713" s="2"/>
      <c r="Y713" s="2"/>
    </row>
    <row r="714" spans="1:26" x14ac:dyDescent="0.25">
      <c r="A714">
        <v>713</v>
      </c>
      <c r="B714" t="s">
        <v>747</v>
      </c>
      <c r="C714" s="1">
        <v>20728</v>
      </c>
      <c r="D714" t="s">
        <v>23</v>
      </c>
      <c r="E714" s="2" t="s">
        <v>80</v>
      </c>
      <c r="F714" s="2" t="s">
        <v>34</v>
      </c>
      <c r="G714" s="2" t="s">
        <v>26</v>
      </c>
      <c r="H714" s="3">
        <v>28801</v>
      </c>
      <c r="I714" s="2">
        <v>1978</v>
      </c>
      <c r="J714" s="2">
        <v>1989</v>
      </c>
      <c r="K714" s="3">
        <v>41263</v>
      </c>
      <c r="L714" s="2">
        <v>1</v>
      </c>
      <c r="M714" s="2" t="s">
        <v>27</v>
      </c>
      <c r="N714" s="2">
        <v>56</v>
      </c>
      <c r="O714" s="2">
        <v>22.1</v>
      </c>
      <c r="P714" s="2">
        <v>56.22</v>
      </c>
      <c r="Q714" s="2">
        <v>99.79</v>
      </c>
      <c r="R714" s="2">
        <v>208.28</v>
      </c>
      <c r="S714" s="2">
        <v>208.28</v>
      </c>
      <c r="T714" s="2">
        <v>23</v>
      </c>
      <c r="U714" s="2">
        <v>679</v>
      </c>
      <c r="V714" s="2" t="s">
        <v>28</v>
      </c>
      <c r="W714" s="2" t="s">
        <v>4381</v>
      </c>
      <c r="X714" s="2" t="s">
        <v>4479</v>
      </c>
      <c r="Y714" s="2" t="s">
        <v>4480</v>
      </c>
      <c r="Z714" s="2" t="s">
        <v>4901</v>
      </c>
    </row>
    <row r="715" spans="1:26" x14ac:dyDescent="0.25">
      <c r="A715">
        <v>714</v>
      </c>
      <c r="B715" t="s">
        <v>748</v>
      </c>
      <c r="C715" s="1">
        <v>30197</v>
      </c>
      <c r="D715" t="s">
        <v>23</v>
      </c>
      <c r="E715" s="2" t="s">
        <v>169</v>
      </c>
      <c r="F715" s="2" t="s">
        <v>34</v>
      </c>
      <c r="G715" s="2" t="s">
        <v>26</v>
      </c>
      <c r="H715" s="3">
        <v>37559</v>
      </c>
      <c r="I715" s="2">
        <v>2002</v>
      </c>
      <c r="J715" s="2">
        <v>2013</v>
      </c>
      <c r="K715" s="3">
        <v>43677</v>
      </c>
      <c r="L715" s="2">
        <v>0</v>
      </c>
      <c r="M715" s="2" t="s">
        <v>28</v>
      </c>
      <c r="N715" s="2">
        <v>36</v>
      </c>
      <c r="O715" s="2">
        <v>20.16</v>
      </c>
      <c r="P715" s="2">
        <v>36.909999999999997</v>
      </c>
      <c r="Q715" s="2">
        <v>100.24</v>
      </c>
      <c r="R715" s="2">
        <v>208.28</v>
      </c>
      <c r="S715" s="2">
        <v>208.28</v>
      </c>
      <c r="T715" s="2">
        <v>23.11</v>
      </c>
      <c r="U715" s="2">
        <v>628</v>
      </c>
      <c r="V715" s="2" t="s">
        <v>28</v>
      </c>
      <c r="X715" s="2"/>
      <c r="Y715" s="2"/>
    </row>
    <row r="716" spans="1:26" x14ac:dyDescent="0.25">
      <c r="A716">
        <v>715</v>
      </c>
      <c r="B716" t="s">
        <v>749</v>
      </c>
      <c r="C716" s="1">
        <v>13831</v>
      </c>
      <c r="D716" t="s">
        <v>23</v>
      </c>
      <c r="E716" s="2" t="s">
        <v>24</v>
      </c>
      <c r="F716" s="2" t="s">
        <v>34</v>
      </c>
      <c r="G716" s="2" t="s">
        <v>26</v>
      </c>
      <c r="H716" s="3">
        <v>22935</v>
      </c>
      <c r="I716" s="2">
        <v>1962</v>
      </c>
      <c r="J716" s="2">
        <v>1966</v>
      </c>
      <c r="K716" s="3">
        <v>43677</v>
      </c>
      <c r="L716" s="2">
        <v>0</v>
      </c>
      <c r="M716" s="2" t="s">
        <v>28</v>
      </c>
      <c r="N716" s="2">
        <v>81</v>
      </c>
      <c r="O716" s="2">
        <v>24.93</v>
      </c>
      <c r="P716" s="2">
        <v>81.709999999999994</v>
      </c>
      <c r="Q716" s="2">
        <v>95.25</v>
      </c>
      <c r="R716" s="2">
        <v>208.28</v>
      </c>
      <c r="S716" s="2">
        <v>208.28</v>
      </c>
      <c r="T716" s="2">
        <v>21.96</v>
      </c>
      <c r="U716" s="2">
        <v>300</v>
      </c>
      <c r="V716" s="2" t="s">
        <v>28</v>
      </c>
      <c r="X716" s="2"/>
      <c r="Y716" s="2"/>
    </row>
    <row r="717" spans="1:26" x14ac:dyDescent="0.25">
      <c r="A717">
        <v>716</v>
      </c>
      <c r="B717" t="s">
        <v>750</v>
      </c>
      <c r="C717" s="1">
        <v>22773</v>
      </c>
      <c r="D717" t="s">
        <v>23</v>
      </c>
      <c r="E717" s="2" t="s">
        <v>121</v>
      </c>
      <c r="F717" s="2" t="s">
        <v>34</v>
      </c>
      <c r="G717" s="2" t="s">
        <v>26</v>
      </c>
      <c r="H717" s="3">
        <v>30982</v>
      </c>
      <c r="I717" s="2">
        <v>1984</v>
      </c>
      <c r="J717" s="2">
        <v>1993</v>
      </c>
      <c r="K717" s="3">
        <v>43677</v>
      </c>
      <c r="L717" s="2">
        <v>0</v>
      </c>
      <c r="M717" s="2" t="s">
        <v>28</v>
      </c>
      <c r="N717" s="2">
        <v>57</v>
      </c>
      <c r="O717" s="2">
        <v>22.48</v>
      </c>
      <c r="P717" s="2">
        <v>57.23</v>
      </c>
      <c r="Q717" s="2">
        <v>99.79</v>
      </c>
      <c r="R717" s="2">
        <v>208.28</v>
      </c>
      <c r="S717" s="2">
        <v>208.28</v>
      </c>
      <c r="T717" s="2">
        <v>23</v>
      </c>
      <c r="U717" s="2">
        <v>322</v>
      </c>
      <c r="V717" s="2" t="s">
        <v>28</v>
      </c>
      <c r="X717" s="2"/>
      <c r="Y717" s="2"/>
    </row>
    <row r="718" spans="1:26" x14ac:dyDescent="0.25">
      <c r="A718">
        <v>717</v>
      </c>
      <c r="B718" t="s">
        <v>751</v>
      </c>
      <c r="C718" s="1">
        <v>21993</v>
      </c>
      <c r="D718" t="s">
        <v>23</v>
      </c>
      <c r="E718" s="2" t="s">
        <v>169</v>
      </c>
      <c r="F718" s="2" t="s">
        <v>34</v>
      </c>
      <c r="G718" s="2" t="s">
        <v>30</v>
      </c>
      <c r="H718" s="3">
        <v>30988</v>
      </c>
      <c r="I718" s="2">
        <v>1984</v>
      </c>
      <c r="J718" s="2">
        <v>1985</v>
      </c>
      <c r="K718" s="3">
        <v>43677</v>
      </c>
      <c r="L718" s="2">
        <v>0</v>
      </c>
      <c r="M718" s="2" t="s">
        <v>28</v>
      </c>
      <c r="N718" s="2">
        <v>59</v>
      </c>
      <c r="O718" s="2">
        <v>24.63</v>
      </c>
      <c r="P718" s="2">
        <v>59.37</v>
      </c>
      <c r="Q718" s="2">
        <v>99.79</v>
      </c>
      <c r="R718" s="2">
        <v>208.28</v>
      </c>
      <c r="S718" s="2">
        <v>208.28</v>
      </c>
      <c r="T718" s="2">
        <v>23</v>
      </c>
      <c r="U718" s="2">
        <v>12</v>
      </c>
      <c r="V718" s="2" t="s">
        <v>28</v>
      </c>
      <c r="X718" s="2"/>
      <c r="Y718" s="2"/>
    </row>
    <row r="719" spans="1:26" x14ac:dyDescent="0.25">
      <c r="A719">
        <v>718</v>
      </c>
      <c r="B719" t="s">
        <v>752</v>
      </c>
      <c r="C719" s="1">
        <v>21232</v>
      </c>
      <c r="D719" t="s">
        <v>23</v>
      </c>
      <c r="E719" s="2" t="s">
        <v>80</v>
      </c>
      <c r="F719" s="2" t="s">
        <v>34</v>
      </c>
      <c r="G719" s="2" t="s">
        <v>26</v>
      </c>
      <c r="H719" s="3">
        <v>29889</v>
      </c>
      <c r="I719" s="2">
        <v>1981</v>
      </c>
      <c r="J719" s="2">
        <v>1999</v>
      </c>
      <c r="K719" s="3">
        <v>43677</v>
      </c>
      <c r="L719" s="2">
        <v>0</v>
      </c>
      <c r="M719" s="2" t="s">
        <v>28</v>
      </c>
      <c r="N719" s="2">
        <v>61</v>
      </c>
      <c r="O719" s="2">
        <v>23.7</v>
      </c>
      <c r="P719" s="2">
        <v>61.45</v>
      </c>
      <c r="Q719" s="2">
        <v>109.77</v>
      </c>
      <c r="R719" s="2">
        <v>208.28</v>
      </c>
      <c r="S719" s="2">
        <v>208.28</v>
      </c>
      <c r="T719" s="2">
        <v>25.3</v>
      </c>
      <c r="U719" s="2">
        <v>1102</v>
      </c>
      <c r="V719" s="2" t="s">
        <v>28</v>
      </c>
      <c r="X719" s="2"/>
      <c r="Y719" s="2"/>
    </row>
    <row r="720" spans="1:26" x14ac:dyDescent="0.25">
      <c r="A720">
        <v>719</v>
      </c>
      <c r="B720" t="s">
        <v>753</v>
      </c>
      <c r="C720" s="1">
        <v>33157</v>
      </c>
      <c r="D720" t="s">
        <v>23</v>
      </c>
      <c r="E720" s="2" t="s">
        <v>169</v>
      </c>
      <c r="F720" s="2" t="s">
        <v>34</v>
      </c>
      <c r="G720" s="2" t="s">
        <v>43</v>
      </c>
      <c r="H720" s="3">
        <v>40910</v>
      </c>
      <c r="I720" s="2">
        <v>2011</v>
      </c>
      <c r="J720" s="2">
        <v>2012</v>
      </c>
      <c r="K720" s="3">
        <v>43677</v>
      </c>
      <c r="L720" s="2">
        <v>0</v>
      </c>
      <c r="M720" s="2" t="s">
        <v>28</v>
      </c>
      <c r="N720" s="2">
        <v>28</v>
      </c>
      <c r="O720" s="2">
        <v>21.23</v>
      </c>
      <c r="P720" s="2">
        <v>28.8</v>
      </c>
      <c r="Q720" s="2">
        <v>117.93</v>
      </c>
      <c r="R720" s="2">
        <v>208.28</v>
      </c>
      <c r="S720" s="2">
        <v>208.28</v>
      </c>
      <c r="T720" s="2">
        <v>27.19</v>
      </c>
      <c r="U720" s="2">
        <v>43</v>
      </c>
      <c r="V720" s="2" t="s">
        <v>28</v>
      </c>
      <c r="X720" s="2"/>
      <c r="Y720" s="2"/>
    </row>
    <row r="721" spans="1:26" x14ac:dyDescent="0.25">
      <c r="A721">
        <v>720</v>
      </c>
      <c r="B721" t="s">
        <v>754</v>
      </c>
      <c r="C721" s="1">
        <v>30814</v>
      </c>
      <c r="D721" t="s">
        <v>23</v>
      </c>
      <c r="E721" s="2" t="s">
        <v>169</v>
      </c>
      <c r="F721" s="2" t="s">
        <v>34</v>
      </c>
      <c r="G721" s="2" t="s">
        <v>26</v>
      </c>
      <c r="H721" s="3">
        <v>39095</v>
      </c>
      <c r="I721" s="2">
        <v>2006</v>
      </c>
      <c r="J721" s="2">
        <v>2008</v>
      </c>
      <c r="K721" s="3">
        <v>43677</v>
      </c>
      <c r="L721" s="2">
        <v>0</v>
      </c>
      <c r="M721" s="2" t="s">
        <v>28</v>
      </c>
      <c r="N721" s="2">
        <v>35</v>
      </c>
      <c r="O721" s="2">
        <v>22.67</v>
      </c>
      <c r="P721" s="2">
        <v>35.22</v>
      </c>
      <c r="Q721" s="2">
        <v>102.06</v>
      </c>
      <c r="R721" s="2">
        <v>208.28</v>
      </c>
      <c r="S721" s="2">
        <v>208.28</v>
      </c>
      <c r="T721" s="2">
        <v>23.53</v>
      </c>
      <c r="U721" s="2">
        <v>49</v>
      </c>
      <c r="V721" s="2" t="s">
        <v>28</v>
      </c>
      <c r="X721" s="2"/>
      <c r="Y721" s="2"/>
    </row>
    <row r="722" spans="1:26" x14ac:dyDescent="0.25">
      <c r="A722">
        <v>721</v>
      </c>
      <c r="B722" t="s">
        <v>755</v>
      </c>
      <c r="C722" s="1">
        <v>24918</v>
      </c>
      <c r="D722" t="s">
        <v>23</v>
      </c>
      <c r="E722" s="2" t="s">
        <v>121</v>
      </c>
      <c r="F722" s="2" t="s">
        <v>34</v>
      </c>
      <c r="G722" s="2" t="s">
        <v>26</v>
      </c>
      <c r="H722" s="3">
        <v>33179</v>
      </c>
      <c r="I722" s="2">
        <v>1990</v>
      </c>
      <c r="J722" s="2">
        <v>2005</v>
      </c>
      <c r="K722" s="3">
        <v>43677</v>
      </c>
      <c r="L722" s="2">
        <v>0</v>
      </c>
      <c r="M722" s="2" t="s">
        <v>28</v>
      </c>
      <c r="N722" s="2">
        <v>51</v>
      </c>
      <c r="O722" s="2">
        <v>22.62</v>
      </c>
      <c r="P722" s="2">
        <v>51.36</v>
      </c>
      <c r="Q722" s="2">
        <v>104.33</v>
      </c>
      <c r="R722" s="2">
        <v>208.28</v>
      </c>
      <c r="S722" s="2">
        <v>208.28</v>
      </c>
      <c r="T722" s="2">
        <v>24.05</v>
      </c>
      <c r="U722" s="2">
        <v>746</v>
      </c>
      <c r="V722" s="2" t="s">
        <v>28</v>
      </c>
      <c r="X722" s="2"/>
      <c r="Y722" s="2"/>
    </row>
    <row r="723" spans="1:26" x14ac:dyDescent="0.25">
      <c r="A723">
        <v>722</v>
      </c>
      <c r="B723" t="s">
        <v>756</v>
      </c>
      <c r="C723" s="1">
        <v>31668</v>
      </c>
      <c r="D723" t="s">
        <v>23</v>
      </c>
      <c r="E723" s="2" t="s">
        <v>169</v>
      </c>
      <c r="F723" s="2" t="s">
        <v>34</v>
      </c>
      <c r="G723" s="2" t="s">
        <v>26</v>
      </c>
      <c r="H723" s="3">
        <v>39388</v>
      </c>
      <c r="I723" s="2">
        <v>2007</v>
      </c>
      <c r="J723" s="2">
        <v>2012</v>
      </c>
      <c r="K723" s="3">
        <v>43677</v>
      </c>
      <c r="L723" s="2">
        <v>0</v>
      </c>
      <c r="M723" s="2" t="s">
        <v>28</v>
      </c>
      <c r="N723" s="2">
        <v>32</v>
      </c>
      <c r="O723" s="2">
        <v>21.14</v>
      </c>
      <c r="P723" s="2">
        <v>32.880000000000003</v>
      </c>
      <c r="Q723" s="2">
        <v>106.59</v>
      </c>
      <c r="R723" s="2">
        <v>208.28</v>
      </c>
      <c r="S723" s="2">
        <v>208.28</v>
      </c>
      <c r="T723" s="2">
        <v>24.57</v>
      </c>
      <c r="U723" s="2">
        <v>137</v>
      </c>
      <c r="V723" s="2" t="s">
        <v>28</v>
      </c>
      <c r="X723" s="2"/>
      <c r="Y723" s="2"/>
    </row>
    <row r="724" spans="1:26" x14ac:dyDescent="0.25">
      <c r="A724">
        <v>723</v>
      </c>
      <c r="B724" t="s">
        <v>757</v>
      </c>
      <c r="C724" s="1">
        <v>26937</v>
      </c>
      <c r="D724" t="s">
        <v>23</v>
      </c>
      <c r="E724" s="2" t="s">
        <v>169</v>
      </c>
      <c r="F724" s="2" t="s">
        <v>25</v>
      </c>
      <c r="G724" s="2" t="s">
        <v>30</v>
      </c>
      <c r="H724" s="3">
        <v>36830</v>
      </c>
      <c r="I724" s="2">
        <v>2000</v>
      </c>
      <c r="J724" s="2">
        <v>2003</v>
      </c>
      <c r="K724" s="3">
        <v>43677</v>
      </c>
      <c r="L724" s="2">
        <v>0</v>
      </c>
      <c r="M724" s="2" t="s">
        <v>28</v>
      </c>
      <c r="N724" s="2">
        <v>45</v>
      </c>
      <c r="O724" s="2">
        <v>27.09</v>
      </c>
      <c r="P724" s="2">
        <v>45.83</v>
      </c>
      <c r="Q724" s="2">
        <v>122.47</v>
      </c>
      <c r="R724" s="2">
        <v>208.28</v>
      </c>
      <c r="S724" s="2">
        <v>208.28</v>
      </c>
      <c r="T724" s="2">
        <v>28.23</v>
      </c>
      <c r="U724" s="2">
        <v>41</v>
      </c>
      <c r="V724" s="2" t="s">
        <v>28</v>
      </c>
      <c r="X724" s="2"/>
      <c r="Y724" s="2"/>
    </row>
    <row r="725" spans="1:26" x14ac:dyDescent="0.25">
      <c r="A725">
        <v>724</v>
      </c>
      <c r="B725" t="s">
        <v>758</v>
      </c>
      <c r="C725" s="1">
        <v>23480</v>
      </c>
      <c r="D725" t="s">
        <v>23</v>
      </c>
      <c r="E725" s="2" t="s">
        <v>4371</v>
      </c>
      <c r="F725" s="2" t="s">
        <v>34</v>
      </c>
      <c r="G725" s="2" t="s">
        <v>30</v>
      </c>
      <c r="H725" s="3">
        <v>32224</v>
      </c>
      <c r="I725" s="2">
        <v>1987</v>
      </c>
      <c r="J725" s="2">
        <v>1988</v>
      </c>
      <c r="K725" s="3">
        <v>43677</v>
      </c>
      <c r="L725" s="2">
        <v>0</v>
      </c>
      <c r="M725" s="2" t="s">
        <v>28</v>
      </c>
      <c r="N725" s="2">
        <v>55</v>
      </c>
      <c r="O725" s="2">
        <v>23.94</v>
      </c>
      <c r="P725" s="2">
        <v>55.3</v>
      </c>
      <c r="Q725" s="2">
        <v>104.33</v>
      </c>
      <c r="R725" s="2">
        <v>208.28</v>
      </c>
      <c r="S725" s="2">
        <v>208.28</v>
      </c>
      <c r="T725" s="2">
        <v>24.05</v>
      </c>
      <c r="U725" s="2">
        <v>8</v>
      </c>
      <c r="V725" s="2" t="s">
        <v>28</v>
      </c>
      <c r="X725" s="2"/>
      <c r="Y725" s="2"/>
    </row>
    <row r="726" spans="1:26" x14ac:dyDescent="0.25">
      <c r="A726">
        <v>725</v>
      </c>
      <c r="B726" t="s">
        <v>759</v>
      </c>
      <c r="C726" s="1">
        <v>16899</v>
      </c>
      <c r="D726" t="s">
        <v>23</v>
      </c>
      <c r="E726" s="2" t="s">
        <v>80</v>
      </c>
      <c r="F726" s="2" t="s">
        <v>34</v>
      </c>
      <c r="G726" s="2" t="s">
        <v>26</v>
      </c>
      <c r="H726" s="3">
        <v>25127</v>
      </c>
      <c r="I726" s="2">
        <v>1968</v>
      </c>
      <c r="J726" s="2">
        <v>1978</v>
      </c>
      <c r="K726" s="3">
        <v>43677</v>
      </c>
      <c r="L726" s="2">
        <v>0</v>
      </c>
      <c r="M726" s="2" t="s">
        <v>28</v>
      </c>
      <c r="N726" s="2">
        <v>73</v>
      </c>
      <c r="O726" s="2">
        <v>22.53</v>
      </c>
      <c r="P726" s="2">
        <v>73.31</v>
      </c>
      <c r="Q726" s="2">
        <v>106.59</v>
      </c>
      <c r="R726" s="2">
        <v>205.74</v>
      </c>
      <c r="S726" s="2">
        <v>205.74</v>
      </c>
      <c r="T726" s="2">
        <v>25.18</v>
      </c>
      <c r="U726" s="2">
        <v>505</v>
      </c>
      <c r="V726" s="2" t="s">
        <v>28</v>
      </c>
      <c r="X726" s="2"/>
      <c r="Y726" s="2"/>
    </row>
    <row r="727" spans="1:26" x14ac:dyDescent="0.25">
      <c r="A727">
        <v>726</v>
      </c>
      <c r="B727" t="s">
        <v>760</v>
      </c>
      <c r="C727" s="1">
        <v>28105</v>
      </c>
      <c r="D727" t="s">
        <v>23</v>
      </c>
      <c r="E727" s="2" t="s">
        <v>169</v>
      </c>
      <c r="F727" s="2" t="s">
        <v>34</v>
      </c>
      <c r="G727" s="2" t="s">
        <v>26</v>
      </c>
      <c r="H727" s="3">
        <v>35370</v>
      </c>
      <c r="I727" s="2">
        <v>1996</v>
      </c>
      <c r="J727" s="2">
        <v>2008</v>
      </c>
      <c r="K727" s="3">
        <v>43677</v>
      </c>
      <c r="L727" s="2">
        <v>0</v>
      </c>
      <c r="M727" s="2" t="s">
        <v>28</v>
      </c>
      <c r="N727" s="2">
        <v>42</v>
      </c>
      <c r="O727" s="2">
        <v>19.89</v>
      </c>
      <c r="P727" s="2">
        <v>42.63</v>
      </c>
      <c r="Q727" s="2">
        <v>102.06</v>
      </c>
      <c r="R727" s="2">
        <v>205.74</v>
      </c>
      <c r="S727" s="2">
        <v>205.74</v>
      </c>
      <c r="T727" s="2">
        <v>24.11</v>
      </c>
      <c r="U727" s="2">
        <v>830</v>
      </c>
      <c r="V727" s="2" t="s">
        <v>28</v>
      </c>
      <c r="X727" s="2"/>
      <c r="Y727" s="2"/>
    </row>
    <row r="728" spans="1:26" x14ac:dyDescent="0.25">
      <c r="A728">
        <v>727</v>
      </c>
      <c r="B728" t="s">
        <v>761</v>
      </c>
      <c r="C728" s="1">
        <v>19924</v>
      </c>
      <c r="D728" t="s">
        <v>23</v>
      </c>
      <c r="E728" s="2" t="s">
        <v>80</v>
      </c>
      <c r="F728" s="2" t="s">
        <v>34</v>
      </c>
      <c r="G728" s="2" t="s">
        <v>30</v>
      </c>
      <c r="H728" s="3">
        <v>27692</v>
      </c>
      <c r="I728" s="2">
        <v>1975</v>
      </c>
      <c r="J728" s="2">
        <v>1988</v>
      </c>
      <c r="K728" s="3">
        <v>43677</v>
      </c>
      <c r="L728" s="2">
        <v>0</v>
      </c>
      <c r="M728" s="2" t="s">
        <v>28</v>
      </c>
      <c r="N728" s="2">
        <v>65</v>
      </c>
      <c r="O728" s="2">
        <v>21.27</v>
      </c>
      <c r="P728" s="2">
        <v>65.03</v>
      </c>
      <c r="Q728" s="2">
        <v>95.25</v>
      </c>
      <c r="R728" s="2">
        <v>205.74</v>
      </c>
      <c r="S728" s="2">
        <v>205.74</v>
      </c>
      <c r="T728" s="2">
        <v>22.5</v>
      </c>
      <c r="U728" s="2">
        <v>988</v>
      </c>
      <c r="V728" s="2" t="s">
        <v>28</v>
      </c>
      <c r="X728" s="2"/>
      <c r="Y728" s="2"/>
    </row>
    <row r="729" spans="1:26" x14ac:dyDescent="0.25">
      <c r="A729">
        <v>728</v>
      </c>
      <c r="B729" t="s">
        <v>762</v>
      </c>
      <c r="C729" s="1">
        <v>13431</v>
      </c>
      <c r="D729" t="s">
        <v>23</v>
      </c>
      <c r="E729" s="2" t="s">
        <v>24</v>
      </c>
      <c r="F729" s="2" t="s">
        <v>34</v>
      </c>
      <c r="G729" s="2" t="s">
        <v>30</v>
      </c>
      <c r="H729" s="3">
        <v>21841</v>
      </c>
      <c r="I729" s="2">
        <v>1959</v>
      </c>
      <c r="J729" s="2">
        <v>1961</v>
      </c>
      <c r="K729" s="3">
        <v>39050</v>
      </c>
      <c r="L729" s="2">
        <v>1</v>
      </c>
      <c r="M729" s="2" t="s">
        <v>27</v>
      </c>
      <c r="N729" s="2">
        <v>70</v>
      </c>
      <c r="O729" s="2">
        <v>23.03</v>
      </c>
      <c r="P729" s="2">
        <v>70.14</v>
      </c>
      <c r="Q729" s="2">
        <v>102.06</v>
      </c>
      <c r="R729" s="2">
        <v>205.74</v>
      </c>
      <c r="S729" s="2">
        <v>205.74</v>
      </c>
      <c r="T729" s="2">
        <v>24.11</v>
      </c>
      <c r="U729" s="2">
        <v>78</v>
      </c>
      <c r="V729" s="2" t="s">
        <v>28</v>
      </c>
      <c r="W729" s="2" t="s">
        <v>4395</v>
      </c>
      <c r="X729" s="2" t="s">
        <v>4475</v>
      </c>
      <c r="Y729" s="2" t="s">
        <v>4422</v>
      </c>
      <c r="Z729" s="2" t="s">
        <v>4435</v>
      </c>
    </row>
    <row r="730" spans="1:26" x14ac:dyDescent="0.25">
      <c r="A730">
        <v>729</v>
      </c>
      <c r="B730" t="s">
        <v>763</v>
      </c>
      <c r="C730" s="1">
        <v>33459</v>
      </c>
      <c r="D730" t="s">
        <v>23</v>
      </c>
      <c r="E730" s="2" t="s">
        <v>121</v>
      </c>
      <c r="F730" s="2" t="s">
        <v>25</v>
      </c>
      <c r="G730" s="2" t="s">
        <v>30</v>
      </c>
      <c r="H730" s="3">
        <v>41988</v>
      </c>
      <c r="I730" s="2">
        <v>2014</v>
      </c>
      <c r="J730" s="2">
        <v>2015</v>
      </c>
      <c r="K730" s="3">
        <v>43677</v>
      </c>
      <c r="L730" s="2">
        <v>0</v>
      </c>
      <c r="M730" s="2" t="s">
        <v>28</v>
      </c>
      <c r="N730" s="2">
        <v>27</v>
      </c>
      <c r="O730" s="2">
        <v>23.35</v>
      </c>
      <c r="P730" s="2">
        <v>27.98</v>
      </c>
      <c r="Q730" s="2">
        <v>108.86</v>
      </c>
      <c r="R730" s="2">
        <v>205.74</v>
      </c>
      <c r="S730" s="2">
        <v>208.28</v>
      </c>
      <c r="T730" s="2">
        <v>25.72</v>
      </c>
      <c r="U730" s="2">
        <v>28</v>
      </c>
      <c r="V730" s="2" t="s">
        <v>28</v>
      </c>
      <c r="X730" s="2"/>
      <c r="Y730" s="2"/>
    </row>
    <row r="731" spans="1:26" x14ac:dyDescent="0.25">
      <c r="A731">
        <v>730</v>
      </c>
      <c r="B731" t="s">
        <v>764</v>
      </c>
      <c r="C731" s="1">
        <v>25507</v>
      </c>
      <c r="D731" t="s">
        <v>23</v>
      </c>
      <c r="E731" s="2" t="s">
        <v>4371</v>
      </c>
      <c r="F731" s="2" t="s">
        <v>34</v>
      </c>
      <c r="G731" s="2" t="s">
        <v>26</v>
      </c>
      <c r="H731" s="3">
        <v>33543</v>
      </c>
      <c r="I731" s="2">
        <v>1991</v>
      </c>
      <c r="J731" s="2">
        <v>2002</v>
      </c>
      <c r="K731" s="3">
        <v>43677</v>
      </c>
      <c r="L731" s="2">
        <v>0</v>
      </c>
      <c r="M731" s="2" t="s">
        <v>28</v>
      </c>
      <c r="N731" s="2">
        <v>49</v>
      </c>
      <c r="O731" s="2">
        <v>22</v>
      </c>
      <c r="P731" s="2">
        <v>49.75</v>
      </c>
      <c r="Q731" s="2">
        <v>120.2</v>
      </c>
      <c r="R731" s="2">
        <v>205.74</v>
      </c>
      <c r="S731" s="2">
        <v>205.74</v>
      </c>
      <c r="T731" s="2">
        <v>28.4</v>
      </c>
      <c r="U731" s="2">
        <v>286</v>
      </c>
      <c r="V731" s="2" t="s">
        <v>28</v>
      </c>
      <c r="X731" s="2"/>
      <c r="Y731" s="2"/>
    </row>
    <row r="732" spans="1:26" x14ac:dyDescent="0.25">
      <c r="A732">
        <v>731</v>
      </c>
      <c r="B732" t="s">
        <v>765</v>
      </c>
      <c r="C732" s="1">
        <v>17000</v>
      </c>
      <c r="D732" t="s">
        <v>23</v>
      </c>
      <c r="E732" s="2" t="s">
        <v>169</v>
      </c>
      <c r="F732" s="2" t="s">
        <v>34</v>
      </c>
      <c r="G732" s="2" t="s">
        <v>30</v>
      </c>
      <c r="H732" s="3">
        <v>25140</v>
      </c>
      <c r="I732" s="2">
        <v>1968</v>
      </c>
      <c r="J732" s="2">
        <v>1969</v>
      </c>
      <c r="K732" s="3">
        <v>43677</v>
      </c>
      <c r="L732" s="2">
        <v>0</v>
      </c>
      <c r="M732" s="2" t="s">
        <v>28</v>
      </c>
      <c r="N732" s="2">
        <v>73</v>
      </c>
      <c r="O732" s="2">
        <v>22.29</v>
      </c>
      <c r="P732" s="2">
        <v>73.040000000000006</v>
      </c>
      <c r="Q732" s="2">
        <v>92.99</v>
      </c>
      <c r="R732" s="2">
        <v>205.74</v>
      </c>
      <c r="S732" s="2">
        <v>205.74</v>
      </c>
      <c r="T732" s="2">
        <v>21.97</v>
      </c>
      <c r="U732" s="2">
        <v>27</v>
      </c>
      <c r="V732" s="2" t="s">
        <v>28</v>
      </c>
      <c r="X732" s="2"/>
      <c r="Y732" s="2"/>
    </row>
    <row r="733" spans="1:26" x14ac:dyDescent="0.25">
      <c r="A733">
        <v>732</v>
      </c>
      <c r="B733" t="s">
        <v>766</v>
      </c>
      <c r="C733" s="1">
        <v>32543</v>
      </c>
      <c r="D733" t="s">
        <v>23</v>
      </c>
      <c r="E733" s="2" t="s">
        <v>121</v>
      </c>
      <c r="F733" s="2" t="s">
        <v>34</v>
      </c>
      <c r="G733" s="2" t="s">
        <v>26</v>
      </c>
      <c r="H733" s="3">
        <v>40915</v>
      </c>
      <c r="I733" s="2">
        <v>2011</v>
      </c>
      <c r="J733" s="2">
        <v>2017</v>
      </c>
      <c r="K733" s="3">
        <v>43677</v>
      </c>
      <c r="L733" s="2">
        <v>0</v>
      </c>
      <c r="M733" s="2" t="s">
        <v>28</v>
      </c>
      <c r="N733" s="2">
        <v>30</v>
      </c>
      <c r="O733" s="2">
        <v>22.92</v>
      </c>
      <c r="P733" s="2">
        <v>30.48</v>
      </c>
      <c r="Q733" s="2">
        <v>115.67</v>
      </c>
      <c r="R733" s="2">
        <v>205.74</v>
      </c>
      <c r="S733" s="2">
        <v>205.74</v>
      </c>
      <c r="T733" s="2">
        <v>27.33</v>
      </c>
      <c r="U733" s="2">
        <v>235</v>
      </c>
      <c r="V733" s="2" t="s">
        <v>28</v>
      </c>
      <c r="X733" s="2"/>
      <c r="Y733" s="2"/>
    </row>
    <row r="734" spans="1:26" x14ac:dyDescent="0.25">
      <c r="A734">
        <v>733</v>
      </c>
      <c r="B734" t="s">
        <v>767</v>
      </c>
      <c r="C734" s="1">
        <v>21440</v>
      </c>
      <c r="D734" t="s">
        <v>23</v>
      </c>
      <c r="E734" s="2" t="s">
        <v>169</v>
      </c>
      <c r="F734" s="2" t="s">
        <v>34</v>
      </c>
      <c r="G734" s="2" t="s">
        <v>26</v>
      </c>
      <c r="H734" s="3">
        <v>29505</v>
      </c>
      <c r="I734" s="2">
        <v>1980</v>
      </c>
      <c r="J734" s="2">
        <v>1981</v>
      </c>
      <c r="K734" s="3">
        <v>43677</v>
      </c>
      <c r="L734" s="2">
        <v>0</v>
      </c>
      <c r="M734" s="2" t="s">
        <v>28</v>
      </c>
      <c r="N734" s="2">
        <v>60</v>
      </c>
      <c r="O734" s="2">
        <v>22.08</v>
      </c>
      <c r="P734" s="2">
        <v>60.88</v>
      </c>
      <c r="Q734" s="2">
        <v>99.79</v>
      </c>
      <c r="R734" s="2">
        <v>205.74</v>
      </c>
      <c r="S734" s="2">
        <v>205.74</v>
      </c>
      <c r="T734" s="2">
        <v>23.57</v>
      </c>
      <c r="U734" s="2">
        <v>22</v>
      </c>
      <c r="V734" s="2" t="s">
        <v>28</v>
      </c>
      <c r="X734" s="2"/>
      <c r="Y734" s="2"/>
    </row>
    <row r="735" spans="1:26" x14ac:dyDescent="0.25">
      <c r="A735">
        <v>734</v>
      </c>
      <c r="B735" t="s">
        <v>768</v>
      </c>
      <c r="C735" s="1">
        <v>33137</v>
      </c>
      <c r="D735" t="s">
        <v>85</v>
      </c>
      <c r="E735" s="2" t="s">
        <v>169</v>
      </c>
      <c r="F735" s="2" t="s">
        <v>34</v>
      </c>
      <c r="G735" s="2" t="s">
        <v>26</v>
      </c>
      <c r="H735" s="3">
        <v>40478</v>
      </c>
      <c r="I735" s="2">
        <v>2010</v>
      </c>
      <c r="J735" s="2">
        <v>2020</v>
      </c>
      <c r="K735" s="3">
        <v>43677</v>
      </c>
      <c r="L735" s="2">
        <v>0</v>
      </c>
      <c r="M735" s="2" t="s">
        <v>28</v>
      </c>
      <c r="N735" s="2">
        <v>28</v>
      </c>
      <c r="O735" s="2">
        <v>20.100000000000001</v>
      </c>
      <c r="P735" s="2">
        <v>28.86</v>
      </c>
      <c r="Q735" s="2">
        <v>97.52</v>
      </c>
      <c r="R735" s="2">
        <v>205.74</v>
      </c>
      <c r="S735" s="2">
        <v>205.74</v>
      </c>
      <c r="T735" s="2">
        <v>23.04</v>
      </c>
      <c r="U735" s="2">
        <v>364</v>
      </c>
      <c r="V735" s="2" t="s">
        <v>28</v>
      </c>
      <c r="X735" s="2"/>
      <c r="Y735" s="2"/>
    </row>
    <row r="736" spans="1:26" x14ac:dyDescent="0.25">
      <c r="A736">
        <v>735</v>
      </c>
      <c r="B736" t="s">
        <v>769</v>
      </c>
      <c r="C736" s="1">
        <v>30292</v>
      </c>
      <c r="D736" t="s">
        <v>23</v>
      </c>
      <c r="E736" s="2" t="s">
        <v>4373</v>
      </c>
      <c r="F736" s="2" t="s">
        <v>34</v>
      </c>
      <c r="G736" s="2" t="s">
        <v>30</v>
      </c>
      <c r="H736" s="3">
        <v>39137</v>
      </c>
      <c r="I736" s="2">
        <v>2006</v>
      </c>
      <c r="J736" s="2">
        <v>2016</v>
      </c>
      <c r="K736" s="3">
        <v>43677</v>
      </c>
      <c r="L736" s="2">
        <v>0</v>
      </c>
      <c r="M736" s="2" t="s">
        <v>28</v>
      </c>
      <c r="N736" s="2">
        <v>36</v>
      </c>
      <c r="O736" s="2">
        <v>24.22</v>
      </c>
      <c r="P736" s="2">
        <v>36.65</v>
      </c>
      <c r="Q736" s="2">
        <v>99.79</v>
      </c>
      <c r="R736" s="2">
        <v>205.74</v>
      </c>
      <c r="S736" s="2">
        <v>205.74</v>
      </c>
      <c r="T736" s="2">
        <v>23.57</v>
      </c>
      <c r="U736" s="2">
        <v>385</v>
      </c>
      <c r="V736" s="2" t="s">
        <v>28</v>
      </c>
      <c r="X736" s="2"/>
      <c r="Y736" s="2"/>
    </row>
    <row r="737" spans="1:26" x14ac:dyDescent="0.25">
      <c r="A737">
        <v>736</v>
      </c>
      <c r="B737" t="s">
        <v>770</v>
      </c>
      <c r="C737" s="1">
        <v>25714</v>
      </c>
      <c r="D737" t="s">
        <v>23</v>
      </c>
      <c r="E737" s="2" t="s">
        <v>169</v>
      </c>
      <c r="F737" s="2" t="s">
        <v>34</v>
      </c>
      <c r="G737" s="2" t="s">
        <v>30</v>
      </c>
      <c r="H737" s="3">
        <v>33924</v>
      </c>
      <c r="I737" s="2">
        <v>1992</v>
      </c>
      <c r="J737" s="2">
        <v>1994</v>
      </c>
      <c r="K737" s="3">
        <v>43443</v>
      </c>
      <c r="L737" s="2">
        <v>1</v>
      </c>
      <c r="M737" s="2" t="s">
        <v>27</v>
      </c>
      <c r="N737" s="2">
        <v>48</v>
      </c>
      <c r="O737" s="2">
        <v>22.48</v>
      </c>
      <c r="P737" s="2">
        <v>48.54</v>
      </c>
      <c r="Q737" s="2">
        <v>99.79</v>
      </c>
      <c r="R737" s="2">
        <v>205.74</v>
      </c>
      <c r="S737" s="2">
        <v>205.74</v>
      </c>
      <c r="T737" s="2">
        <v>23.57</v>
      </c>
      <c r="U737" s="2">
        <v>27</v>
      </c>
      <c r="V737" s="2" t="s">
        <v>28</v>
      </c>
      <c r="X737" s="2" t="s">
        <v>4453</v>
      </c>
      <c r="Y737" s="2" t="s">
        <v>4401</v>
      </c>
      <c r="Z737" s="2" t="s">
        <v>4469</v>
      </c>
    </row>
    <row r="738" spans="1:26" x14ac:dyDescent="0.25">
      <c r="A738">
        <v>737</v>
      </c>
      <c r="B738" t="s">
        <v>771</v>
      </c>
      <c r="C738" s="1">
        <v>34232</v>
      </c>
      <c r="D738" t="s">
        <v>85</v>
      </c>
      <c r="E738" s="2" t="s">
        <v>772</v>
      </c>
      <c r="F738" s="2" t="s">
        <v>34</v>
      </c>
      <c r="G738" s="2" t="s">
        <v>43</v>
      </c>
      <c r="H738" s="3">
        <v>41949</v>
      </c>
      <c r="I738" s="2">
        <v>2014</v>
      </c>
      <c r="J738" s="2">
        <v>2020</v>
      </c>
      <c r="K738" s="3">
        <v>43677</v>
      </c>
      <c r="L738" s="2">
        <v>0</v>
      </c>
      <c r="M738" s="2" t="s">
        <v>28</v>
      </c>
      <c r="N738" s="2">
        <v>25</v>
      </c>
      <c r="O738" s="2">
        <v>21.13</v>
      </c>
      <c r="P738" s="2">
        <v>25.86</v>
      </c>
      <c r="Q738" s="2">
        <v>104.33</v>
      </c>
      <c r="R738" s="2">
        <v>205.74</v>
      </c>
      <c r="S738" s="2">
        <v>205.74</v>
      </c>
      <c r="T738" s="2">
        <v>24.65</v>
      </c>
      <c r="U738" s="2">
        <v>28</v>
      </c>
      <c r="V738" s="2" t="s">
        <v>28</v>
      </c>
      <c r="X738" s="2"/>
      <c r="Y738" s="2"/>
    </row>
    <row r="739" spans="1:26" x14ac:dyDescent="0.25">
      <c r="A739">
        <v>738</v>
      </c>
      <c r="B739" t="s">
        <v>773</v>
      </c>
      <c r="C739" s="1">
        <v>30172</v>
      </c>
      <c r="D739" t="s">
        <v>23</v>
      </c>
      <c r="E739" s="2" t="s">
        <v>24</v>
      </c>
      <c r="F739" s="2" t="s">
        <v>25</v>
      </c>
      <c r="G739" s="2" t="s">
        <v>26</v>
      </c>
      <c r="H739" s="3">
        <v>39413</v>
      </c>
      <c r="I739" s="2">
        <v>2007</v>
      </c>
      <c r="J739" s="2">
        <v>2017</v>
      </c>
      <c r="K739" s="3">
        <v>43677</v>
      </c>
      <c r="L739" s="2">
        <v>0</v>
      </c>
      <c r="M739" s="2" t="s">
        <v>28</v>
      </c>
      <c r="N739" s="2">
        <v>36</v>
      </c>
      <c r="O739" s="2">
        <v>25.3</v>
      </c>
      <c r="P739" s="2">
        <v>36.97</v>
      </c>
      <c r="Q739" s="2">
        <v>111.13</v>
      </c>
      <c r="R739" s="2">
        <v>205.74</v>
      </c>
      <c r="S739" s="2">
        <v>205.74</v>
      </c>
      <c r="T739" s="2">
        <v>26.25</v>
      </c>
      <c r="U739" s="2">
        <v>439</v>
      </c>
      <c r="V739" s="2" t="s">
        <v>27</v>
      </c>
      <c r="X739" s="2"/>
      <c r="Y739" s="2"/>
    </row>
    <row r="740" spans="1:26" x14ac:dyDescent="0.25">
      <c r="A740">
        <v>739</v>
      </c>
      <c r="B740" t="s">
        <v>774</v>
      </c>
      <c r="C740" s="1">
        <v>23943</v>
      </c>
      <c r="D740" t="s">
        <v>23</v>
      </c>
      <c r="E740" s="2" t="s">
        <v>169</v>
      </c>
      <c r="F740" s="2" t="s">
        <v>34</v>
      </c>
      <c r="G740" s="2" t="s">
        <v>30</v>
      </c>
      <c r="H740" s="3">
        <v>32087</v>
      </c>
      <c r="I740" s="2">
        <v>1987</v>
      </c>
      <c r="J740" s="2">
        <v>1988</v>
      </c>
      <c r="K740" s="3">
        <v>43677</v>
      </c>
      <c r="L740" s="2">
        <v>0</v>
      </c>
      <c r="M740" s="2" t="s">
        <v>28</v>
      </c>
      <c r="N740" s="2">
        <v>54</v>
      </c>
      <c r="O740" s="2">
        <v>22.3</v>
      </c>
      <c r="P740" s="2">
        <v>54.03</v>
      </c>
      <c r="Q740" s="2">
        <v>104.33</v>
      </c>
      <c r="R740" s="2">
        <v>205.74</v>
      </c>
      <c r="S740" s="2">
        <v>205.74</v>
      </c>
      <c r="T740" s="2">
        <v>24.65</v>
      </c>
      <c r="U740" s="2">
        <v>9</v>
      </c>
      <c r="V740" s="2" t="s">
        <v>28</v>
      </c>
      <c r="X740" s="2"/>
      <c r="Y740" s="2"/>
    </row>
    <row r="741" spans="1:26" x14ac:dyDescent="0.25">
      <c r="A741">
        <v>740</v>
      </c>
      <c r="B741" t="s">
        <v>775</v>
      </c>
      <c r="C741" s="1">
        <v>32227</v>
      </c>
      <c r="D741" t="s">
        <v>23</v>
      </c>
      <c r="E741" s="2" t="s">
        <v>169</v>
      </c>
      <c r="F741" s="2" t="s">
        <v>34</v>
      </c>
      <c r="G741" s="2" t="s">
        <v>26</v>
      </c>
      <c r="H741" s="3">
        <v>39750</v>
      </c>
      <c r="I741" s="2">
        <v>2008</v>
      </c>
      <c r="J741" s="2">
        <v>2018</v>
      </c>
      <c r="K741" s="3">
        <v>43677</v>
      </c>
      <c r="L741" s="2">
        <v>0</v>
      </c>
      <c r="M741" s="2" t="s">
        <v>28</v>
      </c>
      <c r="N741" s="2">
        <v>31</v>
      </c>
      <c r="O741" s="2">
        <v>20.6</v>
      </c>
      <c r="P741" s="2">
        <v>31.35</v>
      </c>
      <c r="Q741" s="2">
        <v>106.59</v>
      </c>
      <c r="R741" s="2">
        <v>205.74</v>
      </c>
      <c r="S741" s="2">
        <v>205.74</v>
      </c>
      <c r="T741" s="2">
        <v>25.18</v>
      </c>
      <c r="U741" s="2">
        <v>371</v>
      </c>
      <c r="V741" s="2" t="s">
        <v>28</v>
      </c>
      <c r="X741" s="2"/>
      <c r="Y741" s="2"/>
    </row>
    <row r="742" spans="1:26" x14ac:dyDescent="0.25">
      <c r="A742">
        <v>741</v>
      </c>
      <c r="B742" t="s">
        <v>776</v>
      </c>
      <c r="C742" s="1">
        <v>22477</v>
      </c>
      <c r="D742" t="s">
        <v>23</v>
      </c>
      <c r="E742" s="2" t="s">
        <v>169</v>
      </c>
      <c r="F742" s="2" t="s">
        <v>34</v>
      </c>
      <c r="G742" s="2" t="s">
        <v>26</v>
      </c>
      <c r="H742" s="3">
        <v>30623</v>
      </c>
      <c r="I742" s="2">
        <v>1983</v>
      </c>
      <c r="J742" s="2">
        <v>1984</v>
      </c>
      <c r="K742" s="3">
        <v>43677</v>
      </c>
      <c r="L742" s="2">
        <v>0</v>
      </c>
      <c r="M742" s="2" t="s">
        <v>28</v>
      </c>
      <c r="N742" s="2">
        <v>58</v>
      </c>
      <c r="O742" s="2">
        <v>22.3</v>
      </c>
      <c r="P742" s="2">
        <v>58.04</v>
      </c>
      <c r="Q742" s="2">
        <v>92.99</v>
      </c>
      <c r="R742" s="2">
        <v>205.74</v>
      </c>
      <c r="S742" s="2">
        <v>205.74</v>
      </c>
      <c r="T742" s="2">
        <v>21.97</v>
      </c>
      <c r="U742" s="2">
        <v>7</v>
      </c>
      <c r="V742" s="2" t="s">
        <v>28</v>
      </c>
      <c r="X742" s="2"/>
      <c r="Y742" s="2"/>
    </row>
    <row r="743" spans="1:26" x14ac:dyDescent="0.25">
      <c r="A743">
        <v>742</v>
      </c>
      <c r="B743" t="s">
        <v>777</v>
      </c>
      <c r="C743" s="1">
        <v>25494</v>
      </c>
      <c r="D743" t="s">
        <v>23</v>
      </c>
      <c r="E743" s="2" t="s">
        <v>169</v>
      </c>
      <c r="F743" s="2" t="s">
        <v>34</v>
      </c>
      <c r="G743" s="2" t="s">
        <v>26</v>
      </c>
      <c r="H743" s="3">
        <v>33914</v>
      </c>
      <c r="I743" s="2">
        <v>1992</v>
      </c>
      <c r="J743" s="2">
        <v>2000</v>
      </c>
      <c r="K743" s="3">
        <v>43677</v>
      </c>
      <c r="L743" s="2">
        <v>0</v>
      </c>
      <c r="M743" s="2" t="s">
        <v>28</v>
      </c>
      <c r="N743" s="2">
        <v>49</v>
      </c>
      <c r="O743" s="2">
        <v>23.05</v>
      </c>
      <c r="P743" s="2">
        <v>49.78</v>
      </c>
      <c r="Q743" s="2">
        <v>106.59</v>
      </c>
      <c r="R743" s="2">
        <v>205.74</v>
      </c>
      <c r="S743" s="2">
        <v>205.74</v>
      </c>
      <c r="T743" s="2">
        <v>25.18</v>
      </c>
      <c r="U743" s="2">
        <v>352</v>
      </c>
      <c r="V743" s="2" t="s">
        <v>28</v>
      </c>
      <c r="X743" s="2"/>
      <c r="Y743" s="2"/>
    </row>
    <row r="744" spans="1:26" x14ac:dyDescent="0.25">
      <c r="A744">
        <v>743</v>
      </c>
      <c r="B744" t="s">
        <v>778</v>
      </c>
      <c r="C744" s="1">
        <v>31896</v>
      </c>
      <c r="D744" t="s">
        <v>23</v>
      </c>
      <c r="E744" s="2" t="s">
        <v>169</v>
      </c>
      <c r="F744" s="2" t="s">
        <v>34</v>
      </c>
      <c r="G744" s="2" t="s">
        <v>43</v>
      </c>
      <c r="H744" s="3">
        <v>40169</v>
      </c>
      <c r="I744" s="2">
        <v>2009</v>
      </c>
      <c r="J744" s="2">
        <v>2016</v>
      </c>
      <c r="K744" s="3">
        <v>43677</v>
      </c>
      <c r="L744" s="2">
        <v>0</v>
      </c>
      <c r="M744" s="2" t="s">
        <v>28</v>
      </c>
      <c r="N744" s="2">
        <v>32</v>
      </c>
      <c r="O744" s="2">
        <v>22.65</v>
      </c>
      <c r="P744" s="2">
        <v>32.25</v>
      </c>
      <c r="Q744" s="2">
        <v>108.86</v>
      </c>
      <c r="R744" s="2">
        <v>205.74</v>
      </c>
      <c r="S744" s="2">
        <v>205.74</v>
      </c>
      <c r="T744" s="2">
        <v>25.72</v>
      </c>
      <c r="U744" s="2">
        <v>209</v>
      </c>
      <c r="V744" s="2" t="s">
        <v>28</v>
      </c>
      <c r="X744" s="2"/>
      <c r="Y744" s="2"/>
    </row>
    <row r="745" spans="1:26" x14ac:dyDescent="0.25">
      <c r="A745">
        <v>744</v>
      </c>
      <c r="B745" t="s">
        <v>779</v>
      </c>
      <c r="C745" s="1">
        <v>32679</v>
      </c>
      <c r="D745" t="s">
        <v>23</v>
      </c>
      <c r="E745" s="2" t="s">
        <v>169</v>
      </c>
      <c r="F745" s="2" t="s">
        <v>34</v>
      </c>
      <c r="G745" s="2" t="s">
        <v>30</v>
      </c>
      <c r="H745" s="3">
        <v>40483</v>
      </c>
      <c r="I745" s="2">
        <v>2010</v>
      </c>
      <c r="J745" s="2">
        <v>2018</v>
      </c>
      <c r="K745" s="3">
        <v>43677</v>
      </c>
      <c r="L745" s="2">
        <v>0</v>
      </c>
      <c r="M745" s="2" t="s">
        <v>28</v>
      </c>
      <c r="N745" s="2">
        <v>30</v>
      </c>
      <c r="O745" s="2">
        <v>21.37</v>
      </c>
      <c r="P745" s="2">
        <v>30.11</v>
      </c>
      <c r="Q745" s="2">
        <v>102.06</v>
      </c>
      <c r="R745" s="2">
        <v>205.74</v>
      </c>
      <c r="S745" s="2">
        <v>205.74</v>
      </c>
      <c r="T745" s="2">
        <v>24.11</v>
      </c>
      <c r="U745" s="2">
        <v>209</v>
      </c>
      <c r="V745" s="2" t="s">
        <v>28</v>
      </c>
      <c r="X745" s="2"/>
      <c r="Y745" s="2"/>
    </row>
    <row r="746" spans="1:26" x14ac:dyDescent="0.25">
      <c r="A746">
        <v>745</v>
      </c>
      <c r="B746" t="s">
        <v>780</v>
      </c>
      <c r="C746" s="1">
        <v>20961</v>
      </c>
      <c r="D746" t="s">
        <v>23</v>
      </c>
      <c r="E746" s="2" t="s">
        <v>121</v>
      </c>
      <c r="F746" s="2" t="s">
        <v>34</v>
      </c>
      <c r="G746" s="2" t="s">
        <v>26</v>
      </c>
      <c r="H746" s="3">
        <v>29142</v>
      </c>
      <c r="I746" s="2">
        <v>1979</v>
      </c>
      <c r="J746" s="2">
        <v>1988</v>
      </c>
      <c r="K746" s="3">
        <v>43677</v>
      </c>
      <c r="L746" s="2">
        <v>0</v>
      </c>
      <c r="M746" s="2" t="s">
        <v>28</v>
      </c>
      <c r="N746" s="2">
        <v>62</v>
      </c>
      <c r="O746" s="2">
        <v>22.4</v>
      </c>
      <c r="P746" s="2">
        <v>62.19</v>
      </c>
      <c r="Q746" s="2">
        <v>99.79</v>
      </c>
      <c r="R746" s="2">
        <v>205.74</v>
      </c>
      <c r="S746" s="2">
        <v>205.74</v>
      </c>
      <c r="T746" s="2">
        <v>23.57</v>
      </c>
      <c r="U746" s="2">
        <v>595</v>
      </c>
      <c r="V746" s="2" t="s">
        <v>28</v>
      </c>
      <c r="X746" s="2"/>
      <c r="Y746" s="2"/>
    </row>
    <row r="747" spans="1:26" x14ac:dyDescent="0.25">
      <c r="A747">
        <v>746</v>
      </c>
      <c r="B747" t="s">
        <v>781</v>
      </c>
      <c r="C747" s="1">
        <v>33214</v>
      </c>
      <c r="D747" t="s">
        <v>23</v>
      </c>
      <c r="E747" s="2" t="s">
        <v>121</v>
      </c>
      <c r="F747" s="2" t="s">
        <v>25</v>
      </c>
      <c r="G747" s="2" t="s">
        <v>30</v>
      </c>
      <c r="H747" s="3">
        <v>41941</v>
      </c>
      <c r="I747" s="2">
        <v>2014</v>
      </c>
      <c r="J747" s="2">
        <v>2016</v>
      </c>
      <c r="K747" s="3">
        <v>43677</v>
      </c>
      <c r="L747" s="2">
        <v>0</v>
      </c>
      <c r="M747" s="2" t="s">
        <v>28</v>
      </c>
      <c r="N747" s="2">
        <v>28</v>
      </c>
      <c r="O747" s="2">
        <v>23.89</v>
      </c>
      <c r="P747" s="2">
        <v>28.65</v>
      </c>
      <c r="Q747" s="2">
        <v>113.4</v>
      </c>
      <c r="R747" s="2">
        <v>205.74</v>
      </c>
      <c r="S747" s="2">
        <v>205.74</v>
      </c>
      <c r="T747" s="2">
        <v>26.79</v>
      </c>
      <c r="U747" s="2">
        <v>15</v>
      </c>
      <c r="V747" s="2" t="s">
        <v>28</v>
      </c>
      <c r="X747" s="2"/>
      <c r="Y747" s="2"/>
    </row>
    <row r="748" spans="1:26" x14ac:dyDescent="0.25">
      <c r="A748">
        <v>747</v>
      </c>
      <c r="B748" t="s">
        <v>782</v>
      </c>
      <c r="C748" s="1">
        <v>22007</v>
      </c>
      <c r="D748" t="s">
        <v>23</v>
      </c>
      <c r="E748" s="2" t="s">
        <v>121</v>
      </c>
      <c r="F748" s="2" t="s">
        <v>34</v>
      </c>
      <c r="G748" s="2" t="s">
        <v>26</v>
      </c>
      <c r="H748" s="3">
        <v>30982</v>
      </c>
      <c r="I748" s="2">
        <v>1984</v>
      </c>
      <c r="J748" s="2">
        <v>1991</v>
      </c>
      <c r="K748" s="3">
        <v>43677</v>
      </c>
      <c r="L748" s="2">
        <v>0</v>
      </c>
      <c r="M748" s="2" t="s">
        <v>28</v>
      </c>
      <c r="N748" s="2">
        <v>59</v>
      </c>
      <c r="O748" s="2">
        <v>24.57</v>
      </c>
      <c r="P748" s="2">
        <v>59.33</v>
      </c>
      <c r="Q748" s="2">
        <v>106.59</v>
      </c>
      <c r="R748" s="2">
        <v>205.74</v>
      </c>
      <c r="S748" s="2">
        <v>205.74</v>
      </c>
      <c r="T748" s="2">
        <v>25.18</v>
      </c>
      <c r="U748" s="2">
        <v>253</v>
      </c>
      <c r="V748" s="2" t="s">
        <v>28</v>
      </c>
      <c r="X748" s="2"/>
      <c r="Y748" s="2"/>
    </row>
    <row r="749" spans="1:26" x14ac:dyDescent="0.25">
      <c r="A749">
        <v>748</v>
      </c>
      <c r="B749" t="s">
        <v>783</v>
      </c>
      <c r="C749" s="1">
        <v>18965</v>
      </c>
      <c r="D749" t="s">
        <v>23</v>
      </c>
      <c r="E749" s="2" t="s">
        <v>121</v>
      </c>
      <c r="F749" s="2" t="s">
        <v>34</v>
      </c>
      <c r="G749" s="2" t="s">
        <v>26</v>
      </c>
      <c r="H749" s="3">
        <v>26947</v>
      </c>
      <c r="I749" s="2">
        <v>1973</v>
      </c>
      <c r="J749" s="2">
        <v>1982</v>
      </c>
      <c r="K749" s="3">
        <v>43677</v>
      </c>
      <c r="L749" s="2">
        <v>0</v>
      </c>
      <c r="M749" s="2" t="s">
        <v>28</v>
      </c>
      <c r="N749" s="2">
        <v>67</v>
      </c>
      <c r="O749" s="2">
        <v>21.85</v>
      </c>
      <c r="P749" s="2">
        <v>67.66</v>
      </c>
      <c r="Q749" s="2">
        <v>90.72</v>
      </c>
      <c r="R749" s="2">
        <v>205.74</v>
      </c>
      <c r="S749" s="2">
        <v>205.74</v>
      </c>
      <c r="T749" s="2">
        <v>21.43</v>
      </c>
      <c r="U749" s="2">
        <v>706</v>
      </c>
      <c r="V749" s="2" t="s">
        <v>28</v>
      </c>
      <c r="X749" s="2"/>
      <c r="Y749" s="2"/>
    </row>
    <row r="750" spans="1:26" x14ac:dyDescent="0.25">
      <c r="A750">
        <v>749</v>
      </c>
      <c r="B750" t="s">
        <v>784</v>
      </c>
      <c r="C750" s="1">
        <v>27543</v>
      </c>
      <c r="D750" t="s">
        <v>23</v>
      </c>
      <c r="E750" s="2" t="s">
        <v>169</v>
      </c>
      <c r="F750" s="2" t="s">
        <v>34</v>
      </c>
      <c r="G750" s="2" t="s">
        <v>26</v>
      </c>
      <c r="H750" s="3">
        <v>37664</v>
      </c>
      <c r="I750" s="2">
        <v>2002</v>
      </c>
      <c r="J750" s="2">
        <v>2009</v>
      </c>
      <c r="K750" s="3">
        <v>43677</v>
      </c>
      <c r="L750" s="2">
        <v>0</v>
      </c>
      <c r="M750" s="2" t="s">
        <v>28</v>
      </c>
      <c r="N750" s="2">
        <v>44</v>
      </c>
      <c r="O750" s="2">
        <v>27.71</v>
      </c>
      <c r="P750" s="2">
        <v>44.17</v>
      </c>
      <c r="Q750" s="2">
        <v>97.52</v>
      </c>
      <c r="R750" s="2">
        <v>205.74</v>
      </c>
      <c r="S750" s="2">
        <v>205.74</v>
      </c>
      <c r="T750" s="2">
        <v>23.04</v>
      </c>
      <c r="U750" s="2">
        <v>105</v>
      </c>
      <c r="V750" s="2" t="s">
        <v>28</v>
      </c>
      <c r="X750" s="2"/>
      <c r="Y750" s="2"/>
    </row>
    <row r="751" spans="1:26" x14ac:dyDescent="0.25">
      <c r="A751">
        <v>750</v>
      </c>
      <c r="B751" t="s">
        <v>785</v>
      </c>
      <c r="C751" s="1">
        <v>32517</v>
      </c>
      <c r="D751" t="s">
        <v>23</v>
      </c>
      <c r="E751" s="2" t="s">
        <v>169</v>
      </c>
      <c r="F751" s="2" t="s">
        <v>34</v>
      </c>
      <c r="G751" s="2" t="s">
        <v>26</v>
      </c>
      <c r="H751" s="3">
        <v>39750</v>
      </c>
      <c r="I751" s="2">
        <v>2008</v>
      </c>
      <c r="J751" s="2">
        <v>2019</v>
      </c>
      <c r="K751" s="3">
        <v>43677</v>
      </c>
      <c r="L751" s="2">
        <v>0</v>
      </c>
      <c r="M751" s="2" t="s">
        <v>28</v>
      </c>
      <c r="N751" s="2">
        <v>30</v>
      </c>
      <c r="O751" s="2">
        <v>19.8</v>
      </c>
      <c r="P751" s="2">
        <v>30.55</v>
      </c>
      <c r="Q751" s="2">
        <v>106.59</v>
      </c>
      <c r="R751" s="2">
        <v>205.74</v>
      </c>
      <c r="S751" s="2">
        <v>205.74</v>
      </c>
      <c r="T751" s="2">
        <v>25.18</v>
      </c>
      <c r="U751" s="2">
        <v>420</v>
      </c>
      <c r="V751" s="2" t="s">
        <v>27</v>
      </c>
      <c r="X751" s="2"/>
      <c r="Y751" s="2"/>
    </row>
    <row r="752" spans="1:26" x14ac:dyDescent="0.25">
      <c r="A752">
        <v>751</v>
      </c>
      <c r="B752" t="s">
        <v>786</v>
      </c>
      <c r="C752" s="1">
        <v>14543</v>
      </c>
      <c r="D752" t="s">
        <v>23</v>
      </c>
      <c r="E752" s="2" t="s">
        <v>4370</v>
      </c>
      <c r="F752" s="2" t="s">
        <v>34</v>
      </c>
      <c r="G752" s="2" t="s">
        <v>26</v>
      </c>
      <c r="H752" s="3">
        <v>22939</v>
      </c>
      <c r="I752" s="2">
        <v>1962</v>
      </c>
      <c r="J752" s="2">
        <v>1975</v>
      </c>
      <c r="K752" s="3">
        <v>41513</v>
      </c>
      <c r="L752" s="2">
        <v>1</v>
      </c>
      <c r="M752" s="2" t="s">
        <v>27</v>
      </c>
      <c r="N752" s="2">
        <v>73</v>
      </c>
      <c r="O752" s="2">
        <v>22.99</v>
      </c>
      <c r="P752" s="2">
        <v>73.84</v>
      </c>
      <c r="Q752" s="2">
        <v>102.06</v>
      </c>
      <c r="R752" s="2">
        <v>205.74</v>
      </c>
      <c r="S752" s="2">
        <v>205.74</v>
      </c>
      <c r="T752" s="2">
        <v>24.11</v>
      </c>
      <c r="U752" s="2">
        <v>570</v>
      </c>
      <c r="V752" s="2" t="s">
        <v>28</v>
      </c>
      <c r="W752" s="2" t="s">
        <v>4395</v>
      </c>
      <c r="X752" s="2" t="s">
        <v>4475</v>
      </c>
      <c r="Y752" s="2" t="s">
        <v>4422</v>
      </c>
      <c r="Z752" s="2" t="s">
        <v>4435</v>
      </c>
    </row>
    <row r="753" spans="1:25" x14ac:dyDescent="0.25">
      <c r="A753">
        <v>752</v>
      </c>
      <c r="B753" t="s">
        <v>787</v>
      </c>
      <c r="C753" s="1">
        <v>16462</v>
      </c>
      <c r="D753" t="s">
        <v>23</v>
      </c>
      <c r="E753" s="2" t="s">
        <v>80</v>
      </c>
      <c r="F753" s="2" t="s">
        <v>34</v>
      </c>
      <c r="G753" s="2" t="s">
        <v>30</v>
      </c>
      <c r="H753" s="3">
        <v>28055</v>
      </c>
      <c r="I753" s="2">
        <v>1976</v>
      </c>
      <c r="J753" s="2">
        <v>1977</v>
      </c>
      <c r="K753" s="3">
        <v>43677</v>
      </c>
      <c r="L753" s="2">
        <v>0</v>
      </c>
      <c r="M753" s="2" t="s">
        <v>28</v>
      </c>
      <c r="N753" s="2">
        <v>74</v>
      </c>
      <c r="O753" s="2">
        <v>31.74</v>
      </c>
      <c r="P753" s="2">
        <v>74.510000000000005</v>
      </c>
      <c r="Q753" s="2">
        <v>102.06</v>
      </c>
      <c r="R753" s="2">
        <v>205.74</v>
      </c>
      <c r="S753" s="2">
        <v>205.74</v>
      </c>
      <c r="T753" s="2">
        <v>24.11</v>
      </c>
      <c r="U753" s="2">
        <v>53</v>
      </c>
      <c r="V753" s="2" t="s">
        <v>28</v>
      </c>
      <c r="X753" s="2"/>
      <c r="Y753" s="2"/>
    </row>
    <row r="754" spans="1:25" x14ac:dyDescent="0.25">
      <c r="A754">
        <v>753</v>
      </c>
      <c r="B754" t="s">
        <v>788</v>
      </c>
      <c r="C754" s="1">
        <v>18642</v>
      </c>
      <c r="D754" t="s">
        <v>23</v>
      </c>
      <c r="E754" s="2" t="s">
        <v>121</v>
      </c>
      <c r="F754" s="2" t="s">
        <v>34</v>
      </c>
      <c r="G754" s="2" t="s">
        <v>26</v>
      </c>
      <c r="H754" s="3">
        <v>26947</v>
      </c>
      <c r="I754" s="2">
        <v>1973</v>
      </c>
      <c r="J754" s="2">
        <v>1980</v>
      </c>
      <c r="K754" s="3">
        <v>43677</v>
      </c>
      <c r="L754" s="2">
        <v>0</v>
      </c>
      <c r="M754" s="2" t="s">
        <v>28</v>
      </c>
      <c r="N754" s="2">
        <v>68</v>
      </c>
      <c r="O754" s="2">
        <v>22.74</v>
      </c>
      <c r="P754" s="2">
        <v>68.540000000000006</v>
      </c>
      <c r="Q754" s="2">
        <v>83.91</v>
      </c>
      <c r="R754" s="2">
        <v>205.74</v>
      </c>
      <c r="S754" s="2">
        <v>205.74</v>
      </c>
      <c r="T754" s="2">
        <v>19.82</v>
      </c>
      <c r="U754" s="2">
        <v>388</v>
      </c>
      <c r="V754" s="2" t="s">
        <v>28</v>
      </c>
      <c r="X754" s="2"/>
      <c r="Y754" s="2"/>
    </row>
    <row r="755" spans="1:25" x14ac:dyDescent="0.25">
      <c r="A755">
        <v>754</v>
      </c>
      <c r="B755" t="s">
        <v>789</v>
      </c>
      <c r="C755" s="1">
        <v>20796</v>
      </c>
      <c r="D755" t="s">
        <v>23</v>
      </c>
      <c r="E755" s="2" t="s">
        <v>169</v>
      </c>
      <c r="F755" s="2" t="s">
        <v>34</v>
      </c>
      <c r="G755" s="2" t="s">
        <v>30</v>
      </c>
      <c r="H755" s="3">
        <v>29140</v>
      </c>
      <c r="I755" s="2">
        <v>1979</v>
      </c>
      <c r="J755" s="2">
        <v>1992</v>
      </c>
      <c r="K755" s="3">
        <v>43677</v>
      </c>
      <c r="L755" s="2">
        <v>0</v>
      </c>
      <c r="M755" s="2" t="s">
        <v>28</v>
      </c>
      <c r="N755" s="2">
        <v>62</v>
      </c>
      <c r="O755" s="2">
        <v>22.84</v>
      </c>
      <c r="P755" s="2">
        <v>62.64</v>
      </c>
      <c r="Q755" s="2">
        <v>99.79</v>
      </c>
      <c r="R755" s="2">
        <v>205.74</v>
      </c>
      <c r="S755" s="2">
        <v>205.74</v>
      </c>
      <c r="T755" s="2">
        <v>23.57</v>
      </c>
      <c r="U755" s="2">
        <v>897</v>
      </c>
      <c r="V755" s="2" t="s">
        <v>28</v>
      </c>
      <c r="X755" s="2"/>
      <c r="Y755" s="2"/>
    </row>
    <row r="756" spans="1:25" x14ac:dyDescent="0.25">
      <c r="A756">
        <v>755</v>
      </c>
      <c r="B756" t="s">
        <v>790</v>
      </c>
      <c r="C756" s="1">
        <v>33844</v>
      </c>
      <c r="D756" t="s">
        <v>85</v>
      </c>
      <c r="E756" s="2" t="s">
        <v>80</v>
      </c>
      <c r="F756" s="2" t="s">
        <v>25</v>
      </c>
      <c r="G756" s="2" t="s">
        <v>26</v>
      </c>
      <c r="H756" s="3">
        <v>40903</v>
      </c>
      <c r="I756" s="2">
        <v>2011</v>
      </c>
      <c r="J756" s="2">
        <v>2020</v>
      </c>
      <c r="K756" s="3">
        <v>43677</v>
      </c>
      <c r="L756" s="2">
        <v>0</v>
      </c>
      <c r="M756" s="2" t="s">
        <v>28</v>
      </c>
      <c r="N756" s="2">
        <v>26</v>
      </c>
      <c r="O756" s="2">
        <v>19.329999999999998</v>
      </c>
      <c r="P756" s="2">
        <v>26.92</v>
      </c>
      <c r="Q756" s="2">
        <v>111.13</v>
      </c>
      <c r="R756" s="2">
        <v>205.74</v>
      </c>
      <c r="S756" s="2">
        <v>205.74</v>
      </c>
      <c r="T756" s="2">
        <v>26.25</v>
      </c>
      <c r="U756" s="2">
        <v>268</v>
      </c>
      <c r="V756" s="2" t="s">
        <v>28</v>
      </c>
      <c r="X756" s="2"/>
      <c r="Y756" s="2"/>
    </row>
    <row r="757" spans="1:25" x14ac:dyDescent="0.25">
      <c r="A757">
        <v>756</v>
      </c>
      <c r="B757" t="s">
        <v>791</v>
      </c>
      <c r="C757" s="1">
        <v>16178</v>
      </c>
      <c r="D757" t="s">
        <v>23</v>
      </c>
      <c r="E757" s="2" t="s">
        <v>121</v>
      </c>
      <c r="F757" s="2" t="s">
        <v>34</v>
      </c>
      <c r="G757" s="2" t="s">
        <v>30</v>
      </c>
      <c r="H757" s="3">
        <v>24408</v>
      </c>
      <c r="I757" s="2">
        <v>1966</v>
      </c>
      <c r="J757" s="2">
        <v>1976</v>
      </c>
      <c r="K757" s="3">
        <v>43677</v>
      </c>
      <c r="L757" s="2">
        <v>0</v>
      </c>
      <c r="M757" s="2" t="s">
        <v>28</v>
      </c>
      <c r="N757" s="2">
        <v>75</v>
      </c>
      <c r="O757" s="2">
        <v>22.53</v>
      </c>
      <c r="P757" s="2">
        <v>75.290000000000006</v>
      </c>
      <c r="Q757" s="2">
        <v>93.89</v>
      </c>
      <c r="R757" s="2">
        <v>205.74</v>
      </c>
      <c r="S757" s="2">
        <v>205.74</v>
      </c>
      <c r="T757" s="2">
        <v>22.18</v>
      </c>
      <c r="U757" s="2">
        <v>597</v>
      </c>
      <c r="V757" s="2" t="s">
        <v>28</v>
      </c>
      <c r="X757" s="2"/>
      <c r="Y757" s="2"/>
    </row>
    <row r="758" spans="1:25" x14ac:dyDescent="0.25">
      <c r="A758">
        <v>757</v>
      </c>
      <c r="B758" t="s">
        <v>792</v>
      </c>
      <c r="C758" s="1">
        <v>25207</v>
      </c>
      <c r="D758" t="s">
        <v>23</v>
      </c>
      <c r="E758" s="2" t="s">
        <v>169</v>
      </c>
      <c r="F758" s="2" t="s">
        <v>34</v>
      </c>
      <c r="G758" s="2" t="s">
        <v>26</v>
      </c>
      <c r="H758" s="3">
        <v>34278</v>
      </c>
      <c r="I758" s="2">
        <v>1993</v>
      </c>
      <c r="J758" s="2">
        <v>2004</v>
      </c>
      <c r="K758" s="3">
        <v>43677</v>
      </c>
      <c r="L758" s="2">
        <v>0</v>
      </c>
      <c r="M758" s="2" t="s">
        <v>28</v>
      </c>
      <c r="N758" s="2">
        <v>50</v>
      </c>
      <c r="O758" s="2">
        <v>24.84</v>
      </c>
      <c r="P758" s="2">
        <v>50.57</v>
      </c>
      <c r="Q758" s="2">
        <v>108.86</v>
      </c>
      <c r="R758" s="2">
        <v>205.74</v>
      </c>
      <c r="S758" s="2">
        <v>205.74</v>
      </c>
      <c r="T758" s="2">
        <v>25.72</v>
      </c>
      <c r="U758" s="2">
        <v>644</v>
      </c>
      <c r="V758" s="2" t="s">
        <v>28</v>
      </c>
      <c r="X758" s="2"/>
      <c r="Y758" s="2"/>
    </row>
    <row r="759" spans="1:25" x14ac:dyDescent="0.25">
      <c r="A759">
        <v>758</v>
      </c>
      <c r="B759" t="s">
        <v>793</v>
      </c>
      <c r="C759" s="1">
        <v>26813</v>
      </c>
      <c r="D759" t="s">
        <v>23</v>
      </c>
      <c r="E759" s="2" t="s">
        <v>169</v>
      </c>
      <c r="F759" s="2" t="s">
        <v>34</v>
      </c>
      <c r="G759" s="2" t="s">
        <v>26</v>
      </c>
      <c r="H759" s="3">
        <v>35790</v>
      </c>
      <c r="I759" s="2">
        <v>1997</v>
      </c>
      <c r="J759" s="2">
        <v>2001</v>
      </c>
      <c r="K759" s="3">
        <v>43677</v>
      </c>
      <c r="L759" s="2">
        <v>0</v>
      </c>
      <c r="M759" s="2" t="s">
        <v>28</v>
      </c>
      <c r="N759" s="2">
        <v>46</v>
      </c>
      <c r="O759" s="2">
        <v>24.58</v>
      </c>
      <c r="P759" s="2">
        <v>46.17</v>
      </c>
      <c r="Q759" s="2">
        <v>99.79</v>
      </c>
      <c r="R759" s="2">
        <v>205.74</v>
      </c>
      <c r="S759" s="2">
        <v>205.74</v>
      </c>
      <c r="T759" s="2">
        <v>23.57</v>
      </c>
      <c r="U759" s="2">
        <v>26</v>
      </c>
      <c r="V759" s="2" t="s">
        <v>28</v>
      </c>
      <c r="X759" s="2"/>
      <c r="Y759" s="2"/>
    </row>
    <row r="760" spans="1:25" x14ac:dyDescent="0.25">
      <c r="A760">
        <v>759</v>
      </c>
      <c r="B760" t="s">
        <v>794</v>
      </c>
      <c r="C760" s="1">
        <v>29910</v>
      </c>
      <c r="D760" t="s">
        <v>23</v>
      </c>
      <c r="E760" s="2" t="s">
        <v>121</v>
      </c>
      <c r="F760" s="2" t="s">
        <v>25</v>
      </c>
      <c r="G760" s="2" t="s">
        <v>43</v>
      </c>
      <c r="H760" s="3">
        <v>37558</v>
      </c>
      <c r="I760" s="2">
        <v>2002</v>
      </c>
      <c r="J760" s="2">
        <v>2015</v>
      </c>
      <c r="K760" s="3">
        <v>43677</v>
      </c>
      <c r="L760" s="2">
        <v>0</v>
      </c>
      <c r="M760" s="2" t="s">
        <v>28</v>
      </c>
      <c r="N760" s="2">
        <v>37</v>
      </c>
      <c r="O760" s="2">
        <v>20.94</v>
      </c>
      <c r="P760" s="2">
        <v>37.69</v>
      </c>
      <c r="Q760" s="2">
        <v>117.03</v>
      </c>
      <c r="R760" s="2">
        <v>205.74</v>
      </c>
      <c r="S760" s="2">
        <v>205.74</v>
      </c>
      <c r="T760" s="2">
        <v>27.65</v>
      </c>
      <c r="U760" s="2">
        <v>855</v>
      </c>
      <c r="V760" s="2" t="s">
        <v>28</v>
      </c>
      <c r="X760" s="2"/>
      <c r="Y760" s="2"/>
    </row>
    <row r="761" spans="1:25" x14ac:dyDescent="0.25">
      <c r="A761">
        <v>760</v>
      </c>
      <c r="B761" t="s">
        <v>795</v>
      </c>
      <c r="C761" s="1">
        <v>19634</v>
      </c>
      <c r="D761" t="s">
        <v>23</v>
      </c>
      <c r="E761" s="2" t="s">
        <v>121</v>
      </c>
      <c r="F761" s="2" t="s">
        <v>34</v>
      </c>
      <c r="G761" s="2" t="s">
        <v>26</v>
      </c>
      <c r="H761" s="3">
        <v>27691</v>
      </c>
      <c r="I761" s="2">
        <v>1975</v>
      </c>
      <c r="J761" s="2">
        <v>1984</v>
      </c>
      <c r="K761" s="3">
        <v>43677</v>
      </c>
      <c r="L761" s="2">
        <v>0</v>
      </c>
      <c r="M761" s="2" t="s">
        <v>28</v>
      </c>
      <c r="N761" s="2">
        <v>65</v>
      </c>
      <c r="O761" s="2">
        <v>22.06</v>
      </c>
      <c r="P761" s="2">
        <v>65.83</v>
      </c>
      <c r="Q761" s="2">
        <v>99.79</v>
      </c>
      <c r="R761" s="2">
        <v>205.74</v>
      </c>
      <c r="S761" s="2">
        <v>205.74</v>
      </c>
      <c r="T761" s="2">
        <v>23.57</v>
      </c>
      <c r="U761" s="2">
        <v>366</v>
      </c>
      <c r="V761" s="2" t="s">
        <v>28</v>
      </c>
      <c r="X761" s="2"/>
      <c r="Y761" s="2"/>
    </row>
    <row r="762" spans="1:25" x14ac:dyDescent="0.25">
      <c r="A762">
        <v>761</v>
      </c>
      <c r="B762" t="s">
        <v>796</v>
      </c>
      <c r="C762" s="1">
        <v>31476</v>
      </c>
      <c r="D762" t="s">
        <v>85</v>
      </c>
      <c r="E762" s="2" t="s">
        <v>280</v>
      </c>
      <c r="F762" s="2" t="s">
        <v>34</v>
      </c>
      <c r="G762" s="2" t="s">
        <v>26</v>
      </c>
      <c r="H762" s="3">
        <v>39388</v>
      </c>
      <c r="I762" s="2">
        <v>2007</v>
      </c>
      <c r="J762" s="2">
        <v>2020</v>
      </c>
      <c r="K762" s="3">
        <v>43677</v>
      </c>
      <c r="L762" s="2">
        <v>0</v>
      </c>
      <c r="M762" s="2" t="s">
        <v>28</v>
      </c>
      <c r="N762" s="2">
        <v>33</v>
      </c>
      <c r="O762" s="2">
        <v>21.66</v>
      </c>
      <c r="P762" s="2">
        <v>33.4</v>
      </c>
      <c r="Q762" s="2">
        <v>84.37</v>
      </c>
      <c r="R762" s="2">
        <v>205.74</v>
      </c>
      <c r="S762" s="2">
        <v>205.74</v>
      </c>
      <c r="T762" s="2">
        <v>19.93</v>
      </c>
      <c r="U762" s="2">
        <v>533</v>
      </c>
      <c r="V762" s="2" t="s">
        <v>28</v>
      </c>
      <c r="X762" s="2"/>
      <c r="Y762" s="2"/>
    </row>
    <row r="763" spans="1:25" x14ac:dyDescent="0.25">
      <c r="A763">
        <v>762</v>
      </c>
      <c r="B763" t="s">
        <v>797</v>
      </c>
      <c r="C763" s="1">
        <v>18965</v>
      </c>
      <c r="D763" t="s">
        <v>23</v>
      </c>
      <c r="E763" s="2" t="s">
        <v>121</v>
      </c>
      <c r="F763" s="2" t="s">
        <v>34</v>
      </c>
      <c r="G763" s="2" t="s">
        <v>26</v>
      </c>
      <c r="H763" s="3">
        <v>26949</v>
      </c>
      <c r="I763" s="2">
        <v>1973</v>
      </c>
      <c r="J763" s="2">
        <v>1982</v>
      </c>
      <c r="K763" s="3">
        <v>43677</v>
      </c>
      <c r="L763" s="2">
        <v>0</v>
      </c>
      <c r="M763" s="2" t="s">
        <v>28</v>
      </c>
      <c r="N763" s="2">
        <v>67</v>
      </c>
      <c r="O763" s="2">
        <v>21.86</v>
      </c>
      <c r="P763" s="2">
        <v>67.66</v>
      </c>
      <c r="Q763" s="2">
        <v>95.25</v>
      </c>
      <c r="R763" s="2">
        <v>205.74</v>
      </c>
      <c r="S763" s="2">
        <v>205.74</v>
      </c>
      <c r="T763" s="2">
        <v>22.5</v>
      </c>
      <c r="U763" s="2">
        <v>703</v>
      </c>
      <c r="V763" s="2" t="s">
        <v>28</v>
      </c>
      <c r="X763" s="2"/>
      <c r="Y763" s="2"/>
    </row>
    <row r="764" spans="1:25" x14ac:dyDescent="0.25">
      <c r="A764">
        <v>763</v>
      </c>
      <c r="B764" t="s">
        <v>798</v>
      </c>
      <c r="C764" s="1">
        <v>21776</v>
      </c>
      <c r="D764" t="s">
        <v>23</v>
      </c>
      <c r="E764" s="2" t="s">
        <v>121</v>
      </c>
      <c r="F764" s="2" t="s">
        <v>34</v>
      </c>
      <c r="G764" s="2" t="s">
        <v>30</v>
      </c>
      <c r="H764" s="3">
        <v>30981</v>
      </c>
      <c r="I764" s="2">
        <v>1984</v>
      </c>
      <c r="J764" s="2">
        <v>1997</v>
      </c>
      <c r="K764" s="3">
        <v>43677</v>
      </c>
      <c r="L764" s="2">
        <v>0</v>
      </c>
      <c r="M764" s="2" t="s">
        <v>28</v>
      </c>
      <c r="N764" s="2">
        <v>59</v>
      </c>
      <c r="O764" s="2">
        <v>25.2</v>
      </c>
      <c r="P764" s="2">
        <v>59.96</v>
      </c>
      <c r="Q764" s="2">
        <v>108.86</v>
      </c>
      <c r="R764" s="2">
        <v>205.74</v>
      </c>
      <c r="S764" s="2">
        <v>205.74</v>
      </c>
      <c r="T764" s="2">
        <v>25.72</v>
      </c>
      <c r="U764" s="2">
        <v>731</v>
      </c>
      <c r="V764" s="2" t="s">
        <v>28</v>
      </c>
      <c r="X764" s="2"/>
      <c r="Y764" s="2"/>
    </row>
    <row r="765" spans="1:25" x14ac:dyDescent="0.25">
      <c r="A765">
        <v>764</v>
      </c>
      <c r="B765" t="s">
        <v>799</v>
      </c>
      <c r="C765" s="1">
        <v>29718</v>
      </c>
      <c r="D765" t="s">
        <v>23</v>
      </c>
      <c r="E765" s="2" t="s">
        <v>169</v>
      </c>
      <c r="F765" s="2" t="s">
        <v>34</v>
      </c>
      <c r="G765" s="2" t="s">
        <v>26</v>
      </c>
      <c r="H765" s="3">
        <v>39087</v>
      </c>
      <c r="I765" s="2">
        <v>2006</v>
      </c>
      <c r="J765" s="2">
        <v>2009</v>
      </c>
      <c r="K765" s="3">
        <v>43677</v>
      </c>
      <c r="L765" s="2">
        <v>0</v>
      </c>
      <c r="M765" s="2" t="s">
        <v>28</v>
      </c>
      <c r="N765" s="2">
        <v>38</v>
      </c>
      <c r="O765" s="2">
        <v>25.65</v>
      </c>
      <c r="P765" s="2">
        <v>38.22</v>
      </c>
      <c r="Q765" s="2">
        <v>111.13</v>
      </c>
      <c r="R765" s="2">
        <v>205.74</v>
      </c>
      <c r="S765" s="2">
        <v>205.74</v>
      </c>
      <c r="T765" s="2">
        <v>26.25</v>
      </c>
      <c r="U765" s="2">
        <v>75</v>
      </c>
      <c r="V765" s="2" t="s">
        <v>28</v>
      </c>
      <c r="X765" s="2"/>
      <c r="Y765" s="2"/>
    </row>
    <row r="766" spans="1:25" x14ac:dyDescent="0.25">
      <c r="A766">
        <v>765</v>
      </c>
      <c r="B766" t="s">
        <v>800</v>
      </c>
      <c r="C766" s="1">
        <v>29034</v>
      </c>
      <c r="D766" t="s">
        <v>23</v>
      </c>
      <c r="E766" s="2" t="s">
        <v>169</v>
      </c>
      <c r="F766" s="2" t="s">
        <v>34</v>
      </c>
      <c r="G766" s="2" t="s">
        <v>26</v>
      </c>
      <c r="H766" s="3">
        <v>37194</v>
      </c>
      <c r="I766" s="2">
        <v>2001</v>
      </c>
      <c r="J766" s="2">
        <v>2005</v>
      </c>
      <c r="K766" s="3">
        <v>43677</v>
      </c>
      <c r="L766" s="2">
        <v>0</v>
      </c>
      <c r="M766" s="2" t="s">
        <v>28</v>
      </c>
      <c r="N766" s="2">
        <v>40</v>
      </c>
      <c r="O766" s="2">
        <v>22.34</v>
      </c>
      <c r="P766" s="2">
        <v>40.090000000000003</v>
      </c>
      <c r="Q766" s="2">
        <v>90.72</v>
      </c>
      <c r="R766" s="2">
        <v>205.74</v>
      </c>
      <c r="S766" s="2">
        <v>205.74</v>
      </c>
      <c r="T766" s="2">
        <v>21.43</v>
      </c>
      <c r="U766" s="2">
        <v>39</v>
      </c>
      <c r="V766" s="2" t="s">
        <v>28</v>
      </c>
      <c r="X766" s="2"/>
      <c r="Y766" s="2"/>
    </row>
    <row r="767" spans="1:25" x14ac:dyDescent="0.25">
      <c r="A767">
        <v>766</v>
      </c>
      <c r="B767" t="s">
        <v>801</v>
      </c>
      <c r="C767" s="1">
        <v>23211</v>
      </c>
      <c r="D767" t="s">
        <v>23</v>
      </c>
      <c r="E767" s="2" t="s">
        <v>80</v>
      </c>
      <c r="F767" s="2" t="s">
        <v>34</v>
      </c>
      <c r="G767" s="2" t="s">
        <v>26</v>
      </c>
      <c r="H767" s="3">
        <v>31717</v>
      </c>
      <c r="I767" s="2">
        <v>1986</v>
      </c>
      <c r="J767" s="2">
        <v>1997</v>
      </c>
      <c r="K767" s="3">
        <v>43677</v>
      </c>
      <c r="L767" s="2">
        <v>0</v>
      </c>
      <c r="M767" s="2" t="s">
        <v>28</v>
      </c>
      <c r="N767" s="2">
        <v>56</v>
      </c>
      <c r="O767" s="2">
        <v>23.29</v>
      </c>
      <c r="P767" s="2">
        <v>56.03</v>
      </c>
      <c r="Q767" s="2">
        <v>116.57</v>
      </c>
      <c r="R767" s="2">
        <v>205.74</v>
      </c>
      <c r="S767" s="2">
        <v>205.74</v>
      </c>
      <c r="T767" s="2">
        <v>27.54</v>
      </c>
      <c r="U767" s="2">
        <v>626</v>
      </c>
      <c r="V767" s="2" t="s">
        <v>28</v>
      </c>
      <c r="X767" s="2"/>
      <c r="Y767" s="2"/>
    </row>
    <row r="768" spans="1:25" x14ac:dyDescent="0.25">
      <c r="A768">
        <v>767</v>
      </c>
      <c r="B768" t="s">
        <v>802</v>
      </c>
      <c r="C768" s="1">
        <v>20016</v>
      </c>
      <c r="D768" t="s">
        <v>23</v>
      </c>
      <c r="E768" s="2" t="s">
        <v>121</v>
      </c>
      <c r="F768" s="2" t="s">
        <v>34</v>
      </c>
      <c r="G768" s="2" t="s">
        <v>26</v>
      </c>
      <c r="H768" s="3">
        <v>27694</v>
      </c>
      <c r="I768" s="2">
        <v>1975</v>
      </c>
      <c r="J768" s="2">
        <v>1983</v>
      </c>
      <c r="K768" s="3">
        <v>43677</v>
      </c>
      <c r="L768" s="2">
        <v>0</v>
      </c>
      <c r="M768" s="2" t="s">
        <v>28</v>
      </c>
      <c r="N768" s="2">
        <v>64</v>
      </c>
      <c r="O768" s="2">
        <v>21.02</v>
      </c>
      <c r="P768" s="2">
        <v>64.78</v>
      </c>
      <c r="Q768" s="2">
        <v>83.91</v>
      </c>
      <c r="R768" s="2">
        <v>205.74</v>
      </c>
      <c r="S768" s="2">
        <v>205.74</v>
      </c>
      <c r="T768" s="2">
        <v>19.82</v>
      </c>
      <c r="U768" s="2">
        <v>606</v>
      </c>
      <c r="V768" s="2" t="s">
        <v>27</v>
      </c>
      <c r="X768" s="2"/>
      <c r="Y768" s="2"/>
    </row>
    <row r="769" spans="1:26" x14ac:dyDescent="0.25">
      <c r="A769">
        <v>768</v>
      </c>
      <c r="B769" t="s">
        <v>803</v>
      </c>
      <c r="C769" s="1">
        <v>23857</v>
      </c>
      <c r="D769" t="s">
        <v>23</v>
      </c>
      <c r="E769" s="2" t="s">
        <v>121</v>
      </c>
      <c r="F769" s="2" t="s">
        <v>34</v>
      </c>
      <c r="G769" s="2" t="s">
        <v>26</v>
      </c>
      <c r="H769" s="3">
        <v>32451</v>
      </c>
      <c r="I769" s="2">
        <v>1988</v>
      </c>
      <c r="J769" s="2">
        <v>2003</v>
      </c>
      <c r="K769" s="3">
        <v>43677</v>
      </c>
      <c r="L769" s="2">
        <v>0</v>
      </c>
      <c r="M769" s="2" t="s">
        <v>28</v>
      </c>
      <c r="N769" s="2">
        <v>54</v>
      </c>
      <c r="O769" s="2">
        <v>23.53</v>
      </c>
      <c r="P769" s="2">
        <v>54.26</v>
      </c>
      <c r="Q769" s="2">
        <v>111.13</v>
      </c>
      <c r="R769" s="2">
        <v>205.74</v>
      </c>
      <c r="S769" s="2">
        <v>205.74</v>
      </c>
      <c r="T769" s="2">
        <v>26.25</v>
      </c>
      <c r="U769" s="2">
        <v>797</v>
      </c>
      <c r="V769" s="2" t="s">
        <v>28</v>
      </c>
      <c r="X769" s="2"/>
      <c r="Y769" s="2"/>
    </row>
    <row r="770" spans="1:26" x14ac:dyDescent="0.25">
      <c r="A770">
        <v>769</v>
      </c>
      <c r="B770" t="s">
        <v>804</v>
      </c>
      <c r="C770" s="1">
        <v>23597</v>
      </c>
      <c r="D770" t="s">
        <v>23</v>
      </c>
      <c r="E770" s="2" t="s">
        <v>24</v>
      </c>
      <c r="F770" s="2" t="s">
        <v>25</v>
      </c>
      <c r="G770" s="2" t="s">
        <v>30</v>
      </c>
      <c r="H770" s="3">
        <v>32815</v>
      </c>
      <c r="I770" s="2">
        <v>1989</v>
      </c>
      <c r="J770" s="2">
        <v>1990</v>
      </c>
      <c r="K770" s="3">
        <v>43677</v>
      </c>
      <c r="L770" s="2">
        <v>0</v>
      </c>
      <c r="M770" s="2" t="s">
        <v>28</v>
      </c>
      <c r="N770" s="2">
        <v>54</v>
      </c>
      <c r="O770" s="2">
        <v>25.24</v>
      </c>
      <c r="P770" s="2">
        <v>54.98</v>
      </c>
      <c r="Q770" s="2">
        <v>113.4</v>
      </c>
      <c r="R770" s="2">
        <v>205.74</v>
      </c>
      <c r="S770" s="2">
        <v>205.74</v>
      </c>
      <c r="T770" s="2">
        <v>26.79</v>
      </c>
      <c r="U770" s="2">
        <v>3</v>
      </c>
      <c r="V770" s="2" t="s">
        <v>28</v>
      </c>
      <c r="X770" s="2"/>
      <c r="Y770" s="2"/>
    </row>
    <row r="771" spans="1:26" x14ac:dyDescent="0.25">
      <c r="A771">
        <v>770</v>
      </c>
      <c r="B771" t="s">
        <v>805</v>
      </c>
      <c r="C771" s="1">
        <v>14109</v>
      </c>
      <c r="D771" t="s">
        <v>23</v>
      </c>
      <c r="E771" s="2" t="s">
        <v>121</v>
      </c>
      <c r="F771" s="2" t="s">
        <v>34</v>
      </c>
      <c r="G771" s="2" t="s">
        <v>26</v>
      </c>
      <c r="H771" s="3">
        <v>22573</v>
      </c>
      <c r="I771" s="2">
        <v>1961</v>
      </c>
      <c r="J771" s="2">
        <v>1963</v>
      </c>
      <c r="K771" s="3">
        <v>38998</v>
      </c>
      <c r="L771" s="2">
        <v>1</v>
      </c>
      <c r="M771" s="2" t="s">
        <v>27</v>
      </c>
      <c r="N771" s="2">
        <v>68</v>
      </c>
      <c r="O771" s="2">
        <v>23.17</v>
      </c>
      <c r="P771" s="2">
        <v>68.14</v>
      </c>
      <c r="Q771" s="2">
        <v>95.25</v>
      </c>
      <c r="R771" s="2">
        <v>205.74</v>
      </c>
      <c r="S771" s="2">
        <v>205.74</v>
      </c>
      <c r="T771" s="2">
        <v>22.5</v>
      </c>
      <c r="U771" s="2">
        <v>68</v>
      </c>
      <c r="V771" s="2" t="s">
        <v>28</v>
      </c>
      <c r="W771" s="2" t="s">
        <v>4384</v>
      </c>
      <c r="X771" s="2" t="s">
        <v>4481</v>
      </c>
      <c r="Y771" s="2" t="s">
        <v>4482</v>
      </c>
      <c r="Z771" s="2" t="s">
        <v>4896</v>
      </c>
    </row>
    <row r="772" spans="1:26" x14ac:dyDescent="0.25">
      <c r="A772">
        <v>771</v>
      </c>
      <c r="B772" t="s">
        <v>806</v>
      </c>
      <c r="C772" s="1">
        <v>34963</v>
      </c>
      <c r="D772" t="s">
        <v>85</v>
      </c>
      <c r="E772" s="2" t="s">
        <v>169</v>
      </c>
      <c r="F772" s="2" t="s">
        <v>25</v>
      </c>
      <c r="G772" s="2" t="s">
        <v>26</v>
      </c>
      <c r="H772" s="3">
        <v>41964</v>
      </c>
      <c r="I772" s="2">
        <v>2014</v>
      </c>
      <c r="J772" s="2">
        <v>2020</v>
      </c>
      <c r="K772" s="3">
        <v>43677</v>
      </c>
      <c r="L772" s="2">
        <v>0</v>
      </c>
      <c r="M772" s="2" t="s">
        <v>28</v>
      </c>
      <c r="N772" s="2">
        <v>23</v>
      </c>
      <c r="O772" s="2">
        <v>19.170000000000002</v>
      </c>
      <c r="P772" s="2">
        <v>23.86</v>
      </c>
      <c r="Q772" s="2">
        <v>92.99</v>
      </c>
      <c r="R772" s="2">
        <v>205.74</v>
      </c>
      <c r="S772" s="2">
        <v>205.74</v>
      </c>
      <c r="T772" s="2">
        <v>21.97</v>
      </c>
      <c r="U772" s="2">
        <v>4</v>
      </c>
      <c r="V772" s="2" t="s">
        <v>28</v>
      </c>
      <c r="X772" s="2"/>
      <c r="Y772" s="2"/>
    </row>
    <row r="773" spans="1:26" x14ac:dyDescent="0.25">
      <c r="A773">
        <v>772</v>
      </c>
      <c r="B773" t="s">
        <v>807</v>
      </c>
      <c r="C773" s="1">
        <v>22674</v>
      </c>
      <c r="D773" t="s">
        <v>23</v>
      </c>
      <c r="E773" s="2" t="s">
        <v>121</v>
      </c>
      <c r="F773" s="2" t="s">
        <v>34</v>
      </c>
      <c r="G773" s="2" t="s">
        <v>26</v>
      </c>
      <c r="H773" s="3">
        <v>30982</v>
      </c>
      <c r="I773" s="2">
        <v>1984</v>
      </c>
      <c r="J773" s="2">
        <v>2000</v>
      </c>
      <c r="K773" s="3">
        <v>43677</v>
      </c>
      <c r="L773" s="2">
        <v>0</v>
      </c>
      <c r="M773" s="2" t="s">
        <v>28</v>
      </c>
      <c r="N773" s="2">
        <v>57</v>
      </c>
      <c r="O773" s="2">
        <v>22.75</v>
      </c>
      <c r="P773" s="2">
        <v>57.5</v>
      </c>
      <c r="Q773" s="2">
        <v>101.6</v>
      </c>
      <c r="R773" s="2">
        <v>205.74</v>
      </c>
      <c r="S773" s="2">
        <v>205.74</v>
      </c>
      <c r="T773" s="2">
        <v>24</v>
      </c>
      <c r="U773" s="2">
        <v>1140</v>
      </c>
      <c r="V773" s="2" t="s">
        <v>27</v>
      </c>
      <c r="X773" s="2"/>
      <c r="Y773" s="2"/>
    </row>
    <row r="774" spans="1:26" x14ac:dyDescent="0.25">
      <c r="A774">
        <v>773</v>
      </c>
      <c r="B774" t="s">
        <v>808</v>
      </c>
      <c r="C774" s="1">
        <v>32267</v>
      </c>
      <c r="D774" t="s">
        <v>23</v>
      </c>
      <c r="E774" s="2" t="s">
        <v>169</v>
      </c>
      <c r="F774" s="2" t="s">
        <v>34</v>
      </c>
      <c r="G774" s="2" t="s">
        <v>26</v>
      </c>
      <c r="H774" s="3">
        <v>40477</v>
      </c>
      <c r="I774" s="2">
        <v>2010</v>
      </c>
      <c r="J774" s="2">
        <v>2011</v>
      </c>
      <c r="K774" s="3">
        <v>43677</v>
      </c>
      <c r="L774" s="2">
        <v>0</v>
      </c>
      <c r="M774" s="2" t="s">
        <v>28</v>
      </c>
      <c r="N774" s="2">
        <v>31</v>
      </c>
      <c r="O774" s="2">
        <v>22.48</v>
      </c>
      <c r="P774" s="2">
        <v>31.24</v>
      </c>
      <c r="Q774" s="2">
        <v>124.74</v>
      </c>
      <c r="R774" s="2">
        <v>205.74</v>
      </c>
      <c r="S774" s="2">
        <v>205.74</v>
      </c>
      <c r="T774" s="2">
        <v>29.47</v>
      </c>
      <c r="U774" s="2">
        <v>41</v>
      </c>
      <c r="V774" s="2" t="s">
        <v>28</v>
      </c>
      <c r="X774" s="2"/>
      <c r="Y774" s="2"/>
    </row>
    <row r="775" spans="1:26" x14ac:dyDescent="0.25">
      <c r="A775">
        <v>774</v>
      </c>
      <c r="B775" t="s">
        <v>809</v>
      </c>
      <c r="C775" s="1">
        <v>22485</v>
      </c>
      <c r="D775" t="s">
        <v>23</v>
      </c>
      <c r="E775" s="2" t="s">
        <v>121</v>
      </c>
      <c r="F775" s="2" t="s">
        <v>34</v>
      </c>
      <c r="G775" s="2" t="s">
        <v>26</v>
      </c>
      <c r="H775" s="3">
        <v>30981</v>
      </c>
      <c r="I775" s="2">
        <v>1984</v>
      </c>
      <c r="J775" s="2">
        <v>2000</v>
      </c>
      <c r="K775" s="3">
        <v>43677</v>
      </c>
      <c r="L775" s="2">
        <v>0</v>
      </c>
      <c r="M775" s="2" t="s">
        <v>28</v>
      </c>
      <c r="N775" s="2">
        <v>58</v>
      </c>
      <c r="O775" s="2">
        <v>23.26</v>
      </c>
      <c r="P775" s="2">
        <v>58.02</v>
      </c>
      <c r="Q775" s="2">
        <v>102.06</v>
      </c>
      <c r="R775" s="2">
        <v>205.74</v>
      </c>
      <c r="S775" s="2">
        <v>205.74</v>
      </c>
      <c r="T775" s="2">
        <v>24.11</v>
      </c>
      <c r="U775" s="2">
        <v>987</v>
      </c>
      <c r="V775" s="2" t="s">
        <v>28</v>
      </c>
      <c r="X775" s="2"/>
      <c r="Y775" s="2"/>
    </row>
    <row r="776" spans="1:26" x14ac:dyDescent="0.25">
      <c r="A776">
        <v>775</v>
      </c>
      <c r="B776" t="s">
        <v>810</v>
      </c>
      <c r="C776" s="1">
        <v>32316</v>
      </c>
      <c r="D776" t="s">
        <v>23</v>
      </c>
      <c r="E776" s="2" t="s">
        <v>169</v>
      </c>
      <c r="F776" s="2" t="s">
        <v>25</v>
      </c>
      <c r="G776" s="2" t="s">
        <v>30</v>
      </c>
      <c r="H776" s="3">
        <v>40114</v>
      </c>
      <c r="I776" s="2">
        <v>2009</v>
      </c>
      <c r="J776" s="2">
        <v>2019</v>
      </c>
      <c r="K776" s="3">
        <v>43677</v>
      </c>
      <c r="L776" s="2">
        <v>0</v>
      </c>
      <c r="M776" s="2" t="s">
        <v>28</v>
      </c>
      <c r="N776" s="2">
        <v>31</v>
      </c>
      <c r="O776" s="2">
        <v>21.35</v>
      </c>
      <c r="P776" s="2">
        <v>31.1</v>
      </c>
      <c r="Q776" s="2">
        <v>102.06</v>
      </c>
      <c r="R776" s="2">
        <v>205.74</v>
      </c>
      <c r="S776" s="2">
        <v>205.74</v>
      </c>
      <c r="T776" s="2">
        <v>24.11</v>
      </c>
      <c r="U776" s="2">
        <v>380</v>
      </c>
      <c r="V776" s="2" t="s">
        <v>28</v>
      </c>
      <c r="X776" s="2"/>
      <c r="Y776" s="2"/>
    </row>
    <row r="777" spans="1:26" x14ac:dyDescent="0.25">
      <c r="A777">
        <v>776</v>
      </c>
      <c r="B777" t="s">
        <v>811</v>
      </c>
      <c r="C777" s="1">
        <v>18873</v>
      </c>
      <c r="D777" t="s">
        <v>23</v>
      </c>
      <c r="E777" s="2" t="s">
        <v>80</v>
      </c>
      <c r="F777" s="2" t="s">
        <v>34</v>
      </c>
      <c r="G777" s="2" t="s">
        <v>26</v>
      </c>
      <c r="H777" s="3">
        <v>27320</v>
      </c>
      <c r="I777" s="2">
        <v>1974</v>
      </c>
      <c r="J777" s="2">
        <v>1985</v>
      </c>
      <c r="K777" s="3">
        <v>43677</v>
      </c>
      <c r="L777" s="2">
        <v>0</v>
      </c>
      <c r="M777" s="2" t="s">
        <v>28</v>
      </c>
      <c r="N777" s="2">
        <v>67</v>
      </c>
      <c r="O777" s="2">
        <v>23.13</v>
      </c>
      <c r="P777" s="2">
        <v>67.91</v>
      </c>
      <c r="Q777" s="2">
        <v>98.88</v>
      </c>
      <c r="R777" s="2">
        <v>205.74</v>
      </c>
      <c r="S777" s="2">
        <v>205.74</v>
      </c>
      <c r="T777" s="2">
        <v>23.36</v>
      </c>
      <c r="U777" s="2">
        <v>725</v>
      </c>
      <c r="V777" s="2" t="s">
        <v>28</v>
      </c>
      <c r="X777" s="2"/>
      <c r="Y777" s="2"/>
    </row>
    <row r="778" spans="1:26" x14ac:dyDescent="0.25">
      <c r="A778">
        <v>777</v>
      </c>
      <c r="B778" t="s">
        <v>812</v>
      </c>
      <c r="C778" s="1">
        <v>21414</v>
      </c>
      <c r="D778" t="s">
        <v>23</v>
      </c>
      <c r="E778" s="2" t="s">
        <v>169</v>
      </c>
      <c r="F778" s="2" t="s">
        <v>34</v>
      </c>
      <c r="G778" s="2" t="s">
        <v>26</v>
      </c>
      <c r="H778" s="3">
        <v>29889</v>
      </c>
      <c r="I778" s="2">
        <v>1981</v>
      </c>
      <c r="J778" s="2">
        <v>1986</v>
      </c>
      <c r="K778" s="3">
        <v>43677</v>
      </c>
      <c r="L778" s="2">
        <v>0</v>
      </c>
      <c r="M778" s="2" t="s">
        <v>28</v>
      </c>
      <c r="N778" s="2">
        <v>60</v>
      </c>
      <c r="O778" s="2">
        <v>23.2</v>
      </c>
      <c r="P778" s="2">
        <v>60.95</v>
      </c>
      <c r="Q778" s="2">
        <v>113.4</v>
      </c>
      <c r="R778" s="2">
        <v>205.74</v>
      </c>
      <c r="S778" s="2">
        <v>205.74</v>
      </c>
      <c r="T778" s="2">
        <v>26.79</v>
      </c>
      <c r="U778" s="2">
        <v>78</v>
      </c>
      <c r="V778" s="2" t="s">
        <v>28</v>
      </c>
      <c r="X778" s="2"/>
      <c r="Y778" s="2"/>
    </row>
    <row r="779" spans="1:26" x14ac:dyDescent="0.25">
      <c r="A779">
        <v>778</v>
      </c>
      <c r="B779" t="s">
        <v>813</v>
      </c>
      <c r="C779" s="1">
        <v>32385</v>
      </c>
      <c r="D779" t="s">
        <v>23</v>
      </c>
      <c r="E779" s="2" t="s">
        <v>169</v>
      </c>
      <c r="F779" s="2" t="s">
        <v>25</v>
      </c>
      <c r="G779" s="2" t="s">
        <v>30</v>
      </c>
      <c r="H779" s="3">
        <v>41216</v>
      </c>
      <c r="I779" s="2">
        <v>2012</v>
      </c>
      <c r="J779" s="2">
        <v>2015</v>
      </c>
      <c r="K779" s="3">
        <v>43677</v>
      </c>
      <c r="L779" s="2">
        <v>0</v>
      </c>
      <c r="M779" s="2" t="s">
        <v>28</v>
      </c>
      <c r="N779" s="2">
        <v>30</v>
      </c>
      <c r="O779" s="2">
        <v>24.18</v>
      </c>
      <c r="P779" s="2">
        <v>30.92</v>
      </c>
      <c r="Q779" s="2">
        <v>101.6</v>
      </c>
      <c r="R779" s="2">
        <v>205.74</v>
      </c>
      <c r="S779" s="2">
        <v>205.74</v>
      </c>
      <c r="T779" s="2">
        <v>24</v>
      </c>
      <c r="U779" s="2">
        <v>80</v>
      </c>
      <c r="V779" s="2" t="s">
        <v>28</v>
      </c>
      <c r="X779" s="2"/>
      <c r="Y779" s="2"/>
    </row>
    <row r="780" spans="1:26" x14ac:dyDescent="0.25">
      <c r="A780">
        <v>779</v>
      </c>
      <c r="B780" t="s">
        <v>814</v>
      </c>
      <c r="C780" s="1">
        <v>22599</v>
      </c>
      <c r="D780" t="s">
        <v>23</v>
      </c>
      <c r="E780" s="2" t="s">
        <v>169</v>
      </c>
      <c r="F780" s="2" t="s">
        <v>34</v>
      </c>
      <c r="G780" s="2" t="s">
        <v>26</v>
      </c>
      <c r="H780" s="3">
        <v>31716</v>
      </c>
      <c r="I780" s="2">
        <v>1986</v>
      </c>
      <c r="J780" s="2">
        <v>1994</v>
      </c>
      <c r="K780" s="3">
        <v>43471</v>
      </c>
      <c r="L780" s="2">
        <v>1</v>
      </c>
      <c r="M780" s="2" t="s">
        <v>27</v>
      </c>
      <c r="N780" s="2">
        <v>57</v>
      </c>
      <c r="O780" s="2">
        <v>24.96</v>
      </c>
      <c r="P780" s="2">
        <v>57.14</v>
      </c>
      <c r="Q780" s="2">
        <v>106.59</v>
      </c>
      <c r="R780" s="2">
        <v>205.74</v>
      </c>
      <c r="S780" s="2">
        <v>205.74</v>
      </c>
      <c r="T780" s="2">
        <v>25.18</v>
      </c>
      <c r="U780" s="2">
        <v>227</v>
      </c>
      <c r="V780" s="2" t="s">
        <v>28</v>
      </c>
      <c r="X780" s="2" t="s">
        <v>4453</v>
      </c>
      <c r="Y780" s="2"/>
      <c r="Z780" s="2" t="s">
        <v>4469</v>
      </c>
    </row>
    <row r="781" spans="1:26" x14ac:dyDescent="0.25">
      <c r="A781">
        <v>780</v>
      </c>
      <c r="B781" t="s">
        <v>815</v>
      </c>
      <c r="C781" s="1">
        <v>29520</v>
      </c>
      <c r="D781" t="s">
        <v>23</v>
      </c>
      <c r="E781" s="2" t="s">
        <v>169</v>
      </c>
      <c r="F781" s="2" t="s">
        <v>34</v>
      </c>
      <c r="G781" s="2" t="s">
        <v>30</v>
      </c>
      <c r="H781" s="3">
        <v>38294</v>
      </c>
      <c r="I781" s="2">
        <v>2004</v>
      </c>
      <c r="J781" s="2">
        <v>2018</v>
      </c>
      <c r="K781" s="3">
        <v>43677</v>
      </c>
      <c r="L781" s="2">
        <v>0</v>
      </c>
      <c r="M781" s="2" t="s">
        <v>28</v>
      </c>
      <c r="N781" s="2">
        <v>38</v>
      </c>
      <c r="O781" s="2">
        <v>24.02</v>
      </c>
      <c r="P781" s="2">
        <v>38.76</v>
      </c>
      <c r="Q781" s="2">
        <v>115.67</v>
      </c>
      <c r="R781" s="2">
        <v>205.74</v>
      </c>
      <c r="S781" s="2">
        <v>208.28</v>
      </c>
      <c r="T781" s="2">
        <v>27.33</v>
      </c>
      <c r="U781" s="2">
        <v>811</v>
      </c>
      <c r="V781" s="2" t="s">
        <v>28</v>
      </c>
      <c r="X781" s="2"/>
      <c r="Y781" s="2"/>
    </row>
    <row r="782" spans="1:26" x14ac:dyDescent="0.25">
      <c r="A782">
        <v>781</v>
      </c>
      <c r="B782" t="s">
        <v>816</v>
      </c>
      <c r="C782" s="1">
        <v>23606</v>
      </c>
      <c r="D782" t="s">
        <v>23</v>
      </c>
      <c r="E782" s="2" t="s">
        <v>169</v>
      </c>
      <c r="F782" s="2" t="s">
        <v>34</v>
      </c>
      <c r="G782" s="2" t="s">
        <v>26</v>
      </c>
      <c r="H782" s="3">
        <v>32087</v>
      </c>
      <c r="I782" s="2">
        <v>1987</v>
      </c>
      <c r="J782" s="2">
        <v>1989</v>
      </c>
      <c r="K782" s="3">
        <v>43677</v>
      </c>
      <c r="L782" s="2">
        <v>0</v>
      </c>
      <c r="M782" s="2" t="s">
        <v>28</v>
      </c>
      <c r="N782" s="2">
        <v>54</v>
      </c>
      <c r="O782" s="2">
        <v>23.22</v>
      </c>
      <c r="P782" s="2">
        <v>54.95</v>
      </c>
      <c r="Q782" s="2">
        <v>92.99</v>
      </c>
      <c r="R782" s="2">
        <v>205.74</v>
      </c>
      <c r="S782" s="2">
        <v>205.74</v>
      </c>
      <c r="T782" s="2">
        <v>21.97</v>
      </c>
      <c r="U782" s="2">
        <v>142</v>
      </c>
      <c r="V782" s="2" t="s">
        <v>28</v>
      </c>
      <c r="X782" s="2"/>
      <c r="Y782" s="2"/>
    </row>
    <row r="783" spans="1:26" x14ac:dyDescent="0.25">
      <c r="A783">
        <v>782</v>
      </c>
      <c r="B783" t="s">
        <v>817</v>
      </c>
      <c r="C783" s="1">
        <v>24550</v>
      </c>
      <c r="D783" t="s">
        <v>23</v>
      </c>
      <c r="E783" s="2" t="s">
        <v>121</v>
      </c>
      <c r="F783" s="2" t="s">
        <v>34</v>
      </c>
      <c r="G783" s="2" t="s">
        <v>26</v>
      </c>
      <c r="H783" s="3">
        <v>33179</v>
      </c>
      <c r="I783" s="2">
        <v>1990</v>
      </c>
      <c r="J783" s="2">
        <v>1996</v>
      </c>
      <c r="K783" s="3">
        <v>43677</v>
      </c>
      <c r="L783" s="2">
        <v>0</v>
      </c>
      <c r="M783" s="2" t="s">
        <v>28</v>
      </c>
      <c r="N783" s="2">
        <v>52</v>
      </c>
      <c r="O783" s="2">
        <v>23.62</v>
      </c>
      <c r="P783" s="2">
        <v>52.37</v>
      </c>
      <c r="Q783" s="2">
        <v>92.99</v>
      </c>
      <c r="R783" s="2">
        <v>205.74</v>
      </c>
      <c r="S783" s="2">
        <v>205.74</v>
      </c>
      <c r="T783" s="2">
        <v>21.97</v>
      </c>
      <c r="U783" s="2">
        <v>116</v>
      </c>
      <c r="V783" s="2" t="s">
        <v>28</v>
      </c>
      <c r="X783" s="2"/>
      <c r="Y783" s="2"/>
    </row>
    <row r="784" spans="1:26" x14ac:dyDescent="0.25">
      <c r="A784">
        <v>783</v>
      </c>
      <c r="B784" t="s">
        <v>818</v>
      </c>
      <c r="C784" s="1">
        <v>29559</v>
      </c>
      <c r="D784" t="s">
        <v>23</v>
      </c>
      <c r="E784" s="2" t="s">
        <v>169</v>
      </c>
      <c r="F784" s="2" t="s">
        <v>34</v>
      </c>
      <c r="G784" s="2" t="s">
        <v>26</v>
      </c>
      <c r="H784" s="3">
        <v>37983</v>
      </c>
      <c r="I784" s="2">
        <v>2003</v>
      </c>
      <c r="J784" s="2">
        <v>2012</v>
      </c>
      <c r="K784" s="3">
        <v>43677</v>
      </c>
      <c r="L784" s="2">
        <v>0</v>
      </c>
      <c r="M784" s="2" t="s">
        <v>28</v>
      </c>
      <c r="N784" s="2">
        <v>38</v>
      </c>
      <c r="O784" s="2">
        <v>23.06</v>
      </c>
      <c r="P784" s="2">
        <v>38.65</v>
      </c>
      <c r="Q784" s="2">
        <v>106.14</v>
      </c>
      <c r="R784" s="2">
        <v>205.74</v>
      </c>
      <c r="S784" s="2">
        <v>205.74</v>
      </c>
      <c r="T784" s="2">
        <v>25.08</v>
      </c>
      <c r="U784" s="2">
        <v>421</v>
      </c>
      <c r="V784" s="2" t="s">
        <v>28</v>
      </c>
      <c r="X784" s="2"/>
      <c r="Y784" s="2"/>
    </row>
    <row r="785" spans="1:26" x14ac:dyDescent="0.25">
      <c r="A785">
        <v>784</v>
      </c>
      <c r="B785" t="s">
        <v>819</v>
      </c>
      <c r="C785" s="1">
        <v>33332</v>
      </c>
      <c r="D785" t="s">
        <v>23</v>
      </c>
      <c r="E785" s="2" t="s">
        <v>169</v>
      </c>
      <c r="F785" s="2" t="s">
        <v>34</v>
      </c>
      <c r="G785" s="2" t="s">
        <v>30</v>
      </c>
      <c r="H785" s="3">
        <v>42062</v>
      </c>
      <c r="I785" s="2">
        <v>2014</v>
      </c>
      <c r="J785" s="2">
        <v>2018</v>
      </c>
      <c r="K785" s="3">
        <v>43677</v>
      </c>
      <c r="L785" s="2">
        <v>0</v>
      </c>
      <c r="M785" s="2" t="s">
        <v>28</v>
      </c>
      <c r="N785" s="2">
        <v>28</v>
      </c>
      <c r="O785" s="2">
        <v>23.9</v>
      </c>
      <c r="P785" s="2">
        <v>28.32</v>
      </c>
      <c r="Q785" s="2">
        <v>117.93</v>
      </c>
      <c r="R785" s="2">
        <v>205.74</v>
      </c>
      <c r="S785" s="2">
        <v>205.74</v>
      </c>
      <c r="T785" s="2">
        <v>27.86</v>
      </c>
      <c r="U785" s="2">
        <v>4</v>
      </c>
      <c r="V785" s="2" t="s">
        <v>28</v>
      </c>
      <c r="X785" s="2"/>
      <c r="Y785" s="2"/>
    </row>
    <row r="786" spans="1:26" x14ac:dyDescent="0.25">
      <c r="A786">
        <v>785</v>
      </c>
      <c r="B786" t="s">
        <v>820</v>
      </c>
      <c r="C786" s="1">
        <v>30758</v>
      </c>
      <c r="D786" t="s">
        <v>23</v>
      </c>
      <c r="E786" s="2" t="s">
        <v>169</v>
      </c>
      <c r="F786" s="2" t="s">
        <v>34</v>
      </c>
      <c r="G786" s="2" t="s">
        <v>26</v>
      </c>
      <c r="H786" s="3">
        <v>41215</v>
      </c>
      <c r="I786" s="2">
        <v>2012</v>
      </c>
      <c r="J786" s="2">
        <v>2016</v>
      </c>
      <c r="K786" s="3">
        <v>43677</v>
      </c>
      <c r="L786" s="2">
        <v>0</v>
      </c>
      <c r="M786" s="2" t="s">
        <v>28</v>
      </c>
      <c r="N786" s="2">
        <v>35</v>
      </c>
      <c r="O786" s="2">
        <v>28.63</v>
      </c>
      <c r="P786" s="2">
        <v>35.369999999999997</v>
      </c>
      <c r="Q786" s="2">
        <v>108.41</v>
      </c>
      <c r="R786" s="2">
        <v>205.74</v>
      </c>
      <c r="S786" s="2">
        <v>205.74</v>
      </c>
      <c r="T786" s="2">
        <v>25.61</v>
      </c>
      <c r="U786" s="2">
        <v>145</v>
      </c>
      <c r="V786" s="2" t="s">
        <v>28</v>
      </c>
      <c r="X786" s="2"/>
      <c r="Y786" s="2"/>
    </row>
    <row r="787" spans="1:26" x14ac:dyDescent="0.25">
      <c r="A787">
        <v>786</v>
      </c>
      <c r="B787" t="s">
        <v>821</v>
      </c>
      <c r="C787" s="1">
        <v>33221</v>
      </c>
      <c r="D787" t="s">
        <v>85</v>
      </c>
      <c r="E787" s="2" t="s">
        <v>169</v>
      </c>
      <c r="F787" s="2" t="s">
        <v>34</v>
      </c>
      <c r="G787" s="2" t="s">
        <v>26</v>
      </c>
      <c r="H787" s="3">
        <v>41657</v>
      </c>
      <c r="I787" s="2">
        <v>2013</v>
      </c>
      <c r="J787" s="2">
        <v>2020</v>
      </c>
      <c r="K787" s="3">
        <v>43677</v>
      </c>
      <c r="L787" s="2">
        <v>0</v>
      </c>
      <c r="M787" s="2" t="s">
        <v>28</v>
      </c>
      <c r="N787" s="2">
        <v>28</v>
      </c>
      <c r="O787" s="2">
        <v>23.1</v>
      </c>
      <c r="P787" s="2">
        <v>28.63</v>
      </c>
      <c r="Q787" s="2">
        <v>97.52</v>
      </c>
      <c r="R787" s="2">
        <v>205.74</v>
      </c>
      <c r="S787" s="2">
        <v>205.74</v>
      </c>
      <c r="T787" s="2">
        <v>23.04</v>
      </c>
      <c r="U787" s="2">
        <v>63</v>
      </c>
      <c r="V787" s="2" t="s">
        <v>28</v>
      </c>
      <c r="X787" s="2"/>
      <c r="Y787" s="2"/>
    </row>
    <row r="788" spans="1:26" x14ac:dyDescent="0.25">
      <c r="A788">
        <v>787</v>
      </c>
      <c r="B788" t="s">
        <v>822</v>
      </c>
      <c r="C788" s="1">
        <v>17831</v>
      </c>
      <c r="D788" t="s">
        <v>23</v>
      </c>
      <c r="E788" s="2" t="s">
        <v>80</v>
      </c>
      <c r="F788" s="2" t="s">
        <v>34</v>
      </c>
      <c r="G788" s="2" t="s">
        <v>30</v>
      </c>
      <c r="H788" s="3">
        <v>25854</v>
      </c>
      <c r="I788" s="2">
        <v>1970</v>
      </c>
      <c r="J788" s="2">
        <v>1983</v>
      </c>
      <c r="K788" s="3">
        <v>43677</v>
      </c>
      <c r="L788" s="2">
        <v>0</v>
      </c>
      <c r="M788" s="2" t="s">
        <v>28</v>
      </c>
      <c r="N788" s="2">
        <v>70</v>
      </c>
      <c r="O788" s="2">
        <v>21.97</v>
      </c>
      <c r="P788" s="2">
        <v>70.760000000000005</v>
      </c>
      <c r="Q788" s="2">
        <v>104.33</v>
      </c>
      <c r="R788" s="2">
        <v>205.74</v>
      </c>
      <c r="S788" s="2">
        <v>205.74</v>
      </c>
      <c r="T788" s="2">
        <v>24.65</v>
      </c>
      <c r="U788" s="2">
        <v>766</v>
      </c>
      <c r="V788" s="2" t="s">
        <v>27</v>
      </c>
      <c r="X788" s="2"/>
      <c r="Y788" s="2"/>
    </row>
    <row r="789" spans="1:26" x14ac:dyDescent="0.25">
      <c r="A789">
        <v>788</v>
      </c>
      <c r="B789" t="s">
        <v>823</v>
      </c>
      <c r="C789" s="1">
        <v>27527</v>
      </c>
      <c r="D789" t="s">
        <v>23</v>
      </c>
      <c r="E789" s="2" t="s">
        <v>169</v>
      </c>
      <c r="F789" s="2" t="s">
        <v>34</v>
      </c>
      <c r="G789" s="2" t="s">
        <v>30</v>
      </c>
      <c r="H789" s="3">
        <v>35748</v>
      </c>
      <c r="I789" s="2">
        <v>1997</v>
      </c>
      <c r="J789" s="2">
        <v>2004</v>
      </c>
      <c r="K789" s="3">
        <v>43677</v>
      </c>
      <c r="L789" s="2">
        <v>0</v>
      </c>
      <c r="M789" s="2" t="s">
        <v>28</v>
      </c>
      <c r="N789" s="2">
        <v>44</v>
      </c>
      <c r="O789" s="2">
        <v>22.51</v>
      </c>
      <c r="P789" s="2">
        <v>44.22</v>
      </c>
      <c r="Q789" s="2">
        <v>106.59</v>
      </c>
      <c r="R789" s="2">
        <v>205.74</v>
      </c>
      <c r="S789" s="2">
        <v>205.74</v>
      </c>
      <c r="T789" s="2">
        <v>25.18</v>
      </c>
      <c r="U789" s="2">
        <v>252</v>
      </c>
      <c r="V789" s="2" t="s">
        <v>28</v>
      </c>
      <c r="X789" s="2"/>
      <c r="Y789" s="2"/>
    </row>
    <row r="790" spans="1:26" x14ac:dyDescent="0.25">
      <c r="A790">
        <v>789</v>
      </c>
      <c r="B790" t="s">
        <v>824</v>
      </c>
      <c r="C790" s="1">
        <v>27515</v>
      </c>
      <c r="D790" t="s">
        <v>23</v>
      </c>
      <c r="E790" s="2" t="s">
        <v>169</v>
      </c>
      <c r="F790" s="2" t="s">
        <v>34</v>
      </c>
      <c r="G790" s="2" t="s">
        <v>30</v>
      </c>
      <c r="H790" s="3">
        <v>35754</v>
      </c>
      <c r="I790" s="2">
        <v>1997</v>
      </c>
      <c r="J790" s="2">
        <v>2009</v>
      </c>
      <c r="K790" s="3">
        <v>43677</v>
      </c>
      <c r="L790" s="2">
        <v>0</v>
      </c>
      <c r="M790" s="2" t="s">
        <v>28</v>
      </c>
      <c r="N790" s="2">
        <v>44</v>
      </c>
      <c r="O790" s="2">
        <v>22.56</v>
      </c>
      <c r="P790" s="2">
        <v>44.25</v>
      </c>
      <c r="Q790" s="2">
        <v>106.59</v>
      </c>
      <c r="R790" s="2">
        <v>205.74</v>
      </c>
      <c r="S790" s="2">
        <v>205.74</v>
      </c>
      <c r="T790" s="2">
        <v>25.18</v>
      </c>
      <c r="U790" s="2">
        <v>659</v>
      </c>
      <c r="V790" s="2" t="s">
        <v>28</v>
      </c>
      <c r="X790" s="2"/>
      <c r="Y790" s="2"/>
    </row>
    <row r="791" spans="1:26" x14ac:dyDescent="0.25">
      <c r="A791">
        <v>790</v>
      </c>
      <c r="B791" t="s">
        <v>825</v>
      </c>
      <c r="C791" s="1">
        <v>17620</v>
      </c>
      <c r="D791" t="s">
        <v>23</v>
      </c>
      <c r="E791" s="2" t="s">
        <v>80</v>
      </c>
      <c r="F791" s="2" t="s">
        <v>34</v>
      </c>
      <c r="G791" s="2" t="s">
        <v>30</v>
      </c>
      <c r="H791" s="3">
        <v>25864</v>
      </c>
      <c r="I791" s="2">
        <v>1970</v>
      </c>
      <c r="J791" s="2">
        <v>1973</v>
      </c>
      <c r="K791" s="3">
        <v>28127</v>
      </c>
      <c r="L791" s="2">
        <v>1</v>
      </c>
      <c r="M791" s="2" t="s">
        <v>27</v>
      </c>
      <c r="N791" s="2">
        <v>28</v>
      </c>
      <c r="O791" s="2">
        <v>22.57</v>
      </c>
      <c r="P791" s="2">
        <v>28.77</v>
      </c>
      <c r="Q791" s="2">
        <v>104.33</v>
      </c>
      <c r="R791" s="2">
        <v>205.74</v>
      </c>
      <c r="S791" s="2">
        <v>205.74</v>
      </c>
      <c r="T791" s="2">
        <v>24.65</v>
      </c>
      <c r="U791" s="2">
        <v>182</v>
      </c>
      <c r="V791" s="2" t="s">
        <v>28</v>
      </c>
      <c r="X791" s="2" t="s">
        <v>4483</v>
      </c>
      <c r="Y791" s="2" t="s">
        <v>4484</v>
      </c>
      <c r="Z791" s="2" t="s">
        <v>4901</v>
      </c>
    </row>
    <row r="792" spans="1:26" x14ac:dyDescent="0.25">
      <c r="A792">
        <v>791</v>
      </c>
      <c r="B792" t="s">
        <v>826</v>
      </c>
      <c r="C792" s="1">
        <v>20647</v>
      </c>
      <c r="D792" t="s">
        <v>23</v>
      </c>
      <c r="E792" s="2" t="s">
        <v>121</v>
      </c>
      <c r="F792" s="2" t="s">
        <v>34</v>
      </c>
      <c r="G792" s="2" t="s">
        <v>30</v>
      </c>
      <c r="H792" s="3">
        <v>29141</v>
      </c>
      <c r="I792" s="2">
        <v>1979</v>
      </c>
      <c r="J792" s="2">
        <v>1991</v>
      </c>
      <c r="K792" s="3">
        <v>41086</v>
      </c>
      <c r="L792" s="2">
        <v>1</v>
      </c>
      <c r="M792" s="2" t="s">
        <v>27</v>
      </c>
      <c r="N792" s="2">
        <v>55</v>
      </c>
      <c r="O792" s="2">
        <v>23.26</v>
      </c>
      <c r="P792" s="2">
        <v>55.96</v>
      </c>
      <c r="Q792" s="2">
        <v>104.33</v>
      </c>
      <c r="R792" s="2">
        <v>205.74</v>
      </c>
      <c r="S792" s="2">
        <v>205.74</v>
      </c>
      <c r="T792" s="2">
        <v>24.65</v>
      </c>
      <c r="U792" s="2">
        <v>683</v>
      </c>
      <c r="V792" s="2" t="s">
        <v>28</v>
      </c>
      <c r="W792" s="2" t="s">
        <v>4414</v>
      </c>
      <c r="X792" s="2" t="s">
        <v>4427</v>
      </c>
      <c r="Y792" s="2" t="s">
        <v>4386</v>
      </c>
      <c r="Z792" s="2" t="s">
        <v>4896</v>
      </c>
    </row>
    <row r="793" spans="1:26" x14ac:dyDescent="0.25">
      <c r="A793">
        <v>792</v>
      </c>
      <c r="B793" t="s">
        <v>827</v>
      </c>
      <c r="C793" s="1">
        <v>22355</v>
      </c>
      <c r="D793" t="s">
        <v>23</v>
      </c>
      <c r="E793" s="2" t="s">
        <v>169</v>
      </c>
      <c r="F793" s="2" t="s">
        <v>34</v>
      </c>
      <c r="G793" s="2" t="s">
        <v>26</v>
      </c>
      <c r="H793" s="3">
        <v>30260</v>
      </c>
      <c r="I793" s="2">
        <v>1982</v>
      </c>
      <c r="J793" s="2">
        <v>2000</v>
      </c>
      <c r="K793" s="3">
        <v>43677</v>
      </c>
      <c r="L793" s="2">
        <v>0</v>
      </c>
      <c r="M793" s="2" t="s">
        <v>28</v>
      </c>
      <c r="N793" s="2">
        <v>58</v>
      </c>
      <c r="O793" s="2">
        <v>21.64</v>
      </c>
      <c r="P793" s="2">
        <v>58.38</v>
      </c>
      <c r="Q793" s="2">
        <v>99.79</v>
      </c>
      <c r="R793" s="2">
        <v>205.74</v>
      </c>
      <c r="S793" s="2">
        <v>205.74</v>
      </c>
      <c r="T793" s="2">
        <v>23.57</v>
      </c>
      <c r="U793" s="2">
        <v>1183</v>
      </c>
      <c r="V793" s="2" t="s">
        <v>28</v>
      </c>
      <c r="X793" s="2"/>
      <c r="Y793" s="2"/>
    </row>
    <row r="794" spans="1:26" x14ac:dyDescent="0.25">
      <c r="A794">
        <v>793</v>
      </c>
      <c r="B794" t="s">
        <v>828</v>
      </c>
      <c r="C794" s="1">
        <v>21066</v>
      </c>
      <c r="D794" t="s">
        <v>23</v>
      </c>
      <c r="E794" s="2" t="s">
        <v>121</v>
      </c>
      <c r="F794" s="2" t="s">
        <v>34</v>
      </c>
      <c r="G794" s="2" t="s">
        <v>26</v>
      </c>
      <c r="H794" s="3">
        <v>29504</v>
      </c>
      <c r="I794" s="2">
        <v>1980</v>
      </c>
      <c r="J794" s="2">
        <v>1997</v>
      </c>
      <c r="K794" s="3">
        <v>43677</v>
      </c>
      <c r="L794" s="2">
        <v>0</v>
      </c>
      <c r="M794" s="2" t="s">
        <v>28</v>
      </c>
      <c r="N794" s="2">
        <v>61</v>
      </c>
      <c r="O794" s="2">
        <v>23.1</v>
      </c>
      <c r="P794" s="2">
        <v>61.91</v>
      </c>
      <c r="Q794" s="2">
        <v>95.25</v>
      </c>
      <c r="R794" s="2">
        <v>205.74</v>
      </c>
      <c r="S794" s="2">
        <v>205.74</v>
      </c>
      <c r="T794" s="2">
        <v>22.5</v>
      </c>
      <c r="U794" s="2">
        <v>674</v>
      </c>
      <c r="V794" s="2" t="s">
        <v>28</v>
      </c>
      <c r="X794" s="2"/>
      <c r="Y794" s="2"/>
    </row>
    <row r="795" spans="1:26" x14ac:dyDescent="0.25">
      <c r="A795">
        <v>794</v>
      </c>
      <c r="B795" t="s">
        <v>829</v>
      </c>
      <c r="C795" s="1">
        <v>26448</v>
      </c>
      <c r="D795" t="s">
        <v>23</v>
      </c>
      <c r="E795" s="2" t="s">
        <v>169</v>
      </c>
      <c r="F795" s="2" t="s">
        <v>34</v>
      </c>
      <c r="G795" s="2" t="s">
        <v>30</v>
      </c>
      <c r="H795" s="3">
        <v>34643</v>
      </c>
      <c r="I795" s="2">
        <v>1994</v>
      </c>
      <c r="J795" s="2">
        <v>2001</v>
      </c>
      <c r="K795" s="3">
        <v>43677</v>
      </c>
      <c r="L795" s="2">
        <v>0</v>
      </c>
      <c r="M795" s="2" t="s">
        <v>28</v>
      </c>
      <c r="N795" s="2">
        <v>47</v>
      </c>
      <c r="O795" s="2">
        <v>22.44</v>
      </c>
      <c r="P795" s="2">
        <v>47.17</v>
      </c>
      <c r="Q795" s="2">
        <v>99.79</v>
      </c>
      <c r="R795" s="2">
        <v>205.74</v>
      </c>
      <c r="S795" s="2">
        <v>205.74</v>
      </c>
      <c r="T795" s="2">
        <v>23.57</v>
      </c>
      <c r="U795" s="2">
        <v>147</v>
      </c>
      <c r="V795" s="2" t="s">
        <v>28</v>
      </c>
      <c r="X795" s="2"/>
      <c r="Y795" s="2"/>
    </row>
    <row r="796" spans="1:26" x14ac:dyDescent="0.25">
      <c r="A796">
        <v>795</v>
      </c>
      <c r="B796" t="s">
        <v>830</v>
      </c>
      <c r="C796" s="1">
        <v>16273</v>
      </c>
      <c r="D796" t="s">
        <v>23</v>
      </c>
      <c r="E796" s="2" t="s">
        <v>24</v>
      </c>
      <c r="F796" s="2" t="s">
        <v>34</v>
      </c>
      <c r="G796" s="2" t="s">
        <v>26</v>
      </c>
      <c r="H796" s="3">
        <v>28055</v>
      </c>
      <c r="I796" s="2">
        <v>1976</v>
      </c>
      <c r="J796" s="2">
        <v>1977</v>
      </c>
      <c r="K796" s="3">
        <v>42307</v>
      </c>
      <c r="L796" s="2">
        <v>1</v>
      </c>
      <c r="M796" s="2" t="s">
        <v>27</v>
      </c>
      <c r="N796" s="2">
        <v>71</v>
      </c>
      <c r="O796" s="2">
        <v>32.26</v>
      </c>
      <c r="P796" s="2">
        <v>71.28</v>
      </c>
      <c r="Q796" s="2">
        <v>99.79</v>
      </c>
      <c r="R796" s="2">
        <v>205.74</v>
      </c>
      <c r="S796" s="2">
        <v>205.74</v>
      </c>
      <c r="T796" s="2">
        <v>23.57</v>
      </c>
      <c r="U796" s="2">
        <v>11</v>
      </c>
      <c r="V796" s="2" t="s">
        <v>28</v>
      </c>
      <c r="W796" s="2" t="s">
        <v>4384</v>
      </c>
      <c r="X796" s="2" t="s">
        <v>4485</v>
      </c>
      <c r="Y796" s="2" t="s">
        <v>4386</v>
      </c>
      <c r="Z796" s="2" t="s">
        <v>4896</v>
      </c>
    </row>
    <row r="797" spans="1:26" x14ac:dyDescent="0.25">
      <c r="A797">
        <v>796</v>
      </c>
      <c r="B797" t="s">
        <v>831</v>
      </c>
      <c r="C797" s="1">
        <v>26228</v>
      </c>
      <c r="D797" t="s">
        <v>23</v>
      </c>
      <c r="E797" s="2" t="s">
        <v>169</v>
      </c>
      <c r="F797" s="2" t="s">
        <v>34</v>
      </c>
      <c r="G797" s="2" t="s">
        <v>30</v>
      </c>
      <c r="H797" s="3">
        <v>36196</v>
      </c>
      <c r="I797" s="2">
        <v>1998</v>
      </c>
      <c r="J797" s="2">
        <v>2001</v>
      </c>
      <c r="K797" s="3">
        <v>43677</v>
      </c>
      <c r="L797" s="2">
        <v>0</v>
      </c>
      <c r="M797" s="2" t="s">
        <v>28</v>
      </c>
      <c r="N797" s="2">
        <v>47</v>
      </c>
      <c r="O797" s="2">
        <v>27.29</v>
      </c>
      <c r="P797" s="2">
        <v>47.77</v>
      </c>
      <c r="Q797" s="2">
        <v>106.59</v>
      </c>
      <c r="R797" s="2">
        <v>205.74</v>
      </c>
      <c r="S797" s="2">
        <v>205.74</v>
      </c>
      <c r="T797" s="2">
        <v>25.18</v>
      </c>
      <c r="U797" s="2">
        <v>109</v>
      </c>
      <c r="V797" s="2" t="s">
        <v>28</v>
      </c>
      <c r="X797" s="2"/>
      <c r="Y797" s="2"/>
    </row>
    <row r="798" spans="1:26" x14ac:dyDescent="0.25">
      <c r="A798">
        <v>797</v>
      </c>
      <c r="B798" t="s">
        <v>832</v>
      </c>
      <c r="C798" s="1">
        <v>25142</v>
      </c>
      <c r="D798" t="s">
        <v>23</v>
      </c>
      <c r="E798" s="2" t="s">
        <v>121</v>
      </c>
      <c r="F798" s="2" t="s">
        <v>34</v>
      </c>
      <c r="G798" s="2" t="s">
        <v>26</v>
      </c>
      <c r="H798" s="3">
        <v>34278</v>
      </c>
      <c r="I798" s="2">
        <v>1993</v>
      </c>
      <c r="J798" s="2">
        <v>2006</v>
      </c>
      <c r="K798" s="3">
        <v>43677</v>
      </c>
      <c r="L798" s="2">
        <v>0</v>
      </c>
      <c r="M798" s="2" t="s">
        <v>28</v>
      </c>
      <c r="N798" s="2">
        <v>50</v>
      </c>
      <c r="O798" s="2">
        <v>25.01</v>
      </c>
      <c r="P798" s="2">
        <v>50.75</v>
      </c>
      <c r="Q798" s="2">
        <v>97.52</v>
      </c>
      <c r="R798" s="2">
        <v>205.74</v>
      </c>
      <c r="S798" s="2">
        <v>205.74</v>
      </c>
      <c r="T798" s="2">
        <v>23.04</v>
      </c>
      <c r="U798" s="2">
        <v>903</v>
      </c>
      <c r="V798" s="2" t="s">
        <v>28</v>
      </c>
      <c r="X798" s="2"/>
      <c r="Y798" s="2"/>
    </row>
    <row r="799" spans="1:26" x14ac:dyDescent="0.25">
      <c r="A799">
        <v>798</v>
      </c>
      <c r="B799" t="s">
        <v>833</v>
      </c>
      <c r="C799" s="1">
        <v>26659</v>
      </c>
      <c r="D799" t="s">
        <v>23</v>
      </c>
      <c r="E799" s="2" t="s">
        <v>169</v>
      </c>
      <c r="F799" s="2" t="s">
        <v>34</v>
      </c>
      <c r="G799" s="2" t="s">
        <v>26</v>
      </c>
      <c r="H799" s="3">
        <v>35376</v>
      </c>
      <c r="I799" s="2">
        <v>1996</v>
      </c>
      <c r="J799" s="2">
        <v>2000</v>
      </c>
      <c r="K799" s="3">
        <v>43677</v>
      </c>
      <c r="L799" s="2">
        <v>0</v>
      </c>
      <c r="M799" s="2" t="s">
        <v>28</v>
      </c>
      <c r="N799" s="2">
        <v>46</v>
      </c>
      <c r="O799" s="2">
        <v>23.87</v>
      </c>
      <c r="P799" s="2">
        <v>46.59</v>
      </c>
      <c r="Q799" s="2">
        <v>108.86</v>
      </c>
      <c r="R799" s="2">
        <v>205.74</v>
      </c>
      <c r="S799" s="2">
        <v>205.74</v>
      </c>
      <c r="T799" s="2">
        <v>25.72</v>
      </c>
      <c r="U799" s="2">
        <v>40</v>
      </c>
      <c r="V799" s="2" t="s">
        <v>28</v>
      </c>
      <c r="X799" s="2"/>
      <c r="Y799" s="2"/>
    </row>
    <row r="800" spans="1:26" x14ac:dyDescent="0.25">
      <c r="A800">
        <v>799</v>
      </c>
      <c r="B800" t="s">
        <v>834</v>
      </c>
      <c r="C800" s="1">
        <v>31413</v>
      </c>
      <c r="D800" t="s">
        <v>23</v>
      </c>
      <c r="E800" s="2" t="s">
        <v>169</v>
      </c>
      <c r="F800" s="2" t="s">
        <v>34</v>
      </c>
      <c r="G800" s="2" t="s">
        <v>26</v>
      </c>
      <c r="H800" s="3">
        <v>39388</v>
      </c>
      <c r="I800" s="2">
        <v>2007</v>
      </c>
      <c r="J800" s="2">
        <v>2015</v>
      </c>
      <c r="K800" s="3">
        <v>43677</v>
      </c>
      <c r="L800" s="2">
        <v>0</v>
      </c>
      <c r="M800" s="2" t="s">
        <v>28</v>
      </c>
      <c r="N800" s="2">
        <v>33</v>
      </c>
      <c r="O800" s="2">
        <v>21.83</v>
      </c>
      <c r="P800" s="2">
        <v>33.58</v>
      </c>
      <c r="Q800" s="2">
        <v>131.09</v>
      </c>
      <c r="R800" s="2">
        <v>205.74</v>
      </c>
      <c r="S800" s="2">
        <v>205.74</v>
      </c>
      <c r="T800" s="2">
        <v>30.97</v>
      </c>
      <c r="U800" s="2">
        <v>502</v>
      </c>
      <c r="V800" s="2" t="s">
        <v>28</v>
      </c>
      <c r="X800" s="2"/>
      <c r="Y800" s="2"/>
    </row>
    <row r="801" spans="1:26" x14ac:dyDescent="0.25">
      <c r="A801">
        <v>800</v>
      </c>
      <c r="B801" t="s">
        <v>835</v>
      </c>
      <c r="C801" s="1">
        <v>15328</v>
      </c>
      <c r="D801" t="s">
        <v>23</v>
      </c>
      <c r="E801" s="2" t="s">
        <v>80</v>
      </c>
      <c r="F801" s="2" t="s">
        <v>34</v>
      </c>
      <c r="G801" s="2" t="s">
        <v>26</v>
      </c>
      <c r="H801" s="3">
        <v>24760</v>
      </c>
      <c r="I801" s="2">
        <v>1967</v>
      </c>
      <c r="J801" s="2">
        <v>1975</v>
      </c>
      <c r="K801" s="3">
        <v>43461</v>
      </c>
      <c r="L801" s="2">
        <v>1</v>
      </c>
      <c r="M801" s="2" t="s">
        <v>27</v>
      </c>
      <c r="N801" s="2">
        <v>77</v>
      </c>
      <c r="O801" s="2">
        <v>25.82</v>
      </c>
      <c r="P801" s="2">
        <v>77.02</v>
      </c>
      <c r="Q801" s="2">
        <v>102.06</v>
      </c>
      <c r="R801" s="2">
        <v>205.74</v>
      </c>
      <c r="S801" s="2">
        <v>205.74</v>
      </c>
      <c r="T801" s="2">
        <v>24.11</v>
      </c>
      <c r="U801" s="2">
        <v>597</v>
      </c>
      <c r="V801" s="2" t="s">
        <v>28</v>
      </c>
      <c r="X801" s="2" t="s">
        <v>4488</v>
      </c>
      <c r="Y801" s="2" t="s">
        <v>4422</v>
      </c>
      <c r="Z801" s="2" t="s">
        <v>4435</v>
      </c>
    </row>
    <row r="802" spans="1:26" x14ac:dyDescent="0.25">
      <c r="A802">
        <v>801</v>
      </c>
      <c r="B802" t="s">
        <v>836</v>
      </c>
      <c r="C802" s="1">
        <v>24640</v>
      </c>
      <c r="D802" t="s">
        <v>23</v>
      </c>
      <c r="E802" s="2" t="s">
        <v>121</v>
      </c>
      <c r="F802" s="2" t="s">
        <v>34</v>
      </c>
      <c r="G802" s="2" t="s">
        <v>30</v>
      </c>
      <c r="H802" s="3">
        <v>32815</v>
      </c>
      <c r="I802" s="2">
        <v>1989</v>
      </c>
      <c r="J802" s="2">
        <v>2001</v>
      </c>
      <c r="K802" s="3">
        <v>43677</v>
      </c>
      <c r="L802" s="2">
        <v>0</v>
      </c>
      <c r="M802" s="2" t="s">
        <v>28</v>
      </c>
      <c r="N802" s="2">
        <v>52</v>
      </c>
      <c r="O802" s="2">
        <v>22.38</v>
      </c>
      <c r="P802" s="2">
        <v>52.12</v>
      </c>
      <c r="Q802" s="2">
        <v>102.06</v>
      </c>
      <c r="R802" s="2">
        <v>205.74</v>
      </c>
      <c r="S802" s="2">
        <v>205.74</v>
      </c>
      <c r="T802" s="2">
        <v>24.11</v>
      </c>
      <c r="U802" s="2">
        <v>480</v>
      </c>
      <c r="V802" s="2" t="s">
        <v>27</v>
      </c>
      <c r="X802" s="2"/>
      <c r="Y802" s="2"/>
    </row>
    <row r="803" spans="1:26" x14ac:dyDescent="0.25">
      <c r="A803">
        <v>802</v>
      </c>
      <c r="B803" t="s">
        <v>837</v>
      </c>
      <c r="C803" s="1">
        <v>30870</v>
      </c>
      <c r="D803" t="s">
        <v>23</v>
      </c>
      <c r="E803" s="2" t="s">
        <v>169</v>
      </c>
      <c r="F803" s="2" t="s">
        <v>34</v>
      </c>
      <c r="G803" s="2" t="s">
        <v>26</v>
      </c>
      <c r="H803" s="3">
        <v>40960</v>
      </c>
      <c r="I803" s="2">
        <v>2011</v>
      </c>
      <c r="J803" s="2">
        <v>2012</v>
      </c>
      <c r="K803" s="3">
        <v>43677</v>
      </c>
      <c r="L803" s="2">
        <v>0</v>
      </c>
      <c r="M803" s="2" t="s">
        <v>28</v>
      </c>
      <c r="N803" s="2">
        <v>35</v>
      </c>
      <c r="O803" s="2">
        <v>27.62</v>
      </c>
      <c r="P803" s="2">
        <v>35.06</v>
      </c>
      <c r="Q803" s="2">
        <v>113.4</v>
      </c>
      <c r="R803" s="2">
        <v>205.74</v>
      </c>
      <c r="S803" s="2">
        <v>205.74</v>
      </c>
      <c r="T803" s="2">
        <v>26.79</v>
      </c>
      <c r="U803" s="2">
        <v>4</v>
      </c>
      <c r="V803" s="2" t="s">
        <v>28</v>
      </c>
      <c r="X803" s="2"/>
      <c r="Y803" s="2"/>
    </row>
    <row r="804" spans="1:26" x14ac:dyDescent="0.25">
      <c r="A804">
        <v>803</v>
      </c>
      <c r="B804" t="s">
        <v>838</v>
      </c>
      <c r="C804" s="1">
        <v>25299</v>
      </c>
      <c r="D804" t="s">
        <v>23</v>
      </c>
      <c r="E804" s="2" t="s">
        <v>121</v>
      </c>
      <c r="F804" s="2" t="s">
        <v>34</v>
      </c>
      <c r="G804" s="2" t="s">
        <v>43</v>
      </c>
      <c r="H804" s="3">
        <v>33562</v>
      </c>
      <c r="I804" s="2">
        <v>1991</v>
      </c>
      <c r="J804" s="2">
        <v>1999</v>
      </c>
      <c r="K804" s="3">
        <v>37444</v>
      </c>
      <c r="L804" s="2">
        <v>1</v>
      </c>
      <c r="M804" s="2" t="s">
        <v>27</v>
      </c>
      <c r="N804" s="2">
        <v>33</v>
      </c>
      <c r="O804" s="2">
        <v>22.62</v>
      </c>
      <c r="P804" s="2">
        <v>33.25</v>
      </c>
      <c r="Q804" s="2">
        <v>106.59</v>
      </c>
      <c r="R804" s="2">
        <v>205.74</v>
      </c>
      <c r="S804" s="2">
        <v>205.74</v>
      </c>
      <c r="T804" s="2">
        <v>25.18</v>
      </c>
      <c r="U804" s="2">
        <v>413</v>
      </c>
      <c r="V804" s="2" t="s">
        <v>27</v>
      </c>
      <c r="W804" s="2" t="s">
        <v>4402</v>
      </c>
      <c r="X804" s="2" t="s">
        <v>4489</v>
      </c>
      <c r="Y804" s="2"/>
      <c r="Z804" s="2" t="s">
        <v>4902</v>
      </c>
    </row>
    <row r="805" spans="1:26" x14ac:dyDescent="0.25">
      <c r="A805">
        <v>804</v>
      </c>
      <c r="B805" t="s">
        <v>839</v>
      </c>
      <c r="C805" s="1">
        <v>20998</v>
      </c>
      <c r="D805" t="s">
        <v>23</v>
      </c>
      <c r="E805" s="2" t="s">
        <v>121</v>
      </c>
      <c r="F805" s="2" t="s">
        <v>34</v>
      </c>
      <c r="G805" s="2" t="s">
        <v>26</v>
      </c>
      <c r="H805" s="3">
        <v>29140</v>
      </c>
      <c r="I805" s="2">
        <v>1979</v>
      </c>
      <c r="J805" s="2">
        <v>1982</v>
      </c>
      <c r="K805" s="3">
        <v>43677</v>
      </c>
      <c r="L805" s="2">
        <v>0</v>
      </c>
      <c r="M805" s="2" t="s">
        <v>28</v>
      </c>
      <c r="N805" s="2">
        <v>62</v>
      </c>
      <c r="O805" s="2">
        <v>22.29</v>
      </c>
      <c r="P805" s="2">
        <v>62.09</v>
      </c>
      <c r="Q805" s="2">
        <v>102.06</v>
      </c>
      <c r="R805" s="2">
        <v>205.74</v>
      </c>
      <c r="S805" s="2">
        <v>205.74</v>
      </c>
      <c r="T805" s="2">
        <v>24.11</v>
      </c>
      <c r="U805" s="2">
        <v>206</v>
      </c>
      <c r="V805" s="2" t="s">
        <v>28</v>
      </c>
      <c r="X805" s="2"/>
      <c r="Y805" s="2"/>
    </row>
    <row r="806" spans="1:26" x14ac:dyDescent="0.25">
      <c r="A806">
        <v>805</v>
      </c>
      <c r="B806" t="s">
        <v>840</v>
      </c>
      <c r="C806" s="1">
        <v>31153</v>
      </c>
      <c r="D806" t="s">
        <v>23</v>
      </c>
      <c r="E806" s="2" t="s">
        <v>169</v>
      </c>
      <c r="F806" s="2" t="s">
        <v>25</v>
      </c>
      <c r="G806" s="2" t="s">
        <v>26</v>
      </c>
      <c r="H806" s="3">
        <v>38296</v>
      </c>
      <c r="I806" s="2">
        <v>2004</v>
      </c>
      <c r="J806" s="2">
        <v>2019</v>
      </c>
      <c r="K806" s="3">
        <v>43677</v>
      </c>
      <c r="L806" s="2">
        <v>0</v>
      </c>
      <c r="M806" s="2" t="s">
        <v>28</v>
      </c>
      <c r="N806" s="2">
        <v>34</v>
      </c>
      <c r="O806" s="2">
        <v>19.559999999999999</v>
      </c>
      <c r="P806" s="2">
        <v>34.29</v>
      </c>
      <c r="Q806" s="2">
        <v>99.79</v>
      </c>
      <c r="R806" s="2">
        <v>205.74</v>
      </c>
      <c r="S806" s="2">
        <v>205.74</v>
      </c>
      <c r="T806" s="2">
        <v>23.57</v>
      </c>
      <c r="U806" s="2">
        <v>736</v>
      </c>
      <c r="V806" s="2" t="s">
        <v>28</v>
      </c>
      <c r="X806" s="2"/>
      <c r="Y806" s="2"/>
    </row>
    <row r="807" spans="1:26" x14ac:dyDescent="0.25">
      <c r="A807">
        <v>806</v>
      </c>
      <c r="B807" t="s">
        <v>841</v>
      </c>
      <c r="C807" s="1">
        <v>13425</v>
      </c>
      <c r="D807" t="s">
        <v>23</v>
      </c>
      <c r="E807" s="2" t="s">
        <v>80</v>
      </c>
      <c r="F807" s="2" t="s">
        <v>34</v>
      </c>
      <c r="G807" s="2" t="s">
        <v>30</v>
      </c>
      <c r="H807" s="3">
        <v>21477</v>
      </c>
      <c r="I807" s="2">
        <v>1958</v>
      </c>
      <c r="J807" s="2">
        <v>1971</v>
      </c>
      <c r="K807" s="3">
        <v>41637</v>
      </c>
      <c r="L807" s="2">
        <v>1</v>
      </c>
      <c r="M807" s="2" t="s">
        <v>27</v>
      </c>
      <c r="N807" s="2">
        <v>77</v>
      </c>
      <c r="O807" s="2">
        <v>22.05</v>
      </c>
      <c r="P807" s="2">
        <v>77.239999999999995</v>
      </c>
      <c r="Q807" s="2">
        <v>100.7</v>
      </c>
      <c r="R807" s="2">
        <v>205.74</v>
      </c>
      <c r="S807" s="2">
        <v>205.74</v>
      </c>
      <c r="T807" s="2">
        <v>23.79</v>
      </c>
      <c r="U807" s="2">
        <v>706</v>
      </c>
      <c r="V807" s="2" t="s">
        <v>28</v>
      </c>
      <c r="W807" s="2" t="s">
        <v>4402</v>
      </c>
      <c r="X807" s="2" t="s">
        <v>4490</v>
      </c>
      <c r="Y807" s="2" t="s">
        <v>4491</v>
      </c>
      <c r="Z807" s="2" t="s">
        <v>4902</v>
      </c>
    </row>
    <row r="808" spans="1:26" x14ac:dyDescent="0.25">
      <c r="A808">
        <v>807</v>
      </c>
      <c r="B808" t="s">
        <v>842</v>
      </c>
      <c r="C808" s="1">
        <v>24287</v>
      </c>
      <c r="D808" t="s">
        <v>23</v>
      </c>
      <c r="E808" s="2" t="s">
        <v>169</v>
      </c>
      <c r="F808" s="2" t="s">
        <v>34</v>
      </c>
      <c r="G808" s="2" t="s">
        <v>26</v>
      </c>
      <c r="H808" s="3">
        <v>32815</v>
      </c>
      <c r="I808" s="2">
        <v>1989</v>
      </c>
      <c r="J808" s="2">
        <v>1990</v>
      </c>
      <c r="K808" s="3">
        <v>43677</v>
      </c>
      <c r="L808" s="2">
        <v>0</v>
      </c>
      <c r="M808" s="2" t="s">
        <v>28</v>
      </c>
      <c r="N808" s="2">
        <v>53</v>
      </c>
      <c r="O808" s="2">
        <v>23.35</v>
      </c>
      <c r="P808" s="2">
        <v>53.09</v>
      </c>
      <c r="Q808" s="2">
        <v>95.25</v>
      </c>
      <c r="R808" s="2">
        <v>205.74</v>
      </c>
      <c r="S808" s="2">
        <v>205.74</v>
      </c>
      <c r="T808" s="2">
        <v>22.5</v>
      </c>
      <c r="U808" s="2">
        <v>9</v>
      </c>
      <c r="V808" s="2" t="s">
        <v>28</v>
      </c>
      <c r="X808" s="2"/>
      <c r="Y808" s="2"/>
    </row>
    <row r="809" spans="1:26" x14ac:dyDescent="0.25">
      <c r="A809">
        <v>808</v>
      </c>
      <c r="B809" t="s">
        <v>843</v>
      </c>
      <c r="C809" s="1">
        <v>29479</v>
      </c>
      <c r="D809" t="s">
        <v>23</v>
      </c>
      <c r="E809" s="2" t="s">
        <v>280</v>
      </c>
      <c r="F809" s="2" t="s">
        <v>34</v>
      </c>
      <c r="G809" s="2" t="s">
        <v>30</v>
      </c>
      <c r="H809" s="3">
        <v>37559</v>
      </c>
      <c r="I809" s="2">
        <v>2002</v>
      </c>
      <c r="J809" s="2">
        <v>2017</v>
      </c>
      <c r="K809" s="3">
        <v>43677</v>
      </c>
      <c r="L809" s="2">
        <v>0</v>
      </c>
      <c r="M809" s="2" t="s">
        <v>28</v>
      </c>
      <c r="N809" s="2">
        <v>38</v>
      </c>
      <c r="O809" s="2">
        <v>22.12</v>
      </c>
      <c r="P809" s="2">
        <v>38.869999999999997</v>
      </c>
      <c r="Q809" s="2">
        <v>104.33</v>
      </c>
      <c r="R809" s="2">
        <v>205.74</v>
      </c>
      <c r="S809" s="2">
        <v>205.74</v>
      </c>
      <c r="T809" s="2">
        <v>24.65</v>
      </c>
      <c r="U809" s="2">
        <v>889</v>
      </c>
      <c r="V809" s="2" t="s">
        <v>28</v>
      </c>
      <c r="X809" s="2"/>
      <c r="Y809" s="2"/>
    </row>
    <row r="810" spans="1:26" x14ac:dyDescent="0.25">
      <c r="A810">
        <v>809</v>
      </c>
      <c r="B810" t="s">
        <v>844</v>
      </c>
      <c r="C810" s="1">
        <v>32415</v>
      </c>
      <c r="D810" t="s">
        <v>85</v>
      </c>
      <c r="E810" s="2" t="s">
        <v>280</v>
      </c>
      <c r="F810" s="2" t="s">
        <v>34</v>
      </c>
      <c r="G810" s="2" t="s">
        <v>26</v>
      </c>
      <c r="H810" s="3">
        <v>39386</v>
      </c>
      <c r="I810" s="2">
        <v>2007</v>
      </c>
      <c r="J810" s="2">
        <v>2020</v>
      </c>
      <c r="K810" s="3">
        <v>43677</v>
      </c>
      <c r="L810" s="2">
        <v>0</v>
      </c>
      <c r="M810" s="2" t="s">
        <v>28</v>
      </c>
      <c r="N810" s="2">
        <v>30</v>
      </c>
      <c r="O810" s="2">
        <v>19.09</v>
      </c>
      <c r="P810" s="2">
        <v>30.83</v>
      </c>
      <c r="Q810" s="2">
        <v>108.86</v>
      </c>
      <c r="R810" s="2">
        <v>205.74</v>
      </c>
      <c r="S810" s="2">
        <v>205.74</v>
      </c>
      <c r="T810" s="2">
        <v>25.72</v>
      </c>
      <c r="U810" s="2">
        <v>569</v>
      </c>
      <c r="V810" s="2" t="s">
        <v>28</v>
      </c>
      <c r="X810" s="2"/>
      <c r="Y810" s="2"/>
    </row>
    <row r="811" spans="1:26" x14ac:dyDescent="0.25">
      <c r="A811">
        <v>810</v>
      </c>
      <c r="B811" t="s">
        <v>845</v>
      </c>
      <c r="C811" s="1">
        <v>32809</v>
      </c>
      <c r="D811" t="s">
        <v>23</v>
      </c>
      <c r="E811" s="2" t="s">
        <v>169</v>
      </c>
      <c r="F811" s="2" t="s">
        <v>34</v>
      </c>
      <c r="G811" s="2" t="s">
        <v>26</v>
      </c>
      <c r="H811" s="3">
        <v>40482</v>
      </c>
      <c r="I811" s="2">
        <v>2010</v>
      </c>
      <c r="J811" s="2">
        <v>2013</v>
      </c>
      <c r="K811" s="3">
        <v>43677</v>
      </c>
      <c r="L811" s="2">
        <v>0</v>
      </c>
      <c r="M811" s="2" t="s">
        <v>28</v>
      </c>
      <c r="N811" s="2">
        <v>29</v>
      </c>
      <c r="O811" s="2">
        <v>21.01</v>
      </c>
      <c r="P811" s="2">
        <v>29.75</v>
      </c>
      <c r="Q811" s="2">
        <v>97.52</v>
      </c>
      <c r="R811" s="2">
        <v>205.74</v>
      </c>
      <c r="S811" s="2">
        <v>205.74</v>
      </c>
      <c r="T811" s="2">
        <v>23.04</v>
      </c>
      <c r="U811" s="2">
        <v>63</v>
      </c>
      <c r="V811" s="2" t="s">
        <v>28</v>
      </c>
      <c r="X811" s="2"/>
      <c r="Y811" s="2"/>
    </row>
    <row r="812" spans="1:26" x14ac:dyDescent="0.25">
      <c r="A812">
        <v>811</v>
      </c>
      <c r="B812" t="s">
        <v>846</v>
      </c>
      <c r="C812" s="1">
        <v>30851</v>
      </c>
      <c r="D812" t="s">
        <v>23</v>
      </c>
      <c r="E812" s="2" t="s">
        <v>169</v>
      </c>
      <c r="F812" s="2" t="s">
        <v>34</v>
      </c>
      <c r="G812" s="2" t="s">
        <v>26</v>
      </c>
      <c r="H812" s="3">
        <v>37926</v>
      </c>
      <c r="I812" s="2">
        <v>2003</v>
      </c>
      <c r="J812" s="2">
        <v>2005</v>
      </c>
      <c r="K812" s="3">
        <v>43677</v>
      </c>
      <c r="L812" s="2">
        <v>0</v>
      </c>
      <c r="M812" s="2" t="s">
        <v>28</v>
      </c>
      <c r="N812" s="2">
        <v>35</v>
      </c>
      <c r="O812" s="2">
        <v>19.37</v>
      </c>
      <c r="P812" s="2">
        <v>35.119999999999997</v>
      </c>
      <c r="Q812" s="2">
        <v>90.72</v>
      </c>
      <c r="R812" s="2">
        <v>205.74</v>
      </c>
      <c r="S812" s="2">
        <v>205.74</v>
      </c>
      <c r="T812" s="2">
        <v>21.43</v>
      </c>
      <c r="U812" s="2">
        <v>19</v>
      </c>
      <c r="V812" s="2" t="s">
        <v>28</v>
      </c>
      <c r="X812" s="2"/>
      <c r="Y812" s="2"/>
    </row>
    <row r="813" spans="1:26" x14ac:dyDescent="0.25">
      <c r="A813">
        <v>812</v>
      </c>
      <c r="B813" t="s">
        <v>847</v>
      </c>
      <c r="C813" s="1">
        <v>28919</v>
      </c>
      <c r="D813" t="s">
        <v>23</v>
      </c>
      <c r="E813" s="2" t="s">
        <v>169</v>
      </c>
      <c r="F813" s="2" t="s">
        <v>34</v>
      </c>
      <c r="G813" s="2" t="s">
        <v>26</v>
      </c>
      <c r="H813" s="3">
        <v>38325</v>
      </c>
      <c r="I813" s="2">
        <v>2004</v>
      </c>
      <c r="J813" s="2">
        <v>2005</v>
      </c>
      <c r="K813" s="3">
        <v>43677</v>
      </c>
      <c r="L813" s="2">
        <v>0</v>
      </c>
      <c r="M813" s="2" t="s">
        <v>28</v>
      </c>
      <c r="N813" s="2">
        <v>40</v>
      </c>
      <c r="O813" s="2">
        <v>25.75</v>
      </c>
      <c r="P813" s="2">
        <v>40.409999999999997</v>
      </c>
      <c r="Q813" s="2">
        <v>124.74</v>
      </c>
      <c r="R813" s="2">
        <v>205.74</v>
      </c>
      <c r="S813" s="2">
        <v>205.74</v>
      </c>
      <c r="T813" s="2">
        <v>29.47</v>
      </c>
      <c r="U813" s="2">
        <v>10</v>
      </c>
      <c r="V813" s="2" t="s">
        <v>28</v>
      </c>
      <c r="X813" s="2"/>
      <c r="Y813" s="2"/>
    </row>
    <row r="814" spans="1:26" x14ac:dyDescent="0.25">
      <c r="A814">
        <v>813</v>
      </c>
      <c r="B814" t="s">
        <v>848</v>
      </c>
      <c r="C814" s="1">
        <v>27628</v>
      </c>
      <c r="D814" t="s">
        <v>23</v>
      </c>
      <c r="E814" s="2" t="s">
        <v>121</v>
      </c>
      <c r="F814" s="2" t="s">
        <v>25</v>
      </c>
      <c r="G814" s="2" t="s">
        <v>26</v>
      </c>
      <c r="H814" s="3">
        <v>36466</v>
      </c>
      <c r="I814" s="2">
        <v>1999</v>
      </c>
      <c r="J814" s="2">
        <v>2005</v>
      </c>
      <c r="K814" s="3">
        <v>43677</v>
      </c>
      <c r="L814" s="2">
        <v>0</v>
      </c>
      <c r="M814" s="2" t="s">
        <v>28</v>
      </c>
      <c r="N814" s="2">
        <v>43</v>
      </c>
      <c r="O814" s="2">
        <v>24.2</v>
      </c>
      <c r="P814" s="2">
        <v>43.94</v>
      </c>
      <c r="Q814" s="2">
        <v>122.47</v>
      </c>
      <c r="R814" s="2">
        <v>205.74</v>
      </c>
      <c r="S814" s="2">
        <v>205.74</v>
      </c>
      <c r="T814" s="2">
        <v>28.93</v>
      </c>
      <c r="U814" s="2">
        <v>143</v>
      </c>
      <c r="V814" s="2" t="s">
        <v>28</v>
      </c>
      <c r="X814" s="2"/>
      <c r="Y814" s="2"/>
    </row>
    <row r="815" spans="1:26" x14ac:dyDescent="0.25">
      <c r="A815">
        <v>814</v>
      </c>
      <c r="B815" t="s">
        <v>849</v>
      </c>
      <c r="C815" s="1">
        <v>20319</v>
      </c>
      <c r="D815" t="s">
        <v>23</v>
      </c>
      <c r="E815" s="2" t="s">
        <v>80</v>
      </c>
      <c r="F815" s="2" t="s">
        <v>34</v>
      </c>
      <c r="G815" s="2" t="s">
        <v>26</v>
      </c>
      <c r="H815" s="3">
        <v>28776</v>
      </c>
      <c r="I815" s="2">
        <v>1978</v>
      </c>
      <c r="J815" s="2">
        <v>1981</v>
      </c>
      <c r="K815" s="3">
        <v>43677</v>
      </c>
      <c r="L815" s="2">
        <v>0</v>
      </c>
      <c r="M815" s="2" t="s">
        <v>28</v>
      </c>
      <c r="N815" s="2">
        <v>63</v>
      </c>
      <c r="O815" s="2">
        <v>23.15</v>
      </c>
      <c r="P815" s="2">
        <v>63.95</v>
      </c>
      <c r="Q815" s="2">
        <v>102.06</v>
      </c>
      <c r="R815" s="2">
        <v>205.74</v>
      </c>
      <c r="S815" s="2">
        <v>205.74</v>
      </c>
      <c r="T815" s="2">
        <v>24.11</v>
      </c>
      <c r="U815" s="2">
        <v>141</v>
      </c>
      <c r="V815" s="2" t="s">
        <v>28</v>
      </c>
      <c r="X815" s="2"/>
      <c r="Y815" s="2"/>
    </row>
    <row r="816" spans="1:26" x14ac:dyDescent="0.25">
      <c r="A816">
        <v>815</v>
      </c>
      <c r="B816" t="s">
        <v>850</v>
      </c>
      <c r="C816" s="1">
        <v>19944</v>
      </c>
      <c r="D816" t="s">
        <v>23</v>
      </c>
      <c r="E816" s="2" t="s">
        <v>169</v>
      </c>
      <c r="F816" s="2" t="s">
        <v>34</v>
      </c>
      <c r="G816" s="2" t="s">
        <v>26</v>
      </c>
      <c r="H816" s="3">
        <v>28417</v>
      </c>
      <c r="I816" s="2">
        <v>1977</v>
      </c>
      <c r="J816" s="2">
        <v>1980</v>
      </c>
      <c r="K816" s="3">
        <v>43677</v>
      </c>
      <c r="L816" s="2">
        <v>0</v>
      </c>
      <c r="M816" s="2" t="s">
        <v>28</v>
      </c>
      <c r="N816" s="2">
        <v>64</v>
      </c>
      <c r="O816" s="2">
        <v>23.2</v>
      </c>
      <c r="P816" s="2">
        <v>64.98</v>
      </c>
      <c r="Q816" s="2">
        <v>89.36</v>
      </c>
      <c r="R816" s="2">
        <v>205.74</v>
      </c>
      <c r="S816" s="2">
        <v>205.74</v>
      </c>
      <c r="T816" s="2">
        <v>21.11</v>
      </c>
      <c r="U816" s="2">
        <v>168</v>
      </c>
      <c r="V816" s="2" t="s">
        <v>28</v>
      </c>
      <c r="X816" s="2"/>
      <c r="Y816" s="2"/>
    </row>
    <row r="817" spans="1:26" x14ac:dyDescent="0.25">
      <c r="A817">
        <v>816</v>
      </c>
      <c r="B817" t="s">
        <v>851</v>
      </c>
      <c r="C817" s="1">
        <v>25321</v>
      </c>
      <c r="D817" t="s">
        <v>23</v>
      </c>
      <c r="E817" s="2" t="s">
        <v>121</v>
      </c>
      <c r="F817" s="2" t="s">
        <v>34</v>
      </c>
      <c r="G817" s="2" t="s">
        <v>43</v>
      </c>
      <c r="H817" s="3">
        <v>33548</v>
      </c>
      <c r="I817" s="2">
        <v>1991</v>
      </c>
      <c r="J817" s="2">
        <v>1996</v>
      </c>
      <c r="K817" s="3">
        <v>43677</v>
      </c>
      <c r="L817" s="2">
        <v>0</v>
      </c>
      <c r="M817" s="2" t="s">
        <v>28</v>
      </c>
      <c r="N817" s="2">
        <v>50</v>
      </c>
      <c r="O817" s="2">
        <v>22.52</v>
      </c>
      <c r="P817" s="2">
        <v>50.26</v>
      </c>
      <c r="Q817" s="2">
        <v>102.06</v>
      </c>
      <c r="R817" s="2">
        <v>205.74</v>
      </c>
      <c r="S817" s="2">
        <v>205.74</v>
      </c>
      <c r="T817" s="2">
        <v>24.11</v>
      </c>
      <c r="U817" s="2">
        <v>91</v>
      </c>
      <c r="V817" s="2" t="s">
        <v>28</v>
      </c>
      <c r="X817" s="2"/>
      <c r="Y817" s="2"/>
    </row>
    <row r="818" spans="1:26" x14ac:dyDescent="0.25">
      <c r="A818">
        <v>817</v>
      </c>
      <c r="B818" t="s">
        <v>852</v>
      </c>
      <c r="C818" s="1">
        <v>24565</v>
      </c>
      <c r="D818" t="s">
        <v>23</v>
      </c>
      <c r="E818" s="2" t="s">
        <v>121</v>
      </c>
      <c r="F818" s="2" t="s">
        <v>34</v>
      </c>
      <c r="G818" s="2" t="s">
        <v>26</v>
      </c>
      <c r="H818" s="3">
        <v>32826</v>
      </c>
      <c r="I818" s="2">
        <v>1989</v>
      </c>
      <c r="J818" s="2">
        <v>2001</v>
      </c>
      <c r="K818" s="3">
        <v>43677</v>
      </c>
      <c r="L818" s="2">
        <v>0</v>
      </c>
      <c r="M818" s="2" t="s">
        <v>28</v>
      </c>
      <c r="N818" s="2">
        <v>52</v>
      </c>
      <c r="O818" s="2">
        <v>22.62</v>
      </c>
      <c r="P818" s="2">
        <v>52.33</v>
      </c>
      <c r="Q818" s="2">
        <v>95.25</v>
      </c>
      <c r="R818" s="2">
        <v>205.74</v>
      </c>
      <c r="S818" s="2">
        <v>205.74</v>
      </c>
      <c r="T818" s="2">
        <v>22.5</v>
      </c>
      <c r="U818" s="2">
        <v>474</v>
      </c>
      <c r="V818" s="2" t="s">
        <v>28</v>
      </c>
      <c r="X818" s="2"/>
      <c r="Y818" s="2"/>
    </row>
    <row r="819" spans="1:26" x14ac:dyDescent="0.25">
      <c r="A819">
        <v>818</v>
      </c>
      <c r="B819" t="s">
        <v>853</v>
      </c>
      <c r="C819" s="1">
        <v>19081</v>
      </c>
      <c r="D819" t="s">
        <v>23</v>
      </c>
      <c r="E819" s="2" t="s">
        <v>80</v>
      </c>
      <c r="F819" s="2" t="s">
        <v>34</v>
      </c>
      <c r="G819" s="2" t="s">
        <v>26</v>
      </c>
      <c r="H819" s="3">
        <v>28137</v>
      </c>
      <c r="I819" s="2">
        <v>1976</v>
      </c>
      <c r="J819" s="2">
        <v>1984</v>
      </c>
      <c r="K819" s="3">
        <v>43677</v>
      </c>
      <c r="L819" s="2">
        <v>0</v>
      </c>
      <c r="M819" s="2" t="s">
        <v>28</v>
      </c>
      <c r="N819" s="2">
        <v>67</v>
      </c>
      <c r="O819" s="2">
        <v>24.79</v>
      </c>
      <c r="P819" s="2">
        <v>67.34</v>
      </c>
      <c r="Q819" s="2">
        <v>99.79</v>
      </c>
      <c r="R819" s="2">
        <v>205.74</v>
      </c>
      <c r="S819" s="2">
        <v>205.74</v>
      </c>
      <c r="T819" s="2">
        <v>23.57</v>
      </c>
      <c r="U819" s="2">
        <v>505</v>
      </c>
      <c r="V819" s="2" t="s">
        <v>28</v>
      </c>
      <c r="X819" s="2"/>
      <c r="Y819" s="2"/>
    </row>
    <row r="820" spans="1:26" x14ac:dyDescent="0.25">
      <c r="A820">
        <v>819</v>
      </c>
      <c r="B820" t="s">
        <v>854</v>
      </c>
      <c r="C820" s="1">
        <v>32074</v>
      </c>
      <c r="D820" t="s">
        <v>23</v>
      </c>
      <c r="E820" s="2" t="s">
        <v>169</v>
      </c>
      <c r="F820" s="2" t="s">
        <v>34</v>
      </c>
      <c r="G820" s="2" t="s">
        <v>26</v>
      </c>
      <c r="H820" s="3">
        <v>40478</v>
      </c>
      <c r="I820" s="2">
        <v>2010</v>
      </c>
      <c r="J820" s="2">
        <v>2018</v>
      </c>
      <c r="K820" s="3">
        <v>43677</v>
      </c>
      <c r="L820" s="2">
        <v>0</v>
      </c>
      <c r="M820" s="2" t="s">
        <v>28</v>
      </c>
      <c r="N820" s="2">
        <v>31</v>
      </c>
      <c r="O820" s="2">
        <v>23.01</v>
      </c>
      <c r="P820" s="2">
        <v>31.77</v>
      </c>
      <c r="Q820" s="2">
        <v>88.9</v>
      </c>
      <c r="R820" s="2">
        <v>205.74</v>
      </c>
      <c r="S820" s="2">
        <v>205.74</v>
      </c>
      <c r="T820" s="2">
        <v>21</v>
      </c>
      <c r="U820" s="2">
        <v>208</v>
      </c>
      <c r="V820" s="2" t="s">
        <v>28</v>
      </c>
      <c r="X820" s="2"/>
      <c r="Y820" s="2"/>
    </row>
    <row r="821" spans="1:26" x14ac:dyDescent="0.25">
      <c r="A821">
        <v>820</v>
      </c>
      <c r="B821" t="s">
        <v>855</v>
      </c>
      <c r="C821" s="1">
        <v>25571</v>
      </c>
      <c r="D821" t="s">
        <v>23</v>
      </c>
      <c r="E821" s="2" t="s">
        <v>169</v>
      </c>
      <c r="F821" s="2" t="s">
        <v>34</v>
      </c>
      <c r="G821" s="2" t="s">
        <v>26</v>
      </c>
      <c r="H821" s="3">
        <v>35734</v>
      </c>
      <c r="I821" s="2">
        <v>1997</v>
      </c>
      <c r="J821" s="2">
        <v>2000</v>
      </c>
      <c r="K821" s="3">
        <v>43677</v>
      </c>
      <c r="L821" s="2">
        <v>0</v>
      </c>
      <c r="M821" s="2" t="s">
        <v>28</v>
      </c>
      <c r="N821" s="2">
        <v>49</v>
      </c>
      <c r="O821" s="2">
        <v>27.82</v>
      </c>
      <c r="P821" s="2">
        <v>49.57</v>
      </c>
      <c r="Q821" s="2">
        <v>110.68</v>
      </c>
      <c r="R821" s="2">
        <v>205.74</v>
      </c>
      <c r="S821" s="2">
        <v>205.74</v>
      </c>
      <c r="T821" s="2">
        <v>26.15</v>
      </c>
      <c r="U821" s="2">
        <v>101</v>
      </c>
      <c r="V821" s="2" t="s">
        <v>28</v>
      </c>
      <c r="X821" s="2"/>
      <c r="Y821" s="2"/>
    </row>
    <row r="822" spans="1:26" x14ac:dyDescent="0.25">
      <c r="A822">
        <v>821</v>
      </c>
      <c r="B822" t="s">
        <v>856</v>
      </c>
      <c r="C822" s="1">
        <v>27213</v>
      </c>
      <c r="D822" t="s">
        <v>23</v>
      </c>
      <c r="E822" s="2" t="s">
        <v>24</v>
      </c>
      <c r="F822" s="2" t="s">
        <v>34</v>
      </c>
      <c r="G822" s="2" t="s">
        <v>30</v>
      </c>
      <c r="H822" s="3">
        <v>35440</v>
      </c>
      <c r="I822" s="2">
        <v>1996</v>
      </c>
      <c r="J822" s="2">
        <v>2001</v>
      </c>
      <c r="K822" s="3">
        <v>43677</v>
      </c>
      <c r="L822" s="2">
        <v>0</v>
      </c>
      <c r="M822" s="2" t="s">
        <v>28</v>
      </c>
      <c r="N822" s="2">
        <v>45</v>
      </c>
      <c r="O822" s="2">
        <v>22.52</v>
      </c>
      <c r="P822" s="2">
        <v>45.08</v>
      </c>
      <c r="Q822" s="2">
        <v>115.67</v>
      </c>
      <c r="R822" s="2">
        <v>205.74</v>
      </c>
      <c r="S822" s="2">
        <v>205.74</v>
      </c>
      <c r="T822" s="2">
        <v>27.33</v>
      </c>
      <c r="U822" s="2">
        <v>201</v>
      </c>
      <c r="V822" s="2" t="s">
        <v>28</v>
      </c>
      <c r="X822" s="2"/>
      <c r="Y822" s="2"/>
    </row>
    <row r="823" spans="1:26" x14ac:dyDescent="0.25">
      <c r="A823">
        <v>822</v>
      </c>
      <c r="B823" t="s">
        <v>857</v>
      </c>
      <c r="C823" s="1">
        <v>29863</v>
      </c>
      <c r="D823" t="s">
        <v>23</v>
      </c>
      <c r="E823" s="2" t="s">
        <v>169</v>
      </c>
      <c r="F823" s="2" t="s">
        <v>34</v>
      </c>
      <c r="G823" s="2" t="s">
        <v>26</v>
      </c>
      <c r="H823" s="3">
        <v>38781</v>
      </c>
      <c r="I823" s="2">
        <v>2005</v>
      </c>
      <c r="J823" s="2">
        <v>2006</v>
      </c>
      <c r="K823" s="3">
        <v>43677</v>
      </c>
      <c r="L823" s="2">
        <v>0</v>
      </c>
      <c r="M823" s="2" t="s">
        <v>28</v>
      </c>
      <c r="N823" s="2">
        <v>37</v>
      </c>
      <c r="O823" s="2">
        <v>24.42</v>
      </c>
      <c r="P823" s="2">
        <v>37.82</v>
      </c>
      <c r="Q823" s="2">
        <v>102.06</v>
      </c>
      <c r="R823" s="2">
        <v>205.74</v>
      </c>
      <c r="S823" s="2">
        <v>205.74</v>
      </c>
      <c r="T823" s="2">
        <v>24.11</v>
      </c>
      <c r="U823" s="2">
        <v>12</v>
      </c>
      <c r="V823" s="2" t="s">
        <v>28</v>
      </c>
      <c r="X823" s="2"/>
      <c r="Y823" s="2"/>
    </row>
    <row r="824" spans="1:26" x14ac:dyDescent="0.25">
      <c r="A824">
        <v>823</v>
      </c>
      <c r="B824" t="s">
        <v>858</v>
      </c>
      <c r="C824" s="1">
        <v>28712</v>
      </c>
      <c r="D824" t="s">
        <v>23</v>
      </c>
      <c r="E824" s="2" t="s">
        <v>169</v>
      </c>
      <c r="F824" s="2" t="s">
        <v>34</v>
      </c>
      <c r="G824" s="2" t="s">
        <v>26</v>
      </c>
      <c r="H824" s="3">
        <v>36830</v>
      </c>
      <c r="I824" s="2">
        <v>2000</v>
      </c>
      <c r="J824" s="2">
        <v>2006</v>
      </c>
      <c r="K824" s="3">
        <v>43677</v>
      </c>
      <c r="L824" s="2">
        <v>0</v>
      </c>
      <c r="M824" s="2" t="s">
        <v>28</v>
      </c>
      <c r="N824" s="2">
        <v>40</v>
      </c>
      <c r="O824" s="2">
        <v>22.23</v>
      </c>
      <c r="P824" s="2">
        <v>40.97</v>
      </c>
      <c r="Q824" s="2">
        <v>118.84</v>
      </c>
      <c r="R824" s="2">
        <v>205.74</v>
      </c>
      <c r="S824" s="2">
        <v>205.74</v>
      </c>
      <c r="T824" s="2">
        <v>28.08</v>
      </c>
      <c r="U824" s="2">
        <v>289</v>
      </c>
      <c r="V824" s="2" t="s">
        <v>28</v>
      </c>
      <c r="X824" s="2"/>
      <c r="Y824" s="2"/>
    </row>
    <row r="825" spans="1:26" x14ac:dyDescent="0.25">
      <c r="A825">
        <v>824</v>
      </c>
      <c r="B825" t="s">
        <v>859</v>
      </c>
      <c r="C825" s="1">
        <v>29735</v>
      </c>
      <c r="D825" t="s">
        <v>23</v>
      </c>
      <c r="E825" s="2" t="s">
        <v>169</v>
      </c>
      <c r="F825" s="2" t="s">
        <v>34</v>
      </c>
      <c r="G825" s="2" t="s">
        <v>26</v>
      </c>
      <c r="H825" s="3">
        <v>37194</v>
      </c>
      <c r="I825" s="2">
        <v>2001</v>
      </c>
      <c r="J825" s="2">
        <v>2004</v>
      </c>
      <c r="K825" s="3">
        <v>43192</v>
      </c>
      <c r="L825" s="2">
        <v>1</v>
      </c>
      <c r="M825" s="2" t="s">
        <v>27</v>
      </c>
      <c r="N825" s="2">
        <v>36</v>
      </c>
      <c r="O825" s="2">
        <v>20.420000000000002</v>
      </c>
      <c r="P825" s="2">
        <v>36.840000000000003</v>
      </c>
      <c r="Q825" s="2">
        <v>124.74</v>
      </c>
      <c r="R825" s="2">
        <v>205.74</v>
      </c>
      <c r="S825" s="2">
        <v>205.74</v>
      </c>
      <c r="T825" s="2">
        <v>29.47</v>
      </c>
      <c r="U825" s="2">
        <v>73</v>
      </c>
      <c r="V825" s="2" t="s">
        <v>28</v>
      </c>
      <c r="X825" s="2" t="s">
        <v>4492</v>
      </c>
      <c r="Y825" s="2" t="s">
        <v>4422</v>
      </c>
      <c r="Z825" s="2" t="s">
        <v>4435</v>
      </c>
    </row>
    <row r="826" spans="1:26" x14ac:dyDescent="0.25">
      <c r="A826">
        <v>825</v>
      </c>
      <c r="B826" t="s">
        <v>860</v>
      </c>
      <c r="C826" s="1">
        <v>19359</v>
      </c>
      <c r="D826" t="s">
        <v>23</v>
      </c>
      <c r="E826" s="2" t="s">
        <v>169</v>
      </c>
      <c r="F826" s="2" t="s">
        <v>34</v>
      </c>
      <c r="G826" s="2" t="s">
        <v>30</v>
      </c>
      <c r="H826" s="3">
        <v>27690</v>
      </c>
      <c r="I826" s="2">
        <v>1975</v>
      </c>
      <c r="J826" s="2">
        <v>1982</v>
      </c>
      <c r="K826" s="3">
        <v>43677</v>
      </c>
      <c r="L826" s="2">
        <v>0</v>
      </c>
      <c r="M826" s="2" t="s">
        <v>28</v>
      </c>
      <c r="N826" s="2">
        <v>66</v>
      </c>
      <c r="O826" s="2">
        <v>22.81</v>
      </c>
      <c r="P826" s="2">
        <v>66.58</v>
      </c>
      <c r="Q826" s="2">
        <v>97.52</v>
      </c>
      <c r="R826" s="2">
        <v>205.74</v>
      </c>
      <c r="S826" s="2">
        <v>205.74</v>
      </c>
      <c r="T826" s="2">
        <v>23.04</v>
      </c>
      <c r="U826" s="2">
        <v>474</v>
      </c>
      <c r="V826" s="2" t="s">
        <v>28</v>
      </c>
      <c r="X826" s="2"/>
      <c r="Y826" s="2"/>
    </row>
    <row r="827" spans="1:26" x14ac:dyDescent="0.25">
      <c r="A827">
        <v>826</v>
      </c>
      <c r="B827" t="s">
        <v>861</v>
      </c>
      <c r="C827" s="1">
        <v>29960</v>
      </c>
      <c r="D827" t="s">
        <v>23</v>
      </c>
      <c r="E827" s="2" t="s">
        <v>169</v>
      </c>
      <c r="F827" s="2" t="s">
        <v>34</v>
      </c>
      <c r="G827" s="2" t="s">
        <v>26</v>
      </c>
      <c r="H827" s="3">
        <v>38686</v>
      </c>
      <c r="I827" s="2">
        <v>2005</v>
      </c>
      <c r="J827" s="2">
        <v>2006</v>
      </c>
      <c r="K827" s="3">
        <v>43677</v>
      </c>
      <c r="L827" s="2">
        <v>0</v>
      </c>
      <c r="M827" s="2" t="s">
        <v>28</v>
      </c>
      <c r="N827" s="2">
        <v>37</v>
      </c>
      <c r="O827" s="2">
        <v>23.89</v>
      </c>
      <c r="P827" s="2">
        <v>37.56</v>
      </c>
      <c r="Q827" s="2">
        <v>102.06</v>
      </c>
      <c r="R827" s="2">
        <v>205.74</v>
      </c>
      <c r="S827" s="2">
        <v>205.74</v>
      </c>
      <c r="T827" s="2">
        <v>24.11</v>
      </c>
      <c r="U827" s="2">
        <v>3</v>
      </c>
      <c r="V827" s="2" t="s">
        <v>28</v>
      </c>
      <c r="X827" s="2"/>
      <c r="Y827" s="2"/>
    </row>
    <row r="828" spans="1:26" x14ac:dyDescent="0.25">
      <c r="A828">
        <v>827</v>
      </c>
      <c r="B828" t="s">
        <v>862</v>
      </c>
      <c r="C828" s="1">
        <v>10403</v>
      </c>
      <c r="D828" t="s">
        <v>23</v>
      </c>
      <c r="E828" s="2" t="s">
        <v>80</v>
      </c>
      <c r="F828" s="2" t="s">
        <v>34</v>
      </c>
      <c r="G828" s="2" t="s">
        <v>30</v>
      </c>
      <c r="H828" s="3">
        <v>18568</v>
      </c>
      <c r="I828" s="2">
        <v>1950</v>
      </c>
      <c r="J828" s="2">
        <v>1962</v>
      </c>
      <c r="K828" s="3">
        <v>30982</v>
      </c>
      <c r="L828" s="2">
        <v>1</v>
      </c>
      <c r="M828" s="2" t="s">
        <v>27</v>
      </c>
      <c r="N828" s="2">
        <v>56</v>
      </c>
      <c r="O828" s="2">
        <v>22.35</v>
      </c>
      <c r="P828" s="2">
        <v>56.34</v>
      </c>
      <c r="Q828" s="2">
        <v>97.52</v>
      </c>
      <c r="R828" s="2">
        <v>205.74</v>
      </c>
      <c r="S828" s="2">
        <v>205.74</v>
      </c>
      <c r="T828" s="2">
        <v>23.04</v>
      </c>
      <c r="U828" s="2">
        <v>817</v>
      </c>
      <c r="V828" s="2" t="s">
        <v>28</v>
      </c>
      <c r="X828" s="2" t="s">
        <v>4493</v>
      </c>
      <c r="Y828" s="2" t="s">
        <v>4422</v>
      </c>
      <c r="Z828" s="2" t="s">
        <v>4435</v>
      </c>
    </row>
    <row r="829" spans="1:26" x14ac:dyDescent="0.25">
      <c r="A829">
        <v>828</v>
      </c>
      <c r="B829" t="s">
        <v>863</v>
      </c>
      <c r="C829" s="1">
        <v>17739</v>
      </c>
      <c r="D829" t="s">
        <v>23</v>
      </c>
      <c r="E829" s="2" t="s">
        <v>169</v>
      </c>
      <c r="F829" s="2" t="s">
        <v>34</v>
      </c>
      <c r="G829" s="2" t="s">
        <v>30</v>
      </c>
      <c r="H829" s="3">
        <v>25865</v>
      </c>
      <c r="I829" s="2">
        <v>1970</v>
      </c>
      <c r="J829" s="2">
        <v>1971</v>
      </c>
      <c r="K829" s="3">
        <v>43677</v>
      </c>
      <c r="L829" s="2">
        <v>0</v>
      </c>
      <c r="M829" s="2" t="s">
        <v>28</v>
      </c>
      <c r="N829" s="2">
        <v>71</v>
      </c>
      <c r="O829" s="2">
        <v>22.25</v>
      </c>
      <c r="P829" s="2">
        <v>71.010000000000005</v>
      </c>
      <c r="Q829" s="2">
        <v>95.25</v>
      </c>
      <c r="R829" s="2">
        <v>205.74</v>
      </c>
      <c r="S829" s="2">
        <v>205.74</v>
      </c>
      <c r="T829" s="2">
        <v>22.5</v>
      </c>
      <c r="U829" s="2">
        <v>52</v>
      </c>
      <c r="V829" s="2" t="s">
        <v>28</v>
      </c>
      <c r="X829" s="2"/>
      <c r="Y829" s="2"/>
    </row>
    <row r="830" spans="1:26" x14ac:dyDescent="0.25">
      <c r="A830">
        <v>829</v>
      </c>
      <c r="B830" t="s">
        <v>864</v>
      </c>
      <c r="C830" s="1">
        <v>29721</v>
      </c>
      <c r="D830" t="s">
        <v>23</v>
      </c>
      <c r="E830" s="2" t="s">
        <v>169</v>
      </c>
      <c r="F830" s="2" t="s">
        <v>34</v>
      </c>
      <c r="G830" s="2" t="s">
        <v>26</v>
      </c>
      <c r="H830" s="3">
        <v>38044</v>
      </c>
      <c r="I830" s="2">
        <v>2003</v>
      </c>
      <c r="J830" s="2">
        <v>2004</v>
      </c>
      <c r="K830" s="3">
        <v>43677</v>
      </c>
      <c r="L830" s="2">
        <v>0</v>
      </c>
      <c r="M830" s="2" t="s">
        <v>28</v>
      </c>
      <c r="N830" s="2">
        <v>38</v>
      </c>
      <c r="O830" s="2">
        <v>22.79</v>
      </c>
      <c r="P830" s="2">
        <v>38.21</v>
      </c>
      <c r="Q830" s="2">
        <v>108.86</v>
      </c>
      <c r="R830" s="2">
        <v>205.74</v>
      </c>
      <c r="S830" s="2">
        <v>205.74</v>
      </c>
      <c r="T830" s="2">
        <v>25.72</v>
      </c>
      <c r="U830" s="2">
        <v>4</v>
      </c>
      <c r="V830" s="2" t="s">
        <v>28</v>
      </c>
      <c r="X830" s="2"/>
      <c r="Y830" s="2"/>
    </row>
    <row r="831" spans="1:26" x14ac:dyDescent="0.25">
      <c r="A831">
        <v>830</v>
      </c>
      <c r="B831" t="s">
        <v>865</v>
      </c>
      <c r="C831" s="1">
        <v>25917</v>
      </c>
      <c r="D831" t="s">
        <v>23</v>
      </c>
      <c r="E831" s="2" t="s">
        <v>169</v>
      </c>
      <c r="F831" s="2" t="s">
        <v>34</v>
      </c>
      <c r="G831" s="2" t="s">
        <v>26</v>
      </c>
      <c r="H831" s="3">
        <v>35736</v>
      </c>
      <c r="I831" s="2">
        <v>1997</v>
      </c>
      <c r="J831" s="2">
        <v>2005</v>
      </c>
      <c r="K831" s="3">
        <v>43677</v>
      </c>
      <c r="L831" s="2">
        <v>0</v>
      </c>
      <c r="M831" s="2" t="s">
        <v>28</v>
      </c>
      <c r="N831" s="2">
        <v>48</v>
      </c>
      <c r="O831" s="2">
        <v>26.88</v>
      </c>
      <c r="P831" s="2">
        <v>48.62</v>
      </c>
      <c r="Q831" s="2">
        <v>104.33</v>
      </c>
      <c r="R831" s="2">
        <v>205.74</v>
      </c>
      <c r="S831" s="2">
        <v>205.74</v>
      </c>
      <c r="T831" s="2">
        <v>24.65</v>
      </c>
      <c r="U831" s="2">
        <v>318</v>
      </c>
      <c r="V831" s="2" t="s">
        <v>27</v>
      </c>
      <c r="X831" s="2"/>
      <c r="Y831" s="2"/>
    </row>
    <row r="832" spans="1:26" x14ac:dyDescent="0.25">
      <c r="A832">
        <v>831</v>
      </c>
      <c r="B832" t="s">
        <v>866</v>
      </c>
      <c r="C832" s="1">
        <v>30032</v>
      </c>
      <c r="D832" t="s">
        <v>23</v>
      </c>
      <c r="E832" s="2" t="s">
        <v>169</v>
      </c>
      <c r="F832" s="2" t="s">
        <v>25</v>
      </c>
      <c r="G832" s="2" t="s">
        <v>26</v>
      </c>
      <c r="H832" s="3">
        <v>38658</v>
      </c>
      <c r="I832" s="2">
        <v>2005</v>
      </c>
      <c r="J832" s="2">
        <v>2006</v>
      </c>
      <c r="K832" s="3">
        <v>43677</v>
      </c>
      <c r="L832" s="2">
        <v>0</v>
      </c>
      <c r="M832" s="2" t="s">
        <v>28</v>
      </c>
      <c r="N832" s="2">
        <v>37</v>
      </c>
      <c r="O832" s="2">
        <v>23.62</v>
      </c>
      <c r="P832" s="2">
        <v>37.36</v>
      </c>
      <c r="Q832" s="2">
        <v>113.4</v>
      </c>
      <c r="R832" s="2">
        <v>205.74</v>
      </c>
      <c r="S832" s="2">
        <v>205.74</v>
      </c>
      <c r="T832" s="2">
        <v>26.79</v>
      </c>
      <c r="U832" s="2">
        <v>2</v>
      </c>
      <c r="V832" s="2" t="s">
        <v>28</v>
      </c>
      <c r="X832" s="2"/>
      <c r="Y832" s="2"/>
    </row>
    <row r="833" spans="1:26" x14ac:dyDescent="0.25">
      <c r="A833">
        <v>832</v>
      </c>
      <c r="B833" t="s">
        <v>867</v>
      </c>
      <c r="C833" s="1">
        <v>28478</v>
      </c>
      <c r="D833" t="s">
        <v>23</v>
      </c>
      <c r="E833" s="2" t="s">
        <v>169</v>
      </c>
      <c r="F833" s="2" t="s">
        <v>25</v>
      </c>
      <c r="G833" s="2" t="s">
        <v>30</v>
      </c>
      <c r="H833" s="3">
        <v>39022</v>
      </c>
      <c r="I833" s="2">
        <v>2006</v>
      </c>
      <c r="J833" s="2">
        <v>2008</v>
      </c>
      <c r="K833" s="3">
        <v>43677</v>
      </c>
      <c r="L833" s="2">
        <v>0</v>
      </c>
      <c r="M833" s="2" t="s">
        <v>28</v>
      </c>
      <c r="N833" s="2">
        <v>41</v>
      </c>
      <c r="O833" s="2">
        <v>28.87</v>
      </c>
      <c r="P833" s="2">
        <v>41.61</v>
      </c>
      <c r="Q833" s="2">
        <v>111.13</v>
      </c>
      <c r="R833" s="2">
        <v>205.74</v>
      </c>
      <c r="S833" s="2">
        <v>205.74</v>
      </c>
      <c r="T833" s="2">
        <v>26.25</v>
      </c>
      <c r="U833" s="2">
        <v>74</v>
      </c>
      <c r="V833" s="2" t="s">
        <v>28</v>
      </c>
      <c r="X833" s="2"/>
      <c r="Y833" s="2"/>
    </row>
    <row r="834" spans="1:26" x14ac:dyDescent="0.25">
      <c r="A834">
        <v>833</v>
      </c>
      <c r="B834" t="s">
        <v>868</v>
      </c>
      <c r="C834" s="1">
        <v>26954</v>
      </c>
      <c r="D834" t="s">
        <v>23</v>
      </c>
      <c r="E834" s="2" t="s">
        <v>169</v>
      </c>
      <c r="F834" s="2" t="s">
        <v>25</v>
      </c>
      <c r="G834" s="2" t="s">
        <v>43</v>
      </c>
      <c r="H834" s="3">
        <v>36830</v>
      </c>
      <c r="I834" s="2">
        <v>2000</v>
      </c>
      <c r="J834" s="2">
        <v>2001</v>
      </c>
      <c r="K834" s="3">
        <v>43677</v>
      </c>
      <c r="L834" s="2">
        <v>0</v>
      </c>
      <c r="M834" s="2" t="s">
        <v>28</v>
      </c>
      <c r="N834" s="2">
        <v>45</v>
      </c>
      <c r="O834" s="2">
        <v>27.04</v>
      </c>
      <c r="P834" s="2">
        <v>45.79</v>
      </c>
      <c r="Q834" s="2">
        <v>111.13</v>
      </c>
      <c r="R834" s="2">
        <v>205.74</v>
      </c>
      <c r="S834" s="2">
        <v>205.74</v>
      </c>
      <c r="T834" s="2">
        <v>26.25</v>
      </c>
      <c r="U834" s="2">
        <v>13</v>
      </c>
      <c r="V834" s="2" t="s">
        <v>28</v>
      </c>
      <c r="X834" s="2"/>
      <c r="Y834" s="2"/>
    </row>
    <row r="835" spans="1:26" x14ac:dyDescent="0.25">
      <c r="A835">
        <v>834</v>
      </c>
      <c r="B835" t="s">
        <v>869</v>
      </c>
      <c r="C835" s="1">
        <v>22028</v>
      </c>
      <c r="D835" t="s">
        <v>23</v>
      </c>
      <c r="E835" s="2" t="s">
        <v>169</v>
      </c>
      <c r="F835" s="2" t="s">
        <v>34</v>
      </c>
      <c r="G835" s="2" t="s">
        <v>30</v>
      </c>
      <c r="H835" s="3">
        <v>30253</v>
      </c>
      <c r="I835" s="2">
        <v>1982</v>
      </c>
      <c r="J835" s="2">
        <v>1986</v>
      </c>
      <c r="K835" s="3">
        <v>43677</v>
      </c>
      <c r="L835" s="2">
        <v>0</v>
      </c>
      <c r="M835" s="2" t="s">
        <v>28</v>
      </c>
      <c r="N835" s="2">
        <v>59</v>
      </c>
      <c r="O835" s="2">
        <v>22.52</v>
      </c>
      <c r="P835" s="2">
        <v>59.27</v>
      </c>
      <c r="Q835" s="2">
        <v>102.06</v>
      </c>
      <c r="R835" s="2">
        <v>205.74</v>
      </c>
      <c r="S835" s="2">
        <v>205.74</v>
      </c>
      <c r="T835" s="2">
        <v>24.11</v>
      </c>
      <c r="U835" s="2">
        <v>300</v>
      </c>
      <c r="V835" s="2" t="s">
        <v>28</v>
      </c>
      <c r="X835" s="2"/>
      <c r="Y835" s="2"/>
    </row>
    <row r="836" spans="1:26" x14ac:dyDescent="0.25">
      <c r="A836">
        <v>835</v>
      </c>
      <c r="B836" t="s">
        <v>870</v>
      </c>
      <c r="C836" s="1">
        <v>27995</v>
      </c>
      <c r="D836" t="s">
        <v>23</v>
      </c>
      <c r="E836" s="2" t="s">
        <v>169</v>
      </c>
      <c r="F836" s="2" t="s">
        <v>34</v>
      </c>
      <c r="G836" s="2" t="s">
        <v>30</v>
      </c>
      <c r="H836" s="3">
        <v>36196</v>
      </c>
      <c r="I836" s="2">
        <v>1998</v>
      </c>
      <c r="J836" s="2">
        <v>2008</v>
      </c>
      <c r="K836" s="3">
        <v>43677</v>
      </c>
      <c r="L836" s="2">
        <v>0</v>
      </c>
      <c r="M836" s="2" t="s">
        <v>28</v>
      </c>
      <c r="N836" s="2">
        <v>42</v>
      </c>
      <c r="O836" s="2">
        <v>22.45</v>
      </c>
      <c r="P836" s="2">
        <v>42.93</v>
      </c>
      <c r="Q836" s="2">
        <v>107.95</v>
      </c>
      <c r="R836" s="2">
        <v>205.74</v>
      </c>
      <c r="S836" s="2">
        <v>205.74</v>
      </c>
      <c r="T836" s="2">
        <v>25.5</v>
      </c>
      <c r="U836" s="2">
        <v>552</v>
      </c>
      <c r="V836" s="2" t="s">
        <v>28</v>
      </c>
      <c r="X836" s="2"/>
      <c r="Y836" s="2"/>
    </row>
    <row r="837" spans="1:26" x14ac:dyDescent="0.25">
      <c r="A837">
        <v>836</v>
      </c>
      <c r="B837" t="s">
        <v>871</v>
      </c>
      <c r="C837" s="1">
        <v>32995</v>
      </c>
      <c r="D837" t="s">
        <v>23</v>
      </c>
      <c r="E837" s="2" t="s">
        <v>169</v>
      </c>
      <c r="F837" s="2" t="s">
        <v>34</v>
      </c>
      <c r="G837" s="2" t="s">
        <v>26</v>
      </c>
      <c r="H837" s="3">
        <v>40478</v>
      </c>
      <c r="I837" s="2">
        <v>2010</v>
      </c>
      <c r="J837" s="2">
        <v>2014</v>
      </c>
      <c r="K837" s="3">
        <v>43677</v>
      </c>
      <c r="L837" s="2">
        <v>0</v>
      </c>
      <c r="M837" s="2" t="s">
        <v>28</v>
      </c>
      <c r="N837" s="2">
        <v>29</v>
      </c>
      <c r="O837" s="2">
        <v>20.49</v>
      </c>
      <c r="P837" s="2">
        <v>29.25</v>
      </c>
      <c r="Q837" s="2">
        <v>99.79</v>
      </c>
      <c r="R837" s="2">
        <v>205.74</v>
      </c>
      <c r="S837" s="2">
        <v>205.74</v>
      </c>
      <c r="T837" s="2">
        <v>23.57</v>
      </c>
      <c r="U837" s="2">
        <v>286</v>
      </c>
      <c r="V837" s="2" t="s">
        <v>28</v>
      </c>
      <c r="X837" s="2"/>
      <c r="Y837" s="2"/>
    </row>
    <row r="838" spans="1:26" x14ac:dyDescent="0.25">
      <c r="A838">
        <v>837</v>
      </c>
      <c r="B838" t="s">
        <v>872</v>
      </c>
      <c r="C838" s="1">
        <v>31222</v>
      </c>
      <c r="D838" t="s">
        <v>85</v>
      </c>
      <c r="E838" s="2" t="s">
        <v>169</v>
      </c>
      <c r="F838" s="2" t="s">
        <v>34</v>
      </c>
      <c r="G838" s="2" t="s">
        <v>26</v>
      </c>
      <c r="H838" s="3">
        <v>40115</v>
      </c>
      <c r="I838" s="2">
        <v>2009</v>
      </c>
      <c r="J838" s="2">
        <v>2020</v>
      </c>
      <c r="K838" s="3">
        <v>43677</v>
      </c>
      <c r="L838" s="2">
        <v>0</v>
      </c>
      <c r="M838" s="2" t="s">
        <v>28</v>
      </c>
      <c r="N838" s="2">
        <v>34</v>
      </c>
      <c r="O838" s="2">
        <v>24.35</v>
      </c>
      <c r="P838" s="2">
        <v>34.1</v>
      </c>
      <c r="Q838" s="2">
        <v>102.06</v>
      </c>
      <c r="R838" s="2">
        <v>205.74</v>
      </c>
      <c r="S838" s="2">
        <v>205.74</v>
      </c>
      <c r="T838" s="2">
        <v>24.11</v>
      </c>
      <c r="U838" s="2">
        <v>421</v>
      </c>
      <c r="V838" s="2" t="s">
        <v>28</v>
      </c>
      <c r="X838" s="2"/>
      <c r="Y838" s="2"/>
    </row>
    <row r="839" spans="1:26" x14ac:dyDescent="0.25">
      <c r="A839">
        <v>838</v>
      </c>
      <c r="B839" t="s">
        <v>873</v>
      </c>
      <c r="C839" s="1">
        <v>31071</v>
      </c>
      <c r="D839" t="s">
        <v>23</v>
      </c>
      <c r="E839" s="2" t="s">
        <v>169</v>
      </c>
      <c r="F839" s="2" t="s">
        <v>34</v>
      </c>
      <c r="G839" s="2" t="s">
        <v>26</v>
      </c>
      <c r="H839" s="3">
        <v>40114</v>
      </c>
      <c r="I839" s="2">
        <v>2009</v>
      </c>
      <c r="J839" s="2">
        <v>2010</v>
      </c>
      <c r="K839" s="3">
        <v>43677</v>
      </c>
      <c r="L839" s="2">
        <v>0</v>
      </c>
      <c r="M839" s="2" t="s">
        <v>28</v>
      </c>
      <c r="N839" s="2">
        <v>34</v>
      </c>
      <c r="O839" s="2">
        <v>24.76</v>
      </c>
      <c r="P839" s="2">
        <v>34.51</v>
      </c>
      <c r="Q839" s="2">
        <v>83.91</v>
      </c>
      <c r="R839" s="2">
        <v>205.74</v>
      </c>
      <c r="S839" s="2">
        <v>205.74</v>
      </c>
      <c r="T839" s="2">
        <v>19.82</v>
      </c>
      <c r="U839" s="2">
        <v>2</v>
      </c>
      <c r="V839" s="2" t="s">
        <v>28</v>
      </c>
      <c r="X839" s="2"/>
      <c r="Y839" s="2"/>
    </row>
    <row r="840" spans="1:26" x14ac:dyDescent="0.25">
      <c r="A840">
        <v>839</v>
      </c>
      <c r="B840" t="s">
        <v>874</v>
      </c>
      <c r="C840" s="1">
        <v>23525</v>
      </c>
      <c r="D840" t="s">
        <v>23</v>
      </c>
      <c r="E840" s="2" t="s">
        <v>121</v>
      </c>
      <c r="F840" s="2" t="s">
        <v>34</v>
      </c>
      <c r="G840" s="2" t="s">
        <v>26</v>
      </c>
      <c r="H840" s="3">
        <v>32087</v>
      </c>
      <c r="I840" s="2">
        <v>1987</v>
      </c>
      <c r="J840" s="2">
        <v>2000</v>
      </c>
      <c r="K840" s="3">
        <v>40729</v>
      </c>
      <c r="L840" s="2">
        <v>1</v>
      </c>
      <c r="M840" s="2" t="s">
        <v>27</v>
      </c>
      <c r="N840" s="2">
        <v>47</v>
      </c>
      <c r="O840" s="2">
        <v>23.44</v>
      </c>
      <c r="P840" s="2">
        <v>47.1</v>
      </c>
      <c r="Q840" s="2">
        <v>104.33</v>
      </c>
      <c r="R840" s="2">
        <v>205.74</v>
      </c>
      <c r="S840" s="2">
        <v>205.74</v>
      </c>
      <c r="T840" s="2">
        <v>24.65</v>
      </c>
      <c r="U840" s="2">
        <v>929</v>
      </c>
      <c r="V840" s="2" t="s">
        <v>28</v>
      </c>
      <c r="W840" s="2" t="s">
        <v>4384</v>
      </c>
      <c r="X840" s="2" t="s">
        <v>4494</v>
      </c>
      <c r="Y840" s="2" t="s">
        <v>4386</v>
      </c>
      <c r="Z840" s="2" t="s">
        <v>4896</v>
      </c>
    </row>
    <row r="841" spans="1:26" x14ac:dyDescent="0.25">
      <c r="A841">
        <v>840</v>
      </c>
      <c r="B841" t="s">
        <v>875</v>
      </c>
      <c r="C841" s="1">
        <v>34958</v>
      </c>
      <c r="D841" t="s">
        <v>85</v>
      </c>
      <c r="E841" s="2" t="s">
        <v>169</v>
      </c>
      <c r="F841" s="2" t="s">
        <v>34</v>
      </c>
      <c r="G841" s="2" t="s">
        <v>43</v>
      </c>
      <c r="H841" s="3">
        <v>41940</v>
      </c>
      <c r="I841" s="2">
        <v>2014</v>
      </c>
      <c r="J841" s="2">
        <v>2020</v>
      </c>
      <c r="K841" s="3">
        <v>43677</v>
      </c>
      <c r="L841" s="2">
        <v>0</v>
      </c>
      <c r="M841" s="2" t="s">
        <v>28</v>
      </c>
      <c r="N841" s="2">
        <v>23</v>
      </c>
      <c r="O841" s="2">
        <v>19.12</v>
      </c>
      <c r="P841" s="2">
        <v>23.87</v>
      </c>
      <c r="Q841" s="2">
        <v>99.79</v>
      </c>
      <c r="R841" s="2">
        <v>205.74</v>
      </c>
      <c r="S841" s="2">
        <v>205.74</v>
      </c>
      <c r="T841" s="2">
        <v>23.57</v>
      </c>
      <c r="U841" s="2">
        <v>35</v>
      </c>
      <c r="V841" s="2" t="s">
        <v>28</v>
      </c>
      <c r="X841" s="2"/>
      <c r="Y841" s="2"/>
    </row>
    <row r="842" spans="1:26" x14ac:dyDescent="0.25">
      <c r="A842">
        <v>841</v>
      </c>
      <c r="B842" t="s">
        <v>876</v>
      </c>
      <c r="C842" s="1">
        <v>33066</v>
      </c>
      <c r="D842" t="s">
        <v>23</v>
      </c>
      <c r="E842" s="2" t="s">
        <v>169</v>
      </c>
      <c r="F842" s="2" t="s">
        <v>34</v>
      </c>
      <c r="G842" s="2" t="s">
        <v>43</v>
      </c>
      <c r="H842" s="3">
        <v>41956</v>
      </c>
      <c r="I842" s="2">
        <v>2014</v>
      </c>
      <c r="J842" s="2">
        <v>2015</v>
      </c>
      <c r="K842" s="3">
        <v>43677</v>
      </c>
      <c r="L842" s="2">
        <v>0</v>
      </c>
      <c r="M842" s="2" t="s">
        <v>28</v>
      </c>
      <c r="N842" s="2">
        <v>29</v>
      </c>
      <c r="O842" s="2">
        <v>24.34</v>
      </c>
      <c r="P842" s="2">
        <v>29.05</v>
      </c>
      <c r="Q842" s="2">
        <v>111.13</v>
      </c>
      <c r="R842" s="2">
        <v>205.74</v>
      </c>
      <c r="S842" s="2">
        <v>205.74</v>
      </c>
      <c r="T842" s="2">
        <v>26.25</v>
      </c>
      <c r="U842" s="2">
        <v>9</v>
      </c>
      <c r="V842" s="2" t="s">
        <v>28</v>
      </c>
      <c r="X842" s="2"/>
      <c r="Y842" s="2"/>
    </row>
    <row r="843" spans="1:26" x14ac:dyDescent="0.25">
      <c r="A843">
        <v>842</v>
      </c>
      <c r="B843" t="s">
        <v>877</v>
      </c>
      <c r="C843" s="1">
        <v>30426</v>
      </c>
      <c r="D843" t="s">
        <v>23</v>
      </c>
      <c r="E843" s="2" t="s">
        <v>169</v>
      </c>
      <c r="F843" s="2" t="s">
        <v>34</v>
      </c>
      <c r="G843" s="2" t="s">
        <v>26</v>
      </c>
      <c r="H843" s="3">
        <v>38658</v>
      </c>
      <c r="I843" s="2">
        <v>2005</v>
      </c>
      <c r="J843" s="2">
        <v>2015</v>
      </c>
      <c r="K843" s="3">
        <v>43677</v>
      </c>
      <c r="L843" s="2">
        <v>0</v>
      </c>
      <c r="M843" s="2" t="s">
        <v>28</v>
      </c>
      <c r="N843" s="2">
        <v>36</v>
      </c>
      <c r="O843" s="2">
        <v>22.54</v>
      </c>
      <c r="P843" s="2">
        <v>36.28</v>
      </c>
      <c r="Q843" s="2">
        <v>100.7</v>
      </c>
      <c r="R843" s="2">
        <v>205.74</v>
      </c>
      <c r="S843" s="2">
        <v>205.74</v>
      </c>
      <c r="T843" s="2">
        <v>23.79</v>
      </c>
      <c r="U843" s="2">
        <v>586</v>
      </c>
      <c r="V843" s="2" t="s">
        <v>28</v>
      </c>
      <c r="X843" s="2"/>
      <c r="Y843" s="2"/>
    </row>
    <row r="844" spans="1:26" x14ac:dyDescent="0.25">
      <c r="A844">
        <v>843</v>
      </c>
      <c r="B844" t="s">
        <v>878</v>
      </c>
      <c r="C844" s="1">
        <v>26363</v>
      </c>
      <c r="D844" t="s">
        <v>23</v>
      </c>
      <c r="E844" s="2" t="s">
        <v>169</v>
      </c>
      <c r="F844" s="2" t="s">
        <v>34</v>
      </c>
      <c r="G844" s="2" t="s">
        <v>26</v>
      </c>
      <c r="H844" s="3">
        <v>34642</v>
      </c>
      <c r="I844" s="2">
        <v>1994</v>
      </c>
      <c r="J844" s="2">
        <v>2006</v>
      </c>
      <c r="K844" s="3">
        <v>43677</v>
      </c>
      <c r="L844" s="2">
        <v>0</v>
      </c>
      <c r="M844" s="2" t="s">
        <v>28</v>
      </c>
      <c r="N844" s="2">
        <v>47</v>
      </c>
      <c r="O844" s="2">
        <v>22.67</v>
      </c>
      <c r="P844" s="2">
        <v>47.4</v>
      </c>
      <c r="Q844" s="2">
        <v>115.21</v>
      </c>
      <c r="R844" s="2">
        <v>205.74</v>
      </c>
      <c r="S844" s="2">
        <v>205.74</v>
      </c>
      <c r="T844" s="2">
        <v>27.22</v>
      </c>
      <c r="U844" s="2">
        <v>756</v>
      </c>
      <c r="V844" s="2" t="s">
        <v>28</v>
      </c>
      <c r="X844" s="2"/>
      <c r="Y844" s="2"/>
    </row>
    <row r="845" spans="1:26" x14ac:dyDescent="0.25">
      <c r="A845">
        <v>844</v>
      </c>
      <c r="B845" t="s">
        <v>879</v>
      </c>
      <c r="C845" s="1">
        <v>24691</v>
      </c>
      <c r="D845" t="s">
        <v>23</v>
      </c>
      <c r="E845" s="2" t="s">
        <v>169</v>
      </c>
      <c r="F845" s="2" t="s">
        <v>34</v>
      </c>
      <c r="G845" s="2" t="s">
        <v>30</v>
      </c>
      <c r="H845" s="3">
        <v>34278</v>
      </c>
      <c r="I845" s="2">
        <v>1993</v>
      </c>
      <c r="J845" s="2">
        <v>1994</v>
      </c>
      <c r="K845" s="3">
        <v>43677</v>
      </c>
      <c r="L845" s="2">
        <v>0</v>
      </c>
      <c r="M845" s="2" t="s">
        <v>28</v>
      </c>
      <c r="N845" s="2">
        <v>51</v>
      </c>
      <c r="O845" s="2">
        <v>26.25</v>
      </c>
      <c r="P845" s="2">
        <v>51.98</v>
      </c>
      <c r="Q845" s="2">
        <v>101.15</v>
      </c>
      <c r="R845" s="2">
        <v>205.74</v>
      </c>
      <c r="S845" s="2">
        <v>205.74</v>
      </c>
      <c r="T845" s="2">
        <v>23.9</v>
      </c>
      <c r="U845" s="2">
        <v>53</v>
      </c>
      <c r="V845" s="2" t="s">
        <v>28</v>
      </c>
      <c r="X845" s="2"/>
      <c r="Y845" s="2"/>
    </row>
    <row r="846" spans="1:26" x14ac:dyDescent="0.25">
      <c r="A846">
        <v>845</v>
      </c>
      <c r="B846" t="s">
        <v>880</v>
      </c>
      <c r="C846" s="1">
        <v>23288</v>
      </c>
      <c r="D846" t="s">
        <v>23</v>
      </c>
      <c r="E846" s="2" t="s">
        <v>121</v>
      </c>
      <c r="F846" s="2" t="s">
        <v>34</v>
      </c>
      <c r="G846" s="2" t="s">
        <v>26</v>
      </c>
      <c r="H846" s="3">
        <v>31346</v>
      </c>
      <c r="I846" s="2">
        <v>1985</v>
      </c>
      <c r="J846" s="2">
        <v>2001</v>
      </c>
      <c r="K846" s="3">
        <v>43677</v>
      </c>
      <c r="L846" s="2">
        <v>0</v>
      </c>
      <c r="M846" s="2" t="s">
        <v>28</v>
      </c>
      <c r="N846" s="2">
        <v>55</v>
      </c>
      <c r="O846" s="2">
        <v>22.06</v>
      </c>
      <c r="P846" s="2">
        <v>55.82</v>
      </c>
      <c r="Q846" s="2">
        <v>99.79</v>
      </c>
      <c r="R846" s="2">
        <v>205.74</v>
      </c>
      <c r="S846" s="2">
        <v>205.74</v>
      </c>
      <c r="T846" s="2">
        <v>23.57</v>
      </c>
      <c r="U846" s="2">
        <v>1278</v>
      </c>
      <c r="V846" s="2" t="s">
        <v>28</v>
      </c>
      <c r="X846" s="2"/>
      <c r="Y846" s="2"/>
    </row>
    <row r="847" spans="1:26" x14ac:dyDescent="0.25">
      <c r="A847">
        <v>846</v>
      </c>
      <c r="B847" t="s">
        <v>881</v>
      </c>
      <c r="C847" s="1">
        <v>31652</v>
      </c>
      <c r="D847" t="s">
        <v>85</v>
      </c>
      <c r="E847" s="2" t="s">
        <v>169</v>
      </c>
      <c r="F847" s="2" t="s">
        <v>34</v>
      </c>
      <c r="G847" s="2" t="s">
        <v>26</v>
      </c>
      <c r="H847" s="3">
        <v>39386</v>
      </c>
      <c r="I847" s="2">
        <v>2007</v>
      </c>
      <c r="J847" s="2">
        <v>2020</v>
      </c>
      <c r="K847" s="3">
        <v>43677</v>
      </c>
      <c r="L847" s="2">
        <v>0</v>
      </c>
      <c r="M847" s="2" t="s">
        <v>28</v>
      </c>
      <c r="N847" s="2">
        <v>32</v>
      </c>
      <c r="O847" s="2">
        <v>21.17</v>
      </c>
      <c r="P847" s="2">
        <v>32.92</v>
      </c>
      <c r="Q847" s="2">
        <v>106.59</v>
      </c>
      <c r="R847" s="2">
        <v>205.74</v>
      </c>
      <c r="S847" s="2">
        <v>205.74</v>
      </c>
      <c r="T847" s="2">
        <v>25.18</v>
      </c>
      <c r="U847" s="2">
        <v>542</v>
      </c>
      <c r="V847" s="2" t="s">
        <v>28</v>
      </c>
      <c r="X847" s="2"/>
      <c r="Y847" s="2"/>
    </row>
    <row r="848" spans="1:26" x14ac:dyDescent="0.25">
      <c r="A848">
        <v>847</v>
      </c>
      <c r="B848" t="s">
        <v>882</v>
      </c>
      <c r="C848" s="1">
        <v>22285</v>
      </c>
      <c r="D848" t="s">
        <v>23</v>
      </c>
      <c r="E848" s="2" t="s">
        <v>121</v>
      </c>
      <c r="F848" s="2" t="s">
        <v>34</v>
      </c>
      <c r="G848" s="2" t="s">
        <v>26</v>
      </c>
      <c r="H848" s="3">
        <v>30618</v>
      </c>
      <c r="I848" s="2">
        <v>1983</v>
      </c>
      <c r="J848" s="2">
        <v>1993</v>
      </c>
      <c r="K848" s="3">
        <v>43677</v>
      </c>
      <c r="L848" s="2">
        <v>0</v>
      </c>
      <c r="M848" s="2" t="s">
        <v>28</v>
      </c>
      <c r="N848" s="2">
        <v>58</v>
      </c>
      <c r="O848" s="2">
        <v>22.81</v>
      </c>
      <c r="P848" s="2">
        <v>58.57</v>
      </c>
      <c r="Q848" s="2">
        <v>99.79</v>
      </c>
      <c r="R848" s="2">
        <v>205.74</v>
      </c>
      <c r="S848" s="2">
        <v>205.74</v>
      </c>
      <c r="T848" s="2">
        <v>23.57</v>
      </c>
      <c r="U848" s="2">
        <v>679</v>
      </c>
      <c r="V848" s="2" t="s">
        <v>28</v>
      </c>
      <c r="X848" s="2"/>
      <c r="Y848" s="2"/>
    </row>
    <row r="849" spans="1:26" x14ac:dyDescent="0.25">
      <c r="A849">
        <v>848</v>
      </c>
      <c r="B849" t="s">
        <v>883</v>
      </c>
      <c r="C849" s="1">
        <v>20967</v>
      </c>
      <c r="D849" t="s">
        <v>23</v>
      </c>
      <c r="E849" s="2" t="s">
        <v>121</v>
      </c>
      <c r="F849" s="2" t="s">
        <v>34</v>
      </c>
      <c r="G849" s="2" t="s">
        <v>26</v>
      </c>
      <c r="H849" s="3">
        <v>29141</v>
      </c>
      <c r="I849" s="2">
        <v>1979</v>
      </c>
      <c r="J849" s="2">
        <v>1991</v>
      </c>
      <c r="K849" s="3">
        <v>43677</v>
      </c>
      <c r="L849" s="2">
        <v>0</v>
      </c>
      <c r="M849" s="2" t="s">
        <v>28</v>
      </c>
      <c r="N849" s="2">
        <v>62</v>
      </c>
      <c r="O849" s="2">
        <v>22.38</v>
      </c>
      <c r="P849" s="2">
        <v>62.18</v>
      </c>
      <c r="Q849" s="2">
        <v>100.7</v>
      </c>
      <c r="R849" s="2">
        <v>205.74</v>
      </c>
      <c r="S849" s="2">
        <v>205.74</v>
      </c>
      <c r="T849" s="2">
        <v>23.79</v>
      </c>
      <c r="U849" s="2">
        <v>823</v>
      </c>
      <c r="V849" s="2" t="s">
        <v>28</v>
      </c>
      <c r="X849" s="2"/>
      <c r="Y849" s="2"/>
    </row>
    <row r="850" spans="1:26" x14ac:dyDescent="0.25">
      <c r="A850">
        <v>849</v>
      </c>
      <c r="B850" t="s">
        <v>884</v>
      </c>
      <c r="C850" s="1">
        <v>19744</v>
      </c>
      <c r="D850" t="s">
        <v>23</v>
      </c>
      <c r="E850" s="2" t="s">
        <v>121</v>
      </c>
      <c r="F850" s="2" t="s">
        <v>34</v>
      </c>
      <c r="G850" s="2" t="s">
        <v>30</v>
      </c>
      <c r="H850" s="3">
        <v>28055</v>
      </c>
      <c r="I850" s="2">
        <v>1976</v>
      </c>
      <c r="J850" s="2">
        <v>1983</v>
      </c>
      <c r="K850" s="3">
        <v>43677</v>
      </c>
      <c r="L850" s="2">
        <v>0</v>
      </c>
      <c r="M850" s="2" t="s">
        <v>28</v>
      </c>
      <c r="N850" s="2">
        <v>65</v>
      </c>
      <c r="O850" s="2">
        <v>22.75</v>
      </c>
      <c r="P850" s="2">
        <v>65.52</v>
      </c>
      <c r="Q850" s="2">
        <v>92.99</v>
      </c>
      <c r="R850" s="2">
        <v>205.74</v>
      </c>
      <c r="S850" s="2">
        <v>205.74</v>
      </c>
      <c r="T850" s="2">
        <v>21.97</v>
      </c>
      <c r="U850" s="2">
        <v>480</v>
      </c>
      <c r="V850" s="2" t="s">
        <v>28</v>
      </c>
      <c r="X850" s="2"/>
      <c r="Y850" s="2"/>
    </row>
    <row r="851" spans="1:26" x14ac:dyDescent="0.25">
      <c r="A851">
        <v>850</v>
      </c>
      <c r="B851" t="s">
        <v>885</v>
      </c>
      <c r="C851" s="1">
        <v>27244</v>
      </c>
      <c r="D851" t="s">
        <v>23</v>
      </c>
      <c r="E851" s="2" t="s">
        <v>169</v>
      </c>
      <c r="F851" s="2" t="s">
        <v>34</v>
      </c>
      <c r="G851" s="2" t="s">
        <v>30</v>
      </c>
      <c r="H851" s="3">
        <v>35735</v>
      </c>
      <c r="I851" s="2">
        <v>1997</v>
      </c>
      <c r="J851" s="2">
        <v>1998</v>
      </c>
      <c r="K851" s="3">
        <v>43677</v>
      </c>
      <c r="L851" s="2">
        <v>0</v>
      </c>
      <c r="M851" s="2" t="s">
        <v>28</v>
      </c>
      <c r="N851" s="2">
        <v>44</v>
      </c>
      <c r="O851" s="2">
        <v>23.25</v>
      </c>
      <c r="P851" s="2">
        <v>44.99</v>
      </c>
      <c r="Q851" s="2">
        <v>104.33</v>
      </c>
      <c r="R851" s="2">
        <v>205.74</v>
      </c>
      <c r="S851" s="2">
        <v>205.74</v>
      </c>
      <c r="T851" s="2">
        <v>24.65</v>
      </c>
      <c r="U851" s="2">
        <v>9</v>
      </c>
      <c r="V851" s="2" t="s">
        <v>28</v>
      </c>
      <c r="X851" s="2"/>
      <c r="Y851" s="2"/>
    </row>
    <row r="852" spans="1:26" x14ac:dyDescent="0.25">
      <c r="A852">
        <v>851</v>
      </c>
      <c r="B852" t="s">
        <v>886</v>
      </c>
      <c r="C852" s="1">
        <v>19489</v>
      </c>
      <c r="D852" t="s">
        <v>23</v>
      </c>
      <c r="E852" s="2" t="s">
        <v>169</v>
      </c>
      <c r="F852" s="2" t="s">
        <v>34</v>
      </c>
      <c r="G852" s="2" t="s">
        <v>26</v>
      </c>
      <c r="H852" s="3">
        <v>28057</v>
      </c>
      <c r="I852" s="2">
        <v>1976</v>
      </c>
      <c r="J852" s="2">
        <v>1977</v>
      </c>
      <c r="K852" s="3">
        <v>43677</v>
      </c>
      <c r="L852" s="2">
        <v>0</v>
      </c>
      <c r="M852" s="2" t="s">
        <v>28</v>
      </c>
      <c r="N852" s="2">
        <v>66</v>
      </c>
      <c r="O852" s="2">
        <v>23.46</v>
      </c>
      <c r="P852" s="2">
        <v>66.22</v>
      </c>
      <c r="Q852" s="2">
        <v>95.25</v>
      </c>
      <c r="R852" s="2">
        <v>205.74</v>
      </c>
      <c r="S852" s="2">
        <v>205.74</v>
      </c>
      <c r="T852" s="2">
        <v>22.5</v>
      </c>
      <c r="U852" s="2">
        <v>6</v>
      </c>
      <c r="V852" s="2" t="s">
        <v>28</v>
      </c>
      <c r="X852" s="2"/>
      <c r="Y852" s="2"/>
    </row>
    <row r="853" spans="1:26" x14ac:dyDescent="0.25">
      <c r="A853">
        <v>852</v>
      </c>
      <c r="B853" t="s">
        <v>887</v>
      </c>
      <c r="C853" s="1">
        <v>6998</v>
      </c>
      <c r="D853" t="s">
        <v>23</v>
      </c>
      <c r="E853" s="2" t="s">
        <v>24</v>
      </c>
      <c r="F853" s="2" t="s">
        <v>34</v>
      </c>
      <c r="G853" s="2" t="s">
        <v>30</v>
      </c>
      <c r="H853" s="3">
        <v>17108</v>
      </c>
      <c r="I853" s="2">
        <v>1946</v>
      </c>
      <c r="J853" s="2">
        <v>1951</v>
      </c>
      <c r="K853" s="3">
        <v>41337</v>
      </c>
      <c r="L853" s="2">
        <v>1</v>
      </c>
      <c r="M853" s="2" t="s">
        <v>27</v>
      </c>
      <c r="N853" s="2">
        <v>94</v>
      </c>
      <c r="O853" s="2">
        <v>27.68</v>
      </c>
      <c r="P853" s="2">
        <v>94.02</v>
      </c>
      <c r="Q853" s="2">
        <v>102.06</v>
      </c>
      <c r="R853" s="2">
        <v>205.74</v>
      </c>
      <c r="S853" s="2">
        <v>205.74</v>
      </c>
      <c r="T853" s="2">
        <v>24.11</v>
      </c>
      <c r="U853" s="2">
        <v>303</v>
      </c>
      <c r="V853" s="2" t="s">
        <v>28</v>
      </c>
      <c r="W853" s="2" t="s">
        <v>4399</v>
      </c>
      <c r="X853" s="2" t="s">
        <v>4495</v>
      </c>
      <c r="Y853" s="2" t="s">
        <v>4416</v>
      </c>
      <c r="Z853" t="s">
        <v>4897</v>
      </c>
    </row>
    <row r="854" spans="1:26" x14ac:dyDescent="0.25">
      <c r="A854">
        <v>853</v>
      </c>
      <c r="B854" t="s">
        <v>888</v>
      </c>
      <c r="C854" s="1">
        <v>24558</v>
      </c>
      <c r="D854" t="s">
        <v>23</v>
      </c>
      <c r="E854" s="2" t="s">
        <v>169</v>
      </c>
      <c r="F854" s="2" t="s">
        <v>34</v>
      </c>
      <c r="G854" s="2" t="s">
        <v>26</v>
      </c>
      <c r="H854" s="3">
        <v>32815</v>
      </c>
      <c r="I854" s="2">
        <v>1989</v>
      </c>
      <c r="J854" s="2">
        <v>2001</v>
      </c>
      <c r="K854" s="3">
        <v>43677</v>
      </c>
      <c r="L854" s="2">
        <v>0</v>
      </c>
      <c r="M854" s="2" t="s">
        <v>28</v>
      </c>
      <c r="N854" s="2">
        <v>52</v>
      </c>
      <c r="O854" s="2">
        <v>22.61</v>
      </c>
      <c r="P854" s="2">
        <v>52.34</v>
      </c>
      <c r="Q854" s="2">
        <v>97.52</v>
      </c>
      <c r="R854" s="2">
        <v>205.74</v>
      </c>
      <c r="S854" s="2">
        <v>205.74</v>
      </c>
      <c r="T854" s="2">
        <v>23.04</v>
      </c>
      <c r="U854" s="2">
        <v>687</v>
      </c>
      <c r="V854" s="2" t="s">
        <v>28</v>
      </c>
      <c r="X854" s="2"/>
      <c r="Y854" s="2"/>
    </row>
    <row r="855" spans="1:26" x14ac:dyDescent="0.25">
      <c r="A855">
        <v>854</v>
      </c>
      <c r="B855" t="s">
        <v>889</v>
      </c>
      <c r="C855" s="1">
        <v>31354</v>
      </c>
      <c r="D855" t="s">
        <v>23</v>
      </c>
      <c r="E855" s="2" t="s">
        <v>169</v>
      </c>
      <c r="F855" s="2" t="s">
        <v>34</v>
      </c>
      <c r="G855" s="2" t="s">
        <v>30</v>
      </c>
      <c r="H855" s="3">
        <v>40123</v>
      </c>
      <c r="I855" s="2">
        <v>2009</v>
      </c>
      <c r="J855" s="2">
        <v>2016</v>
      </c>
      <c r="K855" s="3">
        <v>43677</v>
      </c>
      <c r="L855" s="2">
        <v>0</v>
      </c>
      <c r="M855" s="2" t="s">
        <v>28</v>
      </c>
      <c r="N855" s="2">
        <v>33</v>
      </c>
      <c r="O855" s="2">
        <v>24.01</v>
      </c>
      <c r="P855" s="2">
        <v>33.74</v>
      </c>
      <c r="Q855" s="2">
        <v>113.4</v>
      </c>
      <c r="R855" s="2">
        <v>205.74</v>
      </c>
      <c r="S855" s="2">
        <v>205.74</v>
      </c>
      <c r="T855" s="2">
        <v>26.79</v>
      </c>
      <c r="U855" s="2">
        <v>370</v>
      </c>
      <c r="V855" s="2" t="s">
        <v>28</v>
      </c>
      <c r="X855" s="2"/>
      <c r="Y855" s="2"/>
    </row>
    <row r="856" spans="1:26" x14ac:dyDescent="0.25">
      <c r="A856">
        <v>855</v>
      </c>
      <c r="B856" t="s">
        <v>890</v>
      </c>
      <c r="C856" s="1">
        <v>29268</v>
      </c>
      <c r="D856" t="s">
        <v>23</v>
      </c>
      <c r="E856" s="2" t="s">
        <v>169</v>
      </c>
      <c r="F856" s="2" t="s">
        <v>34</v>
      </c>
      <c r="G856" s="2" t="s">
        <v>26</v>
      </c>
      <c r="H856" s="3">
        <v>36196</v>
      </c>
      <c r="I856" s="2">
        <v>1998</v>
      </c>
      <c r="J856" s="2">
        <v>2014</v>
      </c>
      <c r="K856" s="3">
        <v>43677</v>
      </c>
      <c r="L856" s="2">
        <v>0</v>
      </c>
      <c r="M856" s="2" t="s">
        <v>28</v>
      </c>
      <c r="N856" s="2">
        <v>39</v>
      </c>
      <c r="O856" s="2">
        <v>18.97</v>
      </c>
      <c r="P856" s="2">
        <v>39.450000000000003</v>
      </c>
      <c r="Q856" s="2">
        <v>104.33</v>
      </c>
      <c r="R856" s="2">
        <v>205.74</v>
      </c>
      <c r="S856" s="2">
        <v>205.74</v>
      </c>
      <c r="T856" s="2">
        <v>24.65</v>
      </c>
      <c r="U856" s="2">
        <v>981</v>
      </c>
      <c r="V856" s="2" t="s">
        <v>28</v>
      </c>
      <c r="X856" s="2"/>
      <c r="Y856" s="2"/>
    </row>
    <row r="857" spans="1:26" x14ac:dyDescent="0.25">
      <c r="A857">
        <v>856</v>
      </c>
      <c r="B857" t="s">
        <v>891</v>
      </c>
      <c r="C857" s="1">
        <v>27060</v>
      </c>
      <c r="D857" t="s">
        <v>23</v>
      </c>
      <c r="E857" s="2" t="s">
        <v>121</v>
      </c>
      <c r="F857" s="2" t="s">
        <v>34</v>
      </c>
      <c r="G857" s="2" t="s">
        <v>26</v>
      </c>
      <c r="H857" s="3">
        <v>35370</v>
      </c>
      <c r="I857" s="2">
        <v>1996</v>
      </c>
      <c r="J857" s="2">
        <v>2008</v>
      </c>
      <c r="K857" s="3">
        <v>43677</v>
      </c>
      <c r="L857" s="2">
        <v>0</v>
      </c>
      <c r="M857" s="2" t="s">
        <v>28</v>
      </c>
      <c r="N857" s="2">
        <v>45</v>
      </c>
      <c r="O857" s="2">
        <v>22.75</v>
      </c>
      <c r="P857" s="2">
        <v>45.49</v>
      </c>
      <c r="Q857" s="2">
        <v>106.59</v>
      </c>
      <c r="R857" s="2">
        <v>205.74</v>
      </c>
      <c r="S857" s="2">
        <v>205.74</v>
      </c>
      <c r="T857" s="2">
        <v>25.18</v>
      </c>
      <c r="U857" s="2">
        <v>709</v>
      </c>
      <c r="V857" s="2" t="s">
        <v>27</v>
      </c>
      <c r="X857" s="2"/>
      <c r="Y857" s="2"/>
    </row>
    <row r="858" spans="1:26" x14ac:dyDescent="0.25">
      <c r="A858">
        <v>857</v>
      </c>
      <c r="B858" t="s">
        <v>892</v>
      </c>
      <c r="C858" s="1">
        <v>28924</v>
      </c>
      <c r="D858" t="s">
        <v>23</v>
      </c>
      <c r="E858" s="2" t="s">
        <v>169</v>
      </c>
      <c r="F858" s="2" t="s">
        <v>34</v>
      </c>
      <c r="G858" s="2" t="s">
        <v>30</v>
      </c>
      <c r="H858" s="3">
        <v>37232</v>
      </c>
      <c r="I858" s="2">
        <v>2001</v>
      </c>
      <c r="J858" s="2">
        <v>2003</v>
      </c>
      <c r="K858" s="3">
        <v>43677</v>
      </c>
      <c r="L858" s="2">
        <v>0</v>
      </c>
      <c r="M858" s="2" t="s">
        <v>28</v>
      </c>
      <c r="N858" s="2">
        <v>40</v>
      </c>
      <c r="O858" s="2">
        <v>22.75</v>
      </c>
      <c r="P858" s="2">
        <v>40.39</v>
      </c>
      <c r="Q858" s="2">
        <v>109.77</v>
      </c>
      <c r="R858" s="2">
        <v>205.74</v>
      </c>
      <c r="S858" s="2">
        <v>205.74</v>
      </c>
      <c r="T858" s="2">
        <v>25.93</v>
      </c>
      <c r="U858" s="2">
        <v>27</v>
      </c>
      <c r="V858" s="2" t="s">
        <v>28</v>
      </c>
      <c r="X858" s="2"/>
      <c r="Y858" s="2"/>
    </row>
    <row r="859" spans="1:26" x14ac:dyDescent="0.25">
      <c r="A859">
        <v>858</v>
      </c>
      <c r="B859" t="s">
        <v>893</v>
      </c>
      <c r="C859" s="1">
        <v>18409</v>
      </c>
      <c r="D859" t="s">
        <v>23</v>
      </c>
      <c r="E859" s="2" t="s">
        <v>80</v>
      </c>
      <c r="F859" s="2" t="s">
        <v>34</v>
      </c>
      <c r="G859" s="2" t="s">
        <v>30</v>
      </c>
      <c r="H859" s="3">
        <v>27320</v>
      </c>
      <c r="I859" s="2">
        <v>1974</v>
      </c>
      <c r="J859" s="2">
        <v>1984</v>
      </c>
      <c r="K859" s="3">
        <v>43677</v>
      </c>
      <c r="L859" s="2">
        <v>0</v>
      </c>
      <c r="M859" s="2" t="s">
        <v>28</v>
      </c>
      <c r="N859" s="2">
        <v>69</v>
      </c>
      <c r="O859" s="2">
        <v>24.4</v>
      </c>
      <c r="P859" s="2">
        <v>69.180000000000007</v>
      </c>
      <c r="Q859" s="2">
        <v>99.79</v>
      </c>
      <c r="R859" s="2">
        <v>205.74</v>
      </c>
      <c r="S859" s="2">
        <v>205.74</v>
      </c>
      <c r="T859" s="2">
        <v>23.57</v>
      </c>
      <c r="U859" s="2">
        <v>688</v>
      </c>
      <c r="V859" s="2" t="s">
        <v>28</v>
      </c>
      <c r="X859" s="2"/>
      <c r="Y859" s="2"/>
    </row>
    <row r="860" spans="1:26" x14ac:dyDescent="0.25">
      <c r="A860">
        <v>859</v>
      </c>
      <c r="B860" t="s">
        <v>894</v>
      </c>
      <c r="C860" s="1">
        <v>16758</v>
      </c>
      <c r="D860" t="s">
        <v>23</v>
      </c>
      <c r="E860" s="2" t="s">
        <v>121</v>
      </c>
      <c r="F860" s="2" t="s">
        <v>34</v>
      </c>
      <c r="G860" s="2" t="s">
        <v>26</v>
      </c>
      <c r="H860" s="3">
        <v>25128</v>
      </c>
      <c r="I860" s="2">
        <v>1968</v>
      </c>
      <c r="J860" s="2">
        <v>1984</v>
      </c>
      <c r="K860" s="3">
        <v>43677</v>
      </c>
      <c r="L860" s="2">
        <v>0</v>
      </c>
      <c r="M860" s="2" t="s">
        <v>28</v>
      </c>
      <c r="N860" s="2">
        <v>73</v>
      </c>
      <c r="O860" s="2">
        <v>22.92</v>
      </c>
      <c r="P860" s="2">
        <v>73.7</v>
      </c>
      <c r="Q860" s="2">
        <v>106.59</v>
      </c>
      <c r="R860" s="2">
        <v>205.74</v>
      </c>
      <c r="S860" s="2">
        <v>205.74</v>
      </c>
      <c r="T860" s="2">
        <v>25.18</v>
      </c>
      <c r="U860" s="2">
        <v>1303</v>
      </c>
      <c r="V860" s="2" t="s">
        <v>28</v>
      </c>
      <c r="X860" s="2"/>
      <c r="Y860" s="2"/>
    </row>
    <row r="861" spans="1:26" x14ac:dyDescent="0.25">
      <c r="A861">
        <v>860</v>
      </c>
      <c r="B861" t="s">
        <v>895</v>
      </c>
      <c r="C861" s="1">
        <v>26635</v>
      </c>
      <c r="D861" t="s">
        <v>23</v>
      </c>
      <c r="E861" s="2" t="s">
        <v>169</v>
      </c>
      <c r="F861" s="2" t="s">
        <v>34</v>
      </c>
      <c r="G861" s="2" t="s">
        <v>26</v>
      </c>
      <c r="H861" s="3">
        <v>35006</v>
      </c>
      <c r="I861" s="2">
        <v>1995</v>
      </c>
      <c r="J861" s="2">
        <v>2007</v>
      </c>
      <c r="K861" s="3">
        <v>43677</v>
      </c>
      <c r="L861" s="2">
        <v>0</v>
      </c>
      <c r="M861" s="2" t="s">
        <v>28</v>
      </c>
      <c r="N861" s="2">
        <v>46</v>
      </c>
      <c r="O861" s="2">
        <v>22.92</v>
      </c>
      <c r="P861" s="2">
        <v>46.66</v>
      </c>
      <c r="Q861" s="2">
        <v>106.59</v>
      </c>
      <c r="R861" s="2">
        <v>205.74</v>
      </c>
      <c r="S861" s="2">
        <v>205.74</v>
      </c>
      <c r="T861" s="2">
        <v>25.18</v>
      </c>
      <c r="U861" s="2">
        <v>652</v>
      </c>
      <c r="V861" s="2" t="s">
        <v>28</v>
      </c>
      <c r="X861" s="2"/>
      <c r="Y861" s="2"/>
    </row>
    <row r="862" spans="1:26" x14ac:dyDescent="0.25">
      <c r="A862">
        <v>861</v>
      </c>
      <c r="B862" t="s">
        <v>896</v>
      </c>
      <c r="C862" s="1">
        <v>27203</v>
      </c>
      <c r="D862" t="s">
        <v>23</v>
      </c>
      <c r="E862" s="2" t="s">
        <v>169</v>
      </c>
      <c r="F862" s="2" t="s">
        <v>34</v>
      </c>
      <c r="G862" s="2" t="s">
        <v>30</v>
      </c>
      <c r="H862" s="3">
        <v>35389</v>
      </c>
      <c r="I862" s="2">
        <v>1996</v>
      </c>
      <c r="J862" s="2">
        <v>2000</v>
      </c>
      <c r="K862" s="3">
        <v>43677</v>
      </c>
      <c r="L862" s="2">
        <v>0</v>
      </c>
      <c r="M862" s="2" t="s">
        <v>28</v>
      </c>
      <c r="N862" s="2">
        <v>45</v>
      </c>
      <c r="O862" s="2">
        <v>22.41</v>
      </c>
      <c r="P862" s="2">
        <v>45.1</v>
      </c>
      <c r="Q862" s="2">
        <v>99.79</v>
      </c>
      <c r="R862" s="2">
        <v>205.74</v>
      </c>
      <c r="S862" s="2">
        <v>205.74</v>
      </c>
      <c r="T862" s="2">
        <v>23.57</v>
      </c>
      <c r="U862" s="2">
        <v>114</v>
      </c>
      <c r="V862" s="2" t="s">
        <v>27</v>
      </c>
      <c r="X862" s="2"/>
      <c r="Y862" s="2"/>
    </row>
    <row r="863" spans="1:26" x14ac:dyDescent="0.25">
      <c r="A863">
        <v>862</v>
      </c>
      <c r="B863" t="s">
        <v>897</v>
      </c>
      <c r="C863" s="1">
        <v>17938</v>
      </c>
      <c r="D863" t="s">
        <v>23</v>
      </c>
      <c r="E863" s="2" t="s">
        <v>24</v>
      </c>
      <c r="F863" s="2" t="s">
        <v>34</v>
      </c>
      <c r="G863" s="2" t="s">
        <v>26</v>
      </c>
      <c r="H863" s="3">
        <v>25857</v>
      </c>
      <c r="I863" s="2">
        <v>1970</v>
      </c>
      <c r="J863" s="2">
        <v>1972</v>
      </c>
      <c r="K863" s="3">
        <v>43677</v>
      </c>
      <c r="L863" s="2">
        <v>0</v>
      </c>
      <c r="M863" s="2" t="s">
        <v>28</v>
      </c>
      <c r="N863" s="2">
        <v>70</v>
      </c>
      <c r="O863" s="2">
        <v>21.68</v>
      </c>
      <c r="P863" s="2">
        <v>70.47</v>
      </c>
      <c r="Q863" s="2">
        <v>86.18</v>
      </c>
      <c r="R863" s="2">
        <v>205.74</v>
      </c>
      <c r="S863" s="2">
        <v>205.74</v>
      </c>
      <c r="T863" s="2">
        <v>20.36</v>
      </c>
      <c r="U863" s="2">
        <v>49</v>
      </c>
      <c r="V863" s="2" t="s">
        <v>27</v>
      </c>
      <c r="X863" s="2"/>
      <c r="Y863" s="2"/>
    </row>
    <row r="864" spans="1:26" x14ac:dyDescent="0.25">
      <c r="A864">
        <v>863</v>
      </c>
      <c r="B864" t="s">
        <v>898</v>
      </c>
      <c r="C864" s="1">
        <v>9128</v>
      </c>
      <c r="D864" t="s">
        <v>23</v>
      </c>
      <c r="E864" s="2" t="s">
        <v>24</v>
      </c>
      <c r="F864" s="2" t="s">
        <v>34</v>
      </c>
      <c r="G864" s="2" t="s">
        <v>30</v>
      </c>
      <c r="H864" s="3">
        <v>17838</v>
      </c>
      <c r="I864" s="2">
        <v>1948</v>
      </c>
      <c r="J864" s="2">
        <v>1950</v>
      </c>
      <c r="K864" s="3">
        <v>31404</v>
      </c>
      <c r="L864" s="2">
        <v>1</v>
      </c>
      <c r="M864" s="2" t="s">
        <v>27</v>
      </c>
      <c r="N864" s="2">
        <v>60</v>
      </c>
      <c r="O864" s="2">
        <v>23.85</v>
      </c>
      <c r="P864" s="2">
        <v>60.99</v>
      </c>
      <c r="Q864" s="2">
        <v>97.52</v>
      </c>
      <c r="R864" s="2">
        <v>205.74</v>
      </c>
      <c r="S864" s="2">
        <v>205.74</v>
      </c>
      <c r="T864" s="2">
        <v>23.04</v>
      </c>
      <c r="U864" s="2">
        <v>95</v>
      </c>
      <c r="V864" s="2" t="s">
        <v>28</v>
      </c>
      <c r="W864" s="2" t="s">
        <v>4399</v>
      </c>
      <c r="X864" s="2" t="s">
        <v>4496</v>
      </c>
      <c r="Y864" s="2" t="s">
        <v>4401</v>
      </c>
      <c r="Z864" s="2" t="s">
        <v>4469</v>
      </c>
    </row>
    <row r="865" spans="1:26" x14ac:dyDescent="0.25">
      <c r="A865">
        <v>864</v>
      </c>
      <c r="B865" t="s">
        <v>899</v>
      </c>
      <c r="C865" s="1">
        <v>8472</v>
      </c>
      <c r="D865" t="s">
        <v>23</v>
      </c>
      <c r="E865" s="2" t="s">
        <v>80</v>
      </c>
      <c r="F865" s="2" t="s">
        <v>34</v>
      </c>
      <c r="G865" s="2" t="s">
        <v>30</v>
      </c>
      <c r="H865" s="3">
        <v>17109</v>
      </c>
      <c r="I865" s="2">
        <v>1946</v>
      </c>
      <c r="J865" s="2">
        <v>1953</v>
      </c>
      <c r="K865" s="3">
        <v>34395</v>
      </c>
      <c r="L865" s="2">
        <v>1</v>
      </c>
      <c r="M865" s="2" t="s">
        <v>27</v>
      </c>
      <c r="N865" s="2">
        <v>70</v>
      </c>
      <c r="O865" s="2">
        <v>23.65</v>
      </c>
      <c r="P865" s="2">
        <v>70.97</v>
      </c>
      <c r="Q865" s="2">
        <v>102.06</v>
      </c>
      <c r="R865" s="2">
        <v>205.74</v>
      </c>
      <c r="S865" s="2">
        <v>205.74</v>
      </c>
      <c r="T865" s="2">
        <v>24.11</v>
      </c>
      <c r="U865" s="2">
        <v>288</v>
      </c>
      <c r="V865" s="2" t="s">
        <v>28</v>
      </c>
      <c r="W865" s="2" t="s">
        <v>4399</v>
      </c>
      <c r="X865" s="2" t="s">
        <v>4395</v>
      </c>
      <c r="Y865" s="2" t="s">
        <v>4422</v>
      </c>
      <c r="Z865" s="2" t="s">
        <v>4435</v>
      </c>
    </row>
    <row r="866" spans="1:26" x14ac:dyDescent="0.25">
      <c r="A866">
        <v>865</v>
      </c>
      <c r="B866" t="s">
        <v>900</v>
      </c>
      <c r="C866" s="1">
        <v>24455</v>
      </c>
      <c r="D866" t="s">
        <v>23</v>
      </c>
      <c r="E866" s="2" t="s">
        <v>169</v>
      </c>
      <c r="F866" s="2" t="s">
        <v>25</v>
      </c>
      <c r="G866" s="2" t="s">
        <v>26</v>
      </c>
      <c r="H866" s="3">
        <v>33554</v>
      </c>
      <c r="I866" s="2">
        <v>1991</v>
      </c>
      <c r="J866" s="2">
        <v>1999</v>
      </c>
      <c r="K866" s="3">
        <v>43677</v>
      </c>
      <c r="L866" s="2">
        <v>0</v>
      </c>
      <c r="M866" s="2" t="s">
        <v>28</v>
      </c>
      <c r="N866" s="2">
        <v>52</v>
      </c>
      <c r="O866" s="2">
        <v>24.91</v>
      </c>
      <c r="P866" s="2">
        <v>52.63</v>
      </c>
      <c r="Q866" s="2">
        <v>97.52</v>
      </c>
      <c r="R866" s="2">
        <v>205.74</v>
      </c>
      <c r="S866" s="2">
        <v>205.74</v>
      </c>
      <c r="T866" s="2">
        <v>23.04</v>
      </c>
      <c r="U866" s="2">
        <v>465</v>
      </c>
      <c r="V866" s="2" t="s">
        <v>28</v>
      </c>
      <c r="X866" s="2"/>
      <c r="Y866" s="2"/>
    </row>
    <row r="867" spans="1:26" x14ac:dyDescent="0.25">
      <c r="A867">
        <v>866</v>
      </c>
      <c r="B867" t="s">
        <v>901</v>
      </c>
      <c r="C867" s="1">
        <v>29032</v>
      </c>
      <c r="D867" t="s">
        <v>23</v>
      </c>
      <c r="E867" s="2" t="s">
        <v>169</v>
      </c>
      <c r="F867" s="2" t="s">
        <v>25</v>
      </c>
      <c r="G867" s="2" t="s">
        <v>30</v>
      </c>
      <c r="H867" s="3">
        <v>39031</v>
      </c>
      <c r="I867" s="2">
        <v>2006</v>
      </c>
      <c r="J867" s="2">
        <v>2009</v>
      </c>
      <c r="K867" s="3">
        <v>43677</v>
      </c>
      <c r="L867" s="2">
        <v>0</v>
      </c>
      <c r="M867" s="2" t="s">
        <v>28</v>
      </c>
      <c r="N867" s="2">
        <v>40</v>
      </c>
      <c r="O867" s="2">
        <v>27.38</v>
      </c>
      <c r="P867" s="2">
        <v>40.1</v>
      </c>
      <c r="Q867" s="2">
        <v>102.06</v>
      </c>
      <c r="R867" s="2">
        <v>205.74</v>
      </c>
      <c r="S867" s="2">
        <v>205.74</v>
      </c>
      <c r="T867" s="2">
        <v>24.11</v>
      </c>
      <c r="U867" s="2">
        <v>152</v>
      </c>
      <c r="V867" s="2" t="s">
        <v>28</v>
      </c>
      <c r="X867" s="2"/>
      <c r="Y867" s="2"/>
    </row>
    <row r="868" spans="1:26" x14ac:dyDescent="0.25">
      <c r="A868">
        <v>867</v>
      </c>
      <c r="B868" t="s">
        <v>902</v>
      </c>
      <c r="C868" s="1">
        <v>32390</v>
      </c>
      <c r="D868" t="s">
        <v>23</v>
      </c>
      <c r="E868" s="2" t="s">
        <v>169</v>
      </c>
      <c r="F868" s="2" t="s">
        <v>34</v>
      </c>
      <c r="G868" s="2" t="s">
        <v>26</v>
      </c>
      <c r="H868" s="3">
        <v>39751</v>
      </c>
      <c r="I868" s="2">
        <v>2008</v>
      </c>
      <c r="J868" s="2">
        <v>2016</v>
      </c>
      <c r="K868" s="3">
        <v>43677</v>
      </c>
      <c r="L868" s="2">
        <v>0</v>
      </c>
      <c r="M868" s="2" t="s">
        <v>28</v>
      </c>
      <c r="N868" s="2">
        <v>30</v>
      </c>
      <c r="O868" s="2">
        <v>20.149999999999999</v>
      </c>
      <c r="P868" s="2">
        <v>30.9</v>
      </c>
      <c r="Q868" s="2">
        <v>109.77</v>
      </c>
      <c r="R868" s="2">
        <v>205.74</v>
      </c>
      <c r="S868" s="2">
        <v>205.74</v>
      </c>
      <c r="T868" s="2">
        <v>25.93</v>
      </c>
      <c r="U868" s="2">
        <v>487</v>
      </c>
      <c r="V868" s="2" t="s">
        <v>28</v>
      </c>
      <c r="X868" s="2"/>
      <c r="Y868" s="2"/>
    </row>
    <row r="869" spans="1:26" x14ac:dyDescent="0.25">
      <c r="A869">
        <v>868</v>
      </c>
      <c r="B869" t="s">
        <v>903</v>
      </c>
      <c r="C869" s="1">
        <v>24520</v>
      </c>
      <c r="D869" t="s">
        <v>23</v>
      </c>
      <c r="E869" s="2" t="s">
        <v>169</v>
      </c>
      <c r="F869" s="2" t="s">
        <v>34</v>
      </c>
      <c r="G869" s="2" t="s">
        <v>30</v>
      </c>
      <c r="H869" s="3">
        <v>32824</v>
      </c>
      <c r="I869" s="2">
        <v>1989</v>
      </c>
      <c r="J869" s="2">
        <v>1991</v>
      </c>
      <c r="K869" s="3">
        <v>43677</v>
      </c>
      <c r="L869" s="2">
        <v>0</v>
      </c>
      <c r="M869" s="2" t="s">
        <v>28</v>
      </c>
      <c r="N869" s="2">
        <v>52</v>
      </c>
      <c r="O869" s="2">
        <v>22.74</v>
      </c>
      <c r="P869" s="2">
        <v>52.45</v>
      </c>
      <c r="Q869" s="2">
        <v>99.79</v>
      </c>
      <c r="R869" s="2">
        <v>205.74</v>
      </c>
      <c r="S869" s="2">
        <v>205.74</v>
      </c>
      <c r="T869" s="2">
        <v>23.57</v>
      </c>
      <c r="U869" s="2">
        <v>18</v>
      </c>
      <c r="V869" s="2" t="s">
        <v>28</v>
      </c>
      <c r="X869" s="2"/>
      <c r="Y869" s="2"/>
    </row>
    <row r="870" spans="1:26" x14ac:dyDescent="0.25">
      <c r="A870">
        <v>869</v>
      </c>
      <c r="B870" t="s">
        <v>904</v>
      </c>
      <c r="C870" s="1">
        <v>25202</v>
      </c>
      <c r="D870" t="s">
        <v>23</v>
      </c>
      <c r="E870" s="2" t="s">
        <v>772</v>
      </c>
      <c r="F870" s="2" t="s">
        <v>34</v>
      </c>
      <c r="G870" s="2" t="s">
        <v>26</v>
      </c>
      <c r="H870" s="3">
        <v>33180</v>
      </c>
      <c r="I870" s="2">
        <v>1990</v>
      </c>
      <c r="J870" s="2">
        <v>1998</v>
      </c>
      <c r="K870" s="3">
        <v>43677</v>
      </c>
      <c r="L870" s="2">
        <v>0</v>
      </c>
      <c r="M870" s="2" t="s">
        <v>28</v>
      </c>
      <c r="N870" s="2">
        <v>50</v>
      </c>
      <c r="O870" s="2">
        <v>21.84</v>
      </c>
      <c r="P870" s="2">
        <v>50.58</v>
      </c>
      <c r="Q870" s="2">
        <v>92.99</v>
      </c>
      <c r="R870" s="2">
        <v>205.74</v>
      </c>
      <c r="S870" s="2">
        <v>205.74</v>
      </c>
      <c r="T870" s="2">
        <v>21.97</v>
      </c>
      <c r="U870" s="2">
        <v>220</v>
      </c>
      <c r="V870" s="2" t="s">
        <v>28</v>
      </c>
      <c r="X870" s="2"/>
      <c r="Y870" s="2"/>
    </row>
    <row r="871" spans="1:26" x14ac:dyDescent="0.25">
      <c r="A871">
        <v>870</v>
      </c>
      <c r="B871" t="s">
        <v>905</v>
      </c>
      <c r="C871" s="1">
        <v>24916</v>
      </c>
      <c r="D871" t="s">
        <v>23</v>
      </c>
      <c r="E871" s="2" t="s">
        <v>169</v>
      </c>
      <c r="F871" s="2" t="s">
        <v>34</v>
      </c>
      <c r="G871" s="2" t="s">
        <v>26</v>
      </c>
      <c r="H871" s="3">
        <v>33179</v>
      </c>
      <c r="I871" s="2">
        <v>1990</v>
      </c>
      <c r="J871" s="2">
        <v>2004</v>
      </c>
      <c r="K871" s="3">
        <v>43677</v>
      </c>
      <c r="L871" s="2">
        <v>0</v>
      </c>
      <c r="M871" s="2" t="s">
        <v>28</v>
      </c>
      <c r="N871" s="2">
        <v>51</v>
      </c>
      <c r="O871" s="2">
        <v>22.62</v>
      </c>
      <c r="P871" s="2">
        <v>51.36</v>
      </c>
      <c r="Q871" s="2">
        <v>108.86</v>
      </c>
      <c r="R871" s="2">
        <v>205.74</v>
      </c>
      <c r="S871" s="2">
        <v>205.74</v>
      </c>
      <c r="T871" s="2">
        <v>25.72</v>
      </c>
      <c r="U871" s="2">
        <v>801</v>
      </c>
      <c r="V871" s="2" t="s">
        <v>28</v>
      </c>
      <c r="X871" s="2"/>
      <c r="Y871" s="2"/>
    </row>
    <row r="872" spans="1:26" x14ac:dyDescent="0.25">
      <c r="A872">
        <v>871</v>
      </c>
      <c r="B872" t="s">
        <v>906</v>
      </c>
      <c r="C872" s="1">
        <v>18139</v>
      </c>
      <c r="D872" t="s">
        <v>23</v>
      </c>
      <c r="E872" s="2" t="s">
        <v>121</v>
      </c>
      <c r="F872" s="2" t="s">
        <v>34</v>
      </c>
      <c r="G872" s="2" t="s">
        <v>26</v>
      </c>
      <c r="H872" s="3">
        <v>28054</v>
      </c>
      <c r="I872" s="2">
        <v>1976</v>
      </c>
      <c r="J872" s="2">
        <v>1980</v>
      </c>
      <c r="K872" s="3">
        <v>43677</v>
      </c>
      <c r="L872" s="2">
        <v>0</v>
      </c>
      <c r="M872" s="2" t="s">
        <v>28</v>
      </c>
      <c r="N872" s="2">
        <v>69</v>
      </c>
      <c r="O872" s="2">
        <v>27.15</v>
      </c>
      <c r="P872" s="2">
        <v>69.92</v>
      </c>
      <c r="Q872" s="2">
        <v>97.52</v>
      </c>
      <c r="R872" s="2">
        <v>205.74</v>
      </c>
      <c r="S872" s="2">
        <v>205.74</v>
      </c>
      <c r="T872" s="2">
        <v>23.04</v>
      </c>
      <c r="U872" s="2">
        <v>287</v>
      </c>
      <c r="V872" s="2" t="s">
        <v>28</v>
      </c>
      <c r="X872" s="2"/>
      <c r="Y872" s="2"/>
    </row>
    <row r="873" spans="1:26" x14ac:dyDescent="0.25">
      <c r="A873">
        <v>872</v>
      </c>
      <c r="B873" t="s">
        <v>907</v>
      </c>
      <c r="C873" s="1">
        <v>22403</v>
      </c>
      <c r="D873" t="s">
        <v>23</v>
      </c>
      <c r="E873" s="2" t="s">
        <v>121</v>
      </c>
      <c r="F873" s="2" t="s">
        <v>34</v>
      </c>
      <c r="G873" s="2" t="s">
        <v>26</v>
      </c>
      <c r="H873" s="3">
        <v>30617</v>
      </c>
      <c r="I873" s="2">
        <v>1983</v>
      </c>
      <c r="J873" s="2">
        <v>1991</v>
      </c>
      <c r="K873" s="3">
        <v>43677</v>
      </c>
      <c r="L873" s="2">
        <v>0</v>
      </c>
      <c r="M873" s="2" t="s">
        <v>28</v>
      </c>
      <c r="N873" s="2">
        <v>58</v>
      </c>
      <c r="O873" s="2">
        <v>22.49</v>
      </c>
      <c r="P873" s="2">
        <v>58.25</v>
      </c>
      <c r="Q873" s="2">
        <v>95.25</v>
      </c>
      <c r="R873" s="2">
        <v>205.74</v>
      </c>
      <c r="S873" s="2">
        <v>205.74</v>
      </c>
      <c r="T873" s="2">
        <v>22.5</v>
      </c>
      <c r="U873" s="2">
        <v>507</v>
      </c>
      <c r="V873" s="2" t="s">
        <v>28</v>
      </c>
      <c r="X873" s="2"/>
      <c r="Y873" s="2"/>
    </row>
    <row r="874" spans="1:26" x14ac:dyDescent="0.25">
      <c r="A874">
        <v>873</v>
      </c>
      <c r="B874" t="s">
        <v>908</v>
      </c>
      <c r="C874" s="1">
        <v>14729</v>
      </c>
      <c r="D874" t="s">
        <v>23</v>
      </c>
      <c r="E874" s="2" t="s">
        <v>24</v>
      </c>
      <c r="F874" s="2" t="s">
        <v>34</v>
      </c>
      <c r="G874" s="2" t="s">
        <v>26</v>
      </c>
      <c r="H874" s="3">
        <v>22935</v>
      </c>
      <c r="I874" s="2">
        <v>1962</v>
      </c>
      <c r="J874" s="2">
        <v>1964</v>
      </c>
      <c r="K874" s="3">
        <v>40042</v>
      </c>
      <c r="L874" s="2">
        <v>1</v>
      </c>
      <c r="M874" s="2" t="s">
        <v>27</v>
      </c>
      <c r="N874" s="2">
        <v>69</v>
      </c>
      <c r="O874" s="2">
        <v>22.47</v>
      </c>
      <c r="P874" s="2">
        <v>69.3</v>
      </c>
      <c r="Q874" s="2">
        <v>108.86</v>
      </c>
      <c r="R874" s="2">
        <v>205.74</v>
      </c>
      <c r="S874" s="2">
        <v>205.74</v>
      </c>
      <c r="T874" s="2">
        <v>25.72</v>
      </c>
      <c r="U874" s="2">
        <v>65</v>
      </c>
      <c r="V874" s="2" t="s">
        <v>28</v>
      </c>
      <c r="W874" s="2" t="s">
        <v>4384</v>
      </c>
      <c r="X874" s="2" t="s">
        <v>4497</v>
      </c>
      <c r="Y874" s="2" t="s">
        <v>4413</v>
      </c>
      <c r="Z874" s="2" t="s">
        <v>4896</v>
      </c>
    </row>
    <row r="875" spans="1:26" x14ac:dyDescent="0.25">
      <c r="A875">
        <v>874</v>
      </c>
      <c r="B875" t="s">
        <v>909</v>
      </c>
      <c r="C875" s="1">
        <v>29075</v>
      </c>
      <c r="D875" t="s">
        <v>23</v>
      </c>
      <c r="E875" s="2" t="s">
        <v>169</v>
      </c>
      <c r="F875" s="2" t="s">
        <v>34</v>
      </c>
      <c r="G875" s="2" t="s">
        <v>26</v>
      </c>
      <c r="H875" s="3">
        <v>38723</v>
      </c>
      <c r="I875" s="2">
        <v>2005</v>
      </c>
      <c r="J875" s="2">
        <v>2006</v>
      </c>
      <c r="K875" s="3">
        <v>43677</v>
      </c>
      <c r="L875" s="2">
        <v>0</v>
      </c>
      <c r="M875" s="2" t="s">
        <v>28</v>
      </c>
      <c r="N875" s="2">
        <v>39</v>
      </c>
      <c r="O875" s="2">
        <v>26.41</v>
      </c>
      <c r="P875" s="2">
        <v>39.979999999999997</v>
      </c>
      <c r="Q875" s="2">
        <v>102.06</v>
      </c>
      <c r="R875" s="2">
        <v>205.74</v>
      </c>
      <c r="S875" s="2">
        <v>205.74</v>
      </c>
      <c r="T875" s="2">
        <v>24.11</v>
      </c>
      <c r="U875" s="2">
        <v>4</v>
      </c>
      <c r="V875" s="2" t="s">
        <v>27</v>
      </c>
      <c r="X875" s="2"/>
      <c r="Y875" s="2"/>
    </row>
    <row r="876" spans="1:26" x14ac:dyDescent="0.25">
      <c r="A876">
        <v>875</v>
      </c>
      <c r="B876" t="s">
        <v>910</v>
      </c>
      <c r="C876" s="1">
        <v>27322</v>
      </c>
      <c r="D876" t="s">
        <v>23</v>
      </c>
      <c r="E876" s="2" t="s">
        <v>280</v>
      </c>
      <c r="F876" s="2" t="s">
        <v>34</v>
      </c>
      <c r="G876" s="2" t="s">
        <v>26</v>
      </c>
      <c r="H876" s="3">
        <v>35734</v>
      </c>
      <c r="I876" s="2">
        <v>1997</v>
      </c>
      <c r="J876" s="2">
        <v>1999</v>
      </c>
      <c r="K876" s="3">
        <v>43677</v>
      </c>
      <c r="L876" s="2">
        <v>0</v>
      </c>
      <c r="M876" s="2" t="s">
        <v>28</v>
      </c>
      <c r="N876" s="2">
        <v>44</v>
      </c>
      <c r="O876" s="2">
        <v>23.03</v>
      </c>
      <c r="P876" s="2">
        <v>44.78</v>
      </c>
      <c r="Q876" s="2">
        <v>111.13</v>
      </c>
      <c r="R876" s="2">
        <v>205.74</v>
      </c>
      <c r="S876" s="2">
        <v>205.74</v>
      </c>
      <c r="T876" s="2">
        <v>26.25</v>
      </c>
      <c r="U876" s="2">
        <v>54</v>
      </c>
      <c r="V876" s="2" t="s">
        <v>28</v>
      </c>
      <c r="X876" s="2"/>
      <c r="Y876" s="2"/>
    </row>
    <row r="877" spans="1:26" x14ac:dyDescent="0.25">
      <c r="A877">
        <v>876</v>
      </c>
      <c r="B877" t="s">
        <v>911</v>
      </c>
      <c r="C877" s="1">
        <v>14999</v>
      </c>
      <c r="D877" t="s">
        <v>23</v>
      </c>
      <c r="E877" s="2" t="s">
        <v>24</v>
      </c>
      <c r="F877" s="2" t="s">
        <v>34</v>
      </c>
      <c r="G877" s="2" t="s">
        <v>26</v>
      </c>
      <c r="H877" s="3">
        <v>23313</v>
      </c>
      <c r="I877" s="2">
        <v>1963</v>
      </c>
      <c r="J877" s="2">
        <v>1967</v>
      </c>
      <c r="K877" s="3">
        <v>43350</v>
      </c>
      <c r="L877" s="2">
        <v>1</v>
      </c>
      <c r="M877" s="2" t="s">
        <v>27</v>
      </c>
      <c r="N877" s="2">
        <v>77</v>
      </c>
      <c r="O877" s="2">
        <v>22.76</v>
      </c>
      <c r="P877" s="2">
        <v>77.62</v>
      </c>
      <c r="Q877" s="2">
        <v>104.33</v>
      </c>
      <c r="R877" s="2">
        <v>205.74</v>
      </c>
      <c r="S877" s="2">
        <v>205.74</v>
      </c>
      <c r="T877" s="2">
        <v>24.65</v>
      </c>
      <c r="U877" s="2">
        <v>100</v>
      </c>
      <c r="V877" s="2" t="s">
        <v>28</v>
      </c>
      <c r="W877" s="2" t="s">
        <v>4498</v>
      </c>
      <c r="X877" s="2" t="s">
        <v>4499</v>
      </c>
      <c r="Y877" s="2" t="s">
        <v>4401</v>
      </c>
      <c r="Z877" s="2" t="s">
        <v>4469</v>
      </c>
    </row>
    <row r="878" spans="1:26" x14ac:dyDescent="0.25">
      <c r="A878">
        <v>877</v>
      </c>
      <c r="B878" t="s">
        <v>912</v>
      </c>
      <c r="C878" s="1">
        <v>32178</v>
      </c>
      <c r="D878" t="s">
        <v>23</v>
      </c>
      <c r="E878" s="2" t="s">
        <v>169</v>
      </c>
      <c r="F878" s="2" t="s">
        <v>34</v>
      </c>
      <c r="G878" s="2" t="s">
        <v>30</v>
      </c>
      <c r="H878" s="3">
        <v>40904</v>
      </c>
      <c r="I878" s="2">
        <v>2011</v>
      </c>
      <c r="J878" s="2">
        <v>2012</v>
      </c>
      <c r="K878" s="3">
        <v>43677</v>
      </c>
      <c r="L878" s="2">
        <v>0</v>
      </c>
      <c r="M878" s="2" t="s">
        <v>28</v>
      </c>
      <c r="N878" s="2">
        <v>31</v>
      </c>
      <c r="O878" s="2">
        <v>23.89</v>
      </c>
      <c r="P878" s="2">
        <v>31.48</v>
      </c>
      <c r="Q878" s="2">
        <v>104.33</v>
      </c>
      <c r="R878" s="2">
        <v>205.74</v>
      </c>
      <c r="S878" s="2">
        <v>205.74</v>
      </c>
      <c r="T878" s="2">
        <v>24.65</v>
      </c>
      <c r="U878" s="2">
        <v>8</v>
      </c>
      <c r="V878" s="2" t="s">
        <v>28</v>
      </c>
      <c r="X878" s="2"/>
      <c r="Y878" s="2"/>
    </row>
    <row r="879" spans="1:26" x14ac:dyDescent="0.25">
      <c r="A879">
        <v>878</v>
      </c>
      <c r="B879" t="s">
        <v>913</v>
      </c>
      <c r="C879" s="1">
        <v>25805</v>
      </c>
      <c r="D879" t="s">
        <v>23</v>
      </c>
      <c r="E879" s="2" t="s">
        <v>169</v>
      </c>
      <c r="F879" s="2" t="s">
        <v>34</v>
      </c>
      <c r="G879" s="2" t="s">
        <v>26</v>
      </c>
      <c r="H879" s="3">
        <v>33914</v>
      </c>
      <c r="I879" s="2">
        <v>1992</v>
      </c>
      <c r="J879" s="2">
        <v>2008</v>
      </c>
      <c r="K879" s="3">
        <v>43677</v>
      </c>
      <c r="L879" s="2">
        <v>0</v>
      </c>
      <c r="M879" s="2" t="s">
        <v>28</v>
      </c>
      <c r="N879" s="2">
        <v>48</v>
      </c>
      <c r="O879" s="2">
        <v>22.2</v>
      </c>
      <c r="P879" s="2">
        <v>48.93</v>
      </c>
      <c r="Q879" s="2">
        <v>99.79</v>
      </c>
      <c r="R879" s="2">
        <v>205.74</v>
      </c>
      <c r="S879" s="2">
        <v>205.74</v>
      </c>
      <c r="T879" s="2">
        <v>23.57</v>
      </c>
      <c r="U879" s="2">
        <v>1107</v>
      </c>
      <c r="V879" s="2" t="s">
        <v>28</v>
      </c>
      <c r="X879" s="2"/>
      <c r="Y879" s="2"/>
    </row>
    <row r="880" spans="1:26" x14ac:dyDescent="0.25">
      <c r="A880">
        <v>879</v>
      </c>
      <c r="B880" t="s">
        <v>914</v>
      </c>
      <c r="C880" s="1">
        <v>17540</v>
      </c>
      <c r="D880" t="s">
        <v>23</v>
      </c>
      <c r="E880" s="2" t="s">
        <v>121</v>
      </c>
      <c r="F880" s="2" t="s">
        <v>34</v>
      </c>
      <c r="G880" s="2" t="s">
        <v>26</v>
      </c>
      <c r="H880" s="3">
        <v>25856</v>
      </c>
      <c r="I880" s="2">
        <v>1970</v>
      </c>
      <c r="J880" s="2">
        <v>1972</v>
      </c>
      <c r="K880" s="3">
        <v>43677</v>
      </c>
      <c r="L880" s="2">
        <v>0</v>
      </c>
      <c r="M880" s="2" t="s">
        <v>28</v>
      </c>
      <c r="N880" s="2">
        <v>71</v>
      </c>
      <c r="O880" s="2">
        <v>22.77</v>
      </c>
      <c r="P880" s="2">
        <v>71.56</v>
      </c>
      <c r="Q880" s="2">
        <v>97.52</v>
      </c>
      <c r="R880" s="2">
        <v>205.74</v>
      </c>
      <c r="S880" s="2">
        <v>205.74</v>
      </c>
      <c r="T880" s="2">
        <v>23.04</v>
      </c>
      <c r="U880" s="2">
        <v>92</v>
      </c>
      <c r="V880" s="2" t="s">
        <v>28</v>
      </c>
      <c r="X880" s="2"/>
      <c r="Y880" s="2"/>
    </row>
    <row r="881" spans="1:25" x14ac:dyDescent="0.25">
      <c r="A881">
        <v>880</v>
      </c>
      <c r="B881" t="s">
        <v>915</v>
      </c>
      <c r="C881" s="1">
        <v>26702</v>
      </c>
      <c r="D881" t="s">
        <v>23</v>
      </c>
      <c r="E881" s="2" t="s">
        <v>169</v>
      </c>
      <c r="F881" s="2" t="s">
        <v>34</v>
      </c>
      <c r="G881" s="2" t="s">
        <v>26</v>
      </c>
      <c r="H881" s="3">
        <v>34657</v>
      </c>
      <c r="I881" s="2">
        <v>1994</v>
      </c>
      <c r="J881" s="2">
        <v>2013</v>
      </c>
      <c r="K881" s="3">
        <v>43677</v>
      </c>
      <c r="L881" s="2">
        <v>0</v>
      </c>
      <c r="M881" s="2" t="s">
        <v>28</v>
      </c>
      <c r="N881" s="2">
        <v>46</v>
      </c>
      <c r="O881" s="2">
        <v>21.78</v>
      </c>
      <c r="P881" s="2">
        <v>46.48</v>
      </c>
      <c r="Q881" s="2">
        <v>108.86</v>
      </c>
      <c r="R881" s="2">
        <v>205.74</v>
      </c>
      <c r="S881" s="2">
        <v>205.74</v>
      </c>
      <c r="T881" s="2">
        <v>25.72</v>
      </c>
      <c r="U881" s="2">
        <v>1208</v>
      </c>
      <c r="V881" s="2" t="s">
        <v>28</v>
      </c>
      <c r="X881" s="2"/>
      <c r="Y881" s="2"/>
    </row>
    <row r="882" spans="1:25" x14ac:dyDescent="0.25">
      <c r="A882">
        <v>881</v>
      </c>
      <c r="B882" t="s">
        <v>916</v>
      </c>
      <c r="C882" s="1">
        <v>25764</v>
      </c>
      <c r="D882" t="s">
        <v>23</v>
      </c>
      <c r="E882" s="2" t="s">
        <v>169</v>
      </c>
      <c r="F882" s="2" t="s">
        <v>34</v>
      </c>
      <c r="G882" s="2" t="s">
        <v>26</v>
      </c>
      <c r="H882" s="3">
        <v>33914</v>
      </c>
      <c r="I882" s="2">
        <v>1992</v>
      </c>
      <c r="J882" s="2">
        <v>1998</v>
      </c>
      <c r="K882" s="3">
        <v>43677</v>
      </c>
      <c r="L882" s="2">
        <v>0</v>
      </c>
      <c r="M882" s="2" t="s">
        <v>28</v>
      </c>
      <c r="N882" s="2">
        <v>49</v>
      </c>
      <c r="O882" s="2">
        <v>22.31</v>
      </c>
      <c r="P882" s="2">
        <v>49.04</v>
      </c>
      <c r="Q882" s="2">
        <v>102.06</v>
      </c>
      <c r="R882" s="2">
        <v>205.74</v>
      </c>
      <c r="S882" s="2">
        <v>205.74</v>
      </c>
      <c r="T882" s="2">
        <v>24.11</v>
      </c>
      <c r="U882" s="2">
        <v>120</v>
      </c>
      <c r="V882" s="2" t="s">
        <v>27</v>
      </c>
      <c r="X882" s="2"/>
      <c r="Y882" s="2"/>
    </row>
    <row r="883" spans="1:25" x14ac:dyDescent="0.25">
      <c r="A883">
        <v>882</v>
      </c>
      <c r="B883" t="s">
        <v>917</v>
      </c>
      <c r="C883" s="1">
        <v>26898</v>
      </c>
      <c r="D883" t="s">
        <v>23</v>
      </c>
      <c r="E883" s="2" t="s">
        <v>169</v>
      </c>
      <c r="F883" s="2" t="s">
        <v>34</v>
      </c>
      <c r="G883" s="2" t="s">
        <v>26</v>
      </c>
      <c r="H883" s="3">
        <v>36468</v>
      </c>
      <c r="I883" s="2">
        <v>1999</v>
      </c>
      <c r="J883" s="2">
        <v>2000</v>
      </c>
      <c r="K883" s="3">
        <v>43677</v>
      </c>
      <c r="L883" s="2">
        <v>0</v>
      </c>
      <c r="M883" s="2" t="s">
        <v>28</v>
      </c>
      <c r="N883" s="2">
        <v>45</v>
      </c>
      <c r="O883" s="2">
        <v>26.2</v>
      </c>
      <c r="P883" s="2">
        <v>45.94</v>
      </c>
      <c r="Q883" s="2">
        <v>106.59</v>
      </c>
      <c r="R883" s="2">
        <v>205.74</v>
      </c>
      <c r="S883" s="2">
        <v>205.74</v>
      </c>
      <c r="T883" s="2">
        <v>25.18</v>
      </c>
      <c r="U883" s="2">
        <v>21</v>
      </c>
      <c r="V883" s="2" t="s">
        <v>28</v>
      </c>
      <c r="X883" s="2"/>
      <c r="Y883" s="2"/>
    </row>
    <row r="884" spans="1:25" x14ac:dyDescent="0.25">
      <c r="A884">
        <v>883</v>
      </c>
      <c r="B884" t="s">
        <v>918</v>
      </c>
      <c r="C884" s="1">
        <v>17657</v>
      </c>
      <c r="D884" t="s">
        <v>23</v>
      </c>
      <c r="E884" s="2" t="s">
        <v>121</v>
      </c>
      <c r="F884" s="2" t="s">
        <v>34</v>
      </c>
      <c r="G884" s="2" t="s">
        <v>30</v>
      </c>
      <c r="H884" s="3">
        <v>25855</v>
      </c>
      <c r="I884" s="2">
        <v>1970</v>
      </c>
      <c r="J884" s="2">
        <v>1976</v>
      </c>
      <c r="K884" s="3">
        <v>43677</v>
      </c>
      <c r="L884" s="2">
        <v>0</v>
      </c>
      <c r="M884" s="2" t="s">
        <v>28</v>
      </c>
      <c r="N884" s="2">
        <v>71</v>
      </c>
      <c r="O884" s="2">
        <v>22.44</v>
      </c>
      <c r="P884" s="2">
        <v>71.239999999999995</v>
      </c>
      <c r="Q884" s="2">
        <v>104.33</v>
      </c>
      <c r="R884" s="2">
        <v>205.74</v>
      </c>
      <c r="S884" s="2">
        <v>205.74</v>
      </c>
      <c r="T884" s="2">
        <v>24.65</v>
      </c>
      <c r="U884" s="2">
        <v>327</v>
      </c>
      <c r="V884" s="2" t="s">
        <v>28</v>
      </c>
      <c r="X884" s="2"/>
      <c r="Y884" s="2"/>
    </row>
    <row r="885" spans="1:25" x14ac:dyDescent="0.25">
      <c r="A885">
        <v>884</v>
      </c>
      <c r="B885" t="s">
        <v>919</v>
      </c>
      <c r="C885" s="1">
        <v>31084</v>
      </c>
      <c r="D885" t="s">
        <v>23</v>
      </c>
      <c r="E885" s="2" t="s">
        <v>169</v>
      </c>
      <c r="F885" s="2" t="s">
        <v>34</v>
      </c>
      <c r="G885" s="2" t="s">
        <v>43</v>
      </c>
      <c r="H885" s="3">
        <v>38294</v>
      </c>
      <c r="I885" s="2">
        <v>2004</v>
      </c>
      <c r="J885" s="2">
        <v>2017</v>
      </c>
      <c r="K885" s="3">
        <v>43677</v>
      </c>
      <c r="L885" s="2">
        <v>0</v>
      </c>
      <c r="M885" s="2" t="s">
        <v>28</v>
      </c>
      <c r="N885" s="2">
        <v>34</v>
      </c>
      <c r="O885" s="2">
        <v>19.739999999999998</v>
      </c>
      <c r="P885" s="2">
        <v>34.479999999999997</v>
      </c>
      <c r="Q885" s="2">
        <v>106.59</v>
      </c>
      <c r="R885" s="2">
        <v>205.74</v>
      </c>
      <c r="S885" s="2">
        <v>205.74</v>
      </c>
      <c r="T885" s="2">
        <v>25.18</v>
      </c>
      <c r="U885" s="2">
        <v>683</v>
      </c>
      <c r="V885" s="2" t="s">
        <v>28</v>
      </c>
      <c r="X885" s="2"/>
      <c r="Y885" s="2"/>
    </row>
    <row r="886" spans="1:25" x14ac:dyDescent="0.25">
      <c r="A886">
        <v>885</v>
      </c>
      <c r="B886" t="s">
        <v>920</v>
      </c>
      <c r="C886" s="1">
        <v>31912</v>
      </c>
      <c r="D886" t="s">
        <v>85</v>
      </c>
      <c r="E886" s="2" t="s">
        <v>169</v>
      </c>
      <c r="F886" s="2" t="s">
        <v>25</v>
      </c>
      <c r="G886" s="2" t="s">
        <v>30</v>
      </c>
      <c r="H886" s="3">
        <v>39022</v>
      </c>
      <c r="I886" s="2">
        <v>2006</v>
      </c>
      <c r="J886" s="2">
        <v>2020</v>
      </c>
      <c r="K886" s="3">
        <v>43677</v>
      </c>
      <c r="L886" s="2">
        <v>0</v>
      </c>
      <c r="M886" s="2" t="s">
        <v>28</v>
      </c>
      <c r="N886" s="2">
        <v>32</v>
      </c>
      <c r="O886" s="2">
        <v>19.47</v>
      </c>
      <c r="P886" s="2">
        <v>32.21</v>
      </c>
      <c r="Q886" s="2">
        <v>106.59</v>
      </c>
      <c r="R886" s="2">
        <v>205.74</v>
      </c>
      <c r="S886" s="2">
        <v>208.28</v>
      </c>
      <c r="T886" s="2">
        <v>25.18</v>
      </c>
      <c r="U886" s="2">
        <v>439</v>
      </c>
      <c r="V886" s="2" t="s">
        <v>28</v>
      </c>
      <c r="X886" s="2"/>
      <c r="Y886" s="2"/>
    </row>
    <row r="887" spans="1:25" x14ac:dyDescent="0.25">
      <c r="A887">
        <v>886</v>
      </c>
      <c r="B887" t="s">
        <v>921</v>
      </c>
      <c r="C887" s="1">
        <v>17831</v>
      </c>
      <c r="D887" t="s">
        <v>23</v>
      </c>
      <c r="E887" s="2" t="s">
        <v>80</v>
      </c>
      <c r="F887" s="2" t="s">
        <v>34</v>
      </c>
      <c r="G887" s="2" t="s">
        <v>30</v>
      </c>
      <c r="H887" s="3">
        <v>28055</v>
      </c>
      <c r="I887" s="2">
        <v>1976</v>
      </c>
      <c r="J887" s="2">
        <v>1985</v>
      </c>
      <c r="K887" s="3">
        <v>43677</v>
      </c>
      <c r="L887" s="2">
        <v>0</v>
      </c>
      <c r="M887" s="2" t="s">
        <v>28</v>
      </c>
      <c r="N887" s="2">
        <v>70</v>
      </c>
      <c r="O887" s="2">
        <v>27.99</v>
      </c>
      <c r="P887" s="2">
        <v>70.760000000000005</v>
      </c>
      <c r="Q887" s="2">
        <v>106.59</v>
      </c>
      <c r="R887" s="2">
        <v>205.74</v>
      </c>
      <c r="S887" s="2">
        <v>205.74</v>
      </c>
      <c r="T887" s="2">
        <v>25.18</v>
      </c>
      <c r="U887" s="2">
        <v>718</v>
      </c>
      <c r="V887" s="2" t="s">
        <v>28</v>
      </c>
      <c r="X887" s="2"/>
      <c r="Y887" s="2"/>
    </row>
    <row r="888" spans="1:25" x14ac:dyDescent="0.25">
      <c r="A888">
        <v>887</v>
      </c>
      <c r="B888" t="s">
        <v>922</v>
      </c>
      <c r="C888" s="1">
        <v>31358</v>
      </c>
      <c r="D888" t="s">
        <v>23</v>
      </c>
      <c r="E888" s="2" t="s">
        <v>169</v>
      </c>
      <c r="F888" s="2" t="s">
        <v>34</v>
      </c>
      <c r="G888" s="2" t="s">
        <v>26</v>
      </c>
      <c r="H888" s="3">
        <v>39777</v>
      </c>
      <c r="I888" s="2">
        <v>2008</v>
      </c>
      <c r="J888" s="2">
        <v>2011</v>
      </c>
      <c r="K888" s="3">
        <v>43677</v>
      </c>
      <c r="L888" s="2">
        <v>0</v>
      </c>
      <c r="M888" s="2" t="s">
        <v>28</v>
      </c>
      <c r="N888" s="2">
        <v>33</v>
      </c>
      <c r="O888" s="2">
        <v>23.05</v>
      </c>
      <c r="P888" s="2">
        <v>33.729999999999997</v>
      </c>
      <c r="Q888" s="2">
        <v>114.76</v>
      </c>
      <c r="R888" s="2">
        <v>205.74</v>
      </c>
      <c r="S888" s="2">
        <v>205.74</v>
      </c>
      <c r="T888" s="2">
        <v>27.11</v>
      </c>
      <c r="U888" s="2">
        <v>138</v>
      </c>
      <c r="V888" s="2" t="s">
        <v>28</v>
      </c>
      <c r="X888" s="2"/>
      <c r="Y888" s="2"/>
    </row>
    <row r="889" spans="1:25" x14ac:dyDescent="0.25">
      <c r="A889">
        <v>888</v>
      </c>
      <c r="B889" t="s">
        <v>923</v>
      </c>
      <c r="C889" s="1">
        <v>15280</v>
      </c>
      <c r="D889" t="s">
        <v>23</v>
      </c>
      <c r="E889" s="2" t="s">
        <v>121</v>
      </c>
      <c r="F889" s="2" t="s">
        <v>34</v>
      </c>
      <c r="G889" s="2" t="s">
        <v>26</v>
      </c>
      <c r="H889" s="3">
        <v>23677</v>
      </c>
      <c r="I889" s="2">
        <v>1964</v>
      </c>
      <c r="J889" s="2">
        <v>1972</v>
      </c>
      <c r="K889" s="3">
        <v>43677</v>
      </c>
      <c r="L889" s="2">
        <v>0</v>
      </c>
      <c r="M889" s="2" t="s">
        <v>28</v>
      </c>
      <c r="N889" s="2">
        <v>77</v>
      </c>
      <c r="O889" s="2">
        <v>22.99</v>
      </c>
      <c r="P889" s="2">
        <v>77.75</v>
      </c>
      <c r="Q889" s="2">
        <v>108.86</v>
      </c>
      <c r="R889" s="2">
        <v>205.74</v>
      </c>
      <c r="S889" s="2">
        <v>205.74</v>
      </c>
      <c r="T889" s="2">
        <v>25.72</v>
      </c>
      <c r="U889" s="2">
        <v>522</v>
      </c>
      <c r="V889" s="2" t="s">
        <v>28</v>
      </c>
      <c r="X889" s="2"/>
      <c r="Y889" s="2"/>
    </row>
    <row r="890" spans="1:25" x14ac:dyDescent="0.25">
      <c r="A890">
        <v>889</v>
      </c>
      <c r="B890" t="s">
        <v>924</v>
      </c>
      <c r="C890" s="1">
        <v>33233</v>
      </c>
      <c r="D890" t="s">
        <v>23</v>
      </c>
      <c r="E890" s="2" t="s">
        <v>169</v>
      </c>
      <c r="F890" s="2" t="s">
        <v>34</v>
      </c>
      <c r="G890" s="2" t="s">
        <v>26</v>
      </c>
      <c r="H890" s="3">
        <v>41941</v>
      </c>
      <c r="I890" s="2">
        <v>2014</v>
      </c>
      <c r="J890" s="2">
        <v>2016</v>
      </c>
      <c r="K890" s="3">
        <v>43677</v>
      </c>
      <c r="L890" s="2">
        <v>0</v>
      </c>
      <c r="M890" s="2" t="s">
        <v>28</v>
      </c>
      <c r="N890" s="2">
        <v>28</v>
      </c>
      <c r="O890" s="2">
        <v>23.84</v>
      </c>
      <c r="P890" s="2">
        <v>28.59</v>
      </c>
      <c r="Q890" s="2">
        <v>98.88</v>
      </c>
      <c r="R890" s="2">
        <v>205.74</v>
      </c>
      <c r="S890" s="2">
        <v>205.74</v>
      </c>
      <c r="T890" s="2">
        <v>23.36</v>
      </c>
      <c r="U890" s="2">
        <v>40</v>
      </c>
      <c r="V890" s="2" t="s">
        <v>28</v>
      </c>
      <c r="X890" s="2"/>
      <c r="Y890" s="2"/>
    </row>
    <row r="891" spans="1:25" x14ac:dyDescent="0.25">
      <c r="A891">
        <v>890</v>
      </c>
      <c r="B891" t="s">
        <v>925</v>
      </c>
      <c r="C891" s="1">
        <v>30355</v>
      </c>
      <c r="D891" t="s">
        <v>23</v>
      </c>
      <c r="E891" s="2" t="s">
        <v>169</v>
      </c>
      <c r="F891" s="2" t="s">
        <v>34</v>
      </c>
      <c r="G891" s="2" t="s">
        <v>26</v>
      </c>
      <c r="H891" s="3">
        <v>39022</v>
      </c>
      <c r="I891" s="2">
        <v>2006</v>
      </c>
      <c r="J891" s="2">
        <v>2008</v>
      </c>
      <c r="K891" s="3">
        <v>43677</v>
      </c>
      <c r="L891" s="2">
        <v>0</v>
      </c>
      <c r="M891" s="2" t="s">
        <v>28</v>
      </c>
      <c r="N891" s="2">
        <v>36</v>
      </c>
      <c r="O891" s="2">
        <v>23.73</v>
      </c>
      <c r="P891" s="2">
        <v>36.47</v>
      </c>
      <c r="Q891" s="2">
        <v>108.86</v>
      </c>
      <c r="R891" s="2">
        <v>205.74</v>
      </c>
      <c r="S891" s="2">
        <v>205.74</v>
      </c>
      <c r="T891" s="2">
        <v>25.72</v>
      </c>
      <c r="U891" s="2">
        <v>102</v>
      </c>
      <c r="V891" s="2" t="s">
        <v>28</v>
      </c>
      <c r="X891" s="2"/>
      <c r="Y891" s="2"/>
    </row>
    <row r="892" spans="1:25" x14ac:dyDescent="0.25">
      <c r="A892">
        <v>891</v>
      </c>
      <c r="B892" t="s">
        <v>926</v>
      </c>
      <c r="C892" s="1">
        <v>31898</v>
      </c>
      <c r="D892" t="s">
        <v>23</v>
      </c>
      <c r="E892" s="2" t="s">
        <v>169</v>
      </c>
      <c r="F892" s="2" t="s">
        <v>34</v>
      </c>
      <c r="G892" s="2" t="s">
        <v>26</v>
      </c>
      <c r="H892" s="3">
        <v>38741</v>
      </c>
      <c r="I892" s="2">
        <v>2005</v>
      </c>
      <c r="J892" s="2">
        <v>2019</v>
      </c>
      <c r="K892" s="3">
        <v>43677</v>
      </c>
      <c r="L892" s="2">
        <v>0</v>
      </c>
      <c r="M892" s="2" t="s">
        <v>28</v>
      </c>
      <c r="N892" s="2">
        <v>32</v>
      </c>
      <c r="O892" s="2">
        <v>18.739999999999998</v>
      </c>
      <c r="P892" s="2">
        <v>32.25</v>
      </c>
      <c r="Q892" s="2">
        <v>108.86</v>
      </c>
      <c r="R892" s="2">
        <v>205.74</v>
      </c>
      <c r="S892" s="2">
        <v>205.74</v>
      </c>
      <c r="T892" s="2">
        <v>25.72</v>
      </c>
      <c r="U892" s="2">
        <v>576</v>
      </c>
      <c r="V892" s="2" t="s">
        <v>28</v>
      </c>
      <c r="X892" s="2"/>
      <c r="Y892" s="2"/>
    </row>
    <row r="893" spans="1:25" x14ac:dyDescent="0.25">
      <c r="A893">
        <v>892</v>
      </c>
      <c r="B893" t="s">
        <v>927</v>
      </c>
      <c r="C893" s="1">
        <v>27673</v>
      </c>
      <c r="D893" t="s">
        <v>23</v>
      </c>
      <c r="E893" s="2" t="s">
        <v>169</v>
      </c>
      <c r="F893" s="2" t="s">
        <v>34</v>
      </c>
      <c r="G893" s="2" t="s">
        <v>26</v>
      </c>
      <c r="H893" s="3">
        <v>36491</v>
      </c>
      <c r="I893" s="2">
        <v>1999</v>
      </c>
      <c r="J893" s="2">
        <v>2000</v>
      </c>
      <c r="K893" s="3">
        <v>43677</v>
      </c>
      <c r="L893" s="2">
        <v>0</v>
      </c>
      <c r="M893" s="2" t="s">
        <v>28</v>
      </c>
      <c r="N893" s="2">
        <v>43</v>
      </c>
      <c r="O893" s="2">
        <v>24.14</v>
      </c>
      <c r="P893" s="2">
        <v>43.82</v>
      </c>
      <c r="Q893" s="2">
        <v>111.13</v>
      </c>
      <c r="R893" s="2">
        <v>205.74</v>
      </c>
      <c r="S893" s="2">
        <v>205.74</v>
      </c>
      <c r="T893" s="2">
        <v>26.25</v>
      </c>
      <c r="U893" s="2">
        <v>5</v>
      </c>
      <c r="V893" s="2" t="s">
        <v>28</v>
      </c>
      <c r="X893" s="2"/>
      <c r="Y893" s="2"/>
    </row>
    <row r="894" spans="1:25" x14ac:dyDescent="0.25">
      <c r="A894">
        <v>893</v>
      </c>
      <c r="B894" t="s">
        <v>928</v>
      </c>
      <c r="C894" s="1">
        <v>29346</v>
      </c>
      <c r="D894" t="s">
        <v>23</v>
      </c>
      <c r="E894" s="2" t="s">
        <v>169</v>
      </c>
      <c r="F894" s="2" t="s">
        <v>34</v>
      </c>
      <c r="G894" s="2" t="s">
        <v>26</v>
      </c>
      <c r="H894" s="3">
        <v>36830</v>
      </c>
      <c r="I894" s="2">
        <v>2000</v>
      </c>
      <c r="J894" s="2">
        <v>2008</v>
      </c>
      <c r="K894" s="3">
        <v>43677</v>
      </c>
      <c r="L894" s="2">
        <v>0</v>
      </c>
      <c r="M894" s="2" t="s">
        <v>28</v>
      </c>
      <c r="N894" s="2">
        <v>39</v>
      </c>
      <c r="O894" s="2">
        <v>20.49</v>
      </c>
      <c r="P894" s="2">
        <v>39.24</v>
      </c>
      <c r="Q894" s="2">
        <v>91.17</v>
      </c>
      <c r="R894" s="2">
        <v>205.74</v>
      </c>
      <c r="S894" s="2">
        <v>205.74</v>
      </c>
      <c r="T894" s="2">
        <v>21.54</v>
      </c>
      <c r="U894" s="2">
        <v>344</v>
      </c>
      <c r="V894" s="2" t="s">
        <v>28</v>
      </c>
      <c r="X894" s="2"/>
      <c r="Y894" s="2"/>
    </row>
    <row r="895" spans="1:25" x14ac:dyDescent="0.25">
      <c r="A895">
        <v>894</v>
      </c>
      <c r="B895" t="s">
        <v>929</v>
      </c>
      <c r="C895" s="1">
        <v>31828</v>
      </c>
      <c r="D895" t="s">
        <v>85</v>
      </c>
      <c r="E895" s="2" t="s">
        <v>169</v>
      </c>
      <c r="F895" s="2" t="s">
        <v>34</v>
      </c>
      <c r="G895" s="2" t="s">
        <v>26</v>
      </c>
      <c r="H895" s="3">
        <v>40116</v>
      </c>
      <c r="I895" s="2">
        <v>2009</v>
      </c>
      <c r="J895" s="2">
        <v>2020</v>
      </c>
      <c r="K895" s="3">
        <v>43677</v>
      </c>
      <c r="L895" s="2">
        <v>0</v>
      </c>
      <c r="M895" s="2" t="s">
        <v>28</v>
      </c>
      <c r="N895" s="2">
        <v>32</v>
      </c>
      <c r="O895" s="2">
        <v>22.69</v>
      </c>
      <c r="P895" s="2">
        <v>32.44</v>
      </c>
      <c r="Q895" s="2">
        <v>113.4</v>
      </c>
      <c r="R895" s="2">
        <v>205.74</v>
      </c>
      <c r="S895" s="2">
        <v>205.74</v>
      </c>
      <c r="T895" s="2">
        <v>26.79</v>
      </c>
      <c r="U895" s="2">
        <v>329</v>
      </c>
      <c r="V895" s="2" t="s">
        <v>28</v>
      </c>
      <c r="X895" s="2"/>
      <c r="Y895" s="2"/>
    </row>
    <row r="896" spans="1:25" x14ac:dyDescent="0.25">
      <c r="A896">
        <v>895</v>
      </c>
      <c r="B896" t="s">
        <v>930</v>
      </c>
      <c r="C896" s="1">
        <v>23917</v>
      </c>
      <c r="D896" t="s">
        <v>23</v>
      </c>
      <c r="E896" s="2" t="s">
        <v>169</v>
      </c>
      <c r="F896" s="2" t="s">
        <v>34</v>
      </c>
      <c r="G896" s="2" t="s">
        <v>26</v>
      </c>
      <c r="H896" s="3">
        <v>32088</v>
      </c>
      <c r="I896" s="2">
        <v>1987</v>
      </c>
      <c r="J896" s="2">
        <v>1988</v>
      </c>
      <c r="K896" s="3">
        <v>43677</v>
      </c>
      <c r="L896" s="2">
        <v>0</v>
      </c>
      <c r="M896" s="2" t="s">
        <v>28</v>
      </c>
      <c r="N896" s="2">
        <v>54</v>
      </c>
      <c r="O896" s="2">
        <v>22.37</v>
      </c>
      <c r="P896" s="2">
        <v>54.1</v>
      </c>
      <c r="Q896" s="2">
        <v>99.79</v>
      </c>
      <c r="R896" s="2">
        <v>205.74</v>
      </c>
      <c r="S896" s="2">
        <v>205.74</v>
      </c>
      <c r="T896" s="2">
        <v>23.57</v>
      </c>
      <c r="U896" s="2">
        <v>4</v>
      </c>
      <c r="V896" s="2" t="s">
        <v>28</v>
      </c>
      <c r="X896" s="2"/>
      <c r="Y896" s="2"/>
    </row>
    <row r="897" spans="1:26" x14ac:dyDescent="0.25">
      <c r="A897">
        <v>896</v>
      </c>
      <c r="B897" t="s">
        <v>931</v>
      </c>
      <c r="C897" s="1">
        <v>20996</v>
      </c>
      <c r="D897" t="s">
        <v>23</v>
      </c>
      <c r="E897" s="2" t="s">
        <v>121</v>
      </c>
      <c r="F897" s="2" t="s">
        <v>34</v>
      </c>
      <c r="G897" s="2" t="s">
        <v>26</v>
      </c>
      <c r="H897" s="3">
        <v>29504</v>
      </c>
      <c r="I897" s="2">
        <v>1980</v>
      </c>
      <c r="J897" s="2">
        <v>1984</v>
      </c>
      <c r="K897" s="3">
        <v>43677</v>
      </c>
      <c r="L897" s="2">
        <v>0</v>
      </c>
      <c r="M897" s="2" t="s">
        <v>28</v>
      </c>
      <c r="N897" s="2">
        <v>62</v>
      </c>
      <c r="O897" s="2">
        <v>23.29</v>
      </c>
      <c r="P897" s="2">
        <v>62.1</v>
      </c>
      <c r="Q897" s="2">
        <v>92.99</v>
      </c>
      <c r="R897" s="2">
        <v>205.74</v>
      </c>
      <c r="S897" s="2">
        <v>205.74</v>
      </c>
      <c r="T897" s="2">
        <v>21.97</v>
      </c>
      <c r="U897" s="2">
        <v>305</v>
      </c>
      <c r="V897" s="2" t="s">
        <v>28</v>
      </c>
      <c r="X897" s="2"/>
      <c r="Y897" s="2"/>
    </row>
    <row r="898" spans="1:26" x14ac:dyDescent="0.25">
      <c r="A898">
        <v>897</v>
      </c>
      <c r="B898" t="s">
        <v>932</v>
      </c>
      <c r="C898" s="1">
        <v>18980</v>
      </c>
      <c r="D898" t="s">
        <v>23</v>
      </c>
      <c r="E898" s="2" t="s">
        <v>169</v>
      </c>
      <c r="F898" s="2" t="s">
        <v>34</v>
      </c>
      <c r="G898" s="2" t="s">
        <v>30</v>
      </c>
      <c r="H898" s="3">
        <v>28055</v>
      </c>
      <c r="I898" s="2">
        <v>1976</v>
      </c>
      <c r="J898" s="2">
        <v>1986</v>
      </c>
      <c r="K898" s="3">
        <v>43677</v>
      </c>
      <c r="L898" s="2">
        <v>0</v>
      </c>
      <c r="M898" s="2" t="s">
        <v>28</v>
      </c>
      <c r="N898" s="2">
        <v>67</v>
      </c>
      <c r="O898" s="2">
        <v>24.85</v>
      </c>
      <c r="P898" s="2">
        <v>67.62</v>
      </c>
      <c r="Q898" s="2">
        <v>95.25</v>
      </c>
      <c r="R898" s="2">
        <v>205.74</v>
      </c>
      <c r="S898" s="2">
        <v>205.74</v>
      </c>
      <c r="T898" s="2">
        <v>22.5</v>
      </c>
      <c r="U898" s="2">
        <v>774</v>
      </c>
      <c r="V898" s="2" t="s">
        <v>28</v>
      </c>
      <c r="X898" s="2"/>
      <c r="Y898" s="2"/>
    </row>
    <row r="899" spans="1:26" x14ac:dyDescent="0.25">
      <c r="A899">
        <v>898</v>
      </c>
      <c r="B899" t="s">
        <v>933</v>
      </c>
      <c r="C899" s="1">
        <v>20913</v>
      </c>
      <c r="D899" t="s">
        <v>23</v>
      </c>
      <c r="E899" s="2" t="s">
        <v>121</v>
      </c>
      <c r="F899" s="2" t="s">
        <v>34</v>
      </c>
      <c r="G899" s="2" t="s">
        <v>26</v>
      </c>
      <c r="H899" s="3">
        <v>30724</v>
      </c>
      <c r="I899" s="2">
        <v>1983</v>
      </c>
      <c r="J899" s="2">
        <v>1998</v>
      </c>
      <c r="K899" s="3">
        <v>43677</v>
      </c>
      <c r="L899" s="2">
        <v>0</v>
      </c>
      <c r="M899" s="2" t="s">
        <v>28</v>
      </c>
      <c r="N899" s="2">
        <v>62</v>
      </c>
      <c r="O899" s="2">
        <v>26.86</v>
      </c>
      <c r="P899" s="2">
        <v>62.32</v>
      </c>
      <c r="Q899" s="2">
        <v>97.52</v>
      </c>
      <c r="R899" s="2">
        <v>205.74</v>
      </c>
      <c r="S899" s="2">
        <v>205.74</v>
      </c>
      <c r="T899" s="2">
        <v>23.04</v>
      </c>
      <c r="U899" s="2">
        <v>726</v>
      </c>
      <c r="V899" s="2" t="s">
        <v>28</v>
      </c>
      <c r="X899" s="2"/>
      <c r="Y899" s="2"/>
    </row>
    <row r="900" spans="1:26" x14ac:dyDescent="0.25">
      <c r="A900">
        <v>899</v>
      </c>
      <c r="B900" t="s">
        <v>934</v>
      </c>
      <c r="C900" s="1">
        <v>19549</v>
      </c>
      <c r="D900" t="s">
        <v>23</v>
      </c>
      <c r="E900" s="2" t="s">
        <v>169</v>
      </c>
      <c r="F900" s="2" t="s">
        <v>34</v>
      </c>
      <c r="G900" s="2" t="s">
        <v>26</v>
      </c>
      <c r="H900" s="3">
        <v>29201</v>
      </c>
      <c r="I900" s="2">
        <v>1979</v>
      </c>
      <c r="J900" s="2">
        <v>1985</v>
      </c>
      <c r="K900" s="3">
        <v>43677</v>
      </c>
      <c r="L900" s="2">
        <v>0</v>
      </c>
      <c r="M900" s="2" t="s">
        <v>28</v>
      </c>
      <c r="N900" s="2">
        <v>66</v>
      </c>
      <c r="O900" s="2">
        <v>26.43</v>
      </c>
      <c r="P900" s="2">
        <v>66.06</v>
      </c>
      <c r="Q900" s="2">
        <v>102.06</v>
      </c>
      <c r="R900" s="2">
        <v>205.74</v>
      </c>
      <c r="S900" s="2">
        <v>205.74</v>
      </c>
      <c r="T900" s="2">
        <v>24.11</v>
      </c>
      <c r="U900" s="2">
        <v>374</v>
      </c>
      <c r="V900" s="2" t="s">
        <v>28</v>
      </c>
      <c r="X900" s="2"/>
      <c r="Y900" s="2"/>
    </row>
    <row r="901" spans="1:26" x14ac:dyDescent="0.25">
      <c r="A901">
        <v>900</v>
      </c>
      <c r="B901" t="s">
        <v>935</v>
      </c>
      <c r="C901" s="1">
        <v>19757</v>
      </c>
      <c r="D901" t="s">
        <v>23</v>
      </c>
      <c r="E901" s="2" t="s">
        <v>121</v>
      </c>
      <c r="F901" s="2" t="s">
        <v>34</v>
      </c>
      <c r="G901" s="2" t="s">
        <v>26</v>
      </c>
      <c r="H901" s="3">
        <v>28056</v>
      </c>
      <c r="I901" s="2">
        <v>1976</v>
      </c>
      <c r="J901" s="2">
        <v>1978</v>
      </c>
      <c r="K901" s="3">
        <v>43297</v>
      </c>
      <c r="L901" s="2">
        <v>1</v>
      </c>
      <c r="M901" s="2" t="s">
        <v>27</v>
      </c>
      <c r="N901" s="2">
        <v>64</v>
      </c>
      <c r="O901" s="2">
        <v>22.72</v>
      </c>
      <c r="P901" s="2">
        <v>64.45</v>
      </c>
      <c r="Q901" s="2">
        <v>102.06</v>
      </c>
      <c r="R901" s="2">
        <v>205.74</v>
      </c>
      <c r="S901" s="2">
        <v>205.74</v>
      </c>
      <c r="T901" s="2">
        <v>24.11</v>
      </c>
      <c r="U901" s="2">
        <v>75</v>
      </c>
      <c r="V901" s="2" t="s">
        <v>28</v>
      </c>
      <c r="W901" s="2" t="s">
        <v>4399</v>
      </c>
      <c r="X901" s="2" t="s">
        <v>4500</v>
      </c>
      <c r="Y901" s="2" t="s">
        <v>4401</v>
      </c>
      <c r="Z901" s="2" t="s">
        <v>4469</v>
      </c>
    </row>
    <row r="902" spans="1:26" x14ac:dyDescent="0.25">
      <c r="A902">
        <v>901</v>
      </c>
      <c r="B902" t="s">
        <v>936</v>
      </c>
      <c r="C902" s="1">
        <v>24203</v>
      </c>
      <c r="D902" t="s">
        <v>23</v>
      </c>
      <c r="E902" s="2" t="s">
        <v>169</v>
      </c>
      <c r="F902" s="2" t="s">
        <v>34</v>
      </c>
      <c r="G902" s="2" t="s">
        <v>26</v>
      </c>
      <c r="H902" s="3">
        <v>32455</v>
      </c>
      <c r="I902" s="2">
        <v>1988</v>
      </c>
      <c r="J902" s="2">
        <v>1989</v>
      </c>
      <c r="K902" s="3">
        <v>43677</v>
      </c>
      <c r="L902" s="2">
        <v>0</v>
      </c>
      <c r="M902" s="2" t="s">
        <v>28</v>
      </c>
      <c r="N902" s="2">
        <v>53</v>
      </c>
      <c r="O902" s="2">
        <v>22.59</v>
      </c>
      <c r="P902" s="2">
        <v>53.32</v>
      </c>
      <c r="Q902" s="2">
        <v>95.25</v>
      </c>
      <c r="R902" s="2">
        <v>205.74</v>
      </c>
      <c r="S902" s="2">
        <v>205.74</v>
      </c>
      <c r="T902" s="2">
        <v>22.5</v>
      </c>
      <c r="U902" s="2">
        <v>51</v>
      </c>
      <c r="V902" s="2" t="s">
        <v>28</v>
      </c>
      <c r="X902" s="2"/>
      <c r="Y902" s="2"/>
    </row>
    <row r="903" spans="1:26" x14ac:dyDescent="0.25">
      <c r="A903">
        <v>902</v>
      </c>
      <c r="B903" t="s">
        <v>937</v>
      </c>
      <c r="C903" s="1">
        <v>33612</v>
      </c>
      <c r="D903" t="s">
        <v>23</v>
      </c>
      <c r="E903" s="2" t="s">
        <v>169</v>
      </c>
      <c r="F903" s="2" t="s">
        <v>34</v>
      </c>
      <c r="G903" s="2" t="s">
        <v>26</v>
      </c>
      <c r="H903" s="3">
        <v>41192</v>
      </c>
      <c r="I903" s="2">
        <v>2012</v>
      </c>
      <c r="J903" s="2">
        <v>2019</v>
      </c>
      <c r="K903" s="3">
        <v>43677</v>
      </c>
      <c r="L903" s="2">
        <v>0</v>
      </c>
      <c r="M903" s="2" t="s">
        <v>28</v>
      </c>
      <c r="N903" s="2">
        <v>27</v>
      </c>
      <c r="O903" s="2">
        <v>20.75</v>
      </c>
      <c r="P903" s="2">
        <v>27.56</v>
      </c>
      <c r="Q903" s="2">
        <v>114.3</v>
      </c>
      <c r="R903" s="2">
        <v>205.74</v>
      </c>
      <c r="S903" s="2">
        <v>205.74</v>
      </c>
      <c r="T903" s="2">
        <v>27</v>
      </c>
      <c r="U903" s="2">
        <v>120</v>
      </c>
      <c r="V903" s="2" t="s">
        <v>27</v>
      </c>
      <c r="X903" s="2"/>
      <c r="Y903" s="2"/>
    </row>
    <row r="904" spans="1:26" x14ac:dyDescent="0.25">
      <c r="A904">
        <v>903</v>
      </c>
      <c r="B904" t="s">
        <v>938</v>
      </c>
      <c r="C904" s="1">
        <v>9270</v>
      </c>
      <c r="D904" t="s">
        <v>23</v>
      </c>
      <c r="E904" s="2" t="s">
        <v>24</v>
      </c>
      <c r="F904" s="2" t="s">
        <v>34</v>
      </c>
      <c r="G904" s="2" t="s">
        <v>30</v>
      </c>
      <c r="H904" s="3">
        <v>17204</v>
      </c>
      <c r="I904" s="2">
        <v>1946</v>
      </c>
      <c r="J904" s="2">
        <v>1953</v>
      </c>
      <c r="K904" s="3">
        <v>30257</v>
      </c>
      <c r="L904" s="2">
        <v>1</v>
      </c>
      <c r="M904" s="2" t="s">
        <v>27</v>
      </c>
      <c r="N904" s="2">
        <v>57</v>
      </c>
      <c r="O904" s="2">
        <v>21.72</v>
      </c>
      <c r="P904" s="2">
        <v>57.46</v>
      </c>
      <c r="Q904" s="2">
        <v>103.42</v>
      </c>
      <c r="R904" s="2">
        <v>205.74</v>
      </c>
      <c r="S904" s="2">
        <v>205.74</v>
      </c>
      <c r="T904" s="2">
        <v>24.43</v>
      </c>
      <c r="U904" s="2">
        <v>268</v>
      </c>
      <c r="V904" s="2" t="s">
        <v>28</v>
      </c>
      <c r="W904" s="2" t="s">
        <v>4384</v>
      </c>
      <c r="X904" s="2" t="s">
        <v>4501</v>
      </c>
      <c r="Y904" s="2" t="s">
        <v>4464</v>
      </c>
      <c r="Z904" s="2" t="s">
        <v>4896</v>
      </c>
    </row>
    <row r="905" spans="1:26" x14ac:dyDescent="0.25">
      <c r="A905">
        <v>904</v>
      </c>
      <c r="B905" t="s">
        <v>939</v>
      </c>
      <c r="C905" s="1">
        <v>25621</v>
      </c>
      <c r="D905" t="s">
        <v>23</v>
      </c>
      <c r="E905" s="2" t="s">
        <v>169</v>
      </c>
      <c r="F905" s="2" t="s">
        <v>34</v>
      </c>
      <c r="G905" s="2" t="s">
        <v>30</v>
      </c>
      <c r="H905" s="3">
        <v>33914</v>
      </c>
      <c r="I905" s="2">
        <v>1992</v>
      </c>
      <c r="J905" s="2">
        <v>2001</v>
      </c>
      <c r="K905" s="3">
        <v>43677</v>
      </c>
      <c r="L905" s="2">
        <v>0</v>
      </c>
      <c r="M905" s="2" t="s">
        <v>28</v>
      </c>
      <c r="N905" s="2">
        <v>49</v>
      </c>
      <c r="O905" s="2">
        <v>22.7</v>
      </c>
      <c r="P905" s="2">
        <v>49.43</v>
      </c>
      <c r="Q905" s="2">
        <v>104.33</v>
      </c>
      <c r="R905" s="2">
        <v>205.74</v>
      </c>
      <c r="S905" s="2">
        <v>205.74</v>
      </c>
      <c r="T905" s="2">
        <v>24.65</v>
      </c>
      <c r="U905" s="2">
        <v>617</v>
      </c>
      <c r="V905" s="2" t="s">
        <v>28</v>
      </c>
      <c r="X905" s="2"/>
      <c r="Y905" s="2"/>
    </row>
    <row r="906" spans="1:26" x14ac:dyDescent="0.25">
      <c r="A906">
        <v>905</v>
      </c>
      <c r="B906" t="s">
        <v>940</v>
      </c>
      <c r="C906" s="1">
        <v>19341</v>
      </c>
      <c r="D906" t="s">
        <v>23</v>
      </c>
      <c r="E906" s="2" t="s">
        <v>169</v>
      </c>
      <c r="F906" s="2" t="s">
        <v>34</v>
      </c>
      <c r="G906" s="2" t="s">
        <v>26</v>
      </c>
      <c r="H906" s="3">
        <v>28055</v>
      </c>
      <c r="I906" s="2">
        <v>1976</v>
      </c>
      <c r="J906" s="2">
        <v>1983</v>
      </c>
      <c r="K906" s="3">
        <v>43677</v>
      </c>
      <c r="L906" s="2">
        <v>0</v>
      </c>
      <c r="M906" s="2" t="s">
        <v>28</v>
      </c>
      <c r="N906" s="2">
        <v>66</v>
      </c>
      <c r="O906" s="2">
        <v>23.86</v>
      </c>
      <c r="P906" s="2">
        <v>66.63</v>
      </c>
      <c r="Q906" s="2">
        <v>92.99</v>
      </c>
      <c r="R906" s="2">
        <v>205.74</v>
      </c>
      <c r="S906" s="2">
        <v>205.74</v>
      </c>
      <c r="T906" s="2">
        <v>21.97</v>
      </c>
      <c r="U906" s="2">
        <v>503</v>
      </c>
      <c r="V906" s="2" t="s">
        <v>28</v>
      </c>
      <c r="X906" s="2"/>
      <c r="Y906" s="2"/>
    </row>
    <row r="907" spans="1:26" x14ac:dyDescent="0.25">
      <c r="A907">
        <v>906</v>
      </c>
      <c r="B907" t="s">
        <v>941</v>
      </c>
      <c r="C907" s="1">
        <v>11887</v>
      </c>
      <c r="D907" t="s">
        <v>23</v>
      </c>
      <c r="E907" s="2" t="s">
        <v>80</v>
      </c>
      <c r="F907" s="2" t="s">
        <v>34</v>
      </c>
      <c r="G907" s="2" t="s">
        <v>30</v>
      </c>
      <c r="H907" s="3">
        <v>20028</v>
      </c>
      <c r="I907" s="2">
        <v>1954</v>
      </c>
      <c r="J907" s="2">
        <v>1966</v>
      </c>
      <c r="K907" s="3">
        <v>39870</v>
      </c>
      <c r="L907" s="2">
        <v>1</v>
      </c>
      <c r="M907" s="2" t="s">
        <v>27</v>
      </c>
      <c r="N907" s="2">
        <v>76</v>
      </c>
      <c r="O907" s="2">
        <v>22.29</v>
      </c>
      <c r="P907" s="2">
        <v>76.61</v>
      </c>
      <c r="Q907" s="2">
        <v>104.33</v>
      </c>
      <c r="R907" s="2">
        <v>205.74</v>
      </c>
      <c r="S907" s="2">
        <v>205.74</v>
      </c>
      <c r="T907" s="2">
        <v>24.65</v>
      </c>
      <c r="U907" s="2">
        <v>905</v>
      </c>
      <c r="V907" s="2" t="s">
        <v>28</v>
      </c>
      <c r="W907" s="2" t="s">
        <v>4395</v>
      </c>
      <c r="X907" s="2" t="s">
        <v>4502</v>
      </c>
      <c r="Y907" s="2" t="s">
        <v>4455</v>
      </c>
      <c r="Z907" s="2" t="s">
        <v>4435</v>
      </c>
    </row>
    <row r="908" spans="1:26" x14ac:dyDescent="0.25">
      <c r="A908">
        <v>907</v>
      </c>
      <c r="B908" t="s">
        <v>942</v>
      </c>
      <c r="C908" s="1">
        <v>28157</v>
      </c>
      <c r="D908" t="s">
        <v>23</v>
      </c>
      <c r="E908" s="2" t="s">
        <v>121</v>
      </c>
      <c r="F908" s="2" t="s">
        <v>34</v>
      </c>
      <c r="G908" s="2" t="s">
        <v>26</v>
      </c>
      <c r="H908" s="3">
        <v>36481</v>
      </c>
      <c r="I908" s="2">
        <v>1999</v>
      </c>
      <c r="J908" s="2">
        <v>2001</v>
      </c>
      <c r="K908" s="3">
        <v>41922</v>
      </c>
      <c r="L908" s="2">
        <v>1</v>
      </c>
      <c r="M908" s="2" t="s">
        <v>27</v>
      </c>
      <c r="N908" s="2">
        <v>37</v>
      </c>
      <c r="O908" s="2">
        <v>22.79</v>
      </c>
      <c r="P908" s="2">
        <v>37.69</v>
      </c>
      <c r="Q908" s="2">
        <v>125.64</v>
      </c>
      <c r="R908" s="2">
        <v>205.74</v>
      </c>
      <c r="S908" s="2">
        <v>205.74</v>
      </c>
      <c r="T908" s="2">
        <v>29.68</v>
      </c>
      <c r="U908" s="2">
        <v>25</v>
      </c>
      <c r="V908" s="2" t="s">
        <v>28</v>
      </c>
      <c r="W908" s="2" t="s">
        <v>4395</v>
      </c>
      <c r="X908" s="2" t="s">
        <v>4503</v>
      </c>
      <c r="Y908" s="2" t="s">
        <v>4455</v>
      </c>
      <c r="Z908" s="2" t="s">
        <v>4435</v>
      </c>
    </row>
    <row r="909" spans="1:26" x14ac:dyDescent="0.25">
      <c r="A909">
        <v>908</v>
      </c>
      <c r="B909" t="s">
        <v>943</v>
      </c>
      <c r="C909" s="1">
        <v>30166</v>
      </c>
      <c r="D909" t="s">
        <v>23</v>
      </c>
      <c r="E909" s="2" t="s">
        <v>169</v>
      </c>
      <c r="F909" s="2" t="s">
        <v>25</v>
      </c>
      <c r="G909" s="2" t="s">
        <v>30</v>
      </c>
      <c r="H909" s="3">
        <v>38384</v>
      </c>
      <c r="I909" s="2">
        <v>2004</v>
      </c>
      <c r="J909" s="2">
        <v>2008</v>
      </c>
      <c r="K909" s="3">
        <v>43677</v>
      </c>
      <c r="L909" s="2">
        <v>0</v>
      </c>
      <c r="M909" s="2" t="s">
        <v>28</v>
      </c>
      <c r="N909" s="2">
        <v>36</v>
      </c>
      <c r="O909" s="2">
        <v>22.5</v>
      </c>
      <c r="P909" s="2">
        <v>36.99</v>
      </c>
      <c r="Q909" s="2">
        <v>95.25</v>
      </c>
      <c r="R909" s="2">
        <v>205.74</v>
      </c>
      <c r="S909" s="2">
        <v>205.74</v>
      </c>
      <c r="T909" s="2">
        <v>22.5</v>
      </c>
      <c r="U909" s="2">
        <v>143</v>
      </c>
      <c r="V909" s="2" t="s">
        <v>28</v>
      </c>
      <c r="X909" s="2"/>
      <c r="Y909" s="2"/>
    </row>
    <row r="910" spans="1:26" x14ac:dyDescent="0.25">
      <c r="A910">
        <v>909</v>
      </c>
      <c r="B910" t="s">
        <v>944</v>
      </c>
      <c r="C910" s="1">
        <v>25820</v>
      </c>
      <c r="D910" t="s">
        <v>23</v>
      </c>
      <c r="E910" s="2" t="s">
        <v>169</v>
      </c>
      <c r="F910" s="2" t="s">
        <v>34</v>
      </c>
      <c r="G910" s="2" t="s">
        <v>26</v>
      </c>
      <c r="H910" s="3">
        <v>34278</v>
      </c>
      <c r="I910" s="2">
        <v>1993</v>
      </c>
      <c r="J910" s="2">
        <v>1994</v>
      </c>
      <c r="K910" s="3">
        <v>43677</v>
      </c>
      <c r="L910" s="2">
        <v>0</v>
      </c>
      <c r="M910" s="2" t="s">
        <v>28</v>
      </c>
      <c r="N910" s="2">
        <v>48</v>
      </c>
      <c r="O910" s="2">
        <v>23.16</v>
      </c>
      <c r="P910" s="2">
        <v>48.89</v>
      </c>
      <c r="Q910" s="2">
        <v>106.59</v>
      </c>
      <c r="R910" s="2">
        <v>205.74</v>
      </c>
      <c r="S910" s="2">
        <v>205.74</v>
      </c>
      <c r="T910" s="2">
        <v>25.18</v>
      </c>
      <c r="U910" s="2">
        <v>68</v>
      </c>
      <c r="V910" s="2" t="s">
        <v>28</v>
      </c>
      <c r="X910" s="2"/>
      <c r="Y910" s="2"/>
    </row>
    <row r="911" spans="1:26" x14ac:dyDescent="0.25">
      <c r="A911">
        <v>910</v>
      </c>
      <c r="B911" t="s">
        <v>945</v>
      </c>
      <c r="C911" s="1">
        <v>18848</v>
      </c>
      <c r="D911" t="s">
        <v>23</v>
      </c>
      <c r="E911" s="2" t="s">
        <v>169</v>
      </c>
      <c r="F911" s="2" t="s">
        <v>34</v>
      </c>
      <c r="G911" s="2" t="s">
        <v>26</v>
      </c>
      <c r="H911" s="3">
        <v>29141</v>
      </c>
      <c r="I911" s="2">
        <v>1979</v>
      </c>
      <c r="J911" s="2">
        <v>1980</v>
      </c>
      <c r="K911" s="3">
        <v>43677</v>
      </c>
      <c r="L911" s="2">
        <v>0</v>
      </c>
      <c r="M911" s="2" t="s">
        <v>28</v>
      </c>
      <c r="N911" s="2">
        <v>67</v>
      </c>
      <c r="O911" s="2">
        <v>28.18</v>
      </c>
      <c r="P911" s="2">
        <v>67.98</v>
      </c>
      <c r="Q911" s="2">
        <v>102.06</v>
      </c>
      <c r="R911" s="2">
        <v>205.74</v>
      </c>
      <c r="S911" s="2">
        <v>205.74</v>
      </c>
      <c r="T911" s="2">
        <v>24.11</v>
      </c>
      <c r="U911" s="2">
        <v>26</v>
      </c>
      <c r="V911" s="2" t="s">
        <v>28</v>
      </c>
      <c r="X911" s="2"/>
      <c r="Y911" s="2"/>
    </row>
    <row r="912" spans="1:26" x14ac:dyDescent="0.25">
      <c r="A912">
        <v>911</v>
      </c>
      <c r="B912" t="s">
        <v>946</v>
      </c>
      <c r="C912" s="1">
        <v>26628</v>
      </c>
      <c r="D912" t="s">
        <v>23</v>
      </c>
      <c r="E912" s="2" t="s">
        <v>169</v>
      </c>
      <c r="F912" s="2" t="s">
        <v>34</v>
      </c>
      <c r="G912" s="2" t="s">
        <v>26</v>
      </c>
      <c r="H912" s="3">
        <v>36196</v>
      </c>
      <c r="I912" s="2">
        <v>1998</v>
      </c>
      <c r="J912" s="2">
        <v>2001</v>
      </c>
      <c r="K912" s="3">
        <v>43677</v>
      </c>
      <c r="L912" s="2">
        <v>0</v>
      </c>
      <c r="M912" s="2" t="s">
        <v>28</v>
      </c>
      <c r="N912" s="2">
        <v>46</v>
      </c>
      <c r="O912" s="2">
        <v>26.2</v>
      </c>
      <c r="P912" s="2">
        <v>46.68</v>
      </c>
      <c r="Q912" s="2">
        <v>104.33</v>
      </c>
      <c r="R912" s="2">
        <v>205.74</v>
      </c>
      <c r="S912" s="2">
        <v>205.74</v>
      </c>
      <c r="T912" s="2">
        <v>24.65</v>
      </c>
      <c r="U912" s="2">
        <v>126</v>
      </c>
      <c r="V912" s="2" t="s">
        <v>28</v>
      </c>
      <c r="X912" s="2"/>
      <c r="Y912" s="2"/>
    </row>
    <row r="913" spans="1:26" x14ac:dyDescent="0.25">
      <c r="A913">
        <v>912</v>
      </c>
      <c r="B913" t="s">
        <v>947</v>
      </c>
      <c r="C913" s="1">
        <v>29635</v>
      </c>
      <c r="D913" t="s">
        <v>23</v>
      </c>
      <c r="E913" s="2" t="s">
        <v>169</v>
      </c>
      <c r="F913" s="2" t="s">
        <v>25</v>
      </c>
      <c r="G913" s="2" t="s">
        <v>30</v>
      </c>
      <c r="H913" s="3">
        <v>37194</v>
      </c>
      <c r="I913" s="2">
        <v>2001</v>
      </c>
      <c r="J913" s="2">
        <v>2015</v>
      </c>
      <c r="K913" s="3">
        <v>43677</v>
      </c>
      <c r="L913" s="2">
        <v>0</v>
      </c>
      <c r="M913" s="2" t="s">
        <v>28</v>
      </c>
      <c r="N913" s="2">
        <v>38</v>
      </c>
      <c r="O913" s="2">
        <v>20.7</v>
      </c>
      <c r="P913" s="2">
        <v>38.44</v>
      </c>
      <c r="Q913" s="2">
        <v>99.79</v>
      </c>
      <c r="R913" s="2">
        <v>205.74</v>
      </c>
      <c r="S913" s="2">
        <v>205.74</v>
      </c>
      <c r="T913" s="2">
        <v>23.57</v>
      </c>
      <c r="U913" s="2">
        <v>797</v>
      </c>
      <c r="V913" s="2" t="s">
        <v>28</v>
      </c>
      <c r="X913" s="2"/>
      <c r="Y913" s="2"/>
    </row>
    <row r="914" spans="1:26" x14ac:dyDescent="0.25">
      <c r="A914">
        <v>913</v>
      </c>
      <c r="B914" t="s">
        <v>948</v>
      </c>
      <c r="C914" s="1">
        <v>13960</v>
      </c>
      <c r="D914" t="s">
        <v>23</v>
      </c>
      <c r="E914" s="2" t="s">
        <v>169</v>
      </c>
      <c r="F914" s="2" t="s">
        <v>34</v>
      </c>
      <c r="G914" s="2" t="s">
        <v>30</v>
      </c>
      <c r="H914" s="3">
        <v>22586</v>
      </c>
      <c r="I914" s="2">
        <v>1961</v>
      </c>
      <c r="J914" s="2">
        <v>1962</v>
      </c>
      <c r="K914" s="3">
        <v>29280</v>
      </c>
      <c r="L914" s="2">
        <v>1</v>
      </c>
      <c r="M914" s="2" t="s">
        <v>27</v>
      </c>
      <c r="N914" s="2">
        <v>41</v>
      </c>
      <c r="O914" s="2">
        <v>23.62</v>
      </c>
      <c r="P914" s="2">
        <v>41.94</v>
      </c>
      <c r="Q914" s="2">
        <v>95.25</v>
      </c>
      <c r="R914" s="2">
        <v>205.74</v>
      </c>
      <c r="S914" s="2">
        <v>205.74</v>
      </c>
      <c r="T914" s="2">
        <v>22.5</v>
      </c>
      <c r="U914" s="2">
        <v>5</v>
      </c>
      <c r="V914" s="2" t="s">
        <v>28</v>
      </c>
      <c r="W914" s="2" t="s">
        <v>4402</v>
      </c>
      <c r="X914" s="2" t="s">
        <v>4505</v>
      </c>
      <c r="Y914" s="2" t="s">
        <v>4458</v>
      </c>
      <c r="Z914" s="2" t="s">
        <v>4902</v>
      </c>
    </row>
    <row r="915" spans="1:26" x14ac:dyDescent="0.25">
      <c r="A915">
        <v>914</v>
      </c>
      <c r="B915" t="s">
        <v>949</v>
      </c>
      <c r="C915" s="1">
        <v>23406</v>
      </c>
      <c r="D915" t="s">
        <v>23</v>
      </c>
      <c r="E915" s="2" t="s">
        <v>169</v>
      </c>
      <c r="F915" s="2" t="s">
        <v>34</v>
      </c>
      <c r="G915" s="2" t="s">
        <v>26</v>
      </c>
      <c r="H915" s="3">
        <v>31752</v>
      </c>
      <c r="I915" s="2">
        <v>1986</v>
      </c>
      <c r="J915" s="2">
        <v>1987</v>
      </c>
      <c r="K915" s="3">
        <v>43677</v>
      </c>
      <c r="L915" s="2">
        <v>0</v>
      </c>
      <c r="M915" s="2" t="s">
        <v>28</v>
      </c>
      <c r="N915" s="2">
        <v>55</v>
      </c>
      <c r="O915" s="2">
        <v>22.85</v>
      </c>
      <c r="P915" s="2">
        <v>55.5</v>
      </c>
      <c r="Q915" s="2">
        <v>106.59</v>
      </c>
      <c r="R915" s="2">
        <v>205.74</v>
      </c>
      <c r="S915" s="2">
        <v>205.74</v>
      </c>
      <c r="T915" s="2">
        <v>25.18</v>
      </c>
      <c r="U915" s="2">
        <v>6</v>
      </c>
      <c r="V915" s="2" t="s">
        <v>28</v>
      </c>
      <c r="X915" s="2"/>
      <c r="Y915" s="2"/>
    </row>
    <row r="916" spans="1:26" x14ac:dyDescent="0.25">
      <c r="A916">
        <v>915</v>
      </c>
      <c r="B916" t="s">
        <v>950</v>
      </c>
      <c r="C916" s="1">
        <v>20212</v>
      </c>
      <c r="D916" t="s">
        <v>23</v>
      </c>
      <c r="E916" s="2" t="s">
        <v>169</v>
      </c>
      <c r="F916" s="2" t="s">
        <v>34</v>
      </c>
      <c r="G916" s="2" t="s">
        <v>26</v>
      </c>
      <c r="H916" s="3">
        <v>28416</v>
      </c>
      <c r="I916" s="2">
        <v>1977</v>
      </c>
      <c r="J916" s="2">
        <v>1982</v>
      </c>
      <c r="K916" s="3">
        <v>43677</v>
      </c>
      <c r="L916" s="2">
        <v>0</v>
      </c>
      <c r="M916" s="2" t="s">
        <v>28</v>
      </c>
      <c r="N916" s="2">
        <v>64</v>
      </c>
      <c r="O916" s="2">
        <v>22.46</v>
      </c>
      <c r="P916" s="2">
        <v>64.239999999999995</v>
      </c>
      <c r="Q916" s="2">
        <v>95.25</v>
      </c>
      <c r="R916" s="2">
        <v>205.74</v>
      </c>
      <c r="S916" s="2">
        <v>205.74</v>
      </c>
      <c r="T916" s="2">
        <v>22.5</v>
      </c>
      <c r="U916" s="2">
        <v>283</v>
      </c>
      <c r="V916" s="2" t="s">
        <v>28</v>
      </c>
      <c r="X916" s="2"/>
      <c r="Y916" s="2"/>
    </row>
    <row r="917" spans="1:26" x14ac:dyDescent="0.25">
      <c r="A917">
        <v>916</v>
      </c>
      <c r="B917" t="s">
        <v>951</v>
      </c>
      <c r="C917" s="1">
        <v>16860</v>
      </c>
      <c r="D917" t="s">
        <v>23</v>
      </c>
      <c r="E917" s="2" t="s">
        <v>121</v>
      </c>
      <c r="F917" s="2" t="s">
        <v>34</v>
      </c>
      <c r="G917" s="2" t="s">
        <v>30</v>
      </c>
      <c r="H917" s="3">
        <v>25129</v>
      </c>
      <c r="I917" s="2">
        <v>1968</v>
      </c>
      <c r="J917" s="2">
        <v>1969</v>
      </c>
      <c r="K917" s="3">
        <v>39746</v>
      </c>
      <c r="L917" s="2">
        <v>1</v>
      </c>
      <c r="M917" s="2" t="s">
        <v>27</v>
      </c>
      <c r="N917" s="2">
        <v>62</v>
      </c>
      <c r="O917" s="2">
        <v>22.64</v>
      </c>
      <c r="P917" s="2">
        <v>62.66</v>
      </c>
      <c r="Q917" s="2">
        <v>97.52</v>
      </c>
      <c r="R917" s="2">
        <v>205.74</v>
      </c>
      <c r="S917" s="2">
        <v>205.74</v>
      </c>
      <c r="T917" s="2">
        <v>23.04</v>
      </c>
      <c r="U917" s="2">
        <v>8</v>
      </c>
      <c r="V917" s="2" t="s">
        <v>28</v>
      </c>
      <c r="W917" s="2" t="s">
        <v>4399</v>
      </c>
      <c r="X917" s="2" t="s">
        <v>4500</v>
      </c>
      <c r="Y917" s="2" t="s">
        <v>4401</v>
      </c>
      <c r="Z917" s="2" t="s">
        <v>4469</v>
      </c>
    </row>
    <row r="918" spans="1:26" x14ac:dyDescent="0.25">
      <c r="A918">
        <v>917</v>
      </c>
      <c r="B918" t="s">
        <v>952</v>
      </c>
      <c r="C918" s="1">
        <v>22079</v>
      </c>
      <c r="D918" t="s">
        <v>23</v>
      </c>
      <c r="E918" s="2" t="s">
        <v>169</v>
      </c>
      <c r="F918" s="2" t="s">
        <v>34</v>
      </c>
      <c r="G918" s="2" t="s">
        <v>30</v>
      </c>
      <c r="H918" s="3">
        <v>30387</v>
      </c>
      <c r="I918" s="2">
        <v>1982</v>
      </c>
      <c r="J918" s="2">
        <v>1985</v>
      </c>
      <c r="K918" s="3">
        <v>43677</v>
      </c>
      <c r="L918" s="2">
        <v>0</v>
      </c>
      <c r="M918" s="2" t="s">
        <v>28</v>
      </c>
      <c r="N918" s="2">
        <v>59</v>
      </c>
      <c r="O918" s="2">
        <v>22.75</v>
      </c>
      <c r="P918" s="2">
        <v>59.13</v>
      </c>
      <c r="Q918" s="2">
        <v>108.86</v>
      </c>
      <c r="R918" s="2">
        <v>205.74</v>
      </c>
      <c r="S918" s="2">
        <v>205.74</v>
      </c>
      <c r="T918" s="2">
        <v>25.72</v>
      </c>
      <c r="U918" s="2">
        <v>118</v>
      </c>
      <c r="V918" s="2" t="s">
        <v>28</v>
      </c>
      <c r="X918" s="2"/>
      <c r="Y918" s="2"/>
    </row>
    <row r="919" spans="1:26" x14ac:dyDescent="0.25">
      <c r="A919">
        <v>918</v>
      </c>
      <c r="B919" t="s">
        <v>953</v>
      </c>
      <c r="C919" s="1">
        <v>24499</v>
      </c>
      <c r="D919" t="s">
        <v>23</v>
      </c>
      <c r="E919" s="2" t="s">
        <v>169</v>
      </c>
      <c r="F919" s="2" t="s">
        <v>34</v>
      </c>
      <c r="G919" s="2" t="s">
        <v>30</v>
      </c>
      <c r="H919" s="3">
        <v>32828</v>
      </c>
      <c r="I919" s="2">
        <v>1989</v>
      </c>
      <c r="J919" s="2">
        <v>1991</v>
      </c>
      <c r="K919" s="3">
        <v>43677</v>
      </c>
      <c r="L919" s="2">
        <v>0</v>
      </c>
      <c r="M919" s="2" t="s">
        <v>28</v>
      </c>
      <c r="N919" s="2">
        <v>52</v>
      </c>
      <c r="O919" s="2">
        <v>22.8</v>
      </c>
      <c r="P919" s="2">
        <v>52.51</v>
      </c>
      <c r="Q919" s="2">
        <v>102.06</v>
      </c>
      <c r="R919" s="2">
        <v>205.74</v>
      </c>
      <c r="S919" s="2">
        <v>205.74</v>
      </c>
      <c r="T919" s="2">
        <v>24.11</v>
      </c>
      <c r="U919" s="2">
        <v>89</v>
      </c>
      <c r="V919" s="2" t="s">
        <v>28</v>
      </c>
      <c r="X919" s="2"/>
      <c r="Y919" s="2"/>
    </row>
    <row r="920" spans="1:26" x14ac:dyDescent="0.25">
      <c r="A920">
        <v>919</v>
      </c>
      <c r="B920" t="s">
        <v>954</v>
      </c>
      <c r="C920" s="1">
        <v>31904</v>
      </c>
      <c r="D920" t="s">
        <v>23</v>
      </c>
      <c r="E920" s="2" t="s">
        <v>169</v>
      </c>
      <c r="F920" s="2" t="s">
        <v>25</v>
      </c>
      <c r="G920" s="2" t="s">
        <v>30</v>
      </c>
      <c r="H920" s="3">
        <v>38660</v>
      </c>
      <c r="I920" s="2">
        <v>2005</v>
      </c>
      <c r="J920" s="2">
        <v>2007</v>
      </c>
      <c r="K920" s="3">
        <v>43677</v>
      </c>
      <c r="L920" s="2">
        <v>0</v>
      </c>
      <c r="M920" s="2" t="s">
        <v>28</v>
      </c>
      <c r="N920" s="2">
        <v>32</v>
      </c>
      <c r="O920" s="2">
        <v>18.5</v>
      </c>
      <c r="P920" s="2">
        <v>32.229999999999997</v>
      </c>
      <c r="Q920" s="2">
        <v>92.08</v>
      </c>
      <c r="R920" s="2">
        <v>205.74</v>
      </c>
      <c r="S920" s="2">
        <v>205.74</v>
      </c>
      <c r="T920" s="2">
        <v>21.75</v>
      </c>
      <c r="U920" s="2">
        <v>34</v>
      </c>
      <c r="V920" s="2" t="s">
        <v>28</v>
      </c>
      <c r="X920" s="2"/>
      <c r="Y920" s="2"/>
    </row>
    <row r="921" spans="1:26" x14ac:dyDescent="0.25">
      <c r="A921">
        <v>920</v>
      </c>
      <c r="B921" t="s">
        <v>955</v>
      </c>
      <c r="C921" s="1">
        <v>20730</v>
      </c>
      <c r="D921" t="s">
        <v>23</v>
      </c>
      <c r="E921" s="2" t="s">
        <v>24</v>
      </c>
      <c r="F921" s="2" t="s">
        <v>34</v>
      </c>
      <c r="G921" s="2" t="s">
        <v>30</v>
      </c>
      <c r="H921" s="3">
        <v>29141</v>
      </c>
      <c r="I921" s="2">
        <v>1979</v>
      </c>
      <c r="J921" s="2">
        <v>1980</v>
      </c>
      <c r="K921" s="3">
        <v>43677</v>
      </c>
      <c r="L921" s="2">
        <v>0</v>
      </c>
      <c r="M921" s="2" t="s">
        <v>28</v>
      </c>
      <c r="N921" s="2">
        <v>62</v>
      </c>
      <c r="O921" s="2">
        <v>23.03</v>
      </c>
      <c r="P921" s="2">
        <v>62.83</v>
      </c>
      <c r="Q921" s="2">
        <v>99.79</v>
      </c>
      <c r="R921" s="2">
        <v>205.74</v>
      </c>
      <c r="S921" s="2">
        <v>205.74</v>
      </c>
      <c r="T921" s="2">
        <v>23.57</v>
      </c>
      <c r="U921" s="2">
        <v>8</v>
      </c>
      <c r="V921" s="2" t="s">
        <v>28</v>
      </c>
      <c r="X921" s="2"/>
      <c r="Y921" s="2"/>
    </row>
    <row r="922" spans="1:26" x14ac:dyDescent="0.25">
      <c r="A922">
        <v>921</v>
      </c>
      <c r="B922" t="s">
        <v>956</v>
      </c>
      <c r="C922" s="1">
        <v>23643</v>
      </c>
      <c r="D922" t="s">
        <v>23</v>
      </c>
      <c r="E922" s="2" t="s">
        <v>121</v>
      </c>
      <c r="F922" s="2" t="s">
        <v>34</v>
      </c>
      <c r="G922" s="2" t="s">
        <v>30</v>
      </c>
      <c r="H922" s="3">
        <v>31716</v>
      </c>
      <c r="I922" s="2">
        <v>1986</v>
      </c>
      <c r="J922" s="2">
        <v>1997</v>
      </c>
      <c r="K922" s="3">
        <v>43677</v>
      </c>
      <c r="L922" s="2">
        <v>0</v>
      </c>
      <c r="M922" s="2" t="s">
        <v>28</v>
      </c>
      <c r="N922" s="2">
        <v>54</v>
      </c>
      <c r="O922" s="2">
        <v>22.1</v>
      </c>
      <c r="P922" s="2">
        <v>54.85</v>
      </c>
      <c r="Q922" s="2">
        <v>99.79</v>
      </c>
      <c r="R922" s="2">
        <v>205.74</v>
      </c>
      <c r="S922" s="2">
        <v>205.74</v>
      </c>
      <c r="T922" s="2">
        <v>23.57</v>
      </c>
      <c r="U922" s="2">
        <v>420</v>
      </c>
      <c r="V922" s="2" t="s">
        <v>28</v>
      </c>
      <c r="X922" s="2"/>
      <c r="Y922" s="2"/>
    </row>
    <row r="923" spans="1:26" x14ac:dyDescent="0.25">
      <c r="A923">
        <v>922</v>
      </c>
      <c r="B923" t="s">
        <v>957</v>
      </c>
      <c r="C923" s="1">
        <v>19868</v>
      </c>
      <c r="D923" t="s">
        <v>23</v>
      </c>
      <c r="E923" s="2" t="s">
        <v>121</v>
      </c>
      <c r="F923" s="2" t="s">
        <v>34</v>
      </c>
      <c r="G923" s="2" t="s">
        <v>30</v>
      </c>
      <c r="H923" s="3">
        <v>28055</v>
      </c>
      <c r="I923" s="2">
        <v>1976</v>
      </c>
      <c r="J923" s="2">
        <v>1986</v>
      </c>
      <c r="K923" s="3">
        <v>43677</v>
      </c>
      <c r="L923" s="2">
        <v>0</v>
      </c>
      <c r="M923" s="2" t="s">
        <v>28</v>
      </c>
      <c r="N923" s="2">
        <v>65</v>
      </c>
      <c r="O923" s="2">
        <v>22.41</v>
      </c>
      <c r="P923" s="2">
        <v>65.19</v>
      </c>
      <c r="Q923" s="2">
        <v>104.33</v>
      </c>
      <c r="R923" s="2">
        <v>205.74</v>
      </c>
      <c r="S923" s="2">
        <v>205.74</v>
      </c>
      <c r="T923" s="2">
        <v>24.65</v>
      </c>
      <c r="U923" s="2">
        <v>510</v>
      </c>
      <c r="V923" s="2" t="s">
        <v>28</v>
      </c>
      <c r="X923" s="2"/>
      <c r="Y923" s="2"/>
    </row>
    <row r="924" spans="1:26" x14ac:dyDescent="0.25">
      <c r="A924">
        <v>923</v>
      </c>
      <c r="B924" t="s">
        <v>958</v>
      </c>
      <c r="C924" s="1">
        <v>31111</v>
      </c>
      <c r="D924" t="s">
        <v>23</v>
      </c>
      <c r="E924" s="2" t="s">
        <v>169</v>
      </c>
      <c r="F924" s="2" t="s">
        <v>34</v>
      </c>
      <c r="G924" s="2" t="s">
        <v>30</v>
      </c>
      <c r="H924" s="3">
        <v>39761</v>
      </c>
      <c r="I924" s="2">
        <v>2008</v>
      </c>
      <c r="J924" s="2">
        <v>2009</v>
      </c>
      <c r="K924" s="3">
        <v>43677</v>
      </c>
      <c r="L924" s="2">
        <v>0</v>
      </c>
      <c r="M924" s="2" t="s">
        <v>28</v>
      </c>
      <c r="N924" s="2">
        <v>34</v>
      </c>
      <c r="O924" s="2">
        <v>23.68</v>
      </c>
      <c r="P924" s="2">
        <v>34.4</v>
      </c>
      <c r="Q924" s="2">
        <v>105.23</v>
      </c>
      <c r="R924" s="2">
        <v>205.74</v>
      </c>
      <c r="S924" s="2">
        <v>205.74</v>
      </c>
      <c r="T924" s="2">
        <v>24.86</v>
      </c>
      <c r="U924" s="2">
        <v>40</v>
      </c>
      <c r="V924" s="2" t="s">
        <v>28</v>
      </c>
      <c r="X924" s="2"/>
      <c r="Y924" s="2"/>
    </row>
    <row r="925" spans="1:26" x14ac:dyDescent="0.25">
      <c r="A925">
        <v>924</v>
      </c>
      <c r="B925" t="s">
        <v>959</v>
      </c>
      <c r="C925" s="1">
        <v>30578</v>
      </c>
      <c r="D925" t="s">
        <v>23</v>
      </c>
      <c r="E925" s="2" t="s">
        <v>169</v>
      </c>
      <c r="F925" s="2" t="s">
        <v>34</v>
      </c>
      <c r="G925" s="2" t="s">
        <v>26</v>
      </c>
      <c r="H925" s="3">
        <v>39410</v>
      </c>
      <c r="I925" s="2">
        <v>2007</v>
      </c>
      <c r="J925" s="2">
        <v>2016</v>
      </c>
      <c r="K925" s="3">
        <v>43677</v>
      </c>
      <c r="L925" s="2">
        <v>0</v>
      </c>
      <c r="M925" s="2" t="s">
        <v>28</v>
      </c>
      <c r="N925" s="2">
        <v>35</v>
      </c>
      <c r="O925" s="2">
        <v>24.18</v>
      </c>
      <c r="P925" s="2">
        <v>35.86</v>
      </c>
      <c r="Q925" s="2">
        <v>112.49</v>
      </c>
      <c r="R925" s="2">
        <v>205.74</v>
      </c>
      <c r="S925" s="2">
        <v>205.74</v>
      </c>
      <c r="T925" s="2">
        <v>26.58</v>
      </c>
      <c r="U925" s="2">
        <v>466</v>
      </c>
      <c r="V925" s="2" t="s">
        <v>28</v>
      </c>
      <c r="X925" s="2"/>
      <c r="Y925" s="2"/>
    </row>
    <row r="926" spans="1:26" x14ac:dyDescent="0.25">
      <c r="A926">
        <v>925</v>
      </c>
      <c r="B926" t="s">
        <v>960</v>
      </c>
      <c r="C926" s="1">
        <v>32454</v>
      </c>
      <c r="D926" t="s">
        <v>23</v>
      </c>
      <c r="E926" s="2" t="s">
        <v>169</v>
      </c>
      <c r="F926" s="2" t="s">
        <v>34</v>
      </c>
      <c r="G926" s="2" t="s">
        <v>26</v>
      </c>
      <c r="H926" s="3">
        <v>40543</v>
      </c>
      <c r="I926" s="2">
        <v>2010</v>
      </c>
      <c r="J926" s="2">
        <v>2011</v>
      </c>
      <c r="K926" s="3">
        <v>43677</v>
      </c>
      <c r="L926" s="2">
        <v>0</v>
      </c>
      <c r="M926" s="2" t="s">
        <v>28</v>
      </c>
      <c r="N926" s="2">
        <v>30</v>
      </c>
      <c r="O926" s="2">
        <v>22.15</v>
      </c>
      <c r="P926" s="2">
        <v>30.73</v>
      </c>
      <c r="Q926" s="2">
        <v>106.14</v>
      </c>
      <c r="R926" s="2">
        <v>205.74</v>
      </c>
      <c r="S926" s="2">
        <v>205.74</v>
      </c>
      <c r="T926" s="2">
        <v>25.08</v>
      </c>
      <c r="U926" s="2">
        <v>1</v>
      </c>
      <c r="V926" s="2" t="s">
        <v>28</v>
      </c>
      <c r="X926" s="2"/>
      <c r="Y926" s="2"/>
    </row>
    <row r="927" spans="1:26" x14ac:dyDescent="0.25">
      <c r="A927">
        <v>926</v>
      </c>
      <c r="B927" t="s">
        <v>961</v>
      </c>
      <c r="C927" s="1">
        <v>30435</v>
      </c>
      <c r="D927" t="s">
        <v>23</v>
      </c>
      <c r="E927" s="2" t="s">
        <v>169</v>
      </c>
      <c r="F927" s="2" t="s">
        <v>34</v>
      </c>
      <c r="G927" s="2" t="s">
        <v>30</v>
      </c>
      <c r="H927" s="3">
        <v>38662</v>
      </c>
      <c r="I927" s="2">
        <v>2005</v>
      </c>
      <c r="J927" s="2">
        <v>2017</v>
      </c>
      <c r="K927" s="3">
        <v>43677</v>
      </c>
      <c r="L927" s="2">
        <v>0</v>
      </c>
      <c r="M927" s="2" t="s">
        <v>28</v>
      </c>
      <c r="N927" s="2">
        <v>36</v>
      </c>
      <c r="O927" s="2">
        <v>22.52</v>
      </c>
      <c r="P927" s="2">
        <v>36.25</v>
      </c>
      <c r="Q927" s="2">
        <v>111.13</v>
      </c>
      <c r="R927" s="2">
        <v>205.74</v>
      </c>
      <c r="S927" s="2">
        <v>205.74</v>
      </c>
      <c r="T927" s="2">
        <v>26.25</v>
      </c>
      <c r="U927" s="2">
        <v>685</v>
      </c>
      <c r="V927" s="2" t="s">
        <v>27</v>
      </c>
      <c r="X927" s="2"/>
      <c r="Y927" s="2"/>
    </row>
    <row r="928" spans="1:26" x14ac:dyDescent="0.25">
      <c r="A928">
        <v>927</v>
      </c>
      <c r="B928" t="s">
        <v>962</v>
      </c>
      <c r="C928" s="1">
        <v>21346</v>
      </c>
      <c r="D928" t="s">
        <v>23</v>
      </c>
      <c r="E928" s="2" t="s">
        <v>169</v>
      </c>
      <c r="F928" s="2" t="s">
        <v>34</v>
      </c>
      <c r="G928" s="2" t="s">
        <v>30</v>
      </c>
      <c r="H928" s="3">
        <v>30258</v>
      </c>
      <c r="I928" s="2">
        <v>1982</v>
      </c>
      <c r="J928" s="2">
        <v>1984</v>
      </c>
      <c r="K928" s="3">
        <v>43677</v>
      </c>
      <c r="L928" s="2">
        <v>0</v>
      </c>
      <c r="M928" s="2" t="s">
        <v>28</v>
      </c>
      <c r="N928" s="2">
        <v>61</v>
      </c>
      <c r="O928" s="2">
        <v>24.4</v>
      </c>
      <c r="P928" s="2">
        <v>61.14</v>
      </c>
      <c r="Q928" s="2">
        <v>102.06</v>
      </c>
      <c r="R928" s="2">
        <v>205.74</v>
      </c>
      <c r="S928" s="2">
        <v>205.74</v>
      </c>
      <c r="T928" s="2">
        <v>24.11</v>
      </c>
      <c r="U928" s="2">
        <v>10</v>
      </c>
      <c r="V928" s="2" t="s">
        <v>28</v>
      </c>
      <c r="X928" s="2"/>
      <c r="Y928" s="2"/>
    </row>
    <row r="929" spans="1:26" x14ac:dyDescent="0.25">
      <c r="A929">
        <v>928</v>
      </c>
      <c r="B929" t="s">
        <v>963</v>
      </c>
      <c r="C929" s="1">
        <v>24249</v>
      </c>
      <c r="D929" t="s">
        <v>23</v>
      </c>
      <c r="E929" s="2" t="s">
        <v>169</v>
      </c>
      <c r="F929" s="2" t="s">
        <v>34</v>
      </c>
      <c r="G929" s="2" t="s">
        <v>30</v>
      </c>
      <c r="H929" s="3">
        <v>32533</v>
      </c>
      <c r="I929" s="2">
        <v>1988</v>
      </c>
      <c r="J929" s="2">
        <v>1989</v>
      </c>
      <c r="K929" s="3">
        <v>43677</v>
      </c>
      <c r="L929" s="2">
        <v>0</v>
      </c>
      <c r="M929" s="2" t="s">
        <v>28</v>
      </c>
      <c r="N929" s="2">
        <v>53</v>
      </c>
      <c r="O929" s="2">
        <v>22.68</v>
      </c>
      <c r="P929" s="2">
        <v>53.19</v>
      </c>
      <c r="Q929" s="2">
        <v>102.06</v>
      </c>
      <c r="R929" s="2">
        <v>205.74</v>
      </c>
      <c r="S929" s="2">
        <v>205.74</v>
      </c>
      <c r="T929" s="2">
        <v>24.11</v>
      </c>
      <c r="U929" s="2">
        <v>20</v>
      </c>
      <c r="V929" s="2" t="s">
        <v>28</v>
      </c>
      <c r="X929" s="2"/>
      <c r="Y929" s="2"/>
    </row>
    <row r="930" spans="1:26" x14ac:dyDescent="0.25">
      <c r="A930">
        <v>929</v>
      </c>
      <c r="B930" t="s">
        <v>964</v>
      </c>
      <c r="C930" s="1">
        <v>22173</v>
      </c>
      <c r="D930" t="s">
        <v>23</v>
      </c>
      <c r="E930" s="2" t="s">
        <v>24</v>
      </c>
      <c r="F930" s="2" t="s">
        <v>34</v>
      </c>
      <c r="G930" s="2" t="s">
        <v>26</v>
      </c>
      <c r="H930" s="3">
        <v>30619</v>
      </c>
      <c r="I930" s="2">
        <v>1983</v>
      </c>
      <c r="J930" s="2">
        <v>1984</v>
      </c>
      <c r="K930" s="3">
        <v>43677</v>
      </c>
      <c r="L930" s="2">
        <v>0</v>
      </c>
      <c r="M930" s="2" t="s">
        <v>28</v>
      </c>
      <c r="N930" s="2">
        <v>58</v>
      </c>
      <c r="O930" s="2">
        <v>23.12</v>
      </c>
      <c r="P930" s="2">
        <v>58.87</v>
      </c>
      <c r="Q930" s="2">
        <v>111.13</v>
      </c>
      <c r="R930" s="2">
        <v>205.74</v>
      </c>
      <c r="S930" s="2">
        <v>205.74</v>
      </c>
      <c r="T930" s="2">
        <v>26.25</v>
      </c>
      <c r="U930" s="2">
        <v>2</v>
      </c>
      <c r="V930" s="2" t="s">
        <v>28</v>
      </c>
      <c r="X930" s="2"/>
      <c r="Y930" s="2"/>
    </row>
    <row r="931" spans="1:26" x14ac:dyDescent="0.25">
      <c r="A931">
        <v>930</v>
      </c>
      <c r="B931" t="s">
        <v>965</v>
      </c>
      <c r="C931" s="1">
        <v>26573</v>
      </c>
      <c r="D931" t="s">
        <v>23</v>
      </c>
      <c r="E931" s="2" t="s">
        <v>169</v>
      </c>
      <c r="F931" s="2" t="s">
        <v>34</v>
      </c>
      <c r="G931" s="2" t="s">
        <v>26</v>
      </c>
      <c r="H931" s="3">
        <v>36942</v>
      </c>
      <c r="I931" s="2">
        <v>2000</v>
      </c>
      <c r="J931" s="2">
        <v>2003</v>
      </c>
      <c r="K931" s="3">
        <v>43677</v>
      </c>
      <c r="L931" s="2">
        <v>0</v>
      </c>
      <c r="M931" s="2" t="s">
        <v>28</v>
      </c>
      <c r="N931" s="2">
        <v>46</v>
      </c>
      <c r="O931" s="2">
        <v>28.39</v>
      </c>
      <c r="P931" s="2">
        <v>46.83</v>
      </c>
      <c r="Q931" s="2">
        <v>113.4</v>
      </c>
      <c r="R931" s="2">
        <v>205.74</v>
      </c>
      <c r="S931" s="2">
        <v>205.74</v>
      </c>
      <c r="T931" s="2">
        <v>26.79</v>
      </c>
      <c r="U931" s="2">
        <v>98</v>
      </c>
      <c r="V931" s="2" t="s">
        <v>28</v>
      </c>
      <c r="X931" s="2"/>
      <c r="Y931" s="2"/>
    </row>
    <row r="932" spans="1:26" x14ac:dyDescent="0.25">
      <c r="A932">
        <v>931</v>
      </c>
      <c r="B932" t="s">
        <v>966</v>
      </c>
      <c r="C932" s="1">
        <v>17997</v>
      </c>
      <c r="D932" t="s">
        <v>23</v>
      </c>
      <c r="E932" s="2" t="s">
        <v>169</v>
      </c>
      <c r="F932" s="2" t="s">
        <v>34</v>
      </c>
      <c r="G932" s="2" t="s">
        <v>30</v>
      </c>
      <c r="H932" s="3">
        <v>26221</v>
      </c>
      <c r="I932" s="2">
        <v>1971</v>
      </c>
      <c r="J932" s="2">
        <v>1975</v>
      </c>
      <c r="K932" s="3">
        <v>43677</v>
      </c>
      <c r="L932" s="2">
        <v>0</v>
      </c>
      <c r="M932" s="2" t="s">
        <v>28</v>
      </c>
      <c r="N932" s="2">
        <v>70</v>
      </c>
      <c r="O932" s="2">
        <v>22.52</v>
      </c>
      <c r="P932" s="2">
        <v>70.31</v>
      </c>
      <c r="Q932" s="2">
        <v>97.52</v>
      </c>
      <c r="R932" s="2">
        <v>205.74</v>
      </c>
      <c r="S932" s="2">
        <v>205.74</v>
      </c>
      <c r="T932" s="2">
        <v>23.04</v>
      </c>
      <c r="U932" s="2">
        <v>227</v>
      </c>
      <c r="V932" s="2" t="s">
        <v>28</v>
      </c>
      <c r="X932" s="2"/>
      <c r="Y932" s="2"/>
    </row>
    <row r="933" spans="1:26" x14ac:dyDescent="0.25">
      <c r="A933">
        <v>932</v>
      </c>
      <c r="B933" t="s">
        <v>967</v>
      </c>
      <c r="C933" s="1">
        <v>10843</v>
      </c>
      <c r="D933" t="s">
        <v>23</v>
      </c>
      <c r="E933" s="2" t="s">
        <v>80</v>
      </c>
      <c r="F933" s="2" t="s">
        <v>34</v>
      </c>
      <c r="G933" s="2" t="s">
        <v>30</v>
      </c>
      <c r="H933" s="3">
        <v>19662</v>
      </c>
      <c r="I933" s="2">
        <v>1953</v>
      </c>
      <c r="J933" s="2">
        <v>1964</v>
      </c>
      <c r="K933" s="3">
        <v>42438</v>
      </c>
      <c r="L933" s="2">
        <v>1</v>
      </c>
      <c r="M933" s="2" t="s">
        <v>27</v>
      </c>
      <c r="N933" s="2">
        <v>86</v>
      </c>
      <c r="O933" s="2">
        <v>24.15</v>
      </c>
      <c r="P933" s="2">
        <v>86.5</v>
      </c>
      <c r="Q933" s="2">
        <v>106.14</v>
      </c>
      <c r="R933" s="2">
        <v>205.74</v>
      </c>
      <c r="S933" s="2">
        <v>205.74</v>
      </c>
      <c r="T933" s="2">
        <v>25.08</v>
      </c>
      <c r="U933" s="2">
        <v>704</v>
      </c>
      <c r="V933" s="2" t="s">
        <v>28</v>
      </c>
      <c r="W933" s="2" t="s">
        <v>4395</v>
      </c>
      <c r="X933" s="2" t="s">
        <v>4506</v>
      </c>
      <c r="Y933" s="2" t="s">
        <v>4507</v>
      </c>
      <c r="Z933" s="2" t="s">
        <v>4435</v>
      </c>
    </row>
    <row r="934" spans="1:26" x14ac:dyDescent="0.25">
      <c r="A934">
        <v>933</v>
      </c>
      <c r="B934" t="s">
        <v>968</v>
      </c>
      <c r="C934" s="1">
        <v>19042</v>
      </c>
      <c r="D934" t="s">
        <v>23</v>
      </c>
      <c r="E934" s="2" t="s">
        <v>121</v>
      </c>
      <c r="F934" s="2" t="s">
        <v>34</v>
      </c>
      <c r="G934" s="2" t="s">
        <v>26</v>
      </c>
      <c r="H934" s="3">
        <v>28056</v>
      </c>
      <c r="I934" s="2">
        <v>1976</v>
      </c>
      <c r="J934" s="2">
        <v>1988</v>
      </c>
      <c r="K934" s="3">
        <v>40482</v>
      </c>
      <c r="L934" s="2">
        <v>1</v>
      </c>
      <c r="M934" s="2" t="s">
        <v>27</v>
      </c>
      <c r="N934" s="2">
        <v>58</v>
      </c>
      <c r="O934" s="2">
        <v>24.68</v>
      </c>
      <c r="P934" s="2">
        <v>58.7</v>
      </c>
      <c r="Q934" s="2">
        <v>97.52</v>
      </c>
      <c r="R934" s="2">
        <v>205.74</v>
      </c>
      <c r="S934" s="2">
        <v>205.74</v>
      </c>
      <c r="T934" s="2">
        <v>23.04</v>
      </c>
      <c r="U934" s="2">
        <v>855</v>
      </c>
      <c r="V934" s="2" t="s">
        <v>28</v>
      </c>
      <c r="W934" s="2" t="s">
        <v>4395</v>
      </c>
      <c r="X934" s="2" t="s">
        <v>4508</v>
      </c>
      <c r="Y934" s="2" t="s">
        <v>4394</v>
      </c>
      <c r="Z934" s="2" t="s">
        <v>4435</v>
      </c>
    </row>
    <row r="935" spans="1:26" x14ac:dyDescent="0.25">
      <c r="A935">
        <v>934</v>
      </c>
      <c r="B935" t="s">
        <v>969</v>
      </c>
      <c r="C935" s="1">
        <v>25760</v>
      </c>
      <c r="D935" t="s">
        <v>23</v>
      </c>
      <c r="E935" s="2" t="s">
        <v>121</v>
      </c>
      <c r="F935" s="2" t="s">
        <v>34</v>
      </c>
      <c r="G935" s="2" t="s">
        <v>26</v>
      </c>
      <c r="H935" s="3">
        <v>34347</v>
      </c>
      <c r="I935" s="2">
        <v>1993</v>
      </c>
      <c r="J935" s="2">
        <v>1994</v>
      </c>
      <c r="K935" s="3">
        <v>43677</v>
      </c>
      <c r="L935" s="2">
        <v>0</v>
      </c>
      <c r="M935" s="2" t="s">
        <v>28</v>
      </c>
      <c r="N935" s="2">
        <v>49</v>
      </c>
      <c r="O935" s="2">
        <v>23.51</v>
      </c>
      <c r="P935" s="2">
        <v>49.05</v>
      </c>
      <c r="Q935" s="2">
        <v>112.49</v>
      </c>
      <c r="R935" s="2">
        <v>205.74</v>
      </c>
      <c r="S935" s="2">
        <v>205.74</v>
      </c>
      <c r="T935" s="2">
        <v>26.58</v>
      </c>
      <c r="U935" s="2">
        <v>22</v>
      </c>
      <c r="V935" s="2" t="s">
        <v>28</v>
      </c>
      <c r="X935" s="2"/>
      <c r="Y935" s="2"/>
    </row>
    <row r="936" spans="1:26" x14ac:dyDescent="0.25">
      <c r="A936">
        <v>935</v>
      </c>
      <c r="B936" t="s">
        <v>970</v>
      </c>
      <c r="C936" s="1">
        <v>27787</v>
      </c>
      <c r="D936" t="s">
        <v>23</v>
      </c>
      <c r="E936" s="2" t="s">
        <v>169</v>
      </c>
      <c r="F936" s="2" t="s">
        <v>34</v>
      </c>
      <c r="G936" s="2" t="s">
        <v>30</v>
      </c>
      <c r="H936" s="3">
        <v>36830</v>
      </c>
      <c r="I936" s="2">
        <v>2000</v>
      </c>
      <c r="J936" s="2">
        <v>2009</v>
      </c>
      <c r="K936" s="3">
        <v>43677</v>
      </c>
      <c r="L936" s="2">
        <v>0</v>
      </c>
      <c r="M936" s="2" t="s">
        <v>28</v>
      </c>
      <c r="N936" s="2">
        <v>43</v>
      </c>
      <c r="O936" s="2">
        <v>24.76</v>
      </c>
      <c r="P936" s="2">
        <v>43.5</v>
      </c>
      <c r="Q936" s="2">
        <v>108.86</v>
      </c>
      <c r="R936" s="2">
        <v>205.74</v>
      </c>
      <c r="S936" s="2">
        <v>205.74</v>
      </c>
      <c r="T936" s="2">
        <v>25.72</v>
      </c>
      <c r="U936" s="2">
        <v>453</v>
      </c>
      <c r="V936" s="2" t="s">
        <v>28</v>
      </c>
      <c r="X936" s="2"/>
      <c r="Y936" s="2"/>
    </row>
    <row r="937" spans="1:26" x14ac:dyDescent="0.25">
      <c r="A937">
        <v>936</v>
      </c>
      <c r="B937" t="s">
        <v>971</v>
      </c>
      <c r="C937" s="1">
        <v>23216</v>
      </c>
      <c r="D937" t="s">
        <v>23</v>
      </c>
      <c r="E937" s="2" t="s">
        <v>169</v>
      </c>
      <c r="F937" s="2" t="s">
        <v>34</v>
      </c>
      <c r="G937" s="2" t="s">
        <v>26</v>
      </c>
      <c r="H937" s="3">
        <v>31345</v>
      </c>
      <c r="I937" s="2">
        <v>1985</v>
      </c>
      <c r="J937" s="2">
        <v>2004</v>
      </c>
      <c r="K937" s="3">
        <v>43677</v>
      </c>
      <c r="L937" s="2">
        <v>0</v>
      </c>
      <c r="M937" s="2" t="s">
        <v>28</v>
      </c>
      <c r="N937" s="2">
        <v>56</v>
      </c>
      <c r="O937" s="2">
        <v>22.26</v>
      </c>
      <c r="P937" s="2">
        <v>56.02</v>
      </c>
      <c r="Q937" s="2">
        <v>113.4</v>
      </c>
      <c r="R937" s="2">
        <v>205.74</v>
      </c>
      <c r="S937" s="2">
        <v>205.74</v>
      </c>
      <c r="T937" s="2">
        <v>26.79</v>
      </c>
      <c r="U937" s="2">
        <v>1476</v>
      </c>
      <c r="V937" s="2" t="s">
        <v>28</v>
      </c>
      <c r="X937" s="2"/>
      <c r="Y937" s="2"/>
    </row>
    <row r="938" spans="1:26" x14ac:dyDescent="0.25">
      <c r="A938">
        <v>937</v>
      </c>
      <c r="B938" t="s">
        <v>972</v>
      </c>
      <c r="C938" s="1">
        <v>26802</v>
      </c>
      <c r="D938" t="s">
        <v>23</v>
      </c>
      <c r="E938" s="2" t="s">
        <v>169</v>
      </c>
      <c r="F938" s="2" t="s">
        <v>34</v>
      </c>
      <c r="G938" s="2" t="s">
        <v>26</v>
      </c>
      <c r="H938" s="3">
        <v>34642</v>
      </c>
      <c r="I938" s="2">
        <v>1994</v>
      </c>
      <c r="J938" s="2">
        <v>2009</v>
      </c>
      <c r="K938" s="3">
        <v>43677</v>
      </c>
      <c r="L938" s="2">
        <v>0</v>
      </c>
      <c r="M938" s="2" t="s">
        <v>28</v>
      </c>
      <c r="N938" s="2">
        <v>46</v>
      </c>
      <c r="O938" s="2">
        <v>21.46</v>
      </c>
      <c r="P938" s="2">
        <v>46.2</v>
      </c>
      <c r="Q938" s="2">
        <v>98.88</v>
      </c>
      <c r="R938" s="2">
        <v>205.74</v>
      </c>
      <c r="S938" s="2">
        <v>205.74</v>
      </c>
      <c r="T938" s="2">
        <v>23.36</v>
      </c>
      <c r="U938" s="2">
        <v>957</v>
      </c>
      <c r="V938" s="2" t="s">
        <v>28</v>
      </c>
      <c r="X938" s="2"/>
      <c r="Y938" s="2"/>
    </row>
    <row r="939" spans="1:26" x14ac:dyDescent="0.25">
      <c r="A939">
        <v>938</v>
      </c>
      <c r="B939" t="s">
        <v>973</v>
      </c>
      <c r="C939" s="1">
        <v>30002</v>
      </c>
      <c r="D939" t="s">
        <v>23</v>
      </c>
      <c r="E939" s="2" t="s">
        <v>772</v>
      </c>
      <c r="F939" s="2" t="s">
        <v>25</v>
      </c>
      <c r="G939" s="2" t="s">
        <v>26</v>
      </c>
      <c r="H939" s="3">
        <v>38675</v>
      </c>
      <c r="I939" s="2">
        <v>2005</v>
      </c>
      <c r="J939" s="2">
        <v>2007</v>
      </c>
      <c r="K939" s="3">
        <v>43677</v>
      </c>
      <c r="L939" s="2">
        <v>0</v>
      </c>
      <c r="M939" s="2" t="s">
        <v>28</v>
      </c>
      <c r="N939" s="2">
        <v>37</v>
      </c>
      <c r="O939" s="2">
        <v>23.75</v>
      </c>
      <c r="P939" s="2">
        <v>37.44</v>
      </c>
      <c r="Q939" s="2">
        <v>86.18</v>
      </c>
      <c r="R939" s="2">
        <v>205.74</v>
      </c>
      <c r="S939" s="2">
        <v>205.74</v>
      </c>
      <c r="T939" s="2">
        <v>20.36</v>
      </c>
      <c r="U939" s="2">
        <v>63</v>
      </c>
      <c r="V939" s="2" t="s">
        <v>28</v>
      </c>
      <c r="X939" s="2"/>
      <c r="Y939" s="2"/>
    </row>
    <row r="940" spans="1:26" x14ac:dyDescent="0.25">
      <c r="A940">
        <v>939</v>
      </c>
      <c r="B940" t="s">
        <v>974</v>
      </c>
      <c r="C940" s="1">
        <v>22876</v>
      </c>
      <c r="D940" t="s">
        <v>23</v>
      </c>
      <c r="E940" s="2" t="s">
        <v>169</v>
      </c>
      <c r="F940" s="2" t="s">
        <v>34</v>
      </c>
      <c r="G940" s="2" t="s">
        <v>26</v>
      </c>
      <c r="H940" s="3">
        <v>31349</v>
      </c>
      <c r="I940" s="2">
        <v>1985</v>
      </c>
      <c r="J940" s="2">
        <v>1986</v>
      </c>
      <c r="K940" s="3">
        <v>43677</v>
      </c>
      <c r="L940" s="2">
        <v>0</v>
      </c>
      <c r="M940" s="2" t="s">
        <v>28</v>
      </c>
      <c r="N940" s="2">
        <v>56</v>
      </c>
      <c r="O940" s="2">
        <v>23.2</v>
      </c>
      <c r="P940" s="2">
        <v>56.95</v>
      </c>
      <c r="Q940" s="2">
        <v>96.16</v>
      </c>
      <c r="R940" s="2">
        <v>205.74</v>
      </c>
      <c r="S940" s="2">
        <v>205.74</v>
      </c>
      <c r="T940" s="2">
        <v>22.72</v>
      </c>
      <c r="U940" s="2">
        <v>8</v>
      </c>
      <c r="V940" s="2" t="s">
        <v>28</v>
      </c>
      <c r="X940" s="2"/>
      <c r="Y940" s="2"/>
    </row>
    <row r="941" spans="1:26" x14ac:dyDescent="0.25">
      <c r="A941">
        <v>940</v>
      </c>
      <c r="B941" t="s">
        <v>975</v>
      </c>
      <c r="C941" s="1">
        <v>22730</v>
      </c>
      <c r="D941" t="s">
        <v>23</v>
      </c>
      <c r="E941" s="2" t="s">
        <v>24</v>
      </c>
      <c r="F941" s="2" t="s">
        <v>25</v>
      </c>
      <c r="G941" s="2" t="s">
        <v>30</v>
      </c>
      <c r="H941" s="3">
        <v>31716</v>
      </c>
      <c r="I941" s="2">
        <v>1986</v>
      </c>
      <c r="J941" s="2">
        <v>1987</v>
      </c>
      <c r="K941" s="3">
        <v>32845</v>
      </c>
      <c r="L941" s="2">
        <v>1</v>
      </c>
      <c r="M941" s="2" t="s">
        <v>27</v>
      </c>
      <c r="N941" s="2">
        <v>27</v>
      </c>
      <c r="O941" s="2">
        <v>24.6</v>
      </c>
      <c r="P941" s="2">
        <v>27.69</v>
      </c>
      <c r="Q941" s="2">
        <v>99.79</v>
      </c>
      <c r="R941" s="2">
        <v>205.74</v>
      </c>
      <c r="S941" s="2">
        <v>205.74</v>
      </c>
      <c r="T941" s="2">
        <v>23.57</v>
      </c>
      <c r="U941" s="2">
        <v>24</v>
      </c>
      <c r="V941" s="2" t="s">
        <v>28</v>
      </c>
      <c r="W941" s="2" t="s">
        <v>4402</v>
      </c>
      <c r="X941" s="2" t="s">
        <v>4505</v>
      </c>
      <c r="Y941" s="2" t="s">
        <v>4458</v>
      </c>
      <c r="Z941" s="2" t="s">
        <v>4902</v>
      </c>
    </row>
    <row r="942" spans="1:26" x14ac:dyDescent="0.25">
      <c r="A942">
        <v>941</v>
      </c>
      <c r="B942" t="s">
        <v>976</v>
      </c>
      <c r="C942" s="1">
        <v>28489</v>
      </c>
      <c r="D942" t="s">
        <v>23</v>
      </c>
      <c r="E942" s="2" t="s">
        <v>169</v>
      </c>
      <c r="F942" s="2" t="s">
        <v>34</v>
      </c>
      <c r="G942" s="2" t="s">
        <v>26</v>
      </c>
      <c r="H942" s="3">
        <v>36830</v>
      </c>
      <c r="I942" s="2">
        <v>2000</v>
      </c>
      <c r="J942" s="2">
        <v>2015</v>
      </c>
      <c r="K942" s="3">
        <v>43677</v>
      </c>
      <c r="L942" s="2">
        <v>0</v>
      </c>
      <c r="M942" s="2" t="s">
        <v>28</v>
      </c>
      <c r="N942" s="2">
        <v>41</v>
      </c>
      <c r="O942" s="2">
        <v>22.84</v>
      </c>
      <c r="P942" s="2">
        <v>41.58</v>
      </c>
      <c r="Q942" s="2">
        <v>106.14</v>
      </c>
      <c r="R942" s="2">
        <v>205.74</v>
      </c>
      <c r="S942" s="2">
        <v>205.74</v>
      </c>
      <c r="T942" s="2">
        <v>25.08</v>
      </c>
      <c r="U942" s="2">
        <v>757</v>
      </c>
      <c r="V942" s="2" t="s">
        <v>28</v>
      </c>
      <c r="X942" s="2"/>
      <c r="Y942" s="2"/>
    </row>
    <row r="943" spans="1:26" x14ac:dyDescent="0.25">
      <c r="A943">
        <v>942</v>
      </c>
      <c r="B943" t="s">
        <v>977</v>
      </c>
      <c r="C943" s="1">
        <v>24684</v>
      </c>
      <c r="D943" t="s">
        <v>23</v>
      </c>
      <c r="E943" s="2" t="s">
        <v>169</v>
      </c>
      <c r="F943" s="2" t="s">
        <v>34</v>
      </c>
      <c r="G943" s="2" t="s">
        <v>26</v>
      </c>
      <c r="H943" s="3">
        <v>33180</v>
      </c>
      <c r="I943" s="2">
        <v>1990</v>
      </c>
      <c r="J943" s="2">
        <v>2005</v>
      </c>
      <c r="K943" s="3">
        <v>43677</v>
      </c>
      <c r="L943" s="2">
        <v>0</v>
      </c>
      <c r="M943" s="2" t="s">
        <v>28</v>
      </c>
      <c r="N943" s="2">
        <v>52</v>
      </c>
      <c r="O943" s="2">
        <v>23.26</v>
      </c>
      <c r="P943" s="2">
        <v>52</v>
      </c>
      <c r="Q943" s="2">
        <v>99.79</v>
      </c>
      <c r="R943" s="2">
        <v>205.74</v>
      </c>
      <c r="S943" s="2">
        <v>205.74</v>
      </c>
      <c r="T943" s="2">
        <v>23.57</v>
      </c>
      <c r="U943" s="2">
        <v>683</v>
      </c>
      <c r="V943" s="2" t="s">
        <v>28</v>
      </c>
      <c r="X943" s="2"/>
      <c r="Y943" s="2"/>
    </row>
    <row r="944" spans="1:26" x14ac:dyDescent="0.25">
      <c r="A944">
        <v>943</v>
      </c>
      <c r="B944" t="s">
        <v>978</v>
      </c>
      <c r="C944" s="1">
        <v>17809</v>
      </c>
      <c r="D944" t="s">
        <v>23</v>
      </c>
      <c r="E944" s="2" t="s">
        <v>121</v>
      </c>
      <c r="F944" s="2" t="s">
        <v>34</v>
      </c>
      <c r="G944" s="2" t="s">
        <v>30</v>
      </c>
      <c r="H944" s="3">
        <v>25855</v>
      </c>
      <c r="I944" s="2">
        <v>1970</v>
      </c>
      <c r="J944" s="2">
        <v>1973</v>
      </c>
      <c r="K944" s="3">
        <v>34625</v>
      </c>
      <c r="L944" s="2">
        <v>1</v>
      </c>
      <c r="M944" s="2" t="s">
        <v>27</v>
      </c>
      <c r="N944" s="2">
        <v>46</v>
      </c>
      <c r="O944" s="2">
        <v>22.03</v>
      </c>
      <c r="P944" s="2">
        <v>46.04</v>
      </c>
      <c r="Q944" s="2">
        <v>99.79</v>
      </c>
      <c r="R944" s="2">
        <v>205.74</v>
      </c>
      <c r="S944" s="2">
        <v>205.74</v>
      </c>
      <c r="T944" s="2">
        <v>23.57</v>
      </c>
      <c r="U944" s="2">
        <v>112</v>
      </c>
      <c r="V944" s="2" t="s">
        <v>28</v>
      </c>
      <c r="W944" s="2" t="s">
        <v>4384</v>
      </c>
      <c r="X944" s="2" t="s">
        <v>4509</v>
      </c>
      <c r="Y944" s="2" t="s">
        <v>4386</v>
      </c>
      <c r="Z944" s="2" t="s">
        <v>4896</v>
      </c>
    </row>
    <row r="945" spans="1:26" x14ac:dyDescent="0.25">
      <c r="A945">
        <v>944</v>
      </c>
      <c r="B945" t="s">
        <v>979</v>
      </c>
      <c r="C945" s="1">
        <v>30776</v>
      </c>
      <c r="D945" t="s">
        <v>23</v>
      </c>
      <c r="E945" s="2" t="s">
        <v>169</v>
      </c>
      <c r="F945" s="2" t="s">
        <v>34</v>
      </c>
      <c r="G945" s="2" t="s">
        <v>26</v>
      </c>
      <c r="H945" s="3">
        <v>38658</v>
      </c>
      <c r="I945" s="2">
        <v>2005</v>
      </c>
      <c r="J945" s="2">
        <v>2010</v>
      </c>
      <c r="K945" s="3">
        <v>43677</v>
      </c>
      <c r="L945" s="2">
        <v>0</v>
      </c>
      <c r="M945" s="2" t="s">
        <v>28</v>
      </c>
      <c r="N945" s="2">
        <v>35</v>
      </c>
      <c r="O945" s="2">
        <v>21.58</v>
      </c>
      <c r="P945" s="2">
        <v>35.32</v>
      </c>
      <c r="Q945" s="2">
        <v>120.65</v>
      </c>
      <c r="R945" s="2">
        <v>205.74</v>
      </c>
      <c r="S945" s="2">
        <v>205.74</v>
      </c>
      <c r="T945" s="2">
        <v>28.5</v>
      </c>
      <c r="U945" s="2">
        <v>119</v>
      </c>
      <c r="V945" s="2" t="s">
        <v>28</v>
      </c>
      <c r="X945" s="2"/>
      <c r="Y945" s="2"/>
    </row>
    <row r="946" spans="1:26" x14ac:dyDescent="0.25">
      <c r="A946">
        <v>945</v>
      </c>
      <c r="B946" t="s">
        <v>980</v>
      </c>
      <c r="C946" s="1">
        <v>18896</v>
      </c>
      <c r="D946" t="s">
        <v>23</v>
      </c>
      <c r="E946" s="2" t="s">
        <v>80</v>
      </c>
      <c r="F946" s="2" t="s">
        <v>34</v>
      </c>
      <c r="G946" s="2" t="s">
        <v>26</v>
      </c>
      <c r="H946" s="3">
        <v>26582</v>
      </c>
      <c r="I946" s="2">
        <v>1972</v>
      </c>
      <c r="J946" s="2">
        <v>1986</v>
      </c>
      <c r="K946" s="3">
        <v>43677</v>
      </c>
      <c r="L946" s="2">
        <v>0</v>
      </c>
      <c r="M946" s="2" t="s">
        <v>28</v>
      </c>
      <c r="N946" s="2">
        <v>67</v>
      </c>
      <c r="O946" s="2">
        <v>21.04</v>
      </c>
      <c r="P946" s="2">
        <v>67.849999999999994</v>
      </c>
      <c r="Q946" s="2">
        <v>95.25</v>
      </c>
      <c r="R946" s="2">
        <v>205.74</v>
      </c>
      <c r="S946" s="2">
        <v>205.74</v>
      </c>
      <c r="T946" s="2">
        <v>22.5</v>
      </c>
      <c r="U946" s="2">
        <v>852</v>
      </c>
      <c r="V946" s="2" t="s">
        <v>28</v>
      </c>
      <c r="X946" s="2"/>
      <c r="Y946" s="2"/>
    </row>
    <row r="947" spans="1:26" x14ac:dyDescent="0.25">
      <c r="A947">
        <v>946</v>
      </c>
      <c r="B947" t="s">
        <v>981</v>
      </c>
      <c r="C947" s="1">
        <v>33973</v>
      </c>
      <c r="D947" t="s">
        <v>23</v>
      </c>
      <c r="E947" s="2" t="s">
        <v>169</v>
      </c>
      <c r="F947" s="2" t="s">
        <v>34</v>
      </c>
      <c r="G947" s="2" t="s">
        <v>26</v>
      </c>
      <c r="H947" s="3">
        <v>42023</v>
      </c>
      <c r="I947" s="2">
        <v>2014</v>
      </c>
      <c r="J947" s="2">
        <v>2018</v>
      </c>
      <c r="K947" s="3">
        <v>43677</v>
      </c>
      <c r="L947" s="2">
        <v>0</v>
      </c>
      <c r="M947" s="2" t="s">
        <v>28</v>
      </c>
      <c r="N947" s="2">
        <v>26</v>
      </c>
      <c r="O947" s="2">
        <v>22.04</v>
      </c>
      <c r="P947" s="2">
        <v>26.57</v>
      </c>
      <c r="Q947" s="2">
        <v>104.33</v>
      </c>
      <c r="R947" s="2">
        <v>205.74</v>
      </c>
      <c r="S947" s="2">
        <v>205.74</v>
      </c>
      <c r="T947" s="2">
        <v>24.65</v>
      </c>
      <c r="U947" s="2">
        <v>7</v>
      </c>
      <c r="V947" s="2" t="s">
        <v>28</v>
      </c>
      <c r="X947" s="2"/>
      <c r="Y947" s="2"/>
    </row>
    <row r="948" spans="1:26" x14ac:dyDescent="0.25">
      <c r="A948">
        <v>947</v>
      </c>
      <c r="B948" t="s">
        <v>982</v>
      </c>
      <c r="C948" s="1">
        <v>21954</v>
      </c>
      <c r="D948" t="s">
        <v>23</v>
      </c>
      <c r="E948" s="2" t="s">
        <v>280</v>
      </c>
      <c r="F948" s="2" t="s">
        <v>34</v>
      </c>
      <c r="G948" s="2" t="s">
        <v>26</v>
      </c>
      <c r="H948" s="3">
        <v>30617</v>
      </c>
      <c r="I948" s="2">
        <v>1983</v>
      </c>
      <c r="J948" s="2">
        <v>1987</v>
      </c>
      <c r="K948" s="3">
        <v>43677</v>
      </c>
      <c r="L948" s="2">
        <v>0</v>
      </c>
      <c r="M948" s="2" t="s">
        <v>28</v>
      </c>
      <c r="N948" s="2">
        <v>59</v>
      </c>
      <c r="O948" s="2">
        <v>23.72</v>
      </c>
      <c r="P948" s="2">
        <v>59.47</v>
      </c>
      <c r="Q948" s="2">
        <v>97.52</v>
      </c>
      <c r="R948" s="2">
        <v>205.74</v>
      </c>
      <c r="S948" s="2">
        <v>205.74</v>
      </c>
      <c r="T948" s="2">
        <v>23.04</v>
      </c>
      <c r="U948" s="2">
        <v>77</v>
      </c>
      <c r="V948" s="2" t="s">
        <v>28</v>
      </c>
      <c r="X948" s="2"/>
      <c r="Y948" s="2"/>
    </row>
    <row r="949" spans="1:26" x14ac:dyDescent="0.25">
      <c r="A949">
        <v>948</v>
      </c>
      <c r="B949" t="s">
        <v>983</v>
      </c>
      <c r="C949" s="1">
        <v>21867</v>
      </c>
      <c r="D949" t="s">
        <v>23</v>
      </c>
      <c r="E949" s="2" t="s">
        <v>121</v>
      </c>
      <c r="F949" s="2" t="s">
        <v>34</v>
      </c>
      <c r="G949" s="2" t="s">
        <v>30</v>
      </c>
      <c r="H949" s="3">
        <v>29889</v>
      </c>
      <c r="I949" s="2">
        <v>1981</v>
      </c>
      <c r="J949" s="2">
        <v>1987</v>
      </c>
      <c r="K949" s="3">
        <v>43677</v>
      </c>
      <c r="L949" s="2">
        <v>0</v>
      </c>
      <c r="M949" s="2" t="s">
        <v>28</v>
      </c>
      <c r="N949" s="2">
        <v>59</v>
      </c>
      <c r="O949" s="2">
        <v>21.96</v>
      </c>
      <c r="P949" s="2">
        <v>59.71</v>
      </c>
      <c r="Q949" s="2">
        <v>97.52</v>
      </c>
      <c r="R949" s="2">
        <v>205.74</v>
      </c>
      <c r="S949" s="2">
        <v>205.74</v>
      </c>
      <c r="T949" s="2">
        <v>23.04</v>
      </c>
      <c r="U949" s="2">
        <v>206</v>
      </c>
      <c r="V949" s="2" t="s">
        <v>28</v>
      </c>
      <c r="X949" s="2"/>
      <c r="Y949" s="2"/>
    </row>
    <row r="950" spans="1:26" x14ac:dyDescent="0.25">
      <c r="A950">
        <v>949</v>
      </c>
      <c r="B950" t="s">
        <v>984</v>
      </c>
      <c r="C950" s="1">
        <v>27279</v>
      </c>
      <c r="D950" t="s">
        <v>23</v>
      </c>
      <c r="E950" s="2" t="s">
        <v>121</v>
      </c>
      <c r="F950" s="2" t="s">
        <v>34</v>
      </c>
      <c r="G950" s="2" t="s">
        <v>26</v>
      </c>
      <c r="H950" s="3">
        <v>35006</v>
      </c>
      <c r="I950" s="2">
        <v>1995</v>
      </c>
      <c r="J950" s="2">
        <v>2011</v>
      </c>
      <c r="K950" s="3">
        <v>43677</v>
      </c>
      <c r="L950" s="2">
        <v>0</v>
      </c>
      <c r="M950" s="2" t="s">
        <v>28</v>
      </c>
      <c r="N950" s="2">
        <v>44</v>
      </c>
      <c r="O950" s="2">
        <v>21.16</v>
      </c>
      <c r="P950" s="2">
        <v>44.9</v>
      </c>
      <c r="Q950" s="2">
        <v>99.79</v>
      </c>
      <c r="R950" s="2">
        <v>205.74</v>
      </c>
      <c r="S950" s="2">
        <v>205.74</v>
      </c>
      <c r="T950" s="2">
        <v>23.57</v>
      </c>
      <c r="U950" s="2">
        <v>1015</v>
      </c>
      <c r="V950" s="2" t="s">
        <v>28</v>
      </c>
      <c r="X950" s="2"/>
      <c r="Y950" s="2"/>
    </row>
    <row r="951" spans="1:26" x14ac:dyDescent="0.25">
      <c r="A951">
        <v>950</v>
      </c>
      <c r="B951" t="s">
        <v>985</v>
      </c>
      <c r="C951" s="1">
        <v>14504</v>
      </c>
      <c r="D951" t="s">
        <v>23</v>
      </c>
      <c r="E951" s="2" t="s">
        <v>80</v>
      </c>
      <c r="F951" s="2" t="s">
        <v>34</v>
      </c>
      <c r="G951" s="2" t="s">
        <v>26</v>
      </c>
      <c r="H951" s="3">
        <v>22943</v>
      </c>
      <c r="I951" s="2">
        <v>1962</v>
      </c>
      <c r="J951" s="2">
        <v>1965</v>
      </c>
      <c r="K951" s="3">
        <v>41831</v>
      </c>
      <c r="L951" s="2">
        <v>1</v>
      </c>
      <c r="M951" s="2" t="s">
        <v>27</v>
      </c>
      <c r="N951" s="2">
        <v>74</v>
      </c>
      <c r="O951" s="2">
        <v>23.1</v>
      </c>
      <c r="P951" s="2">
        <v>74.819999999999993</v>
      </c>
      <c r="Q951" s="2">
        <v>102.06</v>
      </c>
      <c r="R951" s="2">
        <v>205.74</v>
      </c>
      <c r="S951" s="2">
        <v>205.74</v>
      </c>
      <c r="T951" s="2">
        <v>24.11</v>
      </c>
      <c r="U951" s="2">
        <v>158</v>
      </c>
      <c r="V951" s="2" t="s">
        <v>28</v>
      </c>
      <c r="W951" s="2" t="s">
        <v>4414</v>
      </c>
      <c r="X951" s="2" t="s">
        <v>4500</v>
      </c>
      <c r="Y951" s="2" t="s">
        <v>4401</v>
      </c>
      <c r="Z951" s="2" t="s">
        <v>4469</v>
      </c>
    </row>
    <row r="952" spans="1:26" x14ac:dyDescent="0.25">
      <c r="A952">
        <v>951</v>
      </c>
      <c r="B952" t="s">
        <v>986</v>
      </c>
      <c r="C952" s="1">
        <v>31340</v>
      </c>
      <c r="D952" t="s">
        <v>23</v>
      </c>
      <c r="E952" s="2" t="s">
        <v>169</v>
      </c>
      <c r="F952" s="2" t="s">
        <v>34</v>
      </c>
      <c r="G952" s="2" t="s">
        <v>26</v>
      </c>
      <c r="H952" s="3">
        <v>39386</v>
      </c>
      <c r="I952" s="2">
        <v>2007</v>
      </c>
      <c r="J952" s="2">
        <v>2013</v>
      </c>
      <c r="K952" s="3">
        <v>43677</v>
      </c>
      <c r="L952" s="2">
        <v>0</v>
      </c>
      <c r="M952" s="2" t="s">
        <v>28</v>
      </c>
      <c r="N952" s="2">
        <v>33</v>
      </c>
      <c r="O952" s="2">
        <v>22.03</v>
      </c>
      <c r="P952" s="2">
        <v>33.78</v>
      </c>
      <c r="Q952" s="2">
        <v>99.79</v>
      </c>
      <c r="R952" s="2">
        <v>205.74</v>
      </c>
      <c r="S952" s="2">
        <v>205.74</v>
      </c>
      <c r="T952" s="2">
        <v>23.57</v>
      </c>
      <c r="U952" s="2">
        <v>342</v>
      </c>
      <c r="V952" s="2" t="s">
        <v>28</v>
      </c>
      <c r="X952" s="2"/>
      <c r="Y952" s="2"/>
    </row>
    <row r="953" spans="1:26" x14ac:dyDescent="0.25">
      <c r="A953">
        <v>952</v>
      </c>
      <c r="B953" t="s">
        <v>987</v>
      </c>
      <c r="C953" s="1">
        <v>24390</v>
      </c>
      <c r="D953" t="s">
        <v>23</v>
      </c>
      <c r="E953" s="2" t="s">
        <v>121</v>
      </c>
      <c r="F953" s="2" t="s">
        <v>34</v>
      </c>
      <c r="G953" s="2" t="s">
        <v>26</v>
      </c>
      <c r="H953" s="3">
        <v>32087</v>
      </c>
      <c r="I953" s="2">
        <v>1987</v>
      </c>
      <c r="J953" s="2">
        <v>2002</v>
      </c>
      <c r="K953" s="3">
        <v>43677</v>
      </c>
      <c r="L953" s="2">
        <v>0</v>
      </c>
      <c r="M953" s="2" t="s">
        <v>28</v>
      </c>
      <c r="N953" s="2">
        <v>52</v>
      </c>
      <c r="O953" s="2">
        <v>21.07</v>
      </c>
      <c r="P953" s="2">
        <v>52.8</v>
      </c>
      <c r="Q953" s="2">
        <v>92.99</v>
      </c>
      <c r="R953" s="2">
        <v>205.74</v>
      </c>
      <c r="S953" s="2">
        <v>205.74</v>
      </c>
      <c r="T953" s="2">
        <v>21.97</v>
      </c>
      <c r="U953" s="2">
        <v>937</v>
      </c>
      <c r="V953" s="2" t="s">
        <v>28</v>
      </c>
      <c r="X953" s="2"/>
      <c r="Y953" s="2"/>
    </row>
    <row r="954" spans="1:26" x14ac:dyDescent="0.25">
      <c r="A954">
        <v>953</v>
      </c>
      <c r="B954" t="s">
        <v>988</v>
      </c>
      <c r="C954" s="1">
        <v>18659</v>
      </c>
      <c r="D954" t="s">
        <v>23</v>
      </c>
      <c r="E954" s="2" t="s">
        <v>121</v>
      </c>
      <c r="F954" s="2" t="s">
        <v>34</v>
      </c>
      <c r="G954" s="2" t="s">
        <v>26</v>
      </c>
      <c r="H954" s="3">
        <v>26950</v>
      </c>
      <c r="I954" s="2">
        <v>1973</v>
      </c>
      <c r="J954" s="2">
        <v>1979</v>
      </c>
      <c r="K954" s="3">
        <v>38350</v>
      </c>
      <c r="L954" s="2">
        <v>1</v>
      </c>
      <c r="M954" s="2" t="s">
        <v>27</v>
      </c>
      <c r="N954" s="2">
        <v>53</v>
      </c>
      <c r="O954" s="2">
        <v>22.7</v>
      </c>
      <c r="P954" s="2">
        <v>53.91</v>
      </c>
      <c r="Q954" s="2">
        <v>88.45</v>
      </c>
      <c r="R954" s="2">
        <v>205.74</v>
      </c>
      <c r="S954" s="2">
        <v>205.74</v>
      </c>
      <c r="T954" s="2">
        <v>20.9</v>
      </c>
      <c r="U954" s="2">
        <v>297</v>
      </c>
      <c r="V954" s="2" t="s">
        <v>28</v>
      </c>
      <c r="W954" s="2" t="s">
        <v>4399</v>
      </c>
      <c r="X954" s="2" t="s">
        <v>4500</v>
      </c>
      <c r="Y954" s="2" t="s">
        <v>4401</v>
      </c>
      <c r="Z954" s="2" t="s">
        <v>4469</v>
      </c>
    </row>
    <row r="955" spans="1:26" x14ac:dyDescent="0.25">
      <c r="A955">
        <v>954</v>
      </c>
      <c r="B955" t="s">
        <v>989</v>
      </c>
      <c r="C955" s="1">
        <v>30566</v>
      </c>
      <c r="D955" t="s">
        <v>23</v>
      </c>
      <c r="E955" s="2" t="s">
        <v>169</v>
      </c>
      <c r="F955" s="2" t="s">
        <v>25</v>
      </c>
      <c r="G955" s="2" t="s">
        <v>26</v>
      </c>
      <c r="H955" s="3">
        <v>39011</v>
      </c>
      <c r="I955" s="2">
        <v>2006</v>
      </c>
      <c r="J955" s="2">
        <v>2011</v>
      </c>
      <c r="K955" s="3">
        <v>43677</v>
      </c>
      <c r="L955" s="2">
        <v>0</v>
      </c>
      <c r="M955" s="2" t="s">
        <v>28</v>
      </c>
      <c r="N955" s="2">
        <v>35</v>
      </c>
      <c r="O955" s="2">
        <v>23.12</v>
      </c>
      <c r="P955" s="2">
        <v>35.9</v>
      </c>
      <c r="Q955" s="2">
        <v>108.86</v>
      </c>
      <c r="R955" s="2">
        <v>205.74</v>
      </c>
      <c r="S955" s="2">
        <v>205.74</v>
      </c>
      <c r="T955" s="2">
        <v>25.72</v>
      </c>
      <c r="U955" s="2">
        <v>61</v>
      </c>
      <c r="V955" s="2" t="s">
        <v>28</v>
      </c>
      <c r="X955" s="2"/>
      <c r="Y955" s="2"/>
    </row>
    <row r="956" spans="1:26" x14ac:dyDescent="0.25">
      <c r="A956">
        <v>955</v>
      </c>
      <c r="B956" t="s">
        <v>990</v>
      </c>
      <c r="C956" s="1">
        <v>21999</v>
      </c>
      <c r="D956" t="s">
        <v>23</v>
      </c>
      <c r="E956" s="2" t="s">
        <v>169</v>
      </c>
      <c r="F956" s="2" t="s">
        <v>34</v>
      </c>
      <c r="G956" s="2" t="s">
        <v>26</v>
      </c>
      <c r="H956" s="3">
        <v>30621</v>
      </c>
      <c r="I956" s="2">
        <v>1983</v>
      </c>
      <c r="J956" s="2">
        <v>1985</v>
      </c>
      <c r="K956" s="3">
        <v>43677</v>
      </c>
      <c r="L956" s="2">
        <v>0</v>
      </c>
      <c r="M956" s="2" t="s">
        <v>28</v>
      </c>
      <c r="N956" s="2">
        <v>59</v>
      </c>
      <c r="O956" s="2">
        <v>23.61</v>
      </c>
      <c r="P956" s="2">
        <v>59.35</v>
      </c>
      <c r="Q956" s="2">
        <v>99.79</v>
      </c>
      <c r="R956" s="2">
        <v>205.74</v>
      </c>
      <c r="S956" s="2">
        <v>205.74</v>
      </c>
      <c r="T956" s="2">
        <v>23.57</v>
      </c>
      <c r="U956" s="2">
        <v>96</v>
      </c>
      <c r="V956" s="2" t="s">
        <v>28</v>
      </c>
      <c r="X956" s="2"/>
      <c r="Y956" s="2"/>
    </row>
    <row r="957" spans="1:26" x14ac:dyDescent="0.25">
      <c r="A957">
        <v>956</v>
      </c>
      <c r="B957" t="s">
        <v>991</v>
      </c>
      <c r="C957" s="1">
        <v>29868</v>
      </c>
      <c r="D957" t="s">
        <v>23</v>
      </c>
      <c r="E957" s="2" t="s">
        <v>169</v>
      </c>
      <c r="F957" s="2" t="s">
        <v>34</v>
      </c>
      <c r="G957" s="2" t="s">
        <v>26</v>
      </c>
      <c r="H957" s="3">
        <v>36830</v>
      </c>
      <c r="I957" s="2">
        <v>2000</v>
      </c>
      <c r="J957" s="2">
        <v>2009</v>
      </c>
      <c r="K957" s="3">
        <v>43677</v>
      </c>
      <c r="L957" s="2">
        <v>0</v>
      </c>
      <c r="M957" s="2" t="s">
        <v>28</v>
      </c>
      <c r="N957" s="2">
        <v>37</v>
      </c>
      <c r="O957" s="2">
        <v>19.059999999999999</v>
      </c>
      <c r="P957" s="2">
        <v>37.81</v>
      </c>
      <c r="Q957" s="2">
        <v>95.25</v>
      </c>
      <c r="R957" s="2">
        <v>205.74</v>
      </c>
      <c r="S957" s="2">
        <v>205.74</v>
      </c>
      <c r="T957" s="2">
        <v>22.5</v>
      </c>
      <c r="U957" s="2">
        <v>446</v>
      </c>
      <c r="V957" s="2" t="s">
        <v>28</v>
      </c>
      <c r="X957" s="2"/>
      <c r="Y957" s="2"/>
    </row>
    <row r="958" spans="1:26" x14ac:dyDescent="0.25">
      <c r="A958">
        <v>957</v>
      </c>
      <c r="B958" t="s">
        <v>992</v>
      </c>
      <c r="C958" s="1">
        <v>26228</v>
      </c>
      <c r="D958" t="s">
        <v>23</v>
      </c>
      <c r="E958" s="2" t="s">
        <v>169</v>
      </c>
      <c r="F958" s="2" t="s">
        <v>34</v>
      </c>
      <c r="G958" s="2" t="s">
        <v>26</v>
      </c>
      <c r="H958" s="3">
        <v>34642</v>
      </c>
      <c r="I958" s="2">
        <v>1994</v>
      </c>
      <c r="J958" s="2">
        <v>2005</v>
      </c>
      <c r="K958" s="3">
        <v>43677</v>
      </c>
      <c r="L958" s="2">
        <v>0</v>
      </c>
      <c r="M958" s="2" t="s">
        <v>28</v>
      </c>
      <c r="N958" s="2">
        <v>47</v>
      </c>
      <c r="O958" s="2">
        <v>23.04</v>
      </c>
      <c r="P958" s="2">
        <v>47.77</v>
      </c>
      <c r="Q958" s="2">
        <v>102.06</v>
      </c>
      <c r="R958" s="2">
        <v>205.74</v>
      </c>
      <c r="S958" s="2">
        <v>205.74</v>
      </c>
      <c r="T958" s="2">
        <v>24.11</v>
      </c>
      <c r="U958" s="2">
        <v>181</v>
      </c>
      <c r="V958" s="2" t="s">
        <v>28</v>
      </c>
      <c r="X958" s="2"/>
      <c r="Y958" s="2"/>
    </row>
    <row r="959" spans="1:26" x14ac:dyDescent="0.25">
      <c r="A959">
        <v>958</v>
      </c>
      <c r="B959" t="s">
        <v>993</v>
      </c>
      <c r="C959" s="1">
        <v>25664</v>
      </c>
      <c r="D959" t="s">
        <v>23</v>
      </c>
      <c r="E959" s="2" t="s">
        <v>24</v>
      </c>
      <c r="F959" s="2" t="s">
        <v>34</v>
      </c>
      <c r="G959" s="2" t="s">
        <v>26</v>
      </c>
      <c r="H959" s="3">
        <v>33915</v>
      </c>
      <c r="I959" s="2">
        <v>1992</v>
      </c>
      <c r="J959" s="2">
        <v>2004</v>
      </c>
      <c r="K959" s="3">
        <v>43677</v>
      </c>
      <c r="L959" s="2">
        <v>0</v>
      </c>
      <c r="M959" s="2" t="s">
        <v>28</v>
      </c>
      <c r="N959" s="2">
        <v>49</v>
      </c>
      <c r="O959" s="2">
        <v>22.59</v>
      </c>
      <c r="P959" s="2">
        <v>49.32</v>
      </c>
      <c r="Q959" s="2">
        <v>127.01</v>
      </c>
      <c r="R959" s="2">
        <v>205.74</v>
      </c>
      <c r="S959" s="2">
        <v>205.74</v>
      </c>
      <c r="T959" s="2">
        <v>30</v>
      </c>
      <c r="U959" s="2">
        <v>493</v>
      </c>
      <c r="V959" s="2" t="s">
        <v>28</v>
      </c>
      <c r="X959" s="2"/>
      <c r="Y959" s="2"/>
    </row>
    <row r="960" spans="1:26" x14ac:dyDescent="0.25">
      <c r="A960">
        <v>959</v>
      </c>
      <c r="B960" t="s">
        <v>994</v>
      </c>
      <c r="C960" s="1">
        <v>33926</v>
      </c>
      <c r="D960" t="s">
        <v>23</v>
      </c>
      <c r="E960" s="2" t="s">
        <v>169</v>
      </c>
      <c r="F960" s="2" t="s">
        <v>34</v>
      </c>
      <c r="G960" s="2" t="s">
        <v>26</v>
      </c>
      <c r="H960" s="3">
        <v>41259</v>
      </c>
      <c r="I960" s="2">
        <v>2012</v>
      </c>
      <c r="J960" s="2">
        <v>2015</v>
      </c>
      <c r="K960" s="3">
        <v>43677</v>
      </c>
      <c r="L960" s="2">
        <v>0</v>
      </c>
      <c r="M960" s="2" t="s">
        <v>28</v>
      </c>
      <c r="N960" s="2">
        <v>26</v>
      </c>
      <c r="O960" s="2">
        <v>20.079999999999998</v>
      </c>
      <c r="P960" s="2">
        <v>26.7</v>
      </c>
      <c r="Q960" s="2">
        <v>95.25</v>
      </c>
      <c r="R960" s="2">
        <v>205.74</v>
      </c>
      <c r="S960" s="2">
        <v>205.74</v>
      </c>
      <c r="T960" s="2">
        <v>22.5</v>
      </c>
      <c r="U960" s="2">
        <v>65</v>
      </c>
      <c r="V960" s="2" t="s">
        <v>28</v>
      </c>
      <c r="X960" s="2"/>
      <c r="Y960" s="2"/>
    </row>
    <row r="961" spans="1:26" x14ac:dyDescent="0.25">
      <c r="A961">
        <v>960</v>
      </c>
      <c r="B961" t="s">
        <v>995</v>
      </c>
      <c r="C961" s="1">
        <v>23560</v>
      </c>
      <c r="D961" t="s">
        <v>23</v>
      </c>
      <c r="E961" s="2" t="s">
        <v>169</v>
      </c>
      <c r="F961" s="2" t="s">
        <v>34</v>
      </c>
      <c r="G961" s="2" t="s">
        <v>26</v>
      </c>
      <c r="H961" s="3">
        <v>32087</v>
      </c>
      <c r="I961" s="2">
        <v>1987</v>
      </c>
      <c r="J961" s="2">
        <v>1988</v>
      </c>
      <c r="K961" s="3">
        <v>43677</v>
      </c>
      <c r="L961" s="2">
        <v>0</v>
      </c>
      <c r="M961" s="2" t="s">
        <v>28</v>
      </c>
      <c r="N961" s="2">
        <v>55</v>
      </c>
      <c r="O961" s="2">
        <v>23.35</v>
      </c>
      <c r="P961" s="2">
        <v>55.08</v>
      </c>
      <c r="Q961" s="2">
        <v>97.52</v>
      </c>
      <c r="R961" s="2">
        <v>205.74</v>
      </c>
      <c r="S961" s="2">
        <v>205.74</v>
      </c>
      <c r="T961" s="2">
        <v>23.04</v>
      </c>
      <c r="U961" s="2">
        <v>10</v>
      </c>
      <c r="V961" s="2" t="s">
        <v>28</v>
      </c>
      <c r="X961" s="2"/>
      <c r="Y961" s="2"/>
    </row>
    <row r="962" spans="1:26" x14ac:dyDescent="0.25">
      <c r="A962">
        <v>961</v>
      </c>
      <c r="B962" t="s">
        <v>996</v>
      </c>
      <c r="C962" s="1">
        <v>8251</v>
      </c>
      <c r="D962" t="s">
        <v>23</v>
      </c>
      <c r="E962" s="2" t="s">
        <v>24</v>
      </c>
      <c r="F962" s="2" t="s">
        <v>34</v>
      </c>
      <c r="G962" s="2" t="s">
        <v>30</v>
      </c>
      <c r="H962" s="3">
        <v>17107</v>
      </c>
      <c r="I962" s="2">
        <v>1946</v>
      </c>
      <c r="J962" s="2">
        <v>1949</v>
      </c>
      <c r="K962" s="3">
        <v>35759</v>
      </c>
      <c r="L962" s="2">
        <v>1</v>
      </c>
      <c r="M962" s="2" t="s">
        <v>27</v>
      </c>
      <c r="N962" s="2">
        <v>75</v>
      </c>
      <c r="O962" s="2">
        <v>24.25</v>
      </c>
      <c r="P962" s="2">
        <v>75.31</v>
      </c>
      <c r="Q962" s="2">
        <v>104.33</v>
      </c>
      <c r="R962" s="2">
        <v>205.74</v>
      </c>
      <c r="S962" s="2">
        <v>205.74</v>
      </c>
      <c r="T962" s="2">
        <v>24.65</v>
      </c>
      <c r="U962" s="2">
        <v>31</v>
      </c>
      <c r="V962" s="2" t="s">
        <v>28</v>
      </c>
      <c r="W962" s="2" t="s">
        <v>4399</v>
      </c>
      <c r="X962" s="2" t="s">
        <v>4510</v>
      </c>
      <c r="Y962" s="2" t="s">
        <v>4401</v>
      </c>
      <c r="Z962" s="2" t="s">
        <v>4469</v>
      </c>
    </row>
    <row r="963" spans="1:26" x14ac:dyDescent="0.25">
      <c r="A963">
        <v>962</v>
      </c>
      <c r="B963" t="s">
        <v>997</v>
      </c>
      <c r="C963" s="1">
        <v>32753</v>
      </c>
      <c r="D963" t="s">
        <v>85</v>
      </c>
      <c r="E963" s="2" t="s">
        <v>169</v>
      </c>
      <c r="F963" s="2" t="s">
        <v>34</v>
      </c>
      <c r="G963" s="2" t="s">
        <v>26</v>
      </c>
      <c r="H963" s="3">
        <v>40903</v>
      </c>
      <c r="I963" s="2">
        <v>2011</v>
      </c>
      <c r="J963" s="2">
        <v>2020</v>
      </c>
      <c r="K963" s="3">
        <v>43677</v>
      </c>
      <c r="L963" s="2">
        <v>0</v>
      </c>
      <c r="M963" s="2" t="s">
        <v>28</v>
      </c>
      <c r="N963" s="2">
        <v>29</v>
      </c>
      <c r="O963" s="2">
        <v>22.31</v>
      </c>
      <c r="P963" s="2">
        <v>29.91</v>
      </c>
      <c r="Q963" s="2">
        <v>106.59</v>
      </c>
      <c r="R963" s="2">
        <v>205.74</v>
      </c>
      <c r="S963" s="2">
        <v>205.74</v>
      </c>
      <c r="T963" s="2">
        <v>25.18</v>
      </c>
      <c r="U963" s="2">
        <v>245</v>
      </c>
      <c r="V963" s="2" t="s">
        <v>28</v>
      </c>
      <c r="X963" s="2"/>
      <c r="Y963" s="2"/>
    </row>
    <row r="964" spans="1:26" x14ac:dyDescent="0.25">
      <c r="A964">
        <v>963</v>
      </c>
      <c r="B964" t="s">
        <v>998</v>
      </c>
      <c r="C964" s="1">
        <v>28866</v>
      </c>
      <c r="D964" t="s">
        <v>23</v>
      </c>
      <c r="E964" s="2" t="s">
        <v>169</v>
      </c>
      <c r="F964" s="2" t="s">
        <v>34</v>
      </c>
      <c r="G964" s="2" t="s">
        <v>26</v>
      </c>
      <c r="H964" s="3">
        <v>37196</v>
      </c>
      <c r="I964" s="2">
        <v>2001</v>
      </c>
      <c r="J964" s="2">
        <v>2006</v>
      </c>
      <c r="K964" s="3">
        <v>43677</v>
      </c>
      <c r="L964" s="2">
        <v>0</v>
      </c>
      <c r="M964" s="2" t="s">
        <v>28</v>
      </c>
      <c r="N964" s="2">
        <v>40</v>
      </c>
      <c r="O964" s="2">
        <v>22.81</v>
      </c>
      <c r="P964" s="2">
        <v>40.549999999999997</v>
      </c>
      <c r="Q964" s="2">
        <v>100.24</v>
      </c>
      <c r="R964" s="2">
        <v>205.74</v>
      </c>
      <c r="S964" s="2">
        <v>205.74</v>
      </c>
      <c r="T964" s="2">
        <v>23.68</v>
      </c>
      <c r="U964" s="2">
        <v>139</v>
      </c>
      <c r="V964" s="2" t="s">
        <v>28</v>
      </c>
      <c r="X964" s="2"/>
      <c r="Y964" s="2"/>
    </row>
    <row r="965" spans="1:26" x14ac:dyDescent="0.25">
      <c r="A965">
        <v>964</v>
      </c>
      <c r="B965" t="s">
        <v>999</v>
      </c>
      <c r="C965" s="1">
        <v>24689</v>
      </c>
      <c r="D965" t="s">
        <v>23</v>
      </c>
      <c r="E965" s="2" t="s">
        <v>169</v>
      </c>
      <c r="F965" s="2" t="s">
        <v>34</v>
      </c>
      <c r="G965" s="2" t="s">
        <v>26</v>
      </c>
      <c r="H965" s="3">
        <v>33179</v>
      </c>
      <c r="I965" s="2">
        <v>1990</v>
      </c>
      <c r="J965" s="2">
        <v>1991</v>
      </c>
      <c r="K965" s="3">
        <v>43677</v>
      </c>
      <c r="L965" s="2">
        <v>0</v>
      </c>
      <c r="M965" s="2" t="s">
        <v>28</v>
      </c>
      <c r="N965" s="2">
        <v>51</v>
      </c>
      <c r="O965" s="2">
        <v>23.24</v>
      </c>
      <c r="P965" s="2">
        <v>51.99</v>
      </c>
      <c r="Q965" s="2">
        <v>102.06</v>
      </c>
      <c r="R965" s="2">
        <v>205.74</v>
      </c>
      <c r="S965" s="2">
        <v>205.74</v>
      </c>
      <c r="T965" s="2">
        <v>24.11</v>
      </c>
      <c r="U965" s="2">
        <v>11</v>
      </c>
      <c r="V965" s="2" t="s">
        <v>28</v>
      </c>
      <c r="X965" s="2"/>
      <c r="Y965" s="2"/>
    </row>
    <row r="966" spans="1:26" x14ac:dyDescent="0.25">
      <c r="A966">
        <v>965</v>
      </c>
      <c r="B966" t="s">
        <v>1000</v>
      </c>
      <c r="C966" s="1">
        <v>22823</v>
      </c>
      <c r="D966" t="s">
        <v>23</v>
      </c>
      <c r="E966" s="2" t="s">
        <v>169</v>
      </c>
      <c r="F966" s="2" t="s">
        <v>34</v>
      </c>
      <c r="G966" s="2" t="s">
        <v>30</v>
      </c>
      <c r="H966" s="3">
        <v>30989</v>
      </c>
      <c r="I966" s="2">
        <v>1984</v>
      </c>
      <c r="J966" s="2">
        <v>1988</v>
      </c>
      <c r="K966" s="3">
        <v>43677</v>
      </c>
      <c r="L966" s="2">
        <v>0</v>
      </c>
      <c r="M966" s="2" t="s">
        <v>28</v>
      </c>
      <c r="N966" s="2">
        <v>57</v>
      </c>
      <c r="O966" s="2">
        <v>22.36</v>
      </c>
      <c r="P966" s="2">
        <v>57.1</v>
      </c>
      <c r="Q966" s="2">
        <v>99.79</v>
      </c>
      <c r="R966" s="2">
        <v>205.74</v>
      </c>
      <c r="S966" s="2">
        <v>205.74</v>
      </c>
      <c r="T966" s="2">
        <v>23.57</v>
      </c>
      <c r="U966" s="2">
        <v>67</v>
      </c>
      <c r="V966" s="2" t="s">
        <v>28</v>
      </c>
      <c r="X966" s="2"/>
      <c r="Y966" s="2"/>
    </row>
    <row r="967" spans="1:26" x14ac:dyDescent="0.25">
      <c r="A967">
        <v>966</v>
      </c>
      <c r="B967" t="s">
        <v>1001</v>
      </c>
      <c r="C967" s="1">
        <v>23369</v>
      </c>
      <c r="D967" t="s">
        <v>23</v>
      </c>
      <c r="E967" s="2" t="s">
        <v>80</v>
      </c>
      <c r="F967" s="2" t="s">
        <v>34</v>
      </c>
      <c r="G967" s="2" t="s">
        <v>30</v>
      </c>
      <c r="H967" s="3">
        <v>32087</v>
      </c>
      <c r="I967" s="2">
        <v>1987</v>
      </c>
      <c r="J967" s="2">
        <v>1994</v>
      </c>
      <c r="K967" s="3">
        <v>43677</v>
      </c>
      <c r="L967" s="2">
        <v>0</v>
      </c>
      <c r="M967" s="2" t="s">
        <v>28</v>
      </c>
      <c r="N967" s="2">
        <v>55</v>
      </c>
      <c r="O967" s="2">
        <v>23.87</v>
      </c>
      <c r="P967" s="2">
        <v>55.6</v>
      </c>
      <c r="Q967" s="2">
        <v>99.79</v>
      </c>
      <c r="R967" s="2">
        <v>205.74</v>
      </c>
      <c r="S967" s="2">
        <v>205.74</v>
      </c>
      <c r="T967" s="2">
        <v>23.57</v>
      </c>
      <c r="U967" s="2">
        <v>191</v>
      </c>
      <c r="V967" s="2" t="s">
        <v>28</v>
      </c>
      <c r="X967" s="2"/>
      <c r="Y967" s="2"/>
    </row>
    <row r="968" spans="1:26" x14ac:dyDescent="0.25">
      <c r="A968">
        <v>967</v>
      </c>
      <c r="B968" t="s">
        <v>1002</v>
      </c>
      <c r="C968" s="1">
        <v>27298</v>
      </c>
      <c r="D968" t="s">
        <v>23</v>
      </c>
      <c r="E968" s="2" t="s">
        <v>169</v>
      </c>
      <c r="F968" s="2" t="s">
        <v>34</v>
      </c>
      <c r="G968" s="2" t="s">
        <v>30</v>
      </c>
      <c r="H968" s="3">
        <v>35420</v>
      </c>
      <c r="I968" s="2">
        <v>1996</v>
      </c>
      <c r="J968" s="2">
        <v>1998</v>
      </c>
      <c r="K968" s="3">
        <v>43677</v>
      </c>
      <c r="L968" s="2">
        <v>0</v>
      </c>
      <c r="M968" s="2" t="s">
        <v>28</v>
      </c>
      <c r="N968" s="2">
        <v>44</v>
      </c>
      <c r="O968" s="2">
        <v>22.24</v>
      </c>
      <c r="P968" s="2">
        <v>44.84</v>
      </c>
      <c r="Q968" s="2">
        <v>106.59</v>
      </c>
      <c r="R968" s="2">
        <v>205.74</v>
      </c>
      <c r="S968" s="2">
        <v>205.74</v>
      </c>
      <c r="T968" s="2">
        <v>25.18</v>
      </c>
      <c r="U968" s="2">
        <v>83</v>
      </c>
      <c r="V968" s="2" t="s">
        <v>28</v>
      </c>
      <c r="X968" s="2"/>
      <c r="Y968" s="2"/>
    </row>
    <row r="969" spans="1:26" x14ac:dyDescent="0.25">
      <c r="A969">
        <v>968</v>
      </c>
      <c r="B969" t="s">
        <v>1003</v>
      </c>
      <c r="C969" s="1">
        <v>29405</v>
      </c>
      <c r="D969" t="s">
        <v>23</v>
      </c>
      <c r="E969" s="2" t="s">
        <v>169</v>
      </c>
      <c r="F969" s="2" t="s">
        <v>25</v>
      </c>
      <c r="G969" s="2" t="s">
        <v>30</v>
      </c>
      <c r="H969" s="3">
        <v>37559</v>
      </c>
      <c r="I969" s="2">
        <v>2002</v>
      </c>
      <c r="J969" s="2">
        <v>2008</v>
      </c>
      <c r="K969" s="3">
        <v>43677</v>
      </c>
      <c r="L969" s="2">
        <v>0</v>
      </c>
      <c r="M969" s="2" t="s">
        <v>28</v>
      </c>
      <c r="N969" s="2">
        <v>39</v>
      </c>
      <c r="O969" s="2">
        <v>22.32</v>
      </c>
      <c r="P969" s="2">
        <v>39.07</v>
      </c>
      <c r="Q969" s="2">
        <v>100.24</v>
      </c>
      <c r="R969" s="2">
        <v>205.74</v>
      </c>
      <c r="S969" s="2">
        <v>205.74</v>
      </c>
      <c r="T969" s="2">
        <v>23.68</v>
      </c>
      <c r="U969" s="2">
        <v>317</v>
      </c>
      <c r="V969" s="2" t="s">
        <v>28</v>
      </c>
      <c r="X969" s="2"/>
      <c r="Y969" s="2"/>
    </row>
    <row r="970" spans="1:26" x14ac:dyDescent="0.25">
      <c r="A970">
        <v>969</v>
      </c>
      <c r="B970" t="s">
        <v>1004</v>
      </c>
      <c r="C970" s="1">
        <v>27447</v>
      </c>
      <c r="D970" t="s">
        <v>23</v>
      </c>
      <c r="E970" s="2" t="s">
        <v>169</v>
      </c>
      <c r="F970" s="2" t="s">
        <v>34</v>
      </c>
      <c r="G970" s="2" t="s">
        <v>26</v>
      </c>
      <c r="H970" s="3">
        <v>36849</v>
      </c>
      <c r="I970" s="2">
        <v>2000</v>
      </c>
      <c r="J970" s="2">
        <v>2006</v>
      </c>
      <c r="K970" s="3">
        <v>43677</v>
      </c>
      <c r="L970" s="2">
        <v>0</v>
      </c>
      <c r="M970" s="2" t="s">
        <v>28</v>
      </c>
      <c r="N970" s="2">
        <v>44</v>
      </c>
      <c r="O970" s="2">
        <v>25.74</v>
      </c>
      <c r="P970" s="2">
        <v>44.44</v>
      </c>
      <c r="Q970" s="2">
        <v>107.95</v>
      </c>
      <c r="R970" s="2">
        <v>205.74</v>
      </c>
      <c r="S970" s="2">
        <v>205.74</v>
      </c>
      <c r="T970" s="2">
        <v>25.5</v>
      </c>
      <c r="U970" s="2">
        <v>306</v>
      </c>
      <c r="V970" s="2" t="s">
        <v>27</v>
      </c>
      <c r="X970" s="2"/>
      <c r="Y970" s="2"/>
    </row>
    <row r="971" spans="1:26" x14ac:dyDescent="0.25">
      <c r="A971">
        <v>970</v>
      </c>
      <c r="B971" t="s">
        <v>1005</v>
      </c>
      <c r="C971" s="1">
        <v>25914</v>
      </c>
      <c r="D971" t="s">
        <v>23</v>
      </c>
      <c r="E971" s="2" t="s">
        <v>169</v>
      </c>
      <c r="F971" s="2" t="s">
        <v>34</v>
      </c>
      <c r="G971" s="2" t="s">
        <v>26</v>
      </c>
      <c r="H971" s="3">
        <v>34678</v>
      </c>
      <c r="I971" s="2">
        <v>1994</v>
      </c>
      <c r="J971" s="2">
        <v>1998</v>
      </c>
      <c r="K971" s="3">
        <v>43677</v>
      </c>
      <c r="L971" s="2">
        <v>0</v>
      </c>
      <c r="M971" s="2" t="s">
        <v>28</v>
      </c>
      <c r="N971" s="2">
        <v>48</v>
      </c>
      <c r="O971" s="2">
        <v>23.99</v>
      </c>
      <c r="P971" s="2">
        <v>48.63</v>
      </c>
      <c r="Q971" s="2">
        <v>111.13</v>
      </c>
      <c r="R971" s="2">
        <v>205.74</v>
      </c>
      <c r="S971" s="2">
        <v>205.74</v>
      </c>
      <c r="T971" s="2">
        <v>26.25</v>
      </c>
      <c r="U971" s="2">
        <v>134</v>
      </c>
      <c r="V971" s="2" t="s">
        <v>28</v>
      </c>
      <c r="X971" s="2"/>
      <c r="Y971" s="2"/>
    </row>
    <row r="972" spans="1:26" x14ac:dyDescent="0.25">
      <c r="A972">
        <v>971</v>
      </c>
      <c r="B972" t="s">
        <v>1006</v>
      </c>
      <c r="C972" s="1">
        <v>32850</v>
      </c>
      <c r="D972" t="s">
        <v>23</v>
      </c>
      <c r="E972" s="2" t="s">
        <v>169</v>
      </c>
      <c r="F972" s="2" t="s">
        <v>25</v>
      </c>
      <c r="G972" s="2" t="s">
        <v>26</v>
      </c>
      <c r="H972" s="3">
        <v>41215</v>
      </c>
      <c r="I972" s="2">
        <v>2012</v>
      </c>
      <c r="J972" s="2">
        <v>2017</v>
      </c>
      <c r="K972" s="3">
        <v>43677</v>
      </c>
      <c r="L972" s="2">
        <v>0</v>
      </c>
      <c r="M972" s="2" t="s">
        <v>28</v>
      </c>
      <c r="N972" s="2">
        <v>29</v>
      </c>
      <c r="O972" s="2">
        <v>22.9</v>
      </c>
      <c r="P972" s="2">
        <v>29.64</v>
      </c>
      <c r="Q972" s="2">
        <v>113.4</v>
      </c>
      <c r="R972" s="2">
        <v>205.74</v>
      </c>
      <c r="S972" s="2">
        <v>205.74</v>
      </c>
      <c r="T972" s="2">
        <v>26.79</v>
      </c>
      <c r="U972" s="2">
        <v>179</v>
      </c>
      <c r="V972" s="2" t="s">
        <v>28</v>
      </c>
      <c r="X972" s="2"/>
      <c r="Y972" s="2"/>
    </row>
    <row r="973" spans="1:26" x14ac:dyDescent="0.25">
      <c r="A973">
        <v>972</v>
      </c>
      <c r="B973" t="s">
        <v>1007</v>
      </c>
      <c r="C973" s="1">
        <v>22268</v>
      </c>
      <c r="D973" t="s">
        <v>23</v>
      </c>
      <c r="E973" s="2" t="s">
        <v>24</v>
      </c>
      <c r="F973" s="2" t="s">
        <v>34</v>
      </c>
      <c r="G973" s="2" t="s">
        <v>26</v>
      </c>
      <c r="H973" s="3">
        <v>30253</v>
      </c>
      <c r="I973" s="2">
        <v>1982</v>
      </c>
      <c r="J973" s="2">
        <v>1985</v>
      </c>
      <c r="K973" s="3">
        <v>43677</v>
      </c>
      <c r="L973" s="2">
        <v>0</v>
      </c>
      <c r="M973" s="2" t="s">
        <v>28</v>
      </c>
      <c r="N973" s="2">
        <v>58</v>
      </c>
      <c r="O973" s="2">
        <v>21.86</v>
      </c>
      <c r="P973" s="2">
        <v>58.61</v>
      </c>
      <c r="Q973" s="2">
        <v>104.33</v>
      </c>
      <c r="R973" s="2">
        <v>205.74</v>
      </c>
      <c r="S973" s="2">
        <v>205.74</v>
      </c>
      <c r="T973" s="2">
        <v>24.65</v>
      </c>
      <c r="U973" s="2">
        <v>187</v>
      </c>
      <c r="V973" s="2" t="s">
        <v>28</v>
      </c>
      <c r="X973" s="2"/>
      <c r="Y973" s="2"/>
    </row>
    <row r="974" spans="1:26" x14ac:dyDescent="0.25">
      <c r="A974">
        <v>973</v>
      </c>
      <c r="B974" t="s">
        <v>1008</v>
      </c>
      <c r="C974" s="1">
        <v>5592</v>
      </c>
      <c r="D974" t="s">
        <v>23</v>
      </c>
      <c r="E974" s="2" t="s">
        <v>80</v>
      </c>
      <c r="F974" s="2" t="s">
        <v>34</v>
      </c>
      <c r="G974" s="2" t="s">
        <v>30</v>
      </c>
      <c r="H974" s="3">
        <v>17843</v>
      </c>
      <c r="I974" s="2">
        <v>1948</v>
      </c>
      <c r="J974" s="2">
        <v>1954</v>
      </c>
      <c r="K974" s="3">
        <v>28717</v>
      </c>
      <c r="L974" s="2">
        <v>1</v>
      </c>
      <c r="M974" s="2" t="s">
        <v>27</v>
      </c>
      <c r="N974" s="2">
        <v>63</v>
      </c>
      <c r="O974" s="2">
        <v>33.54</v>
      </c>
      <c r="P974" s="2">
        <v>63.31</v>
      </c>
      <c r="Q974" s="2">
        <v>99.34</v>
      </c>
      <c r="R974" s="2">
        <v>205.74</v>
      </c>
      <c r="S974" s="2">
        <v>205.74</v>
      </c>
      <c r="T974" s="2">
        <v>23.47</v>
      </c>
      <c r="U974" s="2">
        <v>125</v>
      </c>
      <c r="V974" s="2" t="s">
        <v>28</v>
      </c>
      <c r="W974" s="2" t="s">
        <v>4384</v>
      </c>
      <c r="X974" s="2" t="s">
        <v>4385</v>
      </c>
      <c r="Y974" s="2" t="s">
        <v>4386</v>
      </c>
      <c r="Z974" s="2" t="s">
        <v>4896</v>
      </c>
    </row>
    <row r="975" spans="1:26" x14ac:dyDescent="0.25">
      <c r="A975">
        <v>974</v>
      </c>
      <c r="B975" t="s">
        <v>1009</v>
      </c>
      <c r="C975" s="1">
        <v>34121</v>
      </c>
      <c r="D975" t="s">
        <v>23</v>
      </c>
      <c r="E975" s="2" t="s">
        <v>121</v>
      </c>
      <c r="F975" s="2" t="s">
        <v>34</v>
      </c>
      <c r="G975" s="2" t="s">
        <v>26</v>
      </c>
      <c r="H975" s="3">
        <v>41990</v>
      </c>
      <c r="I975" s="2">
        <v>2014</v>
      </c>
      <c r="J975" s="2">
        <v>2018</v>
      </c>
      <c r="K975" s="3">
        <v>43677</v>
      </c>
      <c r="L975" s="2">
        <v>0</v>
      </c>
      <c r="M975" s="2" t="s">
        <v>28</v>
      </c>
      <c r="N975" s="2">
        <v>26</v>
      </c>
      <c r="O975" s="2">
        <v>21.54</v>
      </c>
      <c r="P975" s="2">
        <v>26.16</v>
      </c>
      <c r="Q975" s="2">
        <v>116.57</v>
      </c>
      <c r="R975" s="2">
        <v>205.74</v>
      </c>
      <c r="S975" s="2">
        <v>205.74</v>
      </c>
      <c r="T975" s="2">
        <v>27.54</v>
      </c>
      <c r="U975" s="2">
        <v>29</v>
      </c>
      <c r="V975" s="2" t="s">
        <v>28</v>
      </c>
      <c r="X975" s="2"/>
      <c r="Y975" s="2"/>
    </row>
    <row r="976" spans="1:26" x14ac:dyDescent="0.25">
      <c r="A976">
        <v>975</v>
      </c>
      <c r="B976" t="s">
        <v>1010</v>
      </c>
      <c r="C976" s="1">
        <v>31971</v>
      </c>
      <c r="D976" t="s">
        <v>23</v>
      </c>
      <c r="E976" s="2" t="s">
        <v>169</v>
      </c>
      <c r="F976" s="2" t="s">
        <v>34</v>
      </c>
      <c r="G976" s="2" t="s">
        <v>26</v>
      </c>
      <c r="H976" s="3">
        <v>41577</v>
      </c>
      <c r="I976" s="2">
        <v>2013</v>
      </c>
      <c r="J976" s="2">
        <v>2017</v>
      </c>
      <c r="K976" s="3">
        <v>43677</v>
      </c>
      <c r="L976" s="2">
        <v>0</v>
      </c>
      <c r="M976" s="2" t="s">
        <v>28</v>
      </c>
      <c r="N976" s="2">
        <v>32</v>
      </c>
      <c r="O976" s="2">
        <v>26.3</v>
      </c>
      <c r="P976" s="2">
        <v>32.049999999999997</v>
      </c>
      <c r="Q976" s="2">
        <v>124.74</v>
      </c>
      <c r="R976" s="2">
        <v>205.74</v>
      </c>
      <c r="S976" s="2">
        <v>205.74</v>
      </c>
      <c r="T976" s="2">
        <v>29.47</v>
      </c>
      <c r="U976" s="2">
        <v>5</v>
      </c>
      <c r="V976" s="2" t="s">
        <v>28</v>
      </c>
      <c r="X976" s="2"/>
      <c r="Y976" s="2"/>
    </row>
    <row r="977" spans="1:26" x14ac:dyDescent="0.25">
      <c r="A977">
        <v>976</v>
      </c>
      <c r="B977" t="s">
        <v>1011</v>
      </c>
      <c r="C977" s="1">
        <v>30943</v>
      </c>
      <c r="D977" t="s">
        <v>23</v>
      </c>
      <c r="E977" s="2" t="s">
        <v>169</v>
      </c>
      <c r="F977" s="2" t="s">
        <v>34</v>
      </c>
      <c r="G977" s="2" t="s">
        <v>26</v>
      </c>
      <c r="H977" s="3">
        <v>37940</v>
      </c>
      <c r="I977" s="2">
        <v>2003</v>
      </c>
      <c r="J977" s="2">
        <v>2014</v>
      </c>
      <c r="K977" s="3">
        <v>43677</v>
      </c>
      <c r="L977" s="2">
        <v>0</v>
      </c>
      <c r="M977" s="2" t="s">
        <v>28</v>
      </c>
      <c r="N977" s="2">
        <v>34</v>
      </c>
      <c r="O977" s="2">
        <v>19.16</v>
      </c>
      <c r="P977" s="2">
        <v>34.86</v>
      </c>
      <c r="Q977" s="2">
        <v>95.25</v>
      </c>
      <c r="R977" s="2">
        <v>205.74</v>
      </c>
      <c r="S977" s="2">
        <v>205.74</v>
      </c>
      <c r="T977" s="2">
        <v>22.5</v>
      </c>
      <c r="U977" s="2">
        <v>622</v>
      </c>
      <c r="V977" s="2" t="s">
        <v>28</v>
      </c>
      <c r="X977" s="2"/>
      <c r="Y977" s="2"/>
    </row>
    <row r="978" spans="1:26" x14ac:dyDescent="0.25">
      <c r="A978">
        <v>977</v>
      </c>
      <c r="B978" t="s">
        <v>1012</v>
      </c>
      <c r="C978" s="1">
        <v>26644</v>
      </c>
      <c r="D978" t="s">
        <v>23</v>
      </c>
      <c r="E978" s="2" t="s">
        <v>169</v>
      </c>
      <c r="F978" s="2" t="s">
        <v>34</v>
      </c>
      <c r="G978" s="2" t="s">
        <v>26</v>
      </c>
      <c r="H978" s="3">
        <v>35370</v>
      </c>
      <c r="I978" s="2">
        <v>1996</v>
      </c>
      <c r="J978" s="2">
        <v>1997</v>
      </c>
      <c r="K978" s="3">
        <v>43677</v>
      </c>
      <c r="L978" s="2">
        <v>0</v>
      </c>
      <c r="M978" s="2" t="s">
        <v>28</v>
      </c>
      <c r="N978" s="2">
        <v>46</v>
      </c>
      <c r="O978" s="2">
        <v>23.89</v>
      </c>
      <c r="P978" s="2">
        <v>46.63</v>
      </c>
      <c r="Q978" s="2">
        <v>101.6</v>
      </c>
      <c r="R978" s="2">
        <v>205.74</v>
      </c>
      <c r="S978" s="2">
        <v>205.74</v>
      </c>
      <c r="T978" s="2">
        <v>24</v>
      </c>
      <c r="U978" s="2">
        <v>57</v>
      </c>
      <c r="V978" s="2" t="s">
        <v>28</v>
      </c>
      <c r="X978" s="2"/>
      <c r="Y978" s="2"/>
    </row>
    <row r="979" spans="1:26" x14ac:dyDescent="0.25">
      <c r="A979">
        <v>978</v>
      </c>
      <c r="B979" t="s">
        <v>1013</v>
      </c>
      <c r="C979" s="1">
        <v>27869</v>
      </c>
      <c r="D979" t="s">
        <v>23</v>
      </c>
      <c r="E979" s="2" t="s">
        <v>169</v>
      </c>
      <c r="F979" s="2" t="s">
        <v>34</v>
      </c>
      <c r="G979" s="2" t="s">
        <v>26</v>
      </c>
      <c r="H979" s="3">
        <v>36468</v>
      </c>
      <c r="I979" s="2">
        <v>1999</v>
      </c>
      <c r="J979" s="2">
        <v>2007</v>
      </c>
      <c r="K979" s="3">
        <v>43677</v>
      </c>
      <c r="L979" s="2">
        <v>0</v>
      </c>
      <c r="M979" s="2" t="s">
        <v>28</v>
      </c>
      <c r="N979" s="2">
        <v>43</v>
      </c>
      <c r="O979" s="2">
        <v>23.54</v>
      </c>
      <c r="P979" s="2">
        <v>43.28</v>
      </c>
      <c r="Q979" s="2">
        <v>108.86</v>
      </c>
      <c r="R979" s="2">
        <v>205.74</v>
      </c>
      <c r="S979" s="2">
        <v>205.74</v>
      </c>
      <c r="T979" s="2">
        <v>25.72</v>
      </c>
      <c r="U979" s="2">
        <v>448</v>
      </c>
      <c r="V979" s="2" t="s">
        <v>28</v>
      </c>
      <c r="X979" s="2"/>
      <c r="Y979" s="2"/>
    </row>
    <row r="980" spans="1:26" x14ac:dyDescent="0.25">
      <c r="A980">
        <v>979</v>
      </c>
      <c r="B980" t="s">
        <v>1014</v>
      </c>
      <c r="C980" s="1">
        <v>28456</v>
      </c>
      <c r="D980" t="s">
        <v>23</v>
      </c>
      <c r="E980" s="2" t="s">
        <v>169</v>
      </c>
      <c r="F980" s="2" t="s">
        <v>34</v>
      </c>
      <c r="G980" s="2" t="s">
        <v>30</v>
      </c>
      <c r="H980" s="3">
        <v>36902</v>
      </c>
      <c r="I980" s="2">
        <v>2000</v>
      </c>
      <c r="J980" s="2">
        <v>2001</v>
      </c>
      <c r="K980" s="3">
        <v>43677</v>
      </c>
      <c r="L980" s="2">
        <v>0</v>
      </c>
      <c r="M980" s="2" t="s">
        <v>28</v>
      </c>
      <c r="N980" s="2">
        <v>41</v>
      </c>
      <c r="O980" s="2">
        <v>23.12</v>
      </c>
      <c r="P980" s="2">
        <v>41.67</v>
      </c>
      <c r="Q980" s="2">
        <v>100.7</v>
      </c>
      <c r="R980" s="2">
        <v>205.74</v>
      </c>
      <c r="S980" s="2">
        <v>205.74</v>
      </c>
      <c r="T980" s="2">
        <v>23.79</v>
      </c>
      <c r="U980" s="2">
        <v>1</v>
      </c>
      <c r="V980" s="2" t="s">
        <v>28</v>
      </c>
      <c r="X980" s="2"/>
      <c r="Y980" s="2"/>
    </row>
    <row r="981" spans="1:26" x14ac:dyDescent="0.25">
      <c r="A981">
        <v>980</v>
      </c>
      <c r="B981" t="s">
        <v>1015</v>
      </c>
      <c r="C981" s="1">
        <v>13222</v>
      </c>
      <c r="D981" t="s">
        <v>23</v>
      </c>
      <c r="E981" s="2" t="s">
        <v>24</v>
      </c>
      <c r="F981" s="2" t="s">
        <v>34</v>
      </c>
      <c r="G981" s="2" t="s">
        <v>30</v>
      </c>
      <c r="H981" s="3">
        <v>21480</v>
      </c>
      <c r="I981" s="2">
        <v>1958</v>
      </c>
      <c r="J981" s="2">
        <v>1959</v>
      </c>
      <c r="K981" s="3">
        <v>42008</v>
      </c>
      <c r="L981" s="2">
        <v>1</v>
      </c>
      <c r="M981" s="2" t="s">
        <v>27</v>
      </c>
      <c r="N981" s="2">
        <v>78</v>
      </c>
      <c r="O981" s="2">
        <v>22.61</v>
      </c>
      <c r="P981" s="2">
        <v>78.81</v>
      </c>
      <c r="Q981" s="2">
        <v>99.79</v>
      </c>
      <c r="R981" s="2">
        <v>205.74</v>
      </c>
      <c r="S981" s="2">
        <v>205.74</v>
      </c>
      <c r="T981" s="2">
        <v>23.57</v>
      </c>
      <c r="U981" s="2">
        <v>66</v>
      </c>
      <c r="V981" s="2" t="s">
        <v>28</v>
      </c>
      <c r="W981" s="2" t="s">
        <v>4399</v>
      </c>
      <c r="X981" s="2" t="s">
        <v>4511</v>
      </c>
      <c r="Y981" s="2" t="s">
        <v>4401</v>
      </c>
      <c r="Z981" s="2" t="s">
        <v>4469</v>
      </c>
    </row>
    <row r="982" spans="1:26" x14ac:dyDescent="0.25">
      <c r="A982">
        <v>981</v>
      </c>
      <c r="B982" t="s">
        <v>1016</v>
      </c>
      <c r="C982" s="1">
        <v>32441</v>
      </c>
      <c r="D982" t="s">
        <v>85</v>
      </c>
      <c r="E982" s="2" t="s">
        <v>169</v>
      </c>
      <c r="F982" s="2" t="s">
        <v>34</v>
      </c>
      <c r="G982" s="2" t="s">
        <v>30</v>
      </c>
      <c r="H982" s="3">
        <v>40906</v>
      </c>
      <c r="I982" s="2">
        <v>2011</v>
      </c>
      <c r="J982" s="2">
        <v>2020</v>
      </c>
      <c r="K982" s="3">
        <v>43677</v>
      </c>
      <c r="L982" s="2">
        <v>0</v>
      </c>
      <c r="M982" s="2" t="s">
        <v>28</v>
      </c>
      <c r="N982" s="2">
        <v>30</v>
      </c>
      <c r="O982" s="2">
        <v>23.18</v>
      </c>
      <c r="P982" s="2">
        <v>30.76</v>
      </c>
      <c r="Q982" s="2">
        <v>102.96</v>
      </c>
      <c r="R982" s="2">
        <v>205.74</v>
      </c>
      <c r="S982" s="2">
        <v>208.28</v>
      </c>
      <c r="T982" s="2">
        <v>24.32</v>
      </c>
      <c r="U982" s="2">
        <v>272</v>
      </c>
      <c r="V982" s="2" t="s">
        <v>28</v>
      </c>
      <c r="X982" s="2"/>
      <c r="Y982" s="2"/>
    </row>
    <row r="983" spans="1:26" x14ac:dyDescent="0.25">
      <c r="A983">
        <v>982</v>
      </c>
      <c r="B983" t="s">
        <v>1017</v>
      </c>
      <c r="C983" s="1">
        <v>24193</v>
      </c>
      <c r="D983" t="s">
        <v>23</v>
      </c>
      <c r="E983" s="2" t="s">
        <v>169</v>
      </c>
      <c r="F983" s="2" t="s">
        <v>25</v>
      </c>
      <c r="G983" s="2" t="s">
        <v>30</v>
      </c>
      <c r="H983" s="3">
        <v>32822</v>
      </c>
      <c r="I983" s="2">
        <v>1989</v>
      </c>
      <c r="J983" s="2">
        <v>1990</v>
      </c>
      <c r="K983" s="3">
        <v>43677</v>
      </c>
      <c r="L983" s="2">
        <v>0</v>
      </c>
      <c r="M983" s="2" t="s">
        <v>28</v>
      </c>
      <c r="N983" s="2">
        <v>53</v>
      </c>
      <c r="O983" s="2">
        <v>23.62</v>
      </c>
      <c r="P983" s="2">
        <v>53.34</v>
      </c>
      <c r="Q983" s="2">
        <v>97.52</v>
      </c>
      <c r="R983" s="2">
        <v>205.74</v>
      </c>
      <c r="S983" s="2">
        <v>205.74</v>
      </c>
      <c r="T983" s="2">
        <v>23.04</v>
      </c>
      <c r="U983" s="2">
        <v>28</v>
      </c>
      <c r="V983" s="2" t="s">
        <v>27</v>
      </c>
      <c r="X983" s="2"/>
      <c r="Y983" s="2"/>
    </row>
    <row r="984" spans="1:26" x14ac:dyDescent="0.25">
      <c r="A984">
        <v>983</v>
      </c>
      <c r="B984" t="s">
        <v>1018</v>
      </c>
      <c r="C984" s="1">
        <v>27710</v>
      </c>
      <c r="D984" t="s">
        <v>23</v>
      </c>
      <c r="E984" s="2" t="s">
        <v>169</v>
      </c>
      <c r="F984" s="2" t="s">
        <v>34</v>
      </c>
      <c r="G984" s="2" t="s">
        <v>26</v>
      </c>
      <c r="H984" s="3">
        <v>36196</v>
      </c>
      <c r="I984" s="2">
        <v>1998</v>
      </c>
      <c r="J984" s="2">
        <v>2000</v>
      </c>
      <c r="K984" s="3">
        <v>43677</v>
      </c>
      <c r="L984" s="2">
        <v>0</v>
      </c>
      <c r="M984" s="2" t="s">
        <v>28</v>
      </c>
      <c r="N984" s="2">
        <v>43</v>
      </c>
      <c r="O984" s="2">
        <v>23.23</v>
      </c>
      <c r="P984" s="2">
        <v>43.72</v>
      </c>
      <c r="Q984" s="2">
        <v>107.95</v>
      </c>
      <c r="R984" s="2">
        <v>205.74</v>
      </c>
      <c r="S984" s="2">
        <v>205.74</v>
      </c>
      <c r="T984" s="2">
        <v>25.5</v>
      </c>
      <c r="U984" s="2">
        <v>40</v>
      </c>
      <c r="V984" s="2" t="s">
        <v>28</v>
      </c>
      <c r="X984" s="2"/>
      <c r="Y984" s="2"/>
    </row>
    <row r="985" spans="1:26" x14ac:dyDescent="0.25">
      <c r="A985">
        <v>984</v>
      </c>
      <c r="B985" t="s">
        <v>1019</v>
      </c>
      <c r="C985" s="1">
        <v>32581</v>
      </c>
      <c r="D985" t="s">
        <v>85</v>
      </c>
      <c r="E985" s="2" t="s">
        <v>169</v>
      </c>
      <c r="F985" s="2" t="s">
        <v>34</v>
      </c>
      <c r="G985" s="2" t="s">
        <v>26</v>
      </c>
      <c r="H985" s="3">
        <v>40527</v>
      </c>
      <c r="I985" s="2">
        <v>2010</v>
      </c>
      <c r="J985" s="2">
        <v>2020</v>
      </c>
      <c r="K985" s="3">
        <v>43677</v>
      </c>
      <c r="L985" s="2">
        <v>0</v>
      </c>
      <c r="M985" s="2" t="s">
        <v>28</v>
      </c>
      <c r="N985" s="2">
        <v>30</v>
      </c>
      <c r="O985" s="2">
        <v>21.75</v>
      </c>
      <c r="P985" s="2">
        <v>30.38</v>
      </c>
      <c r="Q985" s="2">
        <v>106.59</v>
      </c>
      <c r="R985" s="2">
        <v>205.74</v>
      </c>
      <c r="S985" s="2">
        <v>205.74</v>
      </c>
      <c r="T985" s="2">
        <v>25.18</v>
      </c>
      <c r="U985" s="2">
        <v>319</v>
      </c>
      <c r="V985" s="2" t="s">
        <v>28</v>
      </c>
      <c r="X985" s="2"/>
      <c r="Y985" s="2"/>
    </row>
    <row r="986" spans="1:26" x14ac:dyDescent="0.25">
      <c r="A986">
        <v>985</v>
      </c>
      <c r="B986" t="s">
        <v>1020</v>
      </c>
      <c r="C986" s="1">
        <v>17708</v>
      </c>
      <c r="D986" t="s">
        <v>23</v>
      </c>
      <c r="E986" s="2" t="s">
        <v>24</v>
      </c>
      <c r="F986" s="2" t="s">
        <v>34</v>
      </c>
      <c r="G986" s="2" t="s">
        <v>30</v>
      </c>
      <c r="H986" s="3">
        <v>26221</v>
      </c>
      <c r="I986" s="2">
        <v>1971</v>
      </c>
      <c r="J986" s="2">
        <v>1976</v>
      </c>
      <c r="K986" s="3">
        <v>38196</v>
      </c>
      <c r="L986" s="2">
        <v>1</v>
      </c>
      <c r="M986" s="2" t="s">
        <v>27</v>
      </c>
      <c r="N986" s="2">
        <v>56</v>
      </c>
      <c r="O986" s="2">
        <v>23.31</v>
      </c>
      <c r="P986" s="2">
        <v>56.09</v>
      </c>
      <c r="Q986" s="2">
        <v>102.06</v>
      </c>
      <c r="R986" s="2">
        <v>205.74</v>
      </c>
      <c r="S986" s="2">
        <v>205.74</v>
      </c>
      <c r="T986" s="2">
        <v>24.11</v>
      </c>
      <c r="U986" s="2">
        <v>350</v>
      </c>
      <c r="V986" s="2" t="s">
        <v>28</v>
      </c>
      <c r="W986" s="2" t="s">
        <v>4395</v>
      </c>
      <c r="X986" s="2" t="s">
        <v>4512</v>
      </c>
      <c r="Y986" s="2" t="s">
        <v>4451</v>
      </c>
      <c r="Z986" s="2" t="s">
        <v>4435</v>
      </c>
    </row>
    <row r="987" spans="1:26" x14ac:dyDescent="0.25">
      <c r="A987">
        <v>986</v>
      </c>
      <c r="B987" t="s">
        <v>1021</v>
      </c>
      <c r="C987" s="1">
        <v>18903</v>
      </c>
      <c r="D987" t="s">
        <v>23</v>
      </c>
      <c r="E987" s="2" t="s">
        <v>121</v>
      </c>
      <c r="F987" s="2" t="s">
        <v>34</v>
      </c>
      <c r="G987" s="2" t="s">
        <v>26</v>
      </c>
      <c r="H987" s="3">
        <v>29186</v>
      </c>
      <c r="I987" s="2">
        <v>1979</v>
      </c>
      <c r="J987" s="2">
        <v>1983</v>
      </c>
      <c r="K987" s="3">
        <v>43677</v>
      </c>
      <c r="L987" s="2">
        <v>0</v>
      </c>
      <c r="M987" s="2" t="s">
        <v>28</v>
      </c>
      <c r="N987" s="2">
        <v>67</v>
      </c>
      <c r="O987" s="2">
        <v>28.15</v>
      </c>
      <c r="P987" s="2">
        <v>67.83</v>
      </c>
      <c r="Q987" s="2">
        <v>102.06</v>
      </c>
      <c r="R987" s="2">
        <v>205.74</v>
      </c>
      <c r="S987" s="2">
        <v>205.74</v>
      </c>
      <c r="T987" s="2">
        <v>24.11</v>
      </c>
      <c r="U987" s="2">
        <v>196</v>
      </c>
      <c r="V987" s="2" t="s">
        <v>28</v>
      </c>
      <c r="X987" s="2"/>
      <c r="Y987" s="2"/>
    </row>
    <row r="988" spans="1:26" x14ac:dyDescent="0.25">
      <c r="A988">
        <v>987</v>
      </c>
      <c r="B988" t="s">
        <v>1022</v>
      </c>
      <c r="C988" s="1">
        <v>22446</v>
      </c>
      <c r="D988" t="s">
        <v>23</v>
      </c>
      <c r="E988" s="2" t="s">
        <v>121</v>
      </c>
      <c r="F988" s="2" t="s">
        <v>34</v>
      </c>
      <c r="G988" s="2" t="s">
        <v>26</v>
      </c>
      <c r="H988" s="3">
        <v>30982</v>
      </c>
      <c r="I988" s="2">
        <v>1984</v>
      </c>
      <c r="J988" s="2">
        <v>2001</v>
      </c>
      <c r="K988" s="3">
        <v>43677</v>
      </c>
      <c r="L988" s="2">
        <v>0</v>
      </c>
      <c r="M988" s="2" t="s">
        <v>28</v>
      </c>
      <c r="N988" s="2">
        <v>58</v>
      </c>
      <c r="O988" s="2">
        <v>23.37</v>
      </c>
      <c r="P988" s="2">
        <v>58.13</v>
      </c>
      <c r="Q988" s="2">
        <v>106.59</v>
      </c>
      <c r="R988" s="2">
        <v>205.74</v>
      </c>
      <c r="S988" s="2">
        <v>205.74</v>
      </c>
      <c r="T988" s="2">
        <v>25.18</v>
      </c>
      <c r="U988" s="2">
        <v>1286</v>
      </c>
      <c r="V988" s="2" t="s">
        <v>27</v>
      </c>
      <c r="X988" s="2"/>
      <c r="Y988" s="2"/>
    </row>
    <row r="989" spans="1:26" x14ac:dyDescent="0.25">
      <c r="A989">
        <v>988</v>
      </c>
      <c r="B989" t="s">
        <v>1023</v>
      </c>
      <c r="C989" s="1">
        <v>23897</v>
      </c>
      <c r="D989" t="s">
        <v>23</v>
      </c>
      <c r="E989" s="2" t="s">
        <v>121</v>
      </c>
      <c r="F989" s="2" t="s">
        <v>34</v>
      </c>
      <c r="G989" s="2" t="s">
        <v>26</v>
      </c>
      <c r="H989" s="3">
        <v>32451</v>
      </c>
      <c r="I989" s="2">
        <v>1988</v>
      </c>
      <c r="J989" s="2">
        <v>1996</v>
      </c>
      <c r="K989" s="3">
        <v>43677</v>
      </c>
      <c r="L989" s="2">
        <v>0</v>
      </c>
      <c r="M989" s="2" t="s">
        <v>28</v>
      </c>
      <c r="N989" s="2">
        <v>54</v>
      </c>
      <c r="O989" s="2">
        <v>23.42</v>
      </c>
      <c r="P989" s="2">
        <v>54.15</v>
      </c>
      <c r="Q989" s="2">
        <v>90.72</v>
      </c>
      <c r="R989" s="2">
        <v>205.74</v>
      </c>
      <c r="S989" s="2">
        <v>205.74</v>
      </c>
      <c r="T989" s="2">
        <v>21.43</v>
      </c>
      <c r="U989" s="2">
        <v>481</v>
      </c>
      <c r="V989" s="2" t="s">
        <v>28</v>
      </c>
      <c r="X989" s="2"/>
      <c r="Y989" s="2"/>
    </row>
    <row r="990" spans="1:26" x14ac:dyDescent="0.25">
      <c r="A990">
        <v>989</v>
      </c>
      <c r="B990" t="s">
        <v>1024</v>
      </c>
      <c r="C990" s="1">
        <v>8945</v>
      </c>
      <c r="D990" t="s">
        <v>23</v>
      </c>
      <c r="E990" s="2" t="s">
        <v>24</v>
      </c>
      <c r="F990" s="2" t="s">
        <v>34</v>
      </c>
      <c r="G990" s="2" t="s">
        <v>30</v>
      </c>
      <c r="H990" s="3">
        <v>18205</v>
      </c>
      <c r="I990" s="2">
        <v>1949</v>
      </c>
      <c r="J990" s="2">
        <v>1951</v>
      </c>
      <c r="K990" s="3">
        <v>30761</v>
      </c>
      <c r="L990" s="2">
        <v>1</v>
      </c>
      <c r="M990" s="2" t="s">
        <v>27</v>
      </c>
      <c r="N990" s="2">
        <v>59</v>
      </c>
      <c r="O990" s="2">
        <v>25.35</v>
      </c>
      <c r="P990" s="2">
        <v>59.73</v>
      </c>
      <c r="Q990" s="2">
        <v>99.79</v>
      </c>
      <c r="R990" s="2">
        <v>205.74</v>
      </c>
      <c r="S990" s="2">
        <v>205.74</v>
      </c>
      <c r="T990" s="2">
        <v>23.57</v>
      </c>
      <c r="U990" s="2">
        <v>115</v>
      </c>
      <c r="V990" s="2" t="s">
        <v>28</v>
      </c>
      <c r="X990" s="2" t="s">
        <v>4496</v>
      </c>
      <c r="Y990" s="2" t="s">
        <v>4401</v>
      </c>
      <c r="Z990" s="2" t="s">
        <v>4469</v>
      </c>
    </row>
    <row r="991" spans="1:26" x14ac:dyDescent="0.25">
      <c r="A991">
        <v>990</v>
      </c>
      <c r="B991" t="s">
        <v>1025</v>
      </c>
      <c r="C991" s="1">
        <v>12035</v>
      </c>
      <c r="D991" t="s">
        <v>23</v>
      </c>
      <c r="E991" s="2" t="s">
        <v>121</v>
      </c>
      <c r="F991" s="2" t="s">
        <v>34</v>
      </c>
      <c r="G991" s="2" t="s">
        <v>30</v>
      </c>
      <c r="H991" s="3">
        <v>20027</v>
      </c>
      <c r="I991" s="2">
        <v>1954</v>
      </c>
      <c r="J991" s="2">
        <v>1965</v>
      </c>
      <c r="K991" s="3">
        <v>43677</v>
      </c>
      <c r="L991" s="2">
        <v>0</v>
      </c>
      <c r="M991" s="2" t="s">
        <v>28</v>
      </c>
      <c r="N991" s="2">
        <v>86</v>
      </c>
      <c r="O991" s="2">
        <v>21.88</v>
      </c>
      <c r="P991" s="2">
        <v>86.63</v>
      </c>
      <c r="Q991" s="2">
        <v>92.99</v>
      </c>
      <c r="R991" s="2">
        <v>205.74</v>
      </c>
      <c r="S991" s="2">
        <v>205.74</v>
      </c>
      <c r="T991" s="2">
        <v>21.97</v>
      </c>
      <c r="U991" s="2">
        <v>792</v>
      </c>
      <c r="V991" s="2" t="s">
        <v>28</v>
      </c>
      <c r="X991" s="2"/>
      <c r="Y991" s="2"/>
    </row>
    <row r="992" spans="1:26" x14ac:dyDescent="0.25">
      <c r="A992">
        <v>991</v>
      </c>
      <c r="B992" t="s">
        <v>1026</v>
      </c>
      <c r="C992" s="1">
        <v>23097</v>
      </c>
      <c r="D992" t="s">
        <v>23</v>
      </c>
      <c r="E992" s="2" t="s">
        <v>169</v>
      </c>
      <c r="F992" s="2" t="s">
        <v>34</v>
      </c>
      <c r="G992" s="2" t="s">
        <v>26</v>
      </c>
      <c r="H992" s="3">
        <v>31345</v>
      </c>
      <c r="I992" s="2">
        <v>1985</v>
      </c>
      <c r="J992" s="2">
        <v>1997</v>
      </c>
      <c r="K992" s="3">
        <v>43677</v>
      </c>
      <c r="L992" s="2">
        <v>0</v>
      </c>
      <c r="M992" s="2" t="s">
        <v>28</v>
      </c>
      <c r="N992" s="2">
        <v>56</v>
      </c>
      <c r="O992" s="2">
        <v>22.58</v>
      </c>
      <c r="P992" s="2">
        <v>56.34</v>
      </c>
      <c r="Q992" s="2">
        <v>88.45</v>
      </c>
      <c r="R992" s="2">
        <v>205.74</v>
      </c>
      <c r="S992" s="2">
        <v>205.74</v>
      </c>
      <c r="T992" s="2">
        <v>20.9</v>
      </c>
      <c r="U992" s="2">
        <v>793</v>
      </c>
      <c r="V992" s="2" t="s">
        <v>28</v>
      </c>
      <c r="X992" s="2"/>
      <c r="Y992" s="2"/>
    </row>
    <row r="993" spans="1:26" x14ac:dyDescent="0.25">
      <c r="A993">
        <v>992</v>
      </c>
      <c r="B993" t="s">
        <v>1027</v>
      </c>
      <c r="C993" s="1">
        <v>22698</v>
      </c>
      <c r="D993" t="s">
        <v>23</v>
      </c>
      <c r="E993" s="2" t="s">
        <v>121</v>
      </c>
      <c r="F993" s="2" t="s">
        <v>34</v>
      </c>
      <c r="G993" s="2" t="s">
        <v>26</v>
      </c>
      <c r="H993" s="3">
        <v>30981</v>
      </c>
      <c r="I993" s="2">
        <v>1984</v>
      </c>
      <c r="J993" s="2">
        <v>1993</v>
      </c>
      <c r="K993" s="3">
        <v>43677</v>
      </c>
      <c r="L993" s="2">
        <v>0</v>
      </c>
      <c r="M993" s="2" t="s">
        <v>28</v>
      </c>
      <c r="N993" s="2">
        <v>57</v>
      </c>
      <c r="O993" s="2">
        <v>22.68</v>
      </c>
      <c r="P993" s="2">
        <v>57.44</v>
      </c>
      <c r="Q993" s="2">
        <v>97.52</v>
      </c>
      <c r="R993" s="2">
        <v>205.74</v>
      </c>
      <c r="S993" s="2">
        <v>205.74</v>
      </c>
      <c r="T993" s="2">
        <v>23.04</v>
      </c>
      <c r="U993" s="2">
        <v>126</v>
      </c>
      <c r="V993" s="2" t="s">
        <v>28</v>
      </c>
      <c r="X993" s="2"/>
      <c r="Y993" s="2"/>
    </row>
    <row r="994" spans="1:26" x14ac:dyDescent="0.25">
      <c r="A994">
        <v>993</v>
      </c>
      <c r="B994" t="s">
        <v>1028</v>
      </c>
      <c r="C994" s="1">
        <v>19982</v>
      </c>
      <c r="D994" t="s">
        <v>23</v>
      </c>
      <c r="E994" s="2" t="s">
        <v>121</v>
      </c>
      <c r="F994" s="2" t="s">
        <v>34</v>
      </c>
      <c r="G994" s="2" t="s">
        <v>26</v>
      </c>
      <c r="H994" s="3">
        <v>27691</v>
      </c>
      <c r="I994" s="2">
        <v>1975</v>
      </c>
      <c r="J994" s="2">
        <v>1978</v>
      </c>
      <c r="K994" s="3">
        <v>43677</v>
      </c>
      <c r="L994" s="2">
        <v>0</v>
      </c>
      <c r="M994" s="2" t="s">
        <v>28</v>
      </c>
      <c r="N994" s="2">
        <v>64</v>
      </c>
      <c r="O994" s="2">
        <v>21.11</v>
      </c>
      <c r="P994" s="2">
        <v>64.87</v>
      </c>
      <c r="Q994" s="2">
        <v>105.69</v>
      </c>
      <c r="R994" s="2">
        <v>205.74</v>
      </c>
      <c r="S994" s="2">
        <v>205.74</v>
      </c>
      <c r="T994" s="2">
        <v>24.97</v>
      </c>
      <c r="U994" s="2">
        <v>197</v>
      </c>
      <c r="V994" s="2" t="s">
        <v>28</v>
      </c>
      <c r="X994" s="2"/>
      <c r="Y994" s="2"/>
    </row>
    <row r="995" spans="1:26" x14ac:dyDescent="0.25">
      <c r="A995">
        <v>994</v>
      </c>
      <c r="B995" t="s">
        <v>1029</v>
      </c>
      <c r="C995" s="1">
        <v>20216</v>
      </c>
      <c r="D995" t="s">
        <v>23</v>
      </c>
      <c r="E995" s="2" t="s">
        <v>121</v>
      </c>
      <c r="F995" s="2" t="s">
        <v>34</v>
      </c>
      <c r="G995" s="2" t="s">
        <v>30</v>
      </c>
      <c r="H995" s="3">
        <v>28420</v>
      </c>
      <c r="I995" s="2">
        <v>1977</v>
      </c>
      <c r="J995" s="2">
        <v>1987</v>
      </c>
      <c r="K995" s="3">
        <v>43677</v>
      </c>
      <c r="L995" s="2">
        <v>0</v>
      </c>
      <c r="M995" s="2" t="s">
        <v>28</v>
      </c>
      <c r="N995" s="2">
        <v>64</v>
      </c>
      <c r="O995" s="2">
        <v>22.46</v>
      </c>
      <c r="P995" s="2">
        <v>64.23</v>
      </c>
      <c r="Q995" s="2">
        <v>106.59</v>
      </c>
      <c r="R995" s="2">
        <v>205.74</v>
      </c>
      <c r="S995" s="2">
        <v>205.74</v>
      </c>
      <c r="T995" s="2">
        <v>25.18</v>
      </c>
      <c r="U995" s="2">
        <v>718</v>
      </c>
      <c r="V995" s="2" t="s">
        <v>28</v>
      </c>
      <c r="X995" s="2"/>
      <c r="Y995" s="2"/>
    </row>
    <row r="996" spans="1:26" x14ac:dyDescent="0.25">
      <c r="A996">
        <v>995</v>
      </c>
      <c r="B996" t="s">
        <v>1030</v>
      </c>
      <c r="C996" s="1">
        <v>34123</v>
      </c>
      <c r="D996" t="s">
        <v>85</v>
      </c>
      <c r="E996" s="2" t="s">
        <v>169</v>
      </c>
      <c r="F996" s="2" t="s">
        <v>34</v>
      </c>
      <c r="G996" s="2" t="s">
        <v>26</v>
      </c>
      <c r="H996" s="3">
        <v>41614</v>
      </c>
      <c r="I996" s="2">
        <v>2013</v>
      </c>
      <c r="J996" s="2">
        <v>2020</v>
      </c>
      <c r="K996" s="3">
        <v>43677</v>
      </c>
      <c r="L996" s="2">
        <v>0</v>
      </c>
      <c r="M996" s="2" t="s">
        <v>28</v>
      </c>
      <c r="N996" s="2">
        <v>26</v>
      </c>
      <c r="O996" s="2">
        <v>20.51</v>
      </c>
      <c r="P996" s="2">
        <v>26.16</v>
      </c>
      <c r="Q996" s="2">
        <v>89.81</v>
      </c>
      <c r="R996" s="2">
        <v>205.74</v>
      </c>
      <c r="S996" s="2">
        <v>203.2</v>
      </c>
      <c r="T996" s="2">
        <v>21.22</v>
      </c>
      <c r="U996" s="2">
        <v>98</v>
      </c>
      <c r="V996" s="2" t="s">
        <v>28</v>
      </c>
      <c r="X996" s="2"/>
      <c r="Y996" s="2"/>
    </row>
    <row r="997" spans="1:26" x14ac:dyDescent="0.25">
      <c r="A997">
        <v>996</v>
      </c>
      <c r="B997" t="s">
        <v>1031</v>
      </c>
      <c r="C997" s="1">
        <v>30341</v>
      </c>
      <c r="D997" t="s">
        <v>23</v>
      </c>
      <c r="E997" s="2" t="s">
        <v>169</v>
      </c>
      <c r="F997" s="2" t="s">
        <v>34</v>
      </c>
      <c r="G997" s="2" t="s">
        <v>26</v>
      </c>
      <c r="H997" s="3">
        <v>38671</v>
      </c>
      <c r="I997" s="2">
        <v>2005</v>
      </c>
      <c r="J997" s="2">
        <v>2014</v>
      </c>
      <c r="K997" s="3">
        <v>43677</v>
      </c>
      <c r="L997" s="2">
        <v>0</v>
      </c>
      <c r="M997" s="2" t="s">
        <v>28</v>
      </c>
      <c r="N997" s="2">
        <v>36</v>
      </c>
      <c r="O997" s="2">
        <v>22.81</v>
      </c>
      <c r="P997" s="2">
        <v>36.51</v>
      </c>
      <c r="Q997" s="2">
        <v>102.06</v>
      </c>
      <c r="R997" s="2">
        <v>205.74</v>
      </c>
      <c r="S997" s="2">
        <v>205.74</v>
      </c>
      <c r="T997" s="2">
        <v>24.11</v>
      </c>
      <c r="U997" s="2">
        <v>316</v>
      </c>
      <c r="V997" s="2" t="s">
        <v>28</v>
      </c>
      <c r="X997" s="2"/>
      <c r="Y997" s="2"/>
    </row>
    <row r="998" spans="1:26" x14ac:dyDescent="0.25">
      <c r="A998">
        <v>997</v>
      </c>
      <c r="B998" t="s">
        <v>1032</v>
      </c>
      <c r="C998" s="1">
        <v>29279</v>
      </c>
      <c r="D998" t="s">
        <v>23</v>
      </c>
      <c r="E998" s="2" t="s">
        <v>169</v>
      </c>
      <c r="F998" s="2" t="s">
        <v>34</v>
      </c>
      <c r="G998" s="2" t="s">
        <v>26</v>
      </c>
      <c r="H998" s="3">
        <v>37559</v>
      </c>
      <c r="I998" s="2">
        <v>2002</v>
      </c>
      <c r="J998" s="2">
        <v>2016</v>
      </c>
      <c r="K998" s="3">
        <v>43677</v>
      </c>
      <c r="L998" s="2">
        <v>0</v>
      </c>
      <c r="M998" s="2" t="s">
        <v>28</v>
      </c>
      <c r="N998" s="2">
        <v>39</v>
      </c>
      <c r="O998" s="2">
        <v>22.67</v>
      </c>
      <c r="P998" s="2">
        <v>39.42</v>
      </c>
      <c r="Q998" s="2">
        <v>96.16</v>
      </c>
      <c r="R998" s="2">
        <v>205.74</v>
      </c>
      <c r="S998" s="2">
        <v>205.74</v>
      </c>
      <c r="T998" s="2">
        <v>22.72</v>
      </c>
      <c r="U998" s="2">
        <v>929</v>
      </c>
      <c r="V998" s="2" t="s">
        <v>27</v>
      </c>
      <c r="X998" s="2"/>
      <c r="Y998" s="2"/>
    </row>
    <row r="999" spans="1:26" x14ac:dyDescent="0.25">
      <c r="A999">
        <v>998</v>
      </c>
      <c r="B999" t="s">
        <v>1033</v>
      </c>
      <c r="C999" s="1">
        <v>9885</v>
      </c>
      <c r="D999" t="s">
        <v>23</v>
      </c>
      <c r="E999" s="2" t="s">
        <v>24</v>
      </c>
      <c r="F999" s="2" t="s">
        <v>34</v>
      </c>
      <c r="G999" s="2" t="s">
        <v>30</v>
      </c>
      <c r="H999" s="3">
        <v>18208</v>
      </c>
      <c r="I999" s="2">
        <v>1949</v>
      </c>
      <c r="J999" s="2">
        <v>1950</v>
      </c>
      <c r="K999" s="3">
        <v>41124</v>
      </c>
      <c r="L999" s="2">
        <v>1</v>
      </c>
      <c r="M999" s="2" t="s">
        <v>27</v>
      </c>
      <c r="N999" s="2">
        <v>85</v>
      </c>
      <c r="O999" s="2">
        <v>22.79</v>
      </c>
      <c r="P999" s="2">
        <v>85.53</v>
      </c>
      <c r="Q999" s="2">
        <v>99.79</v>
      </c>
      <c r="R999" s="2">
        <v>205.74</v>
      </c>
      <c r="S999" s="2">
        <v>205.74</v>
      </c>
      <c r="T999" s="2">
        <v>23.57</v>
      </c>
      <c r="U999" s="2">
        <v>7</v>
      </c>
      <c r="V999" s="2" t="s">
        <v>28</v>
      </c>
      <c r="W999" s="2" t="s">
        <v>4414</v>
      </c>
      <c r="X999" s="2" t="s">
        <v>4513</v>
      </c>
      <c r="Y999" s="2" t="s">
        <v>4401</v>
      </c>
      <c r="Z999" s="2" t="s">
        <v>4469</v>
      </c>
    </row>
    <row r="1000" spans="1:26" x14ac:dyDescent="0.25">
      <c r="A1000">
        <v>999</v>
      </c>
      <c r="B1000" t="s">
        <v>1034</v>
      </c>
      <c r="C1000" s="1">
        <v>34667</v>
      </c>
      <c r="D1000" t="s">
        <v>85</v>
      </c>
      <c r="E1000" s="2" t="s">
        <v>169</v>
      </c>
      <c r="F1000" s="2" t="s">
        <v>34</v>
      </c>
      <c r="G1000" s="2" t="s">
        <v>26</v>
      </c>
      <c r="H1000" s="3">
        <v>41940</v>
      </c>
      <c r="I1000" s="2">
        <v>2014</v>
      </c>
      <c r="J1000" s="2">
        <v>2020</v>
      </c>
      <c r="K1000" s="3">
        <v>43677</v>
      </c>
      <c r="L1000" s="2">
        <v>0</v>
      </c>
      <c r="M1000" s="2" t="s">
        <v>28</v>
      </c>
      <c r="N1000" s="2">
        <v>24</v>
      </c>
      <c r="O1000" s="2">
        <v>19.91</v>
      </c>
      <c r="P1000" s="2">
        <v>24.67</v>
      </c>
      <c r="Q1000" s="2">
        <v>113.4</v>
      </c>
      <c r="R1000" s="2">
        <v>205.74</v>
      </c>
      <c r="S1000" s="2">
        <v>205.74</v>
      </c>
      <c r="T1000" s="2">
        <v>26.79</v>
      </c>
      <c r="U1000" s="2">
        <v>1</v>
      </c>
      <c r="V1000" s="2" t="s">
        <v>27</v>
      </c>
      <c r="X1000" s="2"/>
      <c r="Y1000" s="2"/>
    </row>
    <row r="1001" spans="1:26" x14ac:dyDescent="0.25">
      <c r="A1001">
        <v>1000</v>
      </c>
      <c r="B1001" t="s">
        <v>1035</v>
      </c>
      <c r="C1001" s="1">
        <v>29783</v>
      </c>
      <c r="D1001" t="s">
        <v>23</v>
      </c>
      <c r="E1001" s="2" t="s">
        <v>169</v>
      </c>
      <c r="F1001" s="2" t="s">
        <v>34</v>
      </c>
      <c r="G1001" s="2" t="s">
        <v>26</v>
      </c>
      <c r="H1001" s="3">
        <v>37194</v>
      </c>
      <c r="I1001" s="2">
        <v>2001</v>
      </c>
      <c r="J1001" s="2">
        <v>2018</v>
      </c>
      <c r="K1001" s="3">
        <v>43677</v>
      </c>
      <c r="L1001" s="2">
        <v>0</v>
      </c>
      <c r="M1001" s="2" t="s">
        <v>28</v>
      </c>
      <c r="N1001" s="2">
        <v>38</v>
      </c>
      <c r="O1001" s="2">
        <v>20.29</v>
      </c>
      <c r="P1001" s="2">
        <v>38.04</v>
      </c>
      <c r="Q1001" s="2">
        <v>117.93</v>
      </c>
      <c r="R1001" s="2">
        <v>205.74</v>
      </c>
      <c r="S1001" s="2">
        <v>205.74</v>
      </c>
      <c r="T1001" s="2">
        <v>27.86</v>
      </c>
      <c r="U1001" s="2">
        <v>902</v>
      </c>
      <c r="V1001" s="2" t="s">
        <v>27</v>
      </c>
      <c r="X1001" s="2"/>
      <c r="Y1001" s="2"/>
    </row>
    <row r="1002" spans="1:26" x14ac:dyDescent="0.25">
      <c r="A1002">
        <v>1001</v>
      </c>
      <c r="B1002" t="s">
        <v>1036</v>
      </c>
      <c r="C1002" s="1">
        <v>17919</v>
      </c>
      <c r="D1002" t="s">
        <v>23</v>
      </c>
      <c r="E1002" s="2" t="s">
        <v>24</v>
      </c>
      <c r="F1002" s="2" t="s">
        <v>34</v>
      </c>
      <c r="G1002" s="2" t="s">
        <v>26</v>
      </c>
      <c r="H1002" s="3">
        <v>26218</v>
      </c>
      <c r="I1002" s="2">
        <v>1971</v>
      </c>
      <c r="J1002" s="2">
        <v>1981</v>
      </c>
      <c r="K1002" s="3">
        <v>43677</v>
      </c>
      <c r="L1002" s="2">
        <v>0</v>
      </c>
      <c r="M1002" s="2" t="s">
        <v>28</v>
      </c>
      <c r="N1002" s="2">
        <v>70</v>
      </c>
      <c r="O1002" s="2">
        <v>22.72</v>
      </c>
      <c r="P1002" s="2">
        <v>70.52</v>
      </c>
      <c r="Q1002" s="2">
        <v>104.33</v>
      </c>
      <c r="R1002" s="2">
        <v>205.74</v>
      </c>
      <c r="S1002" s="2">
        <v>205.74</v>
      </c>
      <c r="T1002" s="2">
        <v>24.65</v>
      </c>
      <c r="U1002" s="2">
        <v>784</v>
      </c>
      <c r="V1002" s="2" t="s">
        <v>28</v>
      </c>
      <c r="X1002" s="2"/>
      <c r="Y1002" s="2"/>
    </row>
    <row r="1003" spans="1:26" x14ac:dyDescent="0.25">
      <c r="A1003">
        <v>1002</v>
      </c>
      <c r="B1003" t="s">
        <v>1037</v>
      </c>
      <c r="C1003" s="1">
        <v>13427</v>
      </c>
      <c r="D1003" t="s">
        <v>23</v>
      </c>
      <c r="E1003" s="2" t="s">
        <v>80</v>
      </c>
      <c r="F1003" s="2" t="s">
        <v>34</v>
      </c>
      <c r="G1003" s="2" t="s">
        <v>30</v>
      </c>
      <c r="H1003" s="3">
        <v>21481</v>
      </c>
      <c r="I1003" s="2">
        <v>1958</v>
      </c>
      <c r="J1003" s="2">
        <v>1965</v>
      </c>
      <c r="K1003" s="3">
        <v>43677</v>
      </c>
      <c r="L1003" s="2">
        <v>0</v>
      </c>
      <c r="M1003" s="2" t="s">
        <v>28</v>
      </c>
      <c r="N1003" s="2">
        <v>82</v>
      </c>
      <c r="O1003" s="2">
        <v>22.05</v>
      </c>
      <c r="P1003" s="2">
        <v>82.82</v>
      </c>
      <c r="Q1003" s="2">
        <v>97.52</v>
      </c>
      <c r="R1003" s="2">
        <v>205.74</v>
      </c>
      <c r="S1003" s="2">
        <v>205.74</v>
      </c>
      <c r="T1003" s="2">
        <v>23.04</v>
      </c>
      <c r="U1003" s="2">
        <v>479</v>
      </c>
      <c r="V1003" s="2" t="s">
        <v>28</v>
      </c>
      <c r="X1003" s="2"/>
      <c r="Y1003" s="2"/>
    </row>
    <row r="1004" spans="1:26" x14ac:dyDescent="0.25">
      <c r="A1004">
        <v>1003</v>
      </c>
      <c r="B1004" t="s">
        <v>1038</v>
      </c>
      <c r="C1004" s="1">
        <v>15517</v>
      </c>
      <c r="D1004" t="s">
        <v>23</v>
      </c>
      <c r="E1004" s="2" t="s">
        <v>80</v>
      </c>
      <c r="F1004" s="2" t="s">
        <v>34</v>
      </c>
      <c r="G1004" s="2" t="s">
        <v>26</v>
      </c>
      <c r="H1004" s="3">
        <v>23667</v>
      </c>
      <c r="I1004" s="2">
        <v>1964</v>
      </c>
      <c r="J1004" s="2">
        <v>1974</v>
      </c>
      <c r="K1004" s="3">
        <v>43677</v>
      </c>
      <c r="L1004" s="2">
        <v>0</v>
      </c>
      <c r="M1004" s="2" t="s">
        <v>28</v>
      </c>
      <c r="N1004" s="2">
        <v>77</v>
      </c>
      <c r="O1004" s="2">
        <v>22.31</v>
      </c>
      <c r="P1004" s="2">
        <v>77.099999999999994</v>
      </c>
      <c r="Q1004" s="2">
        <v>106.59</v>
      </c>
      <c r="R1004" s="2">
        <v>205.74</v>
      </c>
      <c r="S1004" s="2">
        <v>205.74</v>
      </c>
      <c r="T1004" s="2">
        <v>25.18</v>
      </c>
      <c r="U1004" s="2">
        <v>650</v>
      </c>
      <c r="V1004" s="2" t="s">
        <v>27</v>
      </c>
      <c r="X1004" s="2"/>
      <c r="Y1004" s="2"/>
    </row>
    <row r="1005" spans="1:26" x14ac:dyDescent="0.25">
      <c r="A1005">
        <v>1004</v>
      </c>
      <c r="B1005" t="s">
        <v>1039</v>
      </c>
      <c r="C1005" s="1">
        <v>24928</v>
      </c>
      <c r="D1005" t="s">
        <v>23</v>
      </c>
      <c r="E1005" s="2" t="s">
        <v>169</v>
      </c>
      <c r="F1005" s="2" t="s">
        <v>34</v>
      </c>
      <c r="G1005" s="2" t="s">
        <v>26</v>
      </c>
      <c r="H1005" s="3">
        <v>32815</v>
      </c>
      <c r="I1005" s="2">
        <v>1989</v>
      </c>
      <c r="J1005" s="2">
        <v>2001</v>
      </c>
      <c r="K1005" s="3">
        <v>43677</v>
      </c>
      <c r="L1005" s="2">
        <v>0</v>
      </c>
      <c r="M1005" s="2" t="s">
        <v>28</v>
      </c>
      <c r="N1005" s="2">
        <v>51</v>
      </c>
      <c r="O1005" s="2">
        <v>21.59</v>
      </c>
      <c r="P1005" s="2">
        <v>51.33</v>
      </c>
      <c r="Q1005" s="2">
        <v>112.04</v>
      </c>
      <c r="R1005" s="2">
        <v>205.74</v>
      </c>
      <c r="S1005" s="2">
        <v>205.74</v>
      </c>
      <c r="T1005" s="2">
        <v>26.47</v>
      </c>
      <c r="U1005" s="2">
        <v>672</v>
      </c>
      <c r="V1005" s="2" t="s">
        <v>28</v>
      </c>
      <c r="X1005" s="2"/>
      <c r="Y1005" s="2"/>
    </row>
    <row r="1006" spans="1:26" x14ac:dyDescent="0.25">
      <c r="A1006">
        <v>1005</v>
      </c>
      <c r="B1006" t="s">
        <v>1040</v>
      </c>
      <c r="C1006" s="1">
        <v>18985</v>
      </c>
      <c r="D1006" t="s">
        <v>23</v>
      </c>
      <c r="E1006" s="2" t="s">
        <v>121</v>
      </c>
      <c r="F1006" s="2" t="s">
        <v>34</v>
      </c>
      <c r="G1006" s="2" t="s">
        <v>30</v>
      </c>
      <c r="H1006" s="3">
        <v>27320</v>
      </c>
      <c r="I1006" s="2">
        <v>1974</v>
      </c>
      <c r="J1006" s="2">
        <v>1982</v>
      </c>
      <c r="K1006" s="3">
        <v>40293</v>
      </c>
      <c r="L1006" s="2">
        <v>1</v>
      </c>
      <c r="M1006" s="2" t="s">
        <v>27</v>
      </c>
      <c r="N1006" s="2">
        <v>58</v>
      </c>
      <c r="O1006" s="2">
        <v>22.82</v>
      </c>
      <c r="P1006" s="2">
        <v>58.34</v>
      </c>
      <c r="Q1006" s="2">
        <v>102.06</v>
      </c>
      <c r="R1006" s="2">
        <v>205.74</v>
      </c>
      <c r="S1006" s="2">
        <v>205.74</v>
      </c>
      <c r="T1006" s="2">
        <v>24.11</v>
      </c>
      <c r="U1006" s="2">
        <v>550</v>
      </c>
      <c r="V1006" s="2" t="s">
        <v>28</v>
      </c>
      <c r="W1006" s="2" t="s">
        <v>4384</v>
      </c>
      <c r="X1006" s="2" t="s">
        <v>4411</v>
      </c>
      <c r="Y1006" s="2" t="s">
        <v>4386</v>
      </c>
      <c r="Z1006" s="2" t="s">
        <v>4896</v>
      </c>
    </row>
    <row r="1007" spans="1:26" x14ac:dyDescent="0.25">
      <c r="A1007">
        <v>1006</v>
      </c>
      <c r="B1007" t="s">
        <v>1041</v>
      </c>
      <c r="C1007" s="1">
        <v>31041</v>
      </c>
      <c r="D1007" t="s">
        <v>23</v>
      </c>
      <c r="E1007" s="2" t="s">
        <v>169</v>
      </c>
      <c r="F1007" s="2" t="s">
        <v>34</v>
      </c>
      <c r="G1007" s="2" t="s">
        <v>26</v>
      </c>
      <c r="H1007" s="3">
        <v>39392</v>
      </c>
      <c r="I1007" s="2">
        <v>2007</v>
      </c>
      <c r="J1007" s="2">
        <v>2010</v>
      </c>
      <c r="K1007" s="3">
        <v>43677</v>
      </c>
      <c r="L1007" s="2">
        <v>0</v>
      </c>
      <c r="M1007" s="2" t="s">
        <v>28</v>
      </c>
      <c r="N1007" s="2">
        <v>34</v>
      </c>
      <c r="O1007" s="2">
        <v>22.86</v>
      </c>
      <c r="P1007" s="2">
        <v>34.6</v>
      </c>
      <c r="Q1007" s="2">
        <v>122.47</v>
      </c>
      <c r="R1007" s="2">
        <v>205.74</v>
      </c>
      <c r="S1007" s="2">
        <v>205.74</v>
      </c>
      <c r="T1007" s="2">
        <v>28.93</v>
      </c>
      <c r="U1007" s="2">
        <v>70</v>
      </c>
      <c r="V1007" s="2" t="s">
        <v>28</v>
      </c>
      <c r="X1007" s="2"/>
      <c r="Y1007" s="2"/>
    </row>
    <row r="1008" spans="1:26" x14ac:dyDescent="0.25">
      <c r="A1008">
        <v>1007</v>
      </c>
      <c r="B1008" t="s">
        <v>1042</v>
      </c>
      <c r="C1008" s="1">
        <v>13586</v>
      </c>
      <c r="D1008" t="s">
        <v>23</v>
      </c>
      <c r="E1008" s="2" t="s">
        <v>169</v>
      </c>
      <c r="F1008" s="2" t="s">
        <v>34</v>
      </c>
      <c r="G1008" s="2" t="s">
        <v>30</v>
      </c>
      <c r="H1008" s="3">
        <v>21840</v>
      </c>
      <c r="I1008" s="2">
        <v>1959</v>
      </c>
      <c r="J1008" s="2">
        <v>1960</v>
      </c>
      <c r="K1008" s="3">
        <v>30376</v>
      </c>
      <c r="L1008" s="2">
        <v>1</v>
      </c>
      <c r="M1008" s="2" t="s">
        <v>27</v>
      </c>
      <c r="N1008" s="2">
        <v>45</v>
      </c>
      <c r="O1008" s="2">
        <v>22.6</v>
      </c>
      <c r="P1008" s="2">
        <v>45.97</v>
      </c>
      <c r="Q1008" s="2">
        <v>102.06</v>
      </c>
      <c r="R1008" s="2">
        <v>205.74</v>
      </c>
      <c r="S1008" s="2">
        <v>205.74</v>
      </c>
      <c r="T1008" s="2">
        <v>24.11</v>
      </c>
      <c r="U1008" s="2">
        <v>66</v>
      </c>
      <c r="V1008" s="2" t="s">
        <v>28</v>
      </c>
      <c r="W1008" s="2" t="s">
        <v>4399</v>
      </c>
      <c r="X1008" s="2" t="s">
        <v>4500</v>
      </c>
      <c r="Y1008" s="2" t="s">
        <v>4401</v>
      </c>
      <c r="Z1008" s="2" t="s">
        <v>4469</v>
      </c>
    </row>
    <row r="1009" spans="1:26" x14ac:dyDescent="0.25">
      <c r="A1009">
        <v>1008</v>
      </c>
      <c r="B1009" t="s">
        <v>1043</v>
      </c>
      <c r="C1009" s="1">
        <v>17720</v>
      </c>
      <c r="D1009" t="s">
        <v>23</v>
      </c>
      <c r="E1009" s="2" t="s">
        <v>169</v>
      </c>
      <c r="F1009" s="2" t="s">
        <v>34</v>
      </c>
      <c r="H1009" s="3">
        <v>25863</v>
      </c>
      <c r="I1009" s="2">
        <v>1970</v>
      </c>
      <c r="J1009" s="2">
        <v>1971</v>
      </c>
      <c r="K1009" s="3">
        <v>43677</v>
      </c>
      <c r="L1009" s="2">
        <v>0</v>
      </c>
      <c r="M1009" s="2" t="s">
        <v>28</v>
      </c>
      <c r="N1009" s="2">
        <v>71</v>
      </c>
      <c r="O1009" s="2">
        <v>22.29</v>
      </c>
      <c r="P1009" s="2">
        <v>71.069999999999993</v>
      </c>
      <c r="Q1009" s="2">
        <v>106.59</v>
      </c>
      <c r="R1009" s="2">
        <v>205.74</v>
      </c>
      <c r="S1009" s="2">
        <v>205.74</v>
      </c>
      <c r="T1009" s="2">
        <v>25.18</v>
      </c>
      <c r="U1009" s="2">
        <v>7</v>
      </c>
      <c r="V1009" s="2" t="s">
        <v>28</v>
      </c>
      <c r="X1009" s="2"/>
      <c r="Y1009" s="2"/>
    </row>
    <row r="1010" spans="1:26" x14ac:dyDescent="0.25">
      <c r="A1010">
        <v>1009</v>
      </c>
      <c r="B1010" t="s">
        <v>1044</v>
      </c>
      <c r="C1010" s="1">
        <v>9049</v>
      </c>
      <c r="D1010" t="s">
        <v>23</v>
      </c>
      <c r="E1010" s="2" t="s">
        <v>80</v>
      </c>
      <c r="F1010" s="2" t="s">
        <v>34</v>
      </c>
      <c r="G1010" s="2" t="s">
        <v>30</v>
      </c>
      <c r="H1010" s="3">
        <v>17843</v>
      </c>
      <c r="I1010" s="2">
        <v>1948</v>
      </c>
      <c r="J1010" s="2">
        <v>1958</v>
      </c>
      <c r="K1010" s="3">
        <v>41125</v>
      </c>
      <c r="L1010" s="2">
        <v>1</v>
      </c>
      <c r="M1010" s="2" t="s">
        <v>27</v>
      </c>
      <c r="N1010" s="2">
        <v>87</v>
      </c>
      <c r="O1010" s="2">
        <v>24.08</v>
      </c>
      <c r="P1010" s="2">
        <v>87.82</v>
      </c>
      <c r="Q1010" s="2">
        <v>90.72</v>
      </c>
      <c r="R1010" s="2">
        <v>205.74</v>
      </c>
      <c r="S1010" s="2">
        <v>205.74</v>
      </c>
      <c r="T1010" s="2">
        <v>21.43</v>
      </c>
      <c r="U1010" s="2">
        <v>637</v>
      </c>
      <c r="V1010" s="2" t="s">
        <v>28</v>
      </c>
      <c r="W1010" s="2" t="s">
        <v>4395</v>
      </c>
      <c r="X1010" s="2" t="s">
        <v>4514</v>
      </c>
      <c r="Y1010" s="2" t="s">
        <v>4452</v>
      </c>
      <c r="Z1010" s="2" t="s">
        <v>4435</v>
      </c>
    </row>
    <row r="1011" spans="1:26" x14ac:dyDescent="0.25">
      <c r="A1011">
        <v>1010</v>
      </c>
      <c r="B1011" t="s">
        <v>1045</v>
      </c>
      <c r="C1011" s="1">
        <v>17355</v>
      </c>
      <c r="D1011" t="s">
        <v>23</v>
      </c>
      <c r="E1011" s="2" t="s">
        <v>80</v>
      </c>
      <c r="F1011" s="2" t="s">
        <v>34</v>
      </c>
      <c r="G1011" s="2" t="s">
        <v>26</v>
      </c>
      <c r="H1011" s="3">
        <v>25501</v>
      </c>
      <c r="I1011" s="2">
        <v>1969</v>
      </c>
      <c r="J1011" s="2">
        <v>1976</v>
      </c>
      <c r="K1011" s="3">
        <v>43677</v>
      </c>
      <c r="L1011" s="2">
        <v>0</v>
      </c>
      <c r="M1011" s="2" t="s">
        <v>28</v>
      </c>
      <c r="N1011" s="2">
        <v>72</v>
      </c>
      <c r="O1011" s="2">
        <v>22.3</v>
      </c>
      <c r="P1011" s="2">
        <v>72.069999999999993</v>
      </c>
      <c r="Q1011" s="2">
        <v>104.78</v>
      </c>
      <c r="R1011" s="2">
        <v>205.74</v>
      </c>
      <c r="S1011" s="2">
        <v>205.74</v>
      </c>
      <c r="T1011" s="2">
        <v>24.75</v>
      </c>
      <c r="U1011" s="2">
        <v>423</v>
      </c>
      <c r="V1011" s="2" t="s">
        <v>28</v>
      </c>
      <c r="X1011" s="2" t="s">
        <v>4515</v>
      </c>
      <c r="Y1011" s="2" t="s">
        <v>4401</v>
      </c>
    </row>
    <row r="1012" spans="1:26" x14ac:dyDescent="0.25">
      <c r="A1012">
        <v>1011</v>
      </c>
      <c r="B1012" t="s">
        <v>1046</v>
      </c>
      <c r="C1012" s="1">
        <v>9204</v>
      </c>
      <c r="D1012" t="s">
        <v>23</v>
      </c>
      <c r="E1012" s="2" t="s">
        <v>24</v>
      </c>
      <c r="F1012" s="2" t="s">
        <v>34</v>
      </c>
      <c r="G1012" s="2" t="s">
        <v>30</v>
      </c>
      <c r="H1012" s="3">
        <v>17838</v>
      </c>
      <c r="I1012" s="2">
        <v>1948</v>
      </c>
      <c r="J1012" s="2">
        <v>1950</v>
      </c>
      <c r="K1012" s="3">
        <v>42392</v>
      </c>
      <c r="L1012" s="2">
        <v>1</v>
      </c>
      <c r="M1012" s="2" t="s">
        <v>27</v>
      </c>
      <c r="N1012" s="2">
        <v>90</v>
      </c>
      <c r="O1012" s="2">
        <v>23.64</v>
      </c>
      <c r="P1012" s="2">
        <v>90.86</v>
      </c>
      <c r="Q1012" s="2">
        <v>95.25</v>
      </c>
      <c r="R1012" s="2">
        <v>205.74</v>
      </c>
      <c r="S1012" s="2">
        <v>205.74</v>
      </c>
      <c r="T1012" s="2">
        <v>22.5</v>
      </c>
      <c r="U1012" s="2">
        <v>117</v>
      </c>
      <c r="V1012" s="2" t="s">
        <v>28</v>
      </c>
      <c r="W1012" s="2" t="s">
        <v>4399</v>
      </c>
      <c r="X1012" s="2" t="s">
        <v>4516</v>
      </c>
      <c r="Y1012" s="2" t="s">
        <v>4517</v>
      </c>
      <c r="Z1012" s="2" t="s">
        <v>4897</v>
      </c>
    </row>
    <row r="1013" spans="1:26" x14ac:dyDescent="0.25">
      <c r="A1013">
        <v>1012</v>
      </c>
      <c r="B1013" t="s">
        <v>1047</v>
      </c>
      <c r="C1013" s="1">
        <v>30244</v>
      </c>
      <c r="D1013" t="s">
        <v>23</v>
      </c>
      <c r="E1013" s="2" t="s">
        <v>169</v>
      </c>
      <c r="F1013" s="2" t="s">
        <v>34</v>
      </c>
      <c r="G1013" s="2" t="s">
        <v>26</v>
      </c>
      <c r="H1013" s="3">
        <v>38658</v>
      </c>
      <c r="I1013" s="2">
        <v>2005</v>
      </c>
      <c r="J1013" s="2">
        <v>2007</v>
      </c>
      <c r="K1013" s="3">
        <v>43677</v>
      </c>
      <c r="L1013" s="2">
        <v>0</v>
      </c>
      <c r="M1013" s="2" t="s">
        <v>28</v>
      </c>
      <c r="N1013" s="2">
        <v>36</v>
      </c>
      <c r="O1013" s="2">
        <v>23.04</v>
      </c>
      <c r="P1013" s="2">
        <v>36.78</v>
      </c>
      <c r="Q1013" s="2">
        <v>108.86</v>
      </c>
      <c r="R1013" s="2">
        <v>205.74</v>
      </c>
      <c r="S1013" s="2">
        <v>205.74</v>
      </c>
      <c r="T1013" s="2">
        <v>25.72</v>
      </c>
      <c r="U1013" s="2">
        <v>87</v>
      </c>
      <c r="V1013" s="2" t="s">
        <v>28</v>
      </c>
      <c r="X1013" s="2"/>
      <c r="Y1013" s="2"/>
    </row>
    <row r="1014" spans="1:26" x14ac:dyDescent="0.25">
      <c r="A1014">
        <v>1013</v>
      </c>
      <c r="B1014" t="s">
        <v>1048</v>
      </c>
      <c r="C1014" s="1">
        <v>21988</v>
      </c>
      <c r="D1014" t="s">
        <v>23</v>
      </c>
      <c r="E1014" s="2" t="s">
        <v>169</v>
      </c>
      <c r="F1014" s="2" t="s">
        <v>34</v>
      </c>
      <c r="G1014" s="2" t="s">
        <v>26</v>
      </c>
      <c r="H1014" s="3">
        <v>29140</v>
      </c>
      <c r="I1014" s="2">
        <v>1979</v>
      </c>
      <c r="J1014" s="2">
        <v>1992</v>
      </c>
      <c r="K1014" s="3">
        <v>43677</v>
      </c>
      <c r="L1014" s="2">
        <v>0</v>
      </c>
      <c r="M1014" s="2" t="s">
        <v>28</v>
      </c>
      <c r="N1014" s="2">
        <v>59</v>
      </c>
      <c r="O1014" s="2">
        <v>19.579999999999998</v>
      </c>
      <c r="P1014" s="2">
        <v>59.38</v>
      </c>
      <c r="Q1014" s="2">
        <v>99.79</v>
      </c>
      <c r="R1014" s="2">
        <v>205.74</v>
      </c>
      <c r="S1014" s="2">
        <v>205.74</v>
      </c>
      <c r="T1014" s="2">
        <v>23.57</v>
      </c>
      <c r="U1014" s="2">
        <v>629</v>
      </c>
      <c r="V1014" s="2" t="s">
        <v>28</v>
      </c>
      <c r="X1014" s="2"/>
      <c r="Y1014" s="2"/>
    </row>
    <row r="1015" spans="1:26" x14ac:dyDescent="0.25">
      <c r="A1015">
        <v>1014</v>
      </c>
      <c r="B1015" t="s">
        <v>1049</v>
      </c>
      <c r="C1015" s="1">
        <v>33314</v>
      </c>
      <c r="D1015" t="s">
        <v>23</v>
      </c>
      <c r="E1015" s="2" t="s">
        <v>169</v>
      </c>
      <c r="F1015" s="2" t="s">
        <v>34</v>
      </c>
      <c r="G1015" s="2" t="s">
        <v>26</v>
      </c>
      <c r="H1015" s="3">
        <v>41213</v>
      </c>
      <c r="I1015" s="2">
        <v>2012</v>
      </c>
      <c r="J1015" s="2">
        <v>2017</v>
      </c>
      <c r="K1015" s="3">
        <v>43677</v>
      </c>
      <c r="L1015" s="2">
        <v>0</v>
      </c>
      <c r="M1015" s="2" t="s">
        <v>28</v>
      </c>
      <c r="N1015" s="2">
        <v>28</v>
      </c>
      <c r="O1015" s="2">
        <v>21.63</v>
      </c>
      <c r="P1015" s="2">
        <v>28.37</v>
      </c>
      <c r="Q1015" s="2">
        <v>107.5</v>
      </c>
      <c r="R1015" s="2">
        <v>205.74</v>
      </c>
      <c r="S1015" s="2">
        <v>208.28</v>
      </c>
      <c r="T1015" s="2">
        <v>25.4</v>
      </c>
      <c r="U1015" s="2">
        <v>184</v>
      </c>
      <c r="V1015" s="2" t="s">
        <v>28</v>
      </c>
      <c r="X1015" s="2"/>
      <c r="Y1015" s="2"/>
    </row>
    <row r="1016" spans="1:26" x14ac:dyDescent="0.25">
      <c r="A1016">
        <v>1015</v>
      </c>
      <c r="B1016" t="s">
        <v>1050</v>
      </c>
      <c r="C1016" s="1">
        <v>8662</v>
      </c>
      <c r="D1016" t="s">
        <v>23</v>
      </c>
      <c r="E1016" s="2" t="s">
        <v>80</v>
      </c>
      <c r="F1016" s="2" t="s">
        <v>34</v>
      </c>
      <c r="G1016" s="2" t="s">
        <v>30</v>
      </c>
      <c r="H1016" s="3">
        <v>17484</v>
      </c>
      <c r="I1016" s="2">
        <v>1947</v>
      </c>
      <c r="J1016" s="2">
        <v>1957</v>
      </c>
      <c r="K1016" s="3">
        <v>40222</v>
      </c>
      <c r="L1016" s="2">
        <v>1</v>
      </c>
      <c r="M1016" s="2" t="s">
        <v>27</v>
      </c>
      <c r="N1016" s="2">
        <v>86</v>
      </c>
      <c r="O1016" s="2">
        <v>24.15</v>
      </c>
      <c r="P1016" s="2">
        <v>86.41</v>
      </c>
      <c r="Q1016" s="2">
        <v>83.91</v>
      </c>
      <c r="R1016" s="2">
        <v>205.74</v>
      </c>
      <c r="S1016" s="2">
        <v>205.74</v>
      </c>
      <c r="T1016" s="2">
        <v>19.82</v>
      </c>
      <c r="U1016" s="2">
        <v>586</v>
      </c>
      <c r="V1016" s="2" t="s">
        <v>28</v>
      </c>
      <c r="W1016" s="2" t="s">
        <v>4395</v>
      </c>
      <c r="X1016" s="2" t="s">
        <v>4518</v>
      </c>
      <c r="Y1016" s="2" t="s">
        <v>4422</v>
      </c>
      <c r="Z1016" s="2" t="s">
        <v>4435</v>
      </c>
    </row>
    <row r="1017" spans="1:26" x14ac:dyDescent="0.25">
      <c r="A1017">
        <v>1016</v>
      </c>
      <c r="B1017" t="s">
        <v>1051</v>
      </c>
      <c r="C1017" s="1">
        <v>24038</v>
      </c>
      <c r="D1017" t="s">
        <v>23</v>
      </c>
      <c r="E1017" s="2" t="s">
        <v>169</v>
      </c>
      <c r="F1017" s="2" t="s">
        <v>34</v>
      </c>
      <c r="G1017" s="2" t="s">
        <v>26</v>
      </c>
      <c r="H1017" s="3">
        <v>32098</v>
      </c>
      <c r="I1017" s="2">
        <v>1987</v>
      </c>
      <c r="J1017" s="2">
        <v>1990</v>
      </c>
      <c r="K1017" s="3">
        <v>43677</v>
      </c>
      <c r="L1017" s="2">
        <v>0</v>
      </c>
      <c r="M1017" s="2" t="s">
        <v>28</v>
      </c>
      <c r="N1017" s="2">
        <v>53</v>
      </c>
      <c r="O1017" s="2">
        <v>22.07</v>
      </c>
      <c r="P1017" s="2">
        <v>53.77</v>
      </c>
      <c r="Q1017" s="2">
        <v>99.79</v>
      </c>
      <c r="R1017" s="2">
        <v>205.74</v>
      </c>
      <c r="S1017" s="2">
        <v>205.74</v>
      </c>
      <c r="T1017" s="2">
        <v>23.57</v>
      </c>
      <c r="U1017" s="2">
        <v>82</v>
      </c>
      <c r="V1017" s="2" t="s">
        <v>28</v>
      </c>
      <c r="X1017" s="2"/>
      <c r="Y1017" s="2"/>
    </row>
    <row r="1018" spans="1:26" x14ac:dyDescent="0.25">
      <c r="A1018">
        <v>1017</v>
      </c>
      <c r="B1018" t="s">
        <v>1052</v>
      </c>
      <c r="C1018" s="1">
        <v>28146</v>
      </c>
      <c r="D1018" t="s">
        <v>23</v>
      </c>
      <c r="E1018" s="2" t="s">
        <v>169</v>
      </c>
      <c r="F1018" s="2" t="s">
        <v>34</v>
      </c>
      <c r="G1018" s="2" t="s">
        <v>26</v>
      </c>
      <c r="H1018" s="3">
        <v>36467</v>
      </c>
      <c r="I1018" s="2">
        <v>1999</v>
      </c>
      <c r="J1018" s="2">
        <v>2009</v>
      </c>
      <c r="K1018" s="3">
        <v>43677</v>
      </c>
      <c r="L1018" s="2">
        <v>0</v>
      </c>
      <c r="M1018" s="2" t="s">
        <v>28</v>
      </c>
      <c r="N1018" s="2">
        <v>42</v>
      </c>
      <c r="O1018" s="2">
        <v>22.78</v>
      </c>
      <c r="P1018" s="2">
        <v>42.52</v>
      </c>
      <c r="Q1018" s="2">
        <v>111.58</v>
      </c>
      <c r="R1018" s="2">
        <v>205.74</v>
      </c>
      <c r="S1018" s="2">
        <v>205.74</v>
      </c>
      <c r="T1018" s="2">
        <v>26.36</v>
      </c>
      <c r="U1018" s="2">
        <v>414</v>
      </c>
      <c r="V1018" s="2" t="s">
        <v>28</v>
      </c>
      <c r="X1018" s="2"/>
      <c r="Y1018" s="2"/>
    </row>
    <row r="1019" spans="1:26" x14ac:dyDescent="0.25">
      <c r="A1019">
        <v>1018</v>
      </c>
      <c r="B1019" t="s">
        <v>1053</v>
      </c>
      <c r="C1019" s="1">
        <v>14095</v>
      </c>
      <c r="D1019" t="s">
        <v>23</v>
      </c>
      <c r="E1019" s="2" t="s">
        <v>121</v>
      </c>
      <c r="F1019" s="2" t="s">
        <v>34</v>
      </c>
      <c r="G1019" s="2" t="s">
        <v>30</v>
      </c>
      <c r="H1019" s="3">
        <v>21854</v>
      </c>
      <c r="I1019" s="2">
        <v>1959</v>
      </c>
      <c r="J1019" s="2">
        <v>1962</v>
      </c>
      <c r="K1019" s="3">
        <v>43677</v>
      </c>
      <c r="L1019" s="2">
        <v>0</v>
      </c>
      <c r="M1019" s="2" t="s">
        <v>28</v>
      </c>
      <c r="N1019" s="2">
        <v>80</v>
      </c>
      <c r="O1019" s="2">
        <v>21.24</v>
      </c>
      <c r="P1019" s="2">
        <v>80.989999999999995</v>
      </c>
      <c r="Q1019" s="2">
        <v>99.79</v>
      </c>
      <c r="R1019" s="2">
        <v>205.74</v>
      </c>
      <c r="S1019" s="2">
        <v>205.74</v>
      </c>
      <c r="T1019" s="2">
        <v>23.57</v>
      </c>
      <c r="U1019" s="2">
        <v>114</v>
      </c>
      <c r="V1019" s="2" t="s">
        <v>28</v>
      </c>
      <c r="X1019" s="2"/>
      <c r="Y1019" s="2"/>
    </row>
    <row r="1020" spans="1:26" x14ac:dyDescent="0.25">
      <c r="A1020">
        <v>1019</v>
      </c>
      <c r="B1020" t="s">
        <v>1054</v>
      </c>
      <c r="C1020" s="1">
        <v>16252</v>
      </c>
      <c r="D1020" t="s">
        <v>23</v>
      </c>
      <c r="E1020" s="2" t="s">
        <v>80</v>
      </c>
      <c r="F1020" s="2" t="s">
        <v>34</v>
      </c>
      <c r="G1020" s="2" t="s">
        <v>26</v>
      </c>
      <c r="H1020" s="3">
        <v>24758</v>
      </c>
      <c r="I1020" s="2">
        <v>1967</v>
      </c>
      <c r="J1020" s="2">
        <v>1975</v>
      </c>
      <c r="K1020" s="3">
        <v>43677</v>
      </c>
      <c r="L1020" s="2">
        <v>0</v>
      </c>
      <c r="M1020" s="2" t="s">
        <v>28</v>
      </c>
      <c r="N1020" s="2">
        <v>75</v>
      </c>
      <c r="O1020" s="2">
        <v>23.29</v>
      </c>
      <c r="P1020" s="2">
        <v>75.09</v>
      </c>
      <c r="Q1020" s="2">
        <v>99.79</v>
      </c>
      <c r="R1020" s="2">
        <v>205.74</v>
      </c>
      <c r="S1020" s="2">
        <v>205.74</v>
      </c>
      <c r="T1020" s="2">
        <v>23.57</v>
      </c>
      <c r="U1020" s="2">
        <v>403</v>
      </c>
      <c r="V1020" s="2" t="s">
        <v>27</v>
      </c>
      <c r="X1020" s="2" t="s">
        <v>4519</v>
      </c>
      <c r="Y1020" s="2" t="s">
        <v>4401</v>
      </c>
    </row>
    <row r="1021" spans="1:26" x14ac:dyDescent="0.25">
      <c r="A1021">
        <v>1020</v>
      </c>
      <c r="B1021" t="s">
        <v>1055</v>
      </c>
      <c r="C1021" s="1">
        <v>25113</v>
      </c>
      <c r="D1021" t="s">
        <v>23</v>
      </c>
      <c r="E1021" s="2" t="s">
        <v>80</v>
      </c>
      <c r="F1021" s="2" t="s">
        <v>25</v>
      </c>
      <c r="G1021" s="2" t="s">
        <v>30</v>
      </c>
      <c r="H1021" s="3">
        <v>35015</v>
      </c>
      <c r="I1021" s="2">
        <v>1995</v>
      </c>
      <c r="J1021" s="2">
        <v>1996</v>
      </c>
      <c r="K1021" s="3">
        <v>43677</v>
      </c>
      <c r="L1021" s="2">
        <v>0</v>
      </c>
      <c r="M1021" s="2" t="s">
        <v>28</v>
      </c>
      <c r="N1021" s="2">
        <v>50</v>
      </c>
      <c r="O1021" s="2">
        <v>27.11</v>
      </c>
      <c r="P1021" s="2">
        <v>50.83</v>
      </c>
      <c r="Q1021" s="2">
        <v>108.86</v>
      </c>
      <c r="R1021" s="2">
        <v>205.74</v>
      </c>
      <c r="S1021" s="2">
        <v>205.74</v>
      </c>
      <c r="T1021" s="2">
        <v>25.72</v>
      </c>
      <c r="U1021" s="2">
        <v>7</v>
      </c>
      <c r="V1021" s="2" t="s">
        <v>28</v>
      </c>
      <c r="X1021" s="2"/>
      <c r="Y1021" s="2"/>
    </row>
    <row r="1022" spans="1:26" x14ac:dyDescent="0.25">
      <c r="A1022">
        <v>1021</v>
      </c>
      <c r="B1022" t="s">
        <v>1056</v>
      </c>
      <c r="C1022" s="1">
        <v>34048</v>
      </c>
      <c r="D1022" t="s">
        <v>85</v>
      </c>
      <c r="E1022" s="2" t="s">
        <v>772</v>
      </c>
      <c r="F1022" s="2" t="s">
        <v>34</v>
      </c>
      <c r="G1022" s="2" t="s">
        <v>26</v>
      </c>
      <c r="H1022" s="3">
        <v>41941</v>
      </c>
      <c r="I1022" s="2">
        <v>2014</v>
      </c>
      <c r="J1022" s="2">
        <v>2020</v>
      </c>
      <c r="K1022" s="3">
        <v>43677</v>
      </c>
      <c r="L1022" s="2">
        <v>0</v>
      </c>
      <c r="M1022" s="2" t="s">
        <v>28</v>
      </c>
      <c r="N1022" s="2">
        <v>26</v>
      </c>
      <c r="O1022" s="2">
        <v>21.61</v>
      </c>
      <c r="P1022" s="2">
        <v>26.36</v>
      </c>
      <c r="Q1022" s="2">
        <v>97.07</v>
      </c>
      <c r="R1022" s="2">
        <v>205.74</v>
      </c>
      <c r="S1022" s="2">
        <v>205.74</v>
      </c>
      <c r="T1022" s="2">
        <v>22.93</v>
      </c>
      <c r="U1022" s="2">
        <v>60</v>
      </c>
      <c r="V1022" s="2" t="s">
        <v>28</v>
      </c>
      <c r="X1022" s="2"/>
      <c r="Y1022" s="2"/>
    </row>
    <row r="1023" spans="1:26" x14ac:dyDescent="0.25">
      <c r="A1023">
        <v>1022</v>
      </c>
      <c r="B1023" t="s">
        <v>1057</v>
      </c>
      <c r="C1023" s="1">
        <v>32548</v>
      </c>
      <c r="D1023" t="s">
        <v>23</v>
      </c>
      <c r="E1023" s="2" t="s">
        <v>4370</v>
      </c>
      <c r="F1023" s="2" t="s">
        <v>25</v>
      </c>
      <c r="G1023" s="2" t="s">
        <v>26</v>
      </c>
      <c r="H1023" s="3">
        <v>40480</v>
      </c>
      <c r="I1023" s="2">
        <v>2010</v>
      </c>
      <c r="J1023" s="2">
        <v>2013</v>
      </c>
      <c r="K1023" s="3">
        <v>43677</v>
      </c>
      <c r="L1023" s="2">
        <v>0</v>
      </c>
      <c r="M1023" s="2" t="s">
        <v>28</v>
      </c>
      <c r="N1023" s="2">
        <v>30</v>
      </c>
      <c r="O1023" s="2">
        <v>21.72</v>
      </c>
      <c r="P1023" s="2">
        <v>30.47</v>
      </c>
      <c r="Q1023" s="2">
        <v>117.93</v>
      </c>
      <c r="R1023" s="2">
        <v>205.74</v>
      </c>
      <c r="S1023" s="2">
        <v>205.74</v>
      </c>
      <c r="T1023" s="2">
        <v>27.86</v>
      </c>
      <c r="U1023" s="2">
        <v>109</v>
      </c>
      <c r="V1023" s="2" t="s">
        <v>28</v>
      </c>
      <c r="X1023" s="2"/>
      <c r="Y1023" s="2"/>
    </row>
    <row r="1024" spans="1:26" x14ac:dyDescent="0.25">
      <c r="A1024">
        <v>1023</v>
      </c>
      <c r="B1024" t="s">
        <v>1058</v>
      </c>
      <c r="C1024" s="1">
        <v>22237</v>
      </c>
      <c r="D1024" t="s">
        <v>23</v>
      </c>
      <c r="E1024" s="2" t="s">
        <v>169</v>
      </c>
      <c r="F1024" s="2" t="s">
        <v>25</v>
      </c>
      <c r="G1024" s="2" t="s">
        <v>26</v>
      </c>
      <c r="H1024" s="3">
        <v>30981</v>
      </c>
      <c r="I1024" s="2">
        <v>1984</v>
      </c>
      <c r="J1024" s="2">
        <v>1985</v>
      </c>
      <c r="K1024" s="3">
        <v>43677</v>
      </c>
      <c r="L1024" s="2">
        <v>0</v>
      </c>
      <c r="M1024" s="2" t="s">
        <v>28</v>
      </c>
      <c r="N1024" s="2">
        <v>58</v>
      </c>
      <c r="O1024" s="2">
        <v>23.94</v>
      </c>
      <c r="P1024" s="2">
        <v>58.7</v>
      </c>
      <c r="Q1024" s="2">
        <v>97.52</v>
      </c>
      <c r="R1024" s="2">
        <v>205.74</v>
      </c>
      <c r="S1024" s="2">
        <v>205.74</v>
      </c>
      <c r="T1024" s="2">
        <v>23.04</v>
      </c>
      <c r="U1024" s="2">
        <v>33</v>
      </c>
      <c r="V1024" s="2" t="s">
        <v>28</v>
      </c>
      <c r="X1024" s="2"/>
      <c r="Y1024" s="2"/>
    </row>
    <row r="1025" spans="1:26" x14ac:dyDescent="0.25">
      <c r="A1025">
        <v>1024</v>
      </c>
      <c r="B1025" t="s">
        <v>1059</v>
      </c>
      <c r="C1025" s="1">
        <v>28567</v>
      </c>
      <c r="D1025" t="s">
        <v>23</v>
      </c>
      <c r="E1025" s="2" t="s">
        <v>169</v>
      </c>
      <c r="F1025" s="2" t="s">
        <v>34</v>
      </c>
      <c r="G1025" s="2" t="s">
        <v>30</v>
      </c>
      <c r="H1025" s="3">
        <v>37560</v>
      </c>
      <c r="I1025" s="2">
        <v>2001</v>
      </c>
      <c r="J1025" s="2">
        <v>2012</v>
      </c>
      <c r="K1025" s="3">
        <v>43677</v>
      </c>
      <c r="L1025" s="2">
        <v>0</v>
      </c>
      <c r="M1025" s="2" t="s">
        <v>28</v>
      </c>
      <c r="N1025" s="2">
        <v>41</v>
      </c>
      <c r="O1025" s="2">
        <v>24.62</v>
      </c>
      <c r="P1025" s="2">
        <v>41.37</v>
      </c>
      <c r="Q1025" s="2">
        <v>109.32</v>
      </c>
      <c r="R1025" s="2">
        <v>205.74</v>
      </c>
      <c r="S1025" s="2">
        <v>205.74</v>
      </c>
      <c r="T1025" s="2">
        <v>25.83</v>
      </c>
      <c r="U1025" s="2">
        <v>520</v>
      </c>
      <c r="V1025" s="2" t="s">
        <v>28</v>
      </c>
      <c r="X1025" s="2"/>
      <c r="Y1025" s="2"/>
    </row>
    <row r="1026" spans="1:26" x14ac:dyDescent="0.25">
      <c r="A1026">
        <v>1025</v>
      </c>
      <c r="B1026" t="s">
        <v>1060</v>
      </c>
      <c r="C1026" s="1">
        <v>24718</v>
      </c>
      <c r="D1026" t="s">
        <v>23</v>
      </c>
      <c r="E1026" s="2" t="s">
        <v>80</v>
      </c>
      <c r="F1026" s="2" t="s">
        <v>34</v>
      </c>
      <c r="G1026" s="2" t="s">
        <v>30</v>
      </c>
      <c r="H1026" s="3">
        <v>33183</v>
      </c>
      <c r="I1026" s="2">
        <v>1990</v>
      </c>
      <c r="J1026" s="2">
        <v>1997</v>
      </c>
      <c r="K1026" s="3">
        <v>43677</v>
      </c>
      <c r="L1026" s="2">
        <v>0</v>
      </c>
      <c r="M1026" s="2" t="s">
        <v>28</v>
      </c>
      <c r="N1026" s="2">
        <v>51</v>
      </c>
      <c r="O1026" s="2">
        <v>23.18</v>
      </c>
      <c r="P1026" s="2">
        <v>51.91</v>
      </c>
      <c r="Q1026" s="2">
        <v>113.4</v>
      </c>
      <c r="R1026" s="2">
        <v>205.74</v>
      </c>
      <c r="S1026" s="2">
        <v>205.74</v>
      </c>
      <c r="T1026" s="2">
        <v>26.79</v>
      </c>
      <c r="U1026" s="2">
        <v>174</v>
      </c>
      <c r="V1026" s="2" t="s">
        <v>27</v>
      </c>
      <c r="X1026" s="2"/>
      <c r="Y1026" s="2"/>
    </row>
    <row r="1027" spans="1:26" x14ac:dyDescent="0.25">
      <c r="A1027">
        <v>1026</v>
      </c>
      <c r="B1027" t="s">
        <v>1061</v>
      </c>
      <c r="C1027" s="1">
        <v>10583</v>
      </c>
      <c r="D1027" t="s">
        <v>23</v>
      </c>
      <c r="E1027" s="2" t="s">
        <v>24</v>
      </c>
      <c r="F1027" s="2" t="s">
        <v>34</v>
      </c>
      <c r="G1027" s="2" t="s">
        <v>30</v>
      </c>
      <c r="H1027" s="3">
        <v>18663</v>
      </c>
      <c r="I1027" s="2">
        <v>1950</v>
      </c>
      <c r="J1027" s="2">
        <v>1952</v>
      </c>
      <c r="K1027" s="3">
        <v>41088</v>
      </c>
      <c r="L1027" s="2">
        <v>1</v>
      </c>
      <c r="M1027" s="2" t="s">
        <v>27</v>
      </c>
      <c r="N1027" s="2">
        <v>83</v>
      </c>
      <c r="O1027" s="2">
        <v>22.12</v>
      </c>
      <c r="P1027" s="2">
        <v>83.52</v>
      </c>
      <c r="Q1027" s="2">
        <v>96.16</v>
      </c>
      <c r="R1027" s="2">
        <v>205.74</v>
      </c>
      <c r="S1027" s="2">
        <v>205.74</v>
      </c>
      <c r="T1027" s="2">
        <v>22.72</v>
      </c>
      <c r="U1027" s="2">
        <v>32</v>
      </c>
      <c r="V1027" s="2" t="s">
        <v>28</v>
      </c>
      <c r="W1027" s="2" t="s">
        <v>4399</v>
      </c>
      <c r="X1027" s="2" t="s">
        <v>4520</v>
      </c>
      <c r="Y1027" s="2" t="s">
        <v>4401</v>
      </c>
      <c r="Z1027" t="s">
        <v>4897</v>
      </c>
    </row>
    <row r="1028" spans="1:26" x14ac:dyDescent="0.25">
      <c r="A1028">
        <v>1027</v>
      </c>
      <c r="B1028" t="s">
        <v>1062</v>
      </c>
      <c r="C1028" s="1">
        <v>23032</v>
      </c>
      <c r="D1028" t="s">
        <v>23</v>
      </c>
      <c r="E1028" s="2" t="s">
        <v>121</v>
      </c>
      <c r="F1028" s="2" t="s">
        <v>25</v>
      </c>
      <c r="G1028" s="2" t="s">
        <v>30</v>
      </c>
      <c r="H1028" s="3">
        <v>31346</v>
      </c>
      <c r="I1028" s="2">
        <v>1985</v>
      </c>
      <c r="J1028" s="2">
        <v>2001</v>
      </c>
      <c r="K1028" s="3">
        <v>43677</v>
      </c>
      <c r="L1028" s="2">
        <v>0</v>
      </c>
      <c r="M1028" s="2" t="s">
        <v>28</v>
      </c>
      <c r="N1028" s="2">
        <v>56</v>
      </c>
      <c r="O1028" s="2">
        <v>22.76</v>
      </c>
      <c r="P1028" s="2">
        <v>56.52</v>
      </c>
      <c r="Q1028" s="2">
        <v>97.07</v>
      </c>
      <c r="R1028" s="2">
        <v>205.74</v>
      </c>
      <c r="S1028" s="2">
        <v>205.74</v>
      </c>
      <c r="T1028" s="2">
        <v>22.93</v>
      </c>
      <c r="U1028" s="2">
        <v>1136</v>
      </c>
      <c r="V1028" s="2" t="s">
        <v>28</v>
      </c>
      <c r="X1028" s="2"/>
      <c r="Y1028" s="2"/>
    </row>
    <row r="1029" spans="1:26" x14ac:dyDescent="0.25">
      <c r="A1029">
        <v>1028</v>
      </c>
      <c r="B1029" t="s">
        <v>1063</v>
      </c>
      <c r="C1029" s="1">
        <v>29341</v>
      </c>
      <c r="D1029" t="s">
        <v>23</v>
      </c>
      <c r="E1029" s="2" t="s">
        <v>169</v>
      </c>
      <c r="F1029" s="2" t="s">
        <v>25</v>
      </c>
      <c r="G1029" s="2" t="s">
        <v>30</v>
      </c>
      <c r="H1029" s="3">
        <v>39385</v>
      </c>
      <c r="I1029" s="2">
        <v>2007</v>
      </c>
      <c r="J1029" s="2">
        <v>2017</v>
      </c>
      <c r="K1029" s="3">
        <v>43677</v>
      </c>
      <c r="L1029" s="2">
        <v>0</v>
      </c>
      <c r="M1029" s="2" t="s">
        <v>28</v>
      </c>
      <c r="N1029" s="2">
        <v>39</v>
      </c>
      <c r="O1029" s="2">
        <v>27.5</v>
      </c>
      <c r="P1029" s="2">
        <v>39.25</v>
      </c>
      <c r="Q1029" s="2">
        <v>108.86</v>
      </c>
      <c r="R1029" s="2">
        <v>205.74</v>
      </c>
      <c r="S1029" s="2">
        <v>205.74</v>
      </c>
      <c r="T1029" s="2">
        <v>25.72</v>
      </c>
      <c r="U1029" s="2">
        <v>616</v>
      </c>
      <c r="V1029" s="2" t="s">
        <v>28</v>
      </c>
      <c r="X1029" s="2"/>
      <c r="Y1029" s="2"/>
    </row>
    <row r="1030" spans="1:26" x14ac:dyDescent="0.25">
      <c r="A1030">
        <v>1029</v>
      </c>
      <c r="B1030" t="s">
        <v>1064</v>
      </c>
      <c r="C1030" s="1">
        <v>14073</v>
      </c>
      <c r="D1030" t="s">
        <v>23</v>
      </c>
      <c r="E1030" s="2" t="s">
        <v>121</v>
      </c>
      <c r="F1030" s="2" t="s">
        <v>34</v>
      </c>
      <c r="G1030" s="2" t="s">
        <v>26</v>
      </c>
      <c r="H1030" s="3">
        <v>22575</v>
      </c>
      <c r="I1030" s="2">
        <v>1961</v>
      </c>
      <c r="J1030" s="2">
        <v>1970</v>
      </c>
      <c r="K1030" s="3">
        <v>43677</v>
      </c>
      <c r="L1030" s="2">
        <v>0</v>
      </c>
      <c r="M1030" s="2" t="s">
        <v>28</v>
      </c>
      <c r="N1030" s="2">
        <v>81</v>
      </c>
      <c r="O1030" s="2">
        <v>23.28</v>
      </c>
      <c r="P1030" s="2">
        <v>81.05</v>
      </c>
      <c r="Q1030" s="2">
        <v>97.52</v>
      </c>
      <c r="R1030" s="2">
        <v>205.74</v>
      </c>
      <c r="S1030" s="2">
        <v>205.74</v>
      </c>
      <c r="T1030" s="2">
        <v>23.04</v>
      </c>
      <c r="U1030" s="2">
        <v>684</v>
      </c>
      <c r="V1030" s="2" t="s">
        <v>28</v>
      </c>
      <c r="X1030" s="2"/>
      <c r="Y1030" s="2"/>
    </row>
    <row r="1031" spans="1:26" x14ac:dyDescent="0.25">
      <c r="A1031">
        <v>1030</v>
      </c>
      <c r="B1031" t="s">
        <v>1065</v>
      </c>
      <c r="C1031" s="1">
        <v>12283</v>
      </c>
      <c r="D1031" t="s">
        <v>23</v>
      </c>
      <c r="E1031" s="2" t="s">
        <v>169</v>
      </c>
      <c r="F1031" s="2" t="s">
        <v>34</v>
      </c>
      <c r="G1031" s="2" t="s">
        <v>30</v>
      </c>
      <c r="H1031" s="3">
        <v>20398</v>
      </c>
      <c r="I1031" s="2">
        <v>1955</v>
      </c>
      <c r="J1031" s="2">
        <v>1964</v>
      </c>
      <c r="K1031" s="3">
        <v>42848</v>
      </c>
      <c r="L1031" s="2">
        <v>1</v>
      </c>
      <c r="M1031" s="2" t="s">
        <v>27</v>
      </c>
      <c r="N1031" s="2">
        <v>83</v>
      </c>
      <c r="O1031" s="2">
        <v>22.22</v>
      </c>
      <c r="P1031" s="2">
        <v>83.68</v>
      </c>
      <c r="Q1031" s="2">
        <v>89.81</v>
      </c>
      <c r="R1031" s="2">
        <v>205.74</v>
      </c>
      <c r="S1031" s="2">
        <v>205.74</v>
      </c>
      <c r="T1031" s="2">
        <v>21.22</v>
      </c>
      <c r="U1031" s="2">
        <v>529</v>
      </c>
      <c r="V1031" s="2" t="s">
        <v>28</v>
      </c>
      <c r="X1031" s="2" t="s">
        <v>4521</v>
      </c>
      <c r="Y1031" s="2" t="s">
        <v>4522</v>
      </c>
      <c r="Z1031" s="2" t="s">
        <v>4901</v>
      </c>
    </row>
    <row r="1032" spans="1:26" x14ac:dyDescent="0.25">
      <c r="A1032">
        <v>1031</v>
      </c>
      <c r="B1032" t="s">
        <v>1066</v>
      </c>
      <c r="C1032" s="1">
        <v>32849</v>
      </c>
      <c r="D1032" t="s">
        <v>23</v>
      </c>
      <c r="E1032" s="2" t="s">
        <v>169</v>
      </c>
      <c r="F1032" s="2" t="s">
        <v>25</v>
      </c>
      <c r="G1032" s="2" t="s">
        <v>26</v>
      </c>
      <c r="H1032" s="3">
        <v>40498</v>
      </c>
      <c r="I1032" s="2">
        <v>2010</v>
      </c>
      <c r="J1032" s="2">
        <v>2017</v>
      </c>
      <c r="K1032" s="3">
        <v>43677</v>
      </c>
      <c r="L1032" s="2">
        <v>0</v>
      </c>
      <c r="M1032" s="2" t="s">
        <v>28</v>
      </c>
      <c r="N1032" s="2">
        <v>29</v>
      </c>
      <c r="O1032" s="2">
        <v>20.94</v>
      </c>
      <c r="P1032" s="2">
        <v>29.65</v>
      </c>
      <c r="Q1032" s="2">
        <v>126.1</v>
      </c>
      <c r="R1032" s="2">
        <v>205.74</v>
      </c>
      <c r="S1032" s="2">
        <v>205.74</v>
      </c>
      <c r="T1032" s="2">
        <v>29.79</v>
      </c>
      <c r="U1032" s="2">
        <v>312</v>
      </c>
      <c r="V1032" s="2" t="s">
        <v>28</v>
      </c>
      <c r="X1032" s="2"/>
      <c r="Y1032" s="2"/>
    </row>
    <row r="1033" spans="1:26" x14ac:dyDescent="0.25">
      <c r="A1033">
        <v>1032</v>
      </c>
      <c r="B1033" t="s">
        <v>1067</v>
      </c>
      <c r="C1033" s="1">
        <v>27970</v>
      </c>
      <c r="D1033" t="s">
        <v>23</v>
      </c>
      <c r="E1033" s="2" t="s">
        <v>169</v>
      </c>
      <c r="F1033" s="2" t="s">
        <v>34</v>
      </c>
      <c r="G1033" s="2" t="s">
        <v>26</v>
      </c>
      <c r="H1033" s="3">
        <v>37345</v>
      </c>
      <c r="I1033" s="2">
        <v>2001</v>
      </c>
      <c r="J1033" s="2">
        <v>2005</v>
      </c>
      <c r="K1033" s="3">
        <v>43677</v>
      </c>
      <c r="L1033" s="2">
        <v>0</v>
      </c>
      <c r="M1033" s="2" t="s">
        <v>28</v>
      </c>
      <c r="N1033" s="2">
        <v>43</v>
      </c>
      <c r="O1033" s="2">
        <v>25.67</v>
      </c>
      <c r="P1033" s="2">
        <v>43</v>
      </c>
      <c r="Q1033" s="2">
        <v>102.06</v>
      </c>
      <c r="R1033" s="2">
        <v>205.74</v>
      </c>
      <c r="S1033" s="2">
        <v>205.74</v>
      </c>
      <c r="T1033" s="2">
        <v>24.11</v>
      </c>
      <c r="U1033" s="2">
        <v>127</v>
      </c>
      <c r="V1033" s="2" t="s">
        <v>27</v>
      </c>
      <c r="X1033" s="2"/>
      <c r="Y1033" s="2"/>
    </row>
    <row r="1034" spans="1:26" x14ac:dyDescent="0.25">
      <c r="A1034">
        <v>1033</v>
      </c>
      <c r="B1034" t="s">
        <v>1068</v>
      </c>
      <c r="C1034" s="1">
        <v>31611</v>
      </c>
      <c r="D1034" t="s">
        <v>23</v>
      </c>
      <c r="E1034" s="2" t="s">
        <v>169</v>
      </c>
      <c r="F1034" s="2" t="s">
        <v>34</v>
      </c>
      <c r="G1034" s="2" t="s">
        <v>26</v>
      </c>
      <c r="H1034" s="3">
        <v>39755</v>
      </c>
      <c r="I1034" s="2">
        <v>2008</v>
      </c>
      <c r="J1034" s="2">
        <v>2009</v>
      </c>
      <c r="K1034" s="3">
        <v>43677</v>
      </c>
      <c r="L1034" s="2">
        <v>0</v>
      </c>
      <c r="M1034" s="2" t="s">
        <v>28</v>
      </c>
      <c r="N1034" s="2">
        <v>33</v>
      </c>
      <c r="O1034" s="2">
        <v>22.3</v>
      </c>
      <c r="P1034" s="2">
        <v>33.03</v>
      </c>
      <c r="Q1034" s="2">
        <v>111.13</v>
      </c>
      <c r="R1034" s="2">
        <v>205.74</v>
      </c>
      <c r="S1034" s="2">
        <v>205.74</v>
      </c>
      <c r="T1034" s="2">
        <v>26.25</v>
      </c>
      <c r="U1034" s="2">
        <v>8</v>
      </c>
      <c r="V1034" s="2" t="s">
        <v>28</v>
      </c>
      <c r="X1034" s="2"/>
      <c r="Y1034" s="2"/>
    </row>
    <row r="1035" spans="1:26" x14ac:dyDescent="0.25">
      <c r="A1035">
        <v>1034</v>
      </c>
      <c r="B1035" t="s">
        <v>1069</v>
      </c>
      <c r="C1035" s="1">
        <v>33516</v>
      </c>
      <c r="D1035" t="s">
        <v>23</v>
      </c>
      <c r="E1035" s="2" t="s">
        <v>169</v>
      </c>
      <c r="F1035" s="2" t="s">
        <v>25</v>
      </c>
      <c r="G1035" s="2" t="s">
        <v>30</v>
      </c>
      <c r="H1035" s="3">
        <v>41220</v>
      </c>
      <c r="I1035" s="2">
        <v>2012</v>
      </c>
      <c r="J1035" s="2">
        <v>2014</v>
      </c>
      <c r="K1035" s="3">
        <v>43677</v>
      </c>
      <c r="L1035" s="2">
        <v>0</v>
      </c>
      <c r="M1035" s="2" t="s">
        <v>28</v>
      </c>
      <c r="N1035" s="2">
        <v>27</v>
      </c>
      <c r="O1035" s="2">
        <v>21.09</v>
      </c>
      <c r="P1035" s="2">
        <v>27.82</v>
      </c>
      <c r="Q1035" s="2">
        <v>98.43</v>
      </c>
      <c r="R1035" s="2">
        <v>205.74</v>
      </c>
      <c r="S1035" s="2">
        <v>205.74</v>
      </c>
      <c r="T1035" s="2">
        <v>23.25</v>
      </c>
      <c r="U1035" s="2">
        <v>45</v>
      </c>
      <c r="V1035" s="2" t="s">
        <v>28</v>
      </c>
      <c r="X1035" s="2"/>
      <c r="Y1035" s="2"/>
    </row>
    <row r="1036" spans="1:26" x14ac:dyDescent="0.25">
      <c r="A1036">
        <v>1035</v>
      </c>
      <c r="B1036" t="s">
        <v>1070</v>
      </c>
      <c r="C1036" s="1">
        <v>19090</v>
      </c>
      <c r="D1036" t="s">
        <v>23</v>
      </c>
      <c r="E1036" s="2" t="s">
        <v>121</v>
      </c>
      <c r="F1036" s="2" t="s">
        <v>34</v>
      </c>
      <c r="H1036" s="3">
        <v>27692</v>
      </c>
      <c r="I1036" s="2">
        <v>1975</v>
      </c>
      <c r="J1036" s="2">
        <v>1981</v>
      </c>
      <c r="K1036" s="3">
        <v>43677</v>
      </c>
      <c r="L1036" s="2">
        <v>0</v>
      </c>
      <c r="M1036" s="2" t="s">
        <v>28</v>
      </c>
      <c r="N1036" s="2">
        <v>67</v>
      </c>
      <c r="O1036" s="2">
        <v>23.55</v>
      </c>
      <c r="P1036" s="2">
        <v>67.319999999999993</v>
      </c>
      <c r="Q1036" s="2">
        <v>106.59</v>
      </c>
      <c r="R1036" s="2">
        <v>205.74</v>
      </c>
      <c r="S1036" s="2">
        <v>205.74</v>
      </c>
      <c r="T1036" s="2">
        <v>25.18</v>
      </c>
      <c r="U1036" s="2">
        <v>318</v>
      </c>
      <c r="V1036" s="2" t="s">
        <v>28</v>
      </c>
      <c r="X1036" s="2"/>
      <c r="Y1036" s="2"/>
    </row>
    <row r="1037" spans="1:26" x14ac:dyDescent="0.25">
      <c r="A1037">
        <v>1036</v>
      </c>
      <c r="B1037" t="s">
        <v>1071</v>
      </c>
      <c r="C1037" s="1">
        <v>30384</v>
      </c>
      <c r="D1037" t="s">
        <v>23</v>
      </c>
      <c r="E1037" s="2" t="s">
        <v>169</v>
      </c>
      <c r="F1037" s="2" t="s">
        <v>34</v>
      </c>
      <c r="G1037" s="2" t="s">
        <v>26</v>
      </c>
      <c r="H1037" s="3">
        <v>38658</v>
      </c>
      <c r="I1037" s="2">
        <v>2005</v>
      </c>
      <c r="J1037" s="2">
        <v>2007</v>
      </c>
      <c r="K1037" s="3">
        <v>43677</v>
      </c>
      <c r="L1037" s="2">
        <v>0</v>
      </c>
      <c r="M1037" s="2" t="s">
        <v>28</v>
      </c>
      <c r="N1037" s="2">
        <v>36</v>
      </c>
      <c r="O1037" s="2">
        <v>22.65</v>
      </c>
      <c r="P1037" s="2">
        <v>36.39</v>
      </c>
      <c r="Q1037" s="2">
        <v>115.67</v>
      </c>
      <c r="R1037" s="2">
        <v>205.74</v>
      </c>
      <c r="S1037" s="2">
        <v>205.74</v>
      </c>
      <c r="T1037" s="2">
        <v>27.33</v>
      </c>
      <c r="U1037" s="2">
        <v>51</v>
      </c>
      <c r="V1037" s="2" t="s">
        <v>28</v>
      </c>
      <c r="X1037" s="2"/>
      <c r="Y1037" s="2"/>
    </row>
    <row r="1038" spans="1:26" x14ac:dyDescent="0.25">
      <c r="A1038">
        <v>1037</v>
      </c>
      <c r="B1038" t="s">
        <v>1072</v>
      </c>
      <c r="C1038" s="1">
        <v>31415</v>
      </c>
      <c r="D1038" t="s">
        <v>23</v>
      </c>
      <c r="E1038" s="2" t="s">
        <v>169</v>
      </c>
      <c r="F1038" s="2" t="s">
        <v>34</v>
      </c>
      <c r="G1038" s="2" t="s">
        <v>26</v>
      </c>
      <c r="H1038" s="3">
        <v>39022</v>
      </c>
      <c r="I1038" s="2">
        <v>2006</v>
      </c>
      <c r="J1038" s="2">
        <v>2009</v>
      </c>
      <c r="K1038" s="3">
        <v>43677</v>
      </c>
      <c r="L1038" s="2">
        <v>0</v>
      </c>
      <c r="M1038" s="2" t="s">
        <v>28</v>
      </c>
      <c r="N1038" s="2">
        <v>33</v>
      </c>
      <c r="O1038" s="2">
        <v>20.83</v>
      </c>
      <c r="P1038" s="2">
        <v>33.57</v>
      </c>
      <c r="Q1038" s="2">
        <v>106.59</v>
      </c>
      <c r="R1038" s="2">
        <v>205.74</v>
      </c>
      <c r="S1038" s="2">
        <v>205.74</v>
      </c>
      <c r="T1038" s="2">
        <v>25.18</v>
      </c>
      <c r="U1038" s="2">
        <v>75</v>
      </c>
      <c r="V1038" s="2" t="s">
        <v>28</v>
      </c>
      <c r="X1038" s="2"/>
      <c r="Y1038" s="2"/>
    </row>
    <row r="1039" spans="1:26" x14ac:dyDescent="0.25">
      <c r="A1039">
        <v>1038</v>
      </c>
      <c r="B1039" t="s">
        <v>1073</v>
      </c>
      <c r="C1039" s="1">
        <v>26395</v>
      </c>
      <c r="D1039" t="s">
        <v>23</v>
      </c>
      <c r="E1039" s="2" t="s">
        <v>169</v>
      </c>
      <c r="F1039" s="2" t="s">
        <v>34</v>
      </c>
      <c r="G1039" s="2" t="s">
        <v>26</v>
      </c>
      <c r="H1039" s="3">
        <v>34642</v>
      </c>
      <c r="I1039" s="2">
        <v>1994</v>
      </c>
      <c r="J1039" s="2">
        <v>2002</v>
      </c>
      <c r="K1039" s="3">
        <v>43677</v>
      </c>
      <c r="L1039" s="2">
        <v>0</v>
      </c>
      <c r="M1039" s="2" t="s">
        <v>28</v>
      </c>
      <c r="N1039" s="2">
        <v>47</v>
      </c>
      <c r="O1039" s="2">
        <v>22.58</v>
      </c>
      <c r="P1039" s="2">
        <v>47.32</v>
      </c>
      <c r="Q1039" s="2">
        <v>112.49</v>
      </c>
      <c r="R1039" s="2">
        <v>205.74</v>
      </c>
      <c r="S1039" s="2">
        <v>205.74</v>
      </c>
      <c r="T1039" s="2">
        <v>26.58</v>
      </c>
      <c r="U1039" s="2">
        <v>327</v>
      </c>
      <c r="V1039" s="2" t="s">
        <v>28</v>
      </c>
      <c r="X1039" s="2"/>
      <c r="Y1039" s="2"/>
    </row>
    <row r="1040" spans="1:26" x14ac:dyDescent="0.25">
      <c r="A1040">
        <v>1039</v>
      </c>
      <c r="B1040" t="s">
        <v>1074</v>
      </c>
      <c r="C1040" s="1">
        <v>27899</v>
      </c>
      <c r="D1040" t="s">
        <v>23</v>
      </c>
      <c r="E1040" s="2" t="s">
        <v>169</v>
      </c>
      <c r="F1040" s="2" t="s">
        <v>34</v>
      </c>
      <c r="G1040" s="2" t="s">
        <v>26</v>
      </c>
      <c r="H1040" s="3">
        <v>36218</v>
      </c>
      <c r="I1040" s="2">
        <v>1998</v>
      </c>
      <c r="J1040" s="2">
        <v>2012</v>
      </c>
      <c r="K1040" s="3">
        <v>43677</v>
      </c>
      <c r="L1040" s="2">
        <v>0</v>
      </c>
      <c r="M1040" s="2" t="s">
        <v>28</v>
      </c>
      <c r="N1040" s="2">
        <v>43</v>
      </c>
      <c r="O1040" s="2">
        <v>22.78</v>
      </c>
      <c r="P1040" s="2">
        <v>43.2</v>
      </c>
      <c r="Q1040" s="2">
        <v>115.67</v>
      </c>
      <c r="R1040" s="2">
        <v>205.74</v>
      </c>
      <c r="S1040" s="2">
        <v>205.74</v>
      </c>
      <c r="T1040" s="2">
        <v>27.33</v>
      </c>
      <c r="U1040" s="2">
        <v>608</v>
      </c>
      <c r="V1040" s="2" t="s">
        <v>28</v>
      </c>
      <c r="X1040" s="2"/>
      <c r="Y1040" s="2"/>
    </row>
    <row r="1041" spans="1:26" x14ac:dyDescent="0.25">
      <c r="A1041">
        <v>1040</v>
      </c>
      <c r="B1041" t="s">
        <v>1075</v>
      </c>
      <c r="C1041" s="1">
        <v>16759</v>
      </c>
      <c r="D1041" t="s">
        <v>23</v>
      </c>
      <c r="E1041" s="2" t="s">
        <v>80</v>
      </c>
      <c r="F1041" s="2" t="s">
        <v>34</v>
      </c>
      <c r="G1041" s="2" t="s">
        <v>26</v>
      </c>
      <c r="H1041" s="3">
        <v>25854</v>
      </c>
      <c r="I1041" s="2">
        <v>1970</v>
      </c>
      <c r="J1041" s="2">
        <v>1972</v>
      </c>
      <c r="K1041" s="3">
        <v>43677</v>
      </c>
      <c r="L1041" s="2">
        <v>0</v>
      </c>
      <c r="M1041" s="2" t="s">
        <v>28</v>
      </c>
      <c r="N1041" s="2">
        <v>73</v>
      </c>
      <c r="O1041" s="2">
        <v>24.9</v>
      </c>
      <c r="P1041" s="2">
        <v>73.7</v>
      </c>
      <c r="Q1041" s="2">
        <v>106.59</v>
      </c>
      <c r="R1041" s="2">
        <v>205.74</v>
      </c>
      <c r="S1041" s="2">
        <v>205.74</v>
      </c>
      <c r="T1041" s="2">
        <v>25.18</v>
      </c>
      <c r="U1041" s="2">
        <v>63</v>
      </c>
      <c r="V1041" s="2" t="s">
        <v>28</v>
      </c>
      <c r="X1041" s="2"/>
      <c r="Y1041" s="2"/>
    </row>
    <row r="1042" spans="1:26" x14ac:dyDescent="0.25">
      <c r="A1042">
        <v>1041</v>
      </c>
      <c r="B1042" t="s">
        <v>1076</v>
      </c>
      <c r="C1042" s="1">
        <v>21287</v>
      </c>
      <c r="D1042" t="s">
        <v>23</v>
      </c>
      <c r="E1042" s="2" t="s">
        <v>169</v>
      </c>
      <c r="F1042" s="2" t="s">
        <v>34</v>
      </c>
      <c r="G1042" s="2" t="s">
        <v>26</v>
      </c>
      <c r="H1042" s="3">
        <v>29890</v>
      </c>
      <c r="I1042" s="2">
        <v>1981</v>
      </c>
      <c r="J1042" s="2">
        <v>1983</v>
      </c>
      <c r="K1042" s="3">
        <v>43677</v>
      </c>
      <c r="L1042" s="2">
        <v>0</v>
      </c>
      <c r="M1042" s="2" t="s">
        <v>28</v>
      </c>
      <c r="N1042" s="2">
        <v>61</v>
      </c>
      <c r="O1042" s="2">
        <v>23.55</v>
      </c>
      <c r="P1042" s="2">
        <v>61.3</v>
      </c>
      <c r="Q1042" s="2">
        <v>102.06</v>
      </c>
      <c r="R1042" s="2">
        <v>205.74</v>
      </c>
      <c r="S1042" s="2">
        <v>205.74</v>
      </c>
      <c r="T1042" s="2">
        <v>24.11</v>
      </c>
      <c r="U1042" s="2">
        <v>76</v>
      </c>
      <c r="V1042" s="2" t="s">
        <v>28</v>
      </c>
      <c r="X1042" s="2"/>
      <c r="Y1042" s="2"/>
    </row>
    <row r="1043" spans="1:26" x14ac:dyDescent="0.25">
      <c r="A1043">
        <v>1042</v>
      </c>
      <c r="B1043" t="s">
        <v>1077</v>
      </c>
      <c r="C1043" s="1">
        <v>31386</v>
      </c>
      <c r="D1043" t="s">
        <v>23</v>
      </c>
      <c r="E1043" s="2" t="s">
        <v>169</v>
      </c>
      <c r="F1043" s="2" t="s">
        <v>34</v>
      </c>
      <c r="G1043" s="2" t="s">
        <v>26</v>
      </c>
      <c r="H1043" s="3">
        <v>38294</v>
      </c>
      <c r="I1043" s="2">
        <v>2004</v>
      </c>
      <c r="J1043" s="2">
        <v>2018</v>
      </c>
      <c r="K1043" s="3">
        <v>43677</v>
      </c>
      <c r="L1043" s="2">
        <v>0</v>
      </c>
      <c r="M1043" s="2" t="s">
        <v>28</v>
      </c>
      <c r="N1043" s="2">
        <v>33</v>
      </c>
      <c r="O1043" s="2">
        <v>18.91</v>
      </c>
      <c r="P1043" s="2">
        <v>33.65</v>
      </c>
      <c r="Q1043" s="2">
        <v>102.06</v>
      </c>
      <c r="R1043" s="2">
        <v>205.74</v>
      </c>
      <c r="S1043" s="2">
        <v>205.74</v>
      </c>
      <c r="T1043" s="2">
        <v>24.11</v>
      </c>
      <c r="U1043" s="2">
        <v>822</v>
      </c>
      <c r="V1043" s="2" t="s">
        <v>27</v>
      </c>
      <c r="X1043" s="2"/>
      <c r="Y1043" s="2"/>
    </row>
    <row r="1044" spans="1:26" x14ac:dyDescent="0.25">
      <c r="A1044">
        <v>1043</v>
      </c>
      <c r="B1044" t="s">
        <v>1078</v>
      </c>
      <c r="C1044" s="1">
        <v>19648</v>
      </c>
      <c r="D1044" t="s">
        <v>23</v>
      </c>
      <c r="E1044" s="2" t="s">
        <v>80</v>
      </c>
      <c r="F1044" s="2" t="s">
        <v>34</v>
      </c>
      <c r="G1044" s="2" t="s">
        <v>26</v>
      </c>
      <c r="H1044" s="3">
        <v>27324</v>
      </c>
      <c r="I1044" s="2">
        <v>1974</v>
      </c>
      <c r="J1044" s="2">
        <v>1977</v>
      </c>
      <c r="K1044" s="3">
        <v>43677</v>
      </c>
      <c r="L1044" s="2">
        <v>0</v>
      </c>
      <c r="M1044" s="2" t="s">
        <v>28</v>
      </c>
      <c r="N1044" s="2">
        <v>65</v>
      </c>
      <c r="O1044" s="2">
        <v>21.02</v>
      </c>
      <c r="P1044" s="2">
        <v>65.790000000000006</v>
      </c>
      <c r="Q1044" s="2">
        <v>102.06</v>
      </c>
      <c r="R1044" s="2">
        <v>205.74</v>
      </c>
      <c r="S1044" s="2">
        <v>205.74</v>
      </c>
      <c r="T1044" s="2">
        <v>24.11</v>
      </c>
      <c r="U1044" s="2">
        <v>191</v>
      </c>
      <c r="V1044" s="2" t="s">
        <v>28</v>
      </c>
      <c r="X1044" s="2"/>
      <c r="Y1044" s="2"/>
    </row>
    <row r="1045" spans="1:26" x14ac:dyDescent="0.25">
      <c r="A1045">
        <v>1044</v>
      </c>
      <c r="B1045" t="s">
        <v>1079</v>
      </c>
      <c r="C1045" s="1">
        <v>28535</v>
      </c>
      <c r="D1045" t="s">
        <v>23</v>
      </c>
      <c r="E1045" s="2" t="s">
        <v>169</v>
      </c>
      <c r="F1045" s="2" t="s">
        <v>25</v>
      </c>
      <c r="G1045" s="2" t="s">
        <v>30</v>
      </c>
      <c r="H1045" s="3">
        <v>37923</v>
      </c>
      <c r="I1045" s="2">
        <v>2003</v>
      </c>
      <c r="J1045" s="2">
        <v>2011</v>
      </c>
      <c r="K1045" s="3">
        <v>43677</v>
      </c>
      <c r="L1045" s="2">
        <v>0</v>
      </c>
      <c r="M1045" s="2" t="s">
        <v>28</v>
      </c>
      <c r="N1045" s="2">
        <v>41</v>
      </c>
      <c r="O1045" s="2">
        <v>25.7</v>
      </c>
      <c r="P1045" s="2">
        <v>41.46</v>
      </c>
      <c r="Q1045" s="2">
        <v>112.49</v>
      </c>
      <c r="R1045" s="2">
        <v>205.74</v>
      </c>
      <c r="S1045" s="2">
        <v>205.74</v>
      </c>
      <c r="T1045" s="2">
        <v>26.58</v>
      </c>
      <c r="U1045" s="2">
        <v>495</v>
      </c>
      <c r="V1045" s="2" t="s">
        <v>28</v>
      </c>
      <c r="X1045" s="2"/>
      <c r="Y1045" s="2"/>
    </row>
    <row r="1046" spans="1:26" x14ac:dyDescent="0.25">
      <c r="A1046">
        <v>1045</v>
      </c>
      <c r="B1046" t="s">
        <v>1080</v>
      </c>
      <c r="C1046" s="1">
        <v>11943</v>
      </c>
      <c r="D1046" t="s">
        <v>23</v>
      </c>
      <c r="E1046" s="2" t="s">
        <v>24</v>
      </c>
      <c r="F1046" s="2" t="s">
        <v>34</v>
      </c>
      <c r="G1046" s="2" t="s">
        <v>30</v>
      </c>
      <c r="H1046" s="3">
        <v>20027</v>
      </c>
      <c r="I1046" s="2">
        <v>1954</v>
      </c>
      <c r="J1046" s="2">
        <v>1958</v>
      </c>
      <c r="K1046" s="3">
        <v>39547</v>
      </c>
      <c r="L1046" s="2">
        <v>1</v>
      </c>
      <c r="M1046" s="2" t="s">
        <v>27</v>
      </c>
      <c r="N1046" s="2">
        <v>75</v>
      </c>
      <c r="O1046" s="2">
        <v>22.13</v>
      </c>
      <c r="P1046" s="2">
        <v>75.58</v>
      </c>
      <c r="Q1046" s="2">
        <v>99.79</v>
      </c>
      <c r="R1046" s="2">
        <v>205.74</v>
      </c>
      <c r="S1046" s="2">
        <v>205.74</v>
      </c>
      <c r="T1046" s="2">
        <v>23.57</v>
      </c>
      <c r="U1046" s="2">
        <v>278</v>
      </c>
      <c r="V1046" s="2" t="s">
        <v>28</v>
      </c>
      <c r="W1046" s="2" t="s">
        <v>4384</v>
      </c>
      <c r="X1046" s="2" t="s">
        <v>4523</v>
      </c>
      <c r="Y1046" s="2" t="s">
        <v>4524</v>
      </c>
      <c r="Z1046" s="2" t="s">
        <v>4469</v>
      </c>
    </row>
    <row r="1047" spans="1:26" x14ac:dyDescent="0.25">
      <c r="A1047">
        <v>1046</v>
      </c>
      <c r="B1047" t="s">
        <v>1081</v>
      </c>
      <c r="C1047" s="1">
        <v>9665</v>
      </c>
      <c r="D1047" t="s">
        <v>23</v>
      </c>
      <c r="E1047" s="2" t="s">
        <v>24</v>
      </c>
      <c r="F1047" s="2" t="s">
        <v>34</v>
      </c>
      <c r="G1047" s="2" t="s">
        <v>30</v>
      </c>
      <c r="H1047" s="3">
        <v>17838</v>
      </c>
      <c r="I1047" s="2">
        <v>1948</v>
      </c>
      <c r="J1047" s="2">
        <v>1949</v>
      </c>
      <c r="K1047" s="3">
        <v>43150</v>
      </c>
      <c r="L1047" s="2">
        <v>1</v>
      </c>
      <c r="M1047" s="2" t="s">
        <v>27</v>
      </c>
      <c r="N1047" s="2">
        <v>91</v>
      </c>
      <c r="O1047" s="2">
        <v>22.38</v>
      </c>
      <c r="P1047" s="2">
        <v>91.68</v>
      </c>
      <c r="Q1047" s="2">
        <v>106.59</v>
      </c>
      <c r="R1047" s="2">
        <v>205.74</v>
      </c>
      <c r="S1047" s="2">
        <v>205.74</v>
      </c>
      <c r="T1047" s="2">
        <v>25.18</v>
      </c>
      <c r="U1047" s="2">
        <v>2</v>
      </c>
      <c r="V1047" s="2" t="s">
        <v>28</v>
      </c>
      <c r="X1047" s="2" t="s">
        <v>4525</v>
      </c>
      <c r="Y1047" s="2"/>
      <c r="Z1047" s="2" t="s">
        <v>4469</v>
      </c>
    </row>
    <row r="1048" spans="1:26" x14ac:dyDescent="0.25">
      <c r="A1048">
        <v>1047</v>
      </c>
      <c r="B1048" t="s">
        <v>1082</v>
      </c>
      <c r="C1048" s="1">
        <v>28285</v>
      </c>
      <c r="D1048" t="s">
        <v>23</v>
      </c>
      <c r="E1048" s="2" t="s">
        <v>280</v>
      </c>
      <c r="F1048" s="2" t="s">
        <v>25</v>
      </c>
      <c r="G1048" s="2" t="s">
        <v>30</v>
      </c>
      <c r="H1048" s="3">
        <v>36196</v>
      </c>
      <c r="I1048" s="2">
        <v>1998</v>
      </c>
      <c r="J1048" s="2">
        <v>2011</v>
      </c>
      <c r="K1048" s="3">
        <v>43677</v>
      </c>
      <c r="L1048" s="2">
        <v>0</v>
      </c>
      <c r="M1048" s="2" t="s">
        <v>28</v>
      </c>
      <c r="N1048" s="2">
        <v>42</v>
      </c>
      <c r="O1048" s="2">
        <v>21.66</v>
      </c>
      <c r="P1048" s="2">
        <v>42.14</v>
      </c>
      <c r="Q1048" s="2">
        <v>99.79</v>
      </c>
      <c r="R1048" s="2">
        <v>205.74</v>
      </c>
      <c r="S1048" s="2">
        <v>205.74</v>
      </c>
      <c r="T1048" s="2">
        <v>23.57</v>
      </c>
      <c r="U1048" s="2">
        <v>804</v>
      </c>
      <c r="V1048" s="2" t="s">
        <v>28</v>
      </c>
      <c r="X1048" s="2"/>
      <c r="Y1048" s="2"/>
    </row>
    <row r="1049" spans="1:26" x14ac:dyDescent="0.25">
      <c r="A1049">
        <v>1048</v>
      </c>
      <c r="B1049" t="s">
        <v>1083</v>
      </c>
      <c r="C1049" s="1">
        <v>17554</v>
      </c>
      <c r="D1049" t="s">
        <v>23</v>
      </c>
      <c r="E1049" s="2" t="s">
        <v>169</v>
      </c>
      <c r="F1049" s="2" t="s">
        <v>34</v>
      </c>
      <c r="G1049" s="2" t="s">
        <v>30</v>
      </c>
      <c r="H1049" s="3">
        <v>25886</v>
      </c>
      <c r="I1049" s="2">
        <v>1970</v>
      </c>
      <c r="J1049" s="2">
        <v>1971</v>
      </c>
      <c r="K1049" s="3">
        <v>43677</v>
      </c>
      <c r="L1049" s="2">
        <v>0</v>
      </c>
      <c r="M1049" s="2" t="s">
        <v>28</v>
      </c>
      <c r="N1049" s="2">
        <v>71</v>
      </c>
      <c r="O1049" s="2">
        <v>22.81</v>
      </c>
      <c r="P1049" s="2">
        <v>71.52</v>
      </c>
      <c r="Q1049" s="2">
        <v>95.25</v>
      </c>
      <c r="R1049" s="2">
        <v>205.74</v>
      </c>
      <c r="S1049" s="2">
        <v>205.74</v>
      </c>
      <c r="T1049" s="2">
        <v>22.5</v>
      </c>
      <c r="U1049" s="2">
        <v>1</v>
      </c>
      <c r="V1049" s="2" t="s">
        <v>28</v>
      </c>
      <c r="X1049" s="2" t="s">
        <v>4500</v>
      </c>
      <c r="Y1049" s="2" t="s">
        <v>4401</v>
      </c>
    </row>
    <row r="1050" spans="1:26" x14ac:dyDescent="0.25">
      <c r="A1050">
        <v>1049</v>
      </c>
      <c r="B1050" t="s">
        <v>1084</v>
      </c>
      <c r="C1050" s="1">
        <v>25763</v>
      </c>
      <c r="D1050" t="s">
        <v>23</v>
      </c>
      <c r="E1050" s="2" t="s">
        <v>169</v>
      </c>
      <c r="F1050" s="2" t="s">
        <v>34</v>
      </c>
      <c r="G1050" s="2" t="s">
        <v>26</v>
      </c>
      <c r="H1050" s="3">
        <v>34762</v>
      </c>
      <c r="I1050" s="2">
        <v>1994</v>
      </c>
      <c r="J1050" s="2">
        <v>2003</v>
      </c>
      <c r="K1050" s="3">
        <v>43677</v>
      </c>
      <c r="L1050" s="2">
        <v>0</v>
      </c>
      <c r="M1050" s="2" t="s">
        <v>28</v>
      </c>
      <c r="N1050" s="2">
        <v>49</v>
      </c>
      <c r="O1050" s="2">
        <v>24.64</v>
      </c>
      <c r="P1050" s="2">
        <v>49.05</v>
      </c>
      <c r="Q1050" s="2">
        <v>95.25</v>
      </c>
      <c r="R1050" s="2">
        <v>205.74</v>
      </c>
      <c r="S1050" s="2">
        <v>205.74</v>
      </c>
      <c r="T1050" s="2">
        <v>22.5</v>
      </c>
      <c r="U1050" s="2">
        <v>281</v>
      </c>
      <c r="V1050" s="2" t="s">
        <v>28</v>
      </c>
      <c r="X1050" s="2"/>
      <c r="Y1050" s="2"/>
    </row>
    <row r="1051" spans="1:26" x14ac:dyDescent="0.25">
      <c r="A1051">
        <v>1050</v>
      </c>
      <c r="B1051" t="s">
        <v>1085</v>
      </c>
      <c r="C1051" s="1">
        <v>16455</v>
      </c>
      <c r="D1051" t="s">
        <v>23</v>
      </c>
      <c r="E1051" s="2" t="s">
        <v>80</v>
      </c>
      <c r="F1051" s="2" t="s">
        <v>34</v>
      </c>
      <c r="H1051" s="3">
        <v>25858</v>
      </c>
      <c r="I1051" s="2">
        <v>1970</v>
      </c>
      <c r="J1051" s="2">
        <v>1971</v>
      </c>
      <c r="K1051" s="3">
        <v>30247</v>
      </c>
      <c r="L1051" s="2">
        <v>1</v>
      </c>
      <c r="M1051" s="2" t="s">
        <v>27</v>
      </c>
      <c r="N1051" s="2">
        <v>37</v>
      </c>
      <c r="O1051" s="2">
        <v>25.74</v>
      </c>
      <c r="P1051" s="2">
        <v>37.76</v>
      </c>
      <c r="Q1051" s="2">
        <v>102.06</v>
      </c>
      <c r="R1051" s="2">
        <v>205.74</v>
      </c>
      <c r="S1051" s="2">
        <v>205.74</v>
      </c>
      <c r="T1051" s="2">
        <v>24.11</v>
      </c>
      <c r="U1051" s="2">
        <v>30</v>
      </c>
      <c r="V1051" s="2" t="s">
        <v>28</v>
      </c>
      <c r="W1051" s="2" t="s">
        <v>4402</v>
      </c>
      <c r="X1051" s="2" t="s">
        <v>4526</v>
      </c>
      <c r="Y1051" s="2" t="s">
        <v>4443</v>
      </c>
      <c r="Z1051" s="2" t="s">
        <v>4902</v>
      </c>
    </row>
    <row r="1052" spans="1:26" x14ac:dyDescent="0.25">
      <c r="A1052">
        <v>1051</v>
      </c>
      <c r="B1052" t="s">
        <v>1086</v>
      </c>
      <c r="C1052" s="1">
        <v>33667</v>
      </c>
      <c r="D1052" t="s">
        <v>23</v>
      </c>
      <c r="E1052" s="2" t="s">
        <v>169</v>
      </c>
      <c r="F1052" s="2" t="s">
        <v>34</v>
      </c>
      <c r="G1052" s="2" t="s">
        <v>26</v>
      </c>
      <c r="H1052" s="3">
        <v>41212</v>
      </c>
      <c r="I1052" s="2">
        <v>2012</v>
      </c>
      <c r="J1052" s="2">
        <v>2017</v>
      </c>
      <c r="K1052" s="3">
        <v>43677</v>
      </c>
      <c r="L1052" s="2">
        <v>0</v>
      </c>
      <c r="M1052" s="2" t="s">
        <v>28</v>
      </c>
      <c r="N1052" s="2">
        <v>27</v>
      </c>
      <c r="O1052" s="2">
        <v>20.66</v>
      </c>
      <c r="P1052" s="2">
        <v>27.41</v>
      </c>
      <c r="Q1052" s="2">
        <v>117.93</v>
      </c>
      <c r="R1052" s="2">
        <v>205.74</v>
      </c>
      <c r="S1052" s="2">
        <v>205.74</v>
      </c>
      <c r="T1052" s="2">
        <v>27.86</v>
      </c>
      <c r="U1052" s="2">
        <v>170</v>
      </c>
      <c r="V1052" s="2" t="s">
        <v>28</v>
      </c>
      <c r="X1052" s="2"/>
      <c r="Y1052" s="2"/>
    </row>
    <row r="1053" spans="1:26" x14ac:dyDescent="0.25">
      <c r="A1053">
        <v>1052</v>
      </c>
      <c r="B1053" t="s">
        <v>1087</v>
      </c>
      <c r="C1053" s="1">
        <v>29180</v>
      </c>
      <c r="D1053" t="s">
        <v>23</v>
      </c>
      <c r="E1053" s="2" t="s">
        <v>169</v>
      </c>
      <c r="F1053" s="2" t="s">
        <v>34</v>
      </c>
      <c r="G1053" s="2" t="s">
        <v>26</v>
      </c>
      <c r="H1053" s="3">
        <v>36830</v>
      </c>
      <c r="I1053" s="2">
        <v>2000</v>
      </c>
      <c r="J1053" s="2">
        <v>2009</v>
      </c>
      <c r="K1053" s="3">
        <v>43677</v>
      </c>
      <c r="L1053" s="2">
        <v>0</v>
      </c>
      <c r="M1053" s="2" t="s">
        <v>28</v>
      </c>
      <c r="N1053" s="2">
        <v>39</v>
      </c>
      <c r="O1053" s="2">
        <v>20.94</v>
      </c>
      <c r="P1053" s="2">
        <v>39.69</v>
      </c>
      <c r="Q1053" s="2">
        <v>102.06</v>
      </c>
      <c r="R1053" s="2">
        <v>205.74</v>
      </c>
      <c r="S1053" s="2">
        <v>205.74</v>
      </c>
      <c r="T1053" s="2">
        <v>24.11</v>
      </c>
      <c r="U1053" s="2">
        <v>547</v>
      </c>
      <c r="V1053" s="2" t="s">
        <v>28</v>
      </c>
      <c r="X1053" s="2"/>
      <c r="Y1053" s="2"/>
    </row>
    <row r="1054" spans="1:26" x14ac:dyDescent="0.25">
      <c r="A1054">
        <v>1053</v>
      </c>
      <c r="B1054" t="s">
        <v>1088</v>
      </c>
      <c r="C1054" s="1">
        <v>26765</v>
      </c>
      <c r="D1054" t="s">
        <v>23</v>
      </c>
      <c r="E1054" s="2" t="s">
        <v>169</v>
      </c>
      <c r="F1054" s="2" t="s">
        <v>34</v>
      </c>
      <c r="G1054" s="2" t="s">
        <v>26</v>
      </c>
      <c r="H1054" s="3">
        <v>35018</v>
      </c>
      <c r="I1054" s="2">
        <v>1995</v>
      </c>
      <c r="J1054" s="2">
        <v>1996</v>
      </c>
      <c r="K1054" s="3">
        <v>43677</v>
      </c>
      <c r="L1054" s="2">
        <v>0</v>
      </c>
      <c r="M1054" s="2" t="s">
        <v>28</v>
      </c>
      <c r="N1054" s="2">
        <v>46</v>
      </c>
      <c r="O1054" s="2">
        <v>22.6</v>
      </c>
      <c r="P1054" s="2">
        <v>46.3</v>
      </c>
      <c r="Q1054" s="2">
        <v>115.67</v>
      </c>
      <c r="R1054" s="2">
        <v>205.74</v>
      </c>
      <c r="S1054" s="2">
        <v>205.74</v>
      </c>
      <c r="T1054" s="2">
        <v>27.33</v>
      </c>
      <c r="U1054" s="2">
        <v>1</v>
      </c>
      <c r="V1054" s="2" t="s">
        <v>28</v>
      </c>
      <c r="X1054" s="2"/>
      <c r="Y1054" s="2"/>
    </row>
    <row r="1055" spans="1:26" x14ac:dyDescent="0.25">
      <c r="A1055">
        <v>1054</v>
      </c>
      <c r="B1055" t="s">
        <v>1089</v>
      </c>
      <c r="C1055" s="1">
        <v>27184</v>
      </c>
      <c r="D1055" t="s">
        <v>23</v>
      </c>
      <c r="E1055" s="2" t="s">
        <v>169</v>
      </c>
      <c r="F1055" s="2" t="s">
        <v>34</v>
      </c>
      <c r="G1055" s="2" t="s">
        <v>26</v>
      </c>
      <c r="H1055" s="3">
        <v>35764</v>
      </c>
      <c r="I1055" s="2">
        <v>1997</v>
      </c>
      <c r="J1055" s="2">
        <v>2000</v>
      </c>
      <c r="K1055" s="3">
        <v>43677</v>
      </c>
      <c r="L1055" s="2">
        <v>0</v>
      </c>
      <c r="M1055" s="2" t="s">
        <v>28</v>
      </c>
      <c r="N1055" s="2">
        <v>45</v>
      </c>
      <c r="O1055" s="2">
        <v>23.49</v>
      </c>
      <c r="P1055" s="2">
        <v>45.16</v>
      </c>
      <c r="Q1055" s="2">
        <v>99.79</v>
      </c>
      <c r="R1055" s="2">
        <v>205.74</v>
      </c>
      <c r="S1055" s="2">
        <v>205.74</v>
      </c>
      <c r="T1055" s="2">
        <v>23.57</v>
      </c>
      <c r="U1055" s="2">
        <v>54</v>
      </c>
      <c r="V1055" s="2" t="s">
        <v>28</v>
      </c>
      <c r="X1055" s="2"/>
      <c r="Y1055" s="2"/>
    </row>
    <row r="1056" spans="1:26" x14ac:dyDescent="0.25">
      <c r="A1056">
        <v>1055</v>
      </c>
      <c r="B1056" t="s">
        <v>1090</v>
      </c>
      <c r="C1056" s="1">
        <v>28063</v>
      </c>
      <c r="D1056" t="s">
        <v>23</v>
      </c>
      <c r="E1056" s="2" t="s">
        <v>169</v>
      </c>
      <c r="F1056" s="2" t="s">
        <v>34</v>
      </c>
      <c r="G1056" s="2" t="s">
        <v>26</v>
      </c>
      <c r="H1056" s="3">
        <v>35734</v>
      </c>
      <c r="I1056" s="2">
        <v>1997</v>
      </c>
      <c r="J1056" s="2">
        <v>2007</v>
      </c>
      <c r="K1056" s="3">
        <v>43677</v>
      </c>
      <c r="L1056" s="2">
        <v>0</v>
      </c>
      <c r="M1056" s="2" t="s">
        <v>28</v>
      </c>
      <c r="N1056" s="2">
        <v>42</v>
      </c>
      <c r="O1056" s="2">
        <v>21</v>
      </c>
      <c r="P1056" s="2">
        <v>42.75</v>
      </c>
      <c r="Q1056" s="2">
        <v>117.93</v>
      </c>
      <c r="R1056" s="2">
        <v>205.74</v>
      </c>
      <c r="S1056" s="2">
        <v>205.74</v>
      </c>
      <c r="T1056" s="2">
        <v>27.86</v>
      </c>
      <c r="U1056" s="2">
        <v>534</v>
      </c>
      <c r="V1056" s="2" t="s">
        <v>28</v>
      </c>
      <c r="X1056" s="2"/>
      <c r="Y1056" s="2"/>
    </row>
    <row r="1057" spans="1:26" x14ac:dyDescent="0.25">
      <c r="A1057">
        <v>1056</v>
      </c>
      <c r="B1057" t="s">
        <v>1091</v>
      </c>
      <c r="C1057" s="1">
        <v>28581</v>
      </c>
      <c r="D1057" t="s">
        <v>23</v>
      </c>
      <c r="E1057" s="2" t="s">
        <v>169</v>
      </c>
      <c r="F1057" s="2" t="s">
        <v>34</v>
      </c>
      <c r="G1057" s="2" t="s">
        <v>26</v>
      </c>
      <c r="H1057" s="3">
        <v>37196</v>
      </c>
      <c r="I1057" s="2">
        <v>2001</v>
      </c>
      <c r="J1057" s="2">
        <v>2011</v>
      </c>
      <c r="K1057" s="3">
        <v>43677</v>
      </c>
      <c r="L1057" s="2">
        <v>0</v>
      </c>
      <c r="M1057" s="2" t="s">
        <v>28</v>
      </c>
      <c r="N1057" s="2">
        <v>41</v>
      </c>
      <c r="O1057" s="2">
        <v>23.59</v>
      </c>
      <c r="P1057" s="2">
        <v>41.33</v>
      </c>
      <c r="Q1057" s="2">
        <v>116.12</v>
      </c>
      <c r="R1057" s="2">
        <v>205.74</v>
      </c>
      <c r="S1057" s="2">
        <v>205.74</v>
      </c>
      <c r="T1057" s="2">
        <v>27.43</v>
      </c>
      <c r="U1057" s="2">
        <v>409</v>
      </c>
      <c r="V1057" s="2" t="s">
        <v>28</v>
      </c>
      <c r="X1057" s="2"/>
      <c r="Y1057" s="2"/>
    </row>
    <row r="1058" spans="1:26" x14ac:dyDescent="0.25">
      <c r="A1058">
        <v>1057</v>
      </c>
      <c r="B1058" t="s">
        <v>1092</v>
      </c>
      <c r="C1058" s="1">
        <v>27645</v>
      </c>
      <c r="D1058" t="s">
        <v>23</v>
      </c>
      <c r="E1058" s="2" t="s">
        <v>169</v>
      </c>
      <c r="F1058" s="2" t="s">
        <v>34</v>
      </c>
      <c r="H1058" s="3">
        <v>35734</v>
      </c>
      <c r="I1058" s="2">
        <v>1997</v>
      </c>
      <c r="J1058" s="2">
        <v>2006</v>
      </c>
      <c r="K1058" s="3">
        <v>43677</v>
      </c>
      <c r="L1058" s="2">
        <v>0</v>
      </c>
      <c r="M1058" s="2" t="s">
        <v>28</v>
      </c>
      <c r="N1058" s="2">
        <v>43</v>
      </c>
      <c r="O1058" s="2">
        <v>22.15</v>
      </c>
      <c r="P1058" s="2">
        <v>43.89</v>
      </c>
      <c r="Q1058" s="2">
        <v>120.2</v>
      </c>
      <c r="R1058" s="2">
        <v>205.74</v>
      </c>
      <c r="S1058" s="2">
        <v>205.74</v>
      </c>
      <c r="T1058" s="2">
        <v>28.4</v>
      </c>
      <c r="U1058" s="2">
        <v>208</v>
      </c>
      <c r="V1058" s="2" t="s">
        <v>28</v>
      </c>
      <c r="X1058" s="2"/>
      <c r="Y1058" s="2"/>
    </row>
    <row r="1059" spans="1:26" x14ac:dyDescent="0.25">
      <c r="A1059">
        <v>1058</v>
      </c>
      <c r="B1059" t="s">
        <v>1093</v>
      </c>
      <c r="C1059" s="1">
        <v>26576</v>
      </c>
      <c r="D1059" t="s">
        <v>23</v>
      </c>
      <c r="E1059" s="2" t="s">
        <v>169</v>
      </c>
      <c r="F1059" s="2" t="s">
        <v>34</v>
      </c>
      <c r="G1059" s="2" t="s">
        <v>26</v>
      </c>
      <c r="H1059" s="3">
        <v>35007</v>
      </c>
      <c r="I1059" s="2">
        <v>1995</v>
      </c>
      <c r="J1059" s="2">
        <v>2013</v>
      </c>
      <c r="K1059" s="3">
        <v>43677</v>
      </c>
      <c r="L1059" s="2">
        <v>0</v>
      </c>
      <c r="M1059" s="2" t="s">
        <v>28</v>
      </c>
      <c r="N1059" s="2">
        <v>46</v>
      </c>
      <c r="O1059" s="2">
        <v>23.08</v>
      </c>
      <c r="P1059" s="2">
        <v>46.82</v>
      </c>
      <c r="Q1059" s="2">
        <v>104.33</v>
      </c>
      <c r="R1059" s="2">
        <v>205.74</v>
      </c>
      <c r="S1059" s="2">
        <v>205.74</v>
      </c>
      <c r="T1059" s="2">
        <v>24.65</v>
      </c>
      <c r="U1059" s="2">
        <v>1110</v>
      </c>
      <c r="V1059" s="2" t="s">
        <v>28</v>
      </c>
      <c r="X1059" s="2"/>
      <c r="Y1059" s="2"/>
    </row>
    <row r="1060" spans="1:26" x14ac:dyDescent="0.25">
      <c r="A1060">
        <v>1059</v>
      </c>
      <c r="B1060" t="s">
        <v>1094</v>
      </c>
      <c r="C1060" s="1">
        <v>32455</v>
      </c>
      <c r="D1060" t="s">
        <v>23</v>
      </c>
      <c r="E1060" s="2" t="s">
        <v>169</v>
      </c>
      <c r="F1060" s="2" t="s">
        <v>34</v>
      </c>
      <c r="G1060" s="2" t="s">
        <v>26</v>
      </c>
      <c r="H1060" s="3">
        <v>40921</v>
      </c>
      <c r="I1060" s="2">
        <v>2011</v>
      </c>
      <c r="J1060" s="2">
        <v>2015</v>
      </c>
      <c r="K1060" s="3">
        <v>43677</v>
      </c>
      <c r="L1060" s="2">
        <v>0</v>
      </c>
      <c r="M1060" s="2" t="s">
        <v>28</v>
      </c>
      <c r="N1060" s="2">
        <v>30</v>
      </c>
      <c r="O1060" s="2">
        <v>23.18</v>
      </c>
      <c r="P1060" s="2">
        <v>30.72</v>
      </c>
      <c r="Q1060" s="2">
        <v>102.06</v>
      </c>
      <c r="R1060" s="2">
        <v>205.74</v>
      </c>
      <c r="S1060" s="2">
        <v>205.74</v>
      </c>
      <c r="T1060" s="2">
        <v>24.11</v>
      </c>
      <c r="U1060" s="2">
        <v>40</v>
      </c>
      <c r="V1060" s="2" t="s">
        <v>28</v>
      </c>
      <c r="X1060" s="2"/>
      <c r="Y1060" s="2"/>
    </row>
    <row r="1061" spans="1:26" x14ac:dyDescent="0.25">
      <c r="A1061">
        <v>1060</v>
      </c>
      <c r="B1061" t="s">
        <v>1095</v>
      </c>
      <c r="C1061" s="1">
        <v>31641</v>
      </c>
      <c r="D1061" t="s">
        <v>23</v>
      </c>
      <c r="E1061" s="2" t="s">
        <v>169</v>
      </c>
      <c r="F1061" s="2" t="s">
        <v>34</v>
      </c>
      <c r="G1061" s="2" t="s">
        <v>26</v>
      </c>
      <c r="H1061" s="3">
        <v>39021</v>
      </c>
      <c r="I1061" s="2">
        <v>2006</v>
      </c>
      <c r="J1061" s="2">
        <v>2015</v>
      </c>
      <c r="K1061" s="3">
        <v>43677</v>
      </c>
      <c r="L1061" s="2">
        <v>0</v>
      </c>
      <c r="M1061" s="2" t="s">
        <v>28</v>
      </c>
      <c r="N1061" s="2">
        <v>32</v>
      </c>
      <c r="O1061" s="2">
        <v>20.21</v>
      </c>
      <c r="P1061" s="2">
        <v>32.950000000000003</v>
      </c>
      <c r="Q1061" s="2">
        <v>97.52</v>
      </c>
      <c r="R1061" s="2">
        <v>205.74</v>
      </c>
      <c r="S1061" s="2">
        <v>205.74</v>
      </c>
      <c r="T1061" s="2">
        <v>23.04</v>
      </c>
      <c r="U1061" s="2">
        <v>402</v>
      </c>
      <c r="V1061" s="2" t="s">
        <v>28</v>
      </c>
      <c r="X1061" s="2"/>
      <c r="Y1061" s="2"/>
    </row>
    <row r="1062" spans="1:26" x14ac:dyDescent="0.25">
      <c r="A1062">
        <v>1061</v>
      </c>
      <c r="B1062" t="s">
        <v>1096</v>
      </c>
      <c r="C1062" s="1">
        <v>22863</v>
      </c>
      <c r="D1062" t="s">
        <v>23</v>
      </c>
      <c r="E1062" s="2" t="s">
        <v>121</v>
      </c>
      <c r="F1062" s="2" t="s">
        <v>34</v>
      </c>
      <c r="G1062" s="2" t="s">
        <v>26</v>
      </c>
      <c r="H1062" s="3">
        <v>30982</v>
      </c>
      <c r="I1062" s="2">
        <v>1984</v>
      </c>
      <c r="J1062" s="2">
        <v>2001</v>
      </c>
      <c r="K1062" s="3">
        <v>43677</v>
      </c>
      <c r="L1062" s="2">
        <v>0</v>
      </c>
      <c r="M1062" s="2" t="s">
        <v>28</v>
      </c>
      <c r="N1062" s="2">
        <v>56</v>
      </c>
      <c r="O1062" s="2">
        <v>22.23</v>
      </c>
      <c r="P1062" s="2">
        <v>56.99</v>
      </c>
      <c r="Q1062" s="2">
        <v>102.06</v>
      </c>
      <c r="R1062" s="2">
        <v>205.74</v>
      </c>
      <c r="S1062" s="2">
        <v>205.74</v>
      </c>
      <c r="T1062" s="2">
        <v>24.11</v>
      </c>
      <c r="U1062" s="2">
        <v>1257</v>
      </c>
      <c r="V1062" s="2" t="s">
        <v>28</v>
      </c>
      <c r="X1062" s="2"/>
      <c r="Y1062" s="2"/>
    </row>
    <row r="1063" spans="1:26" x14ac:dyDescent="0.25">
      <c r="A1063">
        <v>1062</v>
      </c>
      <c r="B1063" t="s">
        <v>1097</v>
      </c>
      <c r="C1063" s="1">
        <v>23537</v>
      </c>
      <c r="D1063" t="s">
        <v>23</v>
      </c>
      <c r="E1063" s="2" t="s">
        <v>121</v>
      </c>
      <c r="F1063" s="2" t="s">
        <v>34</v>
      </c>
      <c r="G1063" s="2" t="s">
        <v>26</v>
      </c>
      <c r="H1063" s="3">
        <v>31346</v>
      </c>
      <c r="I1063" s="2">
        <v>1985</v>
      </c>
      <c r="J1063" s="2">
        <v>1997</v>
      </c>
      <c r="K1063" s="3">
        <v>39948</v>
      </c>
      <c r="L1063" s="2">
        <v>1</v>
      </c>
      <c r="M1063" s="2" t="s">
        <v>27</v>
      </c>
      <c r="N1063" s="2">
        <v>44</v>
      </c>
      <c r="O1063" s="2">
        <v>21.38</v>
      </c>
      <c r="P1063" s="2">
        <v>44.93</v>
      </c>
      <c r="Q1063" s="2">
        <v>108.86</v>
      </c>
      <c r="R1063" s="2">
        <v>205.74</v>
      </c>
      <c r="S1063" s="2">
        <v>205.74</v>
      </c>
      <c r="T1063" s="2">
        <v>25.72</v>
      </c>
      <c r="U1063" s="2">
        <v>840</v>
      </c>
      <c r="V1063" s="2" t="s">
        <v>27</v>
      </c>
      <c r="W1063" s="2" t="s">
        <v>4395</v>
      </c>
      <c r="X1063" s="2" t="s">
        <v>4527</v>
      </c>
      <c r="Y1063" s="2" t="s">
        <v>4422</v>
      </c>
      <c r="Z1063" s="2" t="s">
        <v>4435</v>
      </c>
    </row>
    <row r="1064" spans="1:26" x14ac:dyDescent="0.25">
      <c r="A1064">
        <v>1063</v>
      </c>
      <c r="B1064" t="s">
        <v>1098</v>
      </c>
      <c r="C1064" s="1">
        <v>21438</v>
      </c>
      <c r="D1064" t="s">
        <v>23</v>
      </c>
      <c r="E1064" s="2" t="s">
        <v>169</v>
      </c>
      <c r="F1064" s="2" t="s">
        <v>34</v>
      </c>
      <c r="G1064" s="2" t="s">
        <v>26</v>
      </c>
      <c r="H1064" s="3">
        <v>29889</v>
      </c>
      <c r="I1064" s="2">
        <v>1981</v>
      </c>
      <c r="J1064" s="2">
        <v>1989</v>
      </c>
      <c r="K1064" s="3">
        <v>43677</v>
      </c>
      <c r="L1064" s="2">
        <v>0</v>
      </c>
      <c r="M1064" s="2" t="s">
        <v>28</v>
      </c>
      <c r="N1064" s="2">
        <v>60</v>
      </c>
      <c r="O1064" s="2">
        <v>23.14</v>
      </c>
      <c r="P1064" s="2">
        <v>60.89</v>
      </c>
      <c r="Q1064" s="2">
        <v>102.06</v>
      </c>
      <c r="R1064" s="2">
        <v>205.74</v>
      </c>
      <c r="S1064" s="2">
        <v>205.74</v>
      </c>
      <c r="T1064" s="2">
        <v>24.11</v>
      </c>
      <c r="U1064" s="2">
        <v>261</v>
      </c>
      <c r="V1064" s="2" t="s">
        <v>28</v>
      </c>
      <c r="X1064" s="2"/>
      <c r="Y1064" s="2"/>
    </row>
    <row r="1065" spans="1:26" x14ac:dyDescent="0.25">
      <c r="A1065">
        <v>1064</v>
      </c>
      <c r="B1065" t="s">
        <v>1099</v>
      </c>
      <c r="C1065" s="1">
        <v>20650</v>
      </c>
      <c r="D1065" t="s">
        <v>23</v>
      </c>
      <c r="E1065" s="2" t="s">
        <v>169</v>
      </c>
      <c r="F1065" s="2" t="s">
        <v>34</v>
      </c>
      <c r="G1065" s="2" t="s">
        <v>26</v>
      </c>
      <c r="H1065" s="3">
        <v>29145</v>
      </c>
      <c r="I1065" s="2">
        <v>1979</v>
      </c>
      <c r="J1065" s="2">
        <v>1980</v>
      </c>
      <c r="K1065" s="3">
        <v>43677</v>
      </c>
      <c r="L1065" s="2">
        <v>0</v>
      </c>
      <c r="M1065" s="2" t="s">
        <v>28</v>
      </c>
      <c r="N1065" s="2">
        <v>63</v>
      </c>
      <c r="O1065" s="2">
        <v>23.26</v>
      </c>
      <c r="P1065" s="2">
        <v>63.04</v>
      </c>
      <c r="Q1065" s="2">
        <v>95.25</v>
      </c>
      <c r="R1065" s="2">
        <v>205.74</v>
      </c>
      <c r="S1065" s="2">
        <v>205.74</v>
      </c>
      <c r="T1065" s="2">
        <v>22.5</v>
      </c>
      <c r="U1065" s="2">
        <v>23</v>
      </c>
      <c r="V1065" s="2" t="s">
        <v>28</v>
      </c>
      <c r="X1065" s="2"/>
      <c r="Y1065" s="2"/>
    </row>
    <row r="1066" spans="1:26" x14ac:dyDescent="0.25">
      <c r="A1066">
        <v>1065</v>
      </c>
      <c r="B1066" t="s">
        <v>1100</v>
      </c>
      <c r="C1066" s="1">
        <v>27918</v>
      </c>
      <c r="D1066" t="s">
        <v>23</v>
      </c>
      <c r="E1066" s="2" t="s">
        <v>169</v>
      </c>
      <c r="F1066" s="2" t="s">
        <v>25</v>
      </c>
      <c r="G1066" s="2" t="s">
        <v>30</v>
      </c>
      <c r="H1066" s="3">
        <v>36483</v>
      </c>
      <c r="I1066" s="2">
        <v>1999</v>
      </c>
      <c r="J1066" s="2">
        <v>2000</v>
      </c>
      <c r="K1066" s="3">
        <v>43677</v>
      </c>
      <c r="L1066" s="2">
        <v>0</v>
      </c>
      <c r="M1066" s="2" t="s">
        <v>28</v>
      </c>
      <c r="N1066" s="2">
        <v>43</v>
      </c>
      <c r="O1066" s="2">
        <v>23.45</v>
      </c>
      <c r="P1066" s="2">
        <v>43.15</v>
      </c>
      <c r="Q1066" s="2">
        <v>107.05</v>
      </c>
      <c r="R1066" s="2">
        <v>205.74</v>
      </c>
      <c r="S1066" s="2">
        <v>205.74</v>
      </c>
      <c r="T1066" s="2">
        <v>25.29</v>
      </c>
      <c r="U1066" s="2">
        <v>17</v>
      </c>
      <c r="V1066" s="2" t="s">
        <v>28</v>
      </c>
      <c r="X1066" s="2"/>
      <c r="Y1066" s="2"/>
    </row>
    <row r="1067" spans="1:26" x14ac:dyDescent="0.25">
      <c r="A1067">
        <v>1066</v>
      </c>
      <c r="B1067" t="s">
        <v>1101</v>
      </c>
      <c r="C1067" s="1">
        <v>22745</v>
      </c>
      <c r="D1067" t="s">
        <v>23</v>
      </c>
      <c r="E1067" s="2" t="s">
        <v>121</v>
      </c>
      <c r="F1067" s="2" t="s">
        <v>34</v>
      </c>
      <c r="G1067" s="2" t="s">
        <v>30</v>
      </c>
      <c r="H1067" s="3">
        <v>30981</v>
      </c>
      <c r="I1067" s="2">
        <v>1984</v>
      </c>
      <c r="J1067" s="2">
        <v>1996</v>
      </c>
      <c r="K1067" s="3">
        <v>43677</v>
      </c>
      <c r="L1067" s="2">
        <v>0</v>
      </c>
      <c r="M1067" s="2" t="s">
        <v>28</v>
      </c>
      <c r="N1067" s="2">
        <v>57</v>
      </c>
      <c r="O1067" s="2">
        <v>22.55</v>
      </c>
      <c r="P1067" s="2">
        <v>57.31</v>
      </c>
      <c r="Q1067" s="2">
        <v>104.33</v>
      </c>
      <c r="R1067" s="2">
        <v>205.74</v>
      </c>
      <c r="S1067" s="2">
        <v>205.74</v>
      </c>
      <c r="T1067" s="2">
        <v>24.65</v>
      </c>
      <c r="U1067" s="2">
        <v>612</v>
      </c>
      <c r="V1067" s="2" t="s">
        <v>27</v>
      </c>
      <c r="X1067" s="2"/>
      <c r="Y1067" s="2"/>
    </row>
    <row r="1068" spans="1:26" x14ac:dyDescent="0.25">
      <c r="A1068">
        <v>1067</v>
      </c>
      <c r="B1068" t="s">
        <v>1102</v>
      </c>
      <c r="C1068" s="1">
        <v>32234</v>
      </c>
      <c r="D1068" t="s">
        <v>23</v>
      </c>
      <c r="E1068" s="2" t="s">
        <v>4373</v>
      </c>
      <c r="F1068" s="2" t="s">
        <v>34</v>
      </c>
      <c r="G1068" s="2" t="s">
        <v>26</v>
      </c>
      <c r="H1068" s="3">
        <v>41268</v>
      </c>
      <c r="I1068" s="2">
        <v>2012</v>
      </c>
      <c r="J1068" s="2">
        <v>2014</v>
      </c>
      <c r="K1068" s="3">
        <v>43677</v>
      </c>
      <c r="L1068" s="2">
        <v>0</v>
      </c>
      <c r="M1068" s="2" t="s">
        <v>28</v>
      </c>
      <c r="N1068" s="2">
        <v>31</v>
      </c>
      <c r="O1068" s="2">
        <v>24.73</v>
      </c>
      <c r="P1068" s="2">
        <v>31.33</v>
      </c>
      <c r="Q1068" s="2">
        <v>104.33</v>
      </c>
      <c r="R1068" s="2">
        <v>205.74</v>
      </c>
      <c r="S1068" s="2">
        <v>205.74</v>
      </c>
      <c r="T1068" s="2">
        <v>24.65</v>
      </c>
      <c r="U1068" s="2">
        <v>37</v>
      </c>
      <c r="V1068" s="2" t="s">
        <v>28</v>
      </c>
      <c r="X1068" s="2"/>
      <c r="Y1068" s="2"/>
    </row>
    <row r="1069" spans="1:26" x14ac:dyDescent="0.25">
      <c r="A1069">
        <v>1068</v>
      </c>
      <c r="B1069" t="s">
        <v>1103</v>
      </c>
      <c r="C1069" s="1">
        <v>26746</v>
      </c>
      <c r="D1069" t="s">
        <v>23</v>
      </c>
      <c r="E1069" s="2" t="s">
        <v>169</v>
      </c>
      <c r="F1069" s="2" t="s">
        <v>34</v>
      </c>
      <c r="G1069" s="2" t="s">
        <v>26</v>
      </c>
      <c r="H1069" s="3">
        <v>35007</v>
      </c>
      <c r="I1069" s="2">
        <v>1995</v>
      </c>
      <c r="J1069" s="2">
        <v>1999</v>
      </c>
      <c r="K1069" s="3">
        <v>43677</v>
      </c>
      <c r="L1069" s="2">
        <v>0</v>
      </c>
      <c r="M1069" s="2" t="s">
        <v>28</v>
      </c>
      <c r="N1069" s="2">
        <v>46</v>
      </c>
      <c r="O1069" s="2">
        <v>22.62</v>
      </c>
      <c r="P1069" s="2">
        <v>46.35</v>
      </c>
      <c r="Q1069" s="2">
        <v>108.86</v>
      </c>
      <c r="R1069" s="2">
        <v>205.74</v>
      </c>
      <c r="S1069" s="2">
        <v>205.74</v>
      </c>
      <c r="T1069" s="2">
        <v>25.72</v>
      </c>
      <c r="U1069" s="2">
        <v>118</v>
      </c>
      <c r="V1069" s="2" t="s">
        <v>28</v>
      </c>
      <c r="X1069" s="2"/>
      <c r="Y1069" s="2"/>
    </row>
    <row r="1070" spans="1:26" x14ac:dyDescent="0.25">
      <c r="A1070">
        <v>1069</v>
      </c>
      <c r="B1070" t="s">
        <v>1104</v>
      </c>
      <c r="C1070" s="1">
        <v>24895</v>
      </c>
      <c r="D1070" t="s">
        <v>23</v>
      </c>
      <c r="E1070" s="2" t="s">
        <v>169</v>
      </c>
      <c r="F1070" s="2" t="s">
        <v>34</v>
      </c>
      <c r="G1070" s="2" t="s">
        <v>26</v>
      </c>
      <c r="H1070" s="3">
        <v>33179</v>
      </c>
      <c r="I1070" s="2">
        <v>1990</v>
      </c>
      <c r="J1070" s="2">
        <v>2001</v>
      </c>
      <c r="K1070" s="3">
        <v>43677</v>
      </c>
      <c r="L1070" s="2">
        <v>0</v>
      </c>
      <c r="M1070" s="2" t="s">
        <v>28</v>
      </c>
      <c r="N1070" s="2">
        <v>51</v>
      </c>
      <c r="O1070" s="2">
        <v>22.68</v>
      </c>
      <c r="P1070" s="2">
        <v>51.42</v>
      </c>
      <c r="Q1070" s="2">
        <v>104.33</v>
      </c>
      <c r="R1070" s="2">
        <v>205.74</v>
      </c>
      <c r="S1070" s="2">
        <v>205.74</v>
      </c>
      <c r="T1070" s="2">
        <v>24.65</v>
      </c>
      <c r="U1070" s="2">
        <v>689</v>
      </c>
      <c r="V1070" s="2" t="s">
        <v>28</v>
      </c>
      <c r="X1070" s="2"/>
      <c r="Y1070" s="2"/>
    </row>
    <row r="1071" spans="1:26" x14ac:dyDescent="0.25">
      <c r="A1071">
        <v>1070</v>
      </c>
      <c r="B1071" t="s">
        <v>1105</v>
      </c>
      <c r="C1071" s="1">
        <v>21596</v>
      </c>
      <c r="D1071" t="s">
        <v>23</v>
      </c>
      <c r="E1071" s="2" t="s">
        <v>169</v>
      </c>
      <c r="F1071" s="2" t="s">
        <v>34</v>
      </c>
      <c r="G1071" s="2" t="s">
        <v>30</v>
      </c>
      <c r="H1071" s="3">
        <v>29889</v>
      </c>
      <c r="I1071" s="2">
        <v>1981</v>
      </c>
      <c r="J1071" s="2">
        <v>1987</v>
      </c>
      <c r="K1071" s="3">
        <v>43677</v>
      </c>
      <c r="L1071" s="2">
        <v>0</v>
      </c>
      <c r="M1071" s="2" t="s">
        <v>28</v>
      </c>
      <c r="N1071" s="2">
        <v>60</v>
      </c>
      <c r="O1071" s="2">
        <v>22.7</v>
      </c>
      <c r="P1071" s="2">
        <v>60.45</v>
      </c>
      <c r="Q1071" s="2">
        <v>97.52</v>
      </c>
      <c r="R1071" s="2">
        <v>205.74</v>
      </c>
      <c r="S1071" s="2">
        <v>205.74</v>
      </c>
      <c r="T1071" s="2">
        <v>23.04</v>
      </c>
      <c r="U1071" s="2">
        <v>282</v>
      </c>
      <c r="V1071" s="2" t="s">
        <v>28</v>
      </c>
      <c r="X1071" s="2"/>
      <c r="Y1071" s="2"/>
    </row>
    <row r="1072" spans="1:26" x14ac:dyDescent="0.25">
      <c r="A1072">
        <v>1071</v>
      </c>
      <c r="B1072" t="s">
        <v>1106</v>
      </c>
      <c r="C1072" s="1">
        <v>24426</v>
      </c>
      <c r="D1072" t="s">
        <v>23</v>
      </c>
      <c r="E1072" s="2" t="s">
        <v>169</v>
      </c>
      <c r="F1072" s="2" t="s">
        <v>25</v>
      </c>
      <c r="G1072" s="2" t="s">
        <v>26</v>
      </c>
      <c r="H1072" s="3">
        <v>33543</v>
      </c>
      <c r="I1072" s="2">
        <v>1991</v>
      </c>
      <c r="J1072" s="2">
        <v>1992</v>
      </c>
      <c r="K1072" s="3">
        <v>43677</v>
      </c>
      <c r="L1072" s="2">
        <v>0</v>
      </c>
      <c r="M1072" s="2" t="s">
        <v>28</v>
      </c>
      <c r="N1072" s="2">
        <v>52</v>
      </c>
      <c r="O1072" s="2">
        <v>24.96</v>
      </c>
      <c r="P1072" s="2">
        <v>52.71</v>
      </c>
      <c r="Q1072" s="2">
        <v>97.52</v>
      </c>
      <c r="R1072" s="2">
        <v>205.74</v>
      </c>
      <c r="S1072" s="2">
        <v>205.74</v>
      </c>
      <c r="T1072" s="2">
        <v>23.04</v>
      </c>
      <c r="U1072" s="2">
        <v>1</v>
      </c>
      <c r="V1072" s="2" t="s">
        <v>28</v>
      </c>
      <c r="X1072" s="2"/>
      <c r="Y1072" s="2"/>
    </row>
    <row r="1073" spans="1:25" x14ac:dyDescent="0.25">
      <c r="A1073">
        <v>1072</v>
      </c>
      <c r="B1073" t="s">
        <v>1107</v>
      </c>
      <c r="C1073" s="1">
        <v>24070</v>
      </c>
      <c r="D1073" t="s">
        <v>23</v>
      </c>
      <c r="E1073" s="2" t="s">
        <v>169</v>
      </c>
      <c r="F1073" s="2" t="s">
        <v>25</v>
      </c>
      <c r="G1073" s="2" t="s">
        <v>26</v>
      </c>
      <c r="H1073" s="3">
        <v>32822</v>
      </c>
      <c r="I1073" s="2">
        <v>1989</v>
      </c>
      <c r="J1073" s="2">
        <v>1990</v>
      </c>
      <c r="K1073" s="3">
        <v>43677</v>
      </c>
      <c r="L1073" s="2">
        <v>0</v>
      </c>
      <c r="M1073" s="2" t="s">
        <v>28</v>
      </c>
      <c r="N1073" s="2">
        <v>53</v>
      </c>
      <c r="O1073" s="2">
        <v>23.96</v>
      </c>
      <c r="P1073" s="2">
        <v>53.68</v>
      </c>
      <c r="Q1073" s="2">
        <v>108.86</v>
      </c>
      <c r="R1073" s="2">
        <v>205.74</v>
      </c>
      <c r="S1073" s="2">
        <v>205.74</v>
      </c>
      <c r="T1073" s="2">
        <v>25.72</v>
      </c>
      <c r="U1073" s="2">
        <v>1</v>
      </c>
      <c r="V1073" s="2" t="s">
        <v>28</v>
      </c>
      <c r="X1073" s="2"/>
      <c r="Y1073" s="2"/>
    </row>
    <row r="1074" spans="1:25" x14ac:dyDescent="0.25">
      <c r="A1074">
        <v>1073</v>
      </c>
      <c r="B1074" t="s">
        <v>1108</v>
      </c>
      <c r="C1074" s="1">
        <v>27815</v>
      </c>
      <c r="D1074" t="s">
        <v>23</v>
      </c>
      <c r="E1074" s="2" t="s">
        <v>169</v>
      </c>
      <c r="F1074" s="2" t="s">
        <v>34</v>
      </c>
      <c r="G1074" s="2" t="s">
        <v>26</v>
      </c>
      <c r="H1074" s="3">
        <v>35381</v>
      </c>
      <c r="I1074" s="2">
        <v>1996</v>
      </c>
      <c r="J1074" s="2">
        <v>2006</v>
      </c>
      <c r="K1074" s="3">
        <v>43677</v>
      </c>
      <c r="L1074" s="2">
        <v>0</v>
      </c>
      <c r="M1074" s="2" t="s">
        <v>28</v>
      </c>
      <c r="N1074" s="2">
        <v>43</v>
      </c>
      <c r="O1074" s="2">
        <v>20.71</v>
      </c>
      <c r="P1074" s="2">
        <v>43.43</v>
      </c>
      <c r="Q1074" s="2">
        <v>108.86</v>
      </c>
      <c r="R1074" s="2">
        <v>205.74</v>
      </c>
      <c r="S1074" s="2">
        <v>205.74</v>
      </c>
      <c r="T1074" s="2">
        <v>25.72</v>
      </c>
      <c r="U1074" s="2">
        <v>445</v>
      </c>
      <c r="V1074" s="2" t="s">
        <v>28</v>
      </c>
      <c r="X1074" s="2"/>
      <c r="Y1074" s="2"/>
    </row>
    <row r="1075" spans="1:25" x14ac:dyDescent="0.25">
      <c r="A1075">
        <v>1074</v>
      </c>
      <c r="B1075" t="s">
        <v>1109</v>
      </c>
      <c r="C1075" s="1">
        <v>27282</v>
      </c>
      <c r="D1075" t="s">
        <v>23</v>
      </c>
      <c r="E1075" s="2" t="s">
        <v>121</v>
      </c>
      <c r="F1075" s="2" t="s">
        <v>34</v>
      </c>
      <c r="G1075" s="2" t="s">
        <v>26</v>
      </c>
      <c r="H1075" s="3">
        <v>35370</v>
      </c>
      <c r="I1075" s="2">
        <v>1996</v>
      </c>
      <c r="J1075" s="2">
        <v>2012</v>
      </c>
      <c r="K1075" s="3">
        <v>43677</v>
      </c>
      <c r="L1075" s="2">
        <v>0</v>
      </c>
      <c r="M1075" s="2" t="s">
        <v>28</v>
      </c>
      <c r="N1075" s="2">
        <v>44</v>
      </c>
      <c r="O1075" s="2">
        <v>22.14</v>
      </c>
      <c r="P1075" s="2">
        <v>44.89</v>
      </c>
      <c r="Q1075" s="2">
        <v>108.86</v>
      </c>
      <c r="R1075" s="2">
        <v>205.74</v>
      </c>
      <c r="S1075" s="2">
        <v>205.74</v>
      </c>
      <c r="T1075" s="2">
        <v>25.72</v>
      </c>
      <c r="U1075" s="2">
        <v>1088</v>
      </c>
      <c r="V1075" s="2" t="s">
        <v>28</v>
      </c>
      <c r="X1075" s="2"/>
      <c r="Y1075" s="2"/>
    </row>
    <row r="1076" spans="1:25" x14ac:dyDescent="0.25">
      <c r="A1076">
        <v>1075</v>
      </c>
      <c r="B1076" t="s">
        <v>1110</v>
      </c>
      <c r="C1076" s="1">
        <v>17757</v>
      </c>
      <c r="D1076" t="s">
        <v>23</v>
      </c>
      <c r="E1076" s="2" t="s">
        <v>121</v>
      </c>
      <c r="F1076" s="2" t="s">
        <v>34</v>
      </c>
      <c r="G1076" s="2" t="s">
        <v>26</v>
      </c>
      <c r="H1076" s="3">
        <v>25855</v>
      </c>
      <c r="I1076" s="2">
        <v>1970</v>
      </c>
      <c r="J1076" s="2">
        <v>1977</v>
      </c>
      <c r="K1076" s="3">
        <v>43677</v>
      </c>
      <c r="L1076" s="2">
        <v>0</v>
      </c>
      <c r="M1076" s="2" t="s">
        <v>28</v>
      </c>
      <c r="N1076" s="2">
        <v>70</v>
      </c>
      <c r="O1076" s="2">
        <v>22.17</v>
      </c>
      <c r="P1076" s="2">
        <v>70.97</v>
      </c>
      <c r="Q1076" s="2">
        <v>99.79</v>
      </c>
      <c r="R1076" s="2">
        <v>205.74</v>
      </c>
      <c r="S1076" s="2">
        <v>205.74</v>
      </c>
      <c r="T1076" s="2">
        <v>23.57</v>
      </c>
      <c r="U1076" s="2">
        <v>445</v>
      </c>
      <c r="V1076" s="2" t="s">
        <v>28</v>
      </c>
      <c r="X1076" s="2"/>
      <c r="Y1076" s="2"/>
    </row>
    <row r="1077" spans="1:25" x14ac:dyDescent="0.25">
      <c r="A1077">
        <v>1076</v>
      </c>
      <c r="B1077" t="s">
        <v>1111</v>
      </c>
      <c r="C1077" s="1">
        <v>30140</v>
      </c>
      <c r="D1077" t="s">
        <v>23</v>
      </c>
      <c r="E1077" s="2" t="s">
        <v>169</v>
      </c>
      <c r="F1077" s="2" t="s">
        <v>34</v>
      </c>
      <c r="G1077" s="2" t="s">
        <v>26</v>
      </c>
      <c r="H1077" s="3">
        <v>38658</v>
      </c>
      <c r="I1077" s="2">
        <v>2005</v>
      </c>
      <c r="J1077" s="2">
        <v>2013</v>
      </c>
      <c r="K1077" s="3">
        <v>43677</v>
      </c>
      <c r="L1077" s="2">
        <v>0</v>
      </c>
      <c r="M1077" s="2" t="s">
        <v>28</v>
      </c>
      <c r="N1077" s="2">
        <v>37</v>
      </c>
      <c r="O1077" s="2">
        <v>23.32</v>
      </c>
      <c r="P1077" s="2">
        <v>37.06</v>
      </c>
      <c r="Q1077" s="2">
        <v>99.34</v>
      </c>
      <c r="R1077" s="2">
        <v>205.74</v>
      </c>
      <c r="S1077" s="2">
        <v>205.74</v>
      </c>
      <c r="T1077" s="2">
        <v>23.47</v>
      </c>
      <c r="U1077" s="2">
        <v>526</v>
      </c>
      <c r="V1077" s="2" t="s">
        <v>28</v>
      </c>
      <c r="X1077" s="2"/>
      <c r="Y1077" s="2"/>
    </row>
    <row r="1078" spans="1:25" x14ac:dyDescent="0.25">
      <c r="A1078">
        <v>1077</v>
      </c>
      <c r="B1078" t="s">
        <v>1112</v>
      </c>
      <c r="C1078" s="1">
        <v>20304</v>
      </c>
      <c r="D1078" t="s">
        <v>23</v>
      </c>
      <c r="E1078" s="2" t="s">
        <v>121</v>
      </c>
      <c r="F1078" s="2" t="s">
        <v>34</v>
      </c>
      <c r="G1078" s="2" t="s">
        <v>26</v>
      </c>
      <c r="H1078" s="3">
        <v>28441</v>
      </c>
      <c r="I1078" s="2">
        <v>1977</v>
      </c>
      <c r="J1078" s="2">
        <v>1979</v>
      </c>
      <c r="K1078" s="3">
        <v>43677</v>
      </c>
      <c r="L1078" s="2">
        <v>0</v>
      </c>
      <c r="M1078" s="2" t="s">
        <v>28</v>
      </c>
      <c r="N1078" s="2">
        <v>63</v>
      </c>
      <c r="O1078" s="2">
        <v>22.28</v>
      </c>
      <c r="P1078" s="2">
        <v>63.99</v>
      </c>
      <c r="Q1078" s="2">
        <v>102.96</v>
      </c>
      <c r="R1078" s="2">
        <v>205.74</v>
      </c>
      <c r="S1078" s="2">
        <v>205.74</v>
      </c>
      <c r="T1078" s="2">
        <v>24.32</v>
      </c>
      <c r="U1078" s="2">
        <v>100</v>
      </c>
      <c r="V1078" s="2" t="s">
        <v>28</v>
      </c>
      <c r="X1078" s="2"/>
      <c r="Y1078" s="2"/>
    </row>
    <row r="1079" spans="1:25" x14ac:dyDescent="0.25">
      <c r="A1079">
        <v>1078</v>
      </c>
      <c r="B1079" t="s">
        <v>1113</v>
      </c>
      <c r="C1079" s="1">
        <v>25697</v>
      </c>
      <c r="D1079" t="s">
        <v>23</v>
      </c>
      <c r="E1079" s="2" t="s">
        <v>121</v>
      </c>
      <c r="F1079" s="2" t="s">
        <v>34</v>
      </c>
      <c r="G1079" s="2" t="s">
        <v>26</v>
      </c>
      <c r="H1079" s="3">
        <v>33933</v>
      </c>
      <c r="I1079" s="2">
        <v>1992</v>
      </c>
      <c r="J1079" s="2">
        <v>1993</v>
      </c>
      <c r="K1079" s="3">
        <v>43677</v>
      </c>
      <c r="L1079" s="2">
        <v>0</v>
      </c>
      <c r="M1079" s="2" t="s">
        <v>28</v>
      </c>
      <c r="N1079" s="2">
        <v>49</v>
      </c>
      <c r="O1079" s="2">
        <v>22.55</v>
      </c>
      <c r="P1079" s="2">
        <v>49.23</v>
      </c>
      <c r="Q1079" s="2">
        <v>115.67</v>
      </c>
      <c r="R1079" s="2">
        <v>205.74</v>
      </c>
      <c r="S1079" s="2">
        <v>205.74</v>
      </c>
      <c r="T1079" s="2">
        <v>27.33</v>
      </c>
      <c r="U1079" s="2">
        <v>9</v>
      </c>
      <c r="V1079" s="2" t="s">
        <v>28</v>
      </c>
      <c r="X1079" s="2"/>
      <c r="Y1079" s="2"/>
    </row>
    <row r="1080" spans="1:25" x14ac:dyDescent="0.25">
      <c r="A1080">
        <v>1079</v>
      </c>
      <c r="B1080" t="s">
        <v>1114</v>
      </c>
      <c r="C1080" s="1">
        <v>26724</v>
      </c>
      <c r="D1080" t="s">
        <v>23</v>
      </c>
      <c r="E1080" s="2" t="s">
        <v>121</v>
      </c>
      <c r="F1080" s="2" t="s">
        <v>34</v>
      </c>
      <c r="G1080" s="2" t="s">
        <v>26</v>
      </c>
      <c r="H1080" s="3">
        <v>34282</v>
      </c>
      <c r="I1080" s="2">
        <v>1993</v>
      </c>
      <c r="J1080" s="2">
        <v>2008</v>
      </c>
      <c r="K1080" s="3">
        <v>43677</v>
      </c>
      <c r="L1080" s="2">
        <v>0</v>
      </c>
      <c r="M1080" s="2" t="s">
        <v>28</v>
      </c>
      <c r="N1080" s="2">
        <v>46</v>
      </c>
      <c r="O1080" s="2">
        <v>20.69</v>
      </c>
      <c r="P1080" s="2">
        <v>46.41</v>
      </c>
      <c r="Q1080" s="2">
        <v>111.13</v>
      </c>
      <c r="R1080" s="2">
        <v>205.74</v>
      </c>
      <c r="S1080" s="2">
        <v>205.74</v>
      </c>
      <c r="T1080" s="2">
        <v>26.25</v>
      </c>
      <c r="U1080" s="2">
        <v>831</v>
      </c>
      <c r="V1080" s="2" t="s">
        <v>28</v>
      </c>
      <c r="X1080" s="2"/>
      <c r="Y1080" s="2"/>
    </row>
    <row r="1081" spans="1:25" x14ac:dyDescent="0.25">
      <c r="A1081">
        <v>1080</v>
      </c>
      <c r="B1081" t="s">
        <v>1115</v>
      </c>
      <c r="C1081" s="1">
        <v>22217</v>
      </c>
      <c r="D1081" t="s">
        <v>23</v>
      </c>
      <c r="E1081" s="2" t="s">
        <v>169</v>
      </c>
      <c r="F1081" s="2" t="s">
        <v>34</v>
      </c>
      <c r="G1081" s="2" t="s">
        <v>30</v>
      </c>
      <c r="H1081" s="3">
        <v>30747</v>
      </c>
      <c r="I1081" s="2">
        <v>1983</v>
      </c>
      <c r="J1081" s="2">
        <v>1984</v>
      </c>
      <c r="K1081" s="3">
        <v>43677</v>
      </c>
      <c r="L1081" s="2">
        <v>0</v>
      </c>
      <c r="M1081" s="2" t="s">
        <v>28</v>
      </c>
      <c r="N1081" s="2">
        <v>58</v>
      </c>
      <c r="O1081" s="2">
        <v>23.35</v>
      </c>
      <c r="P1081" s="2">
        <v>58.75</v>
      </c>
      <c r="Q1081" s="2">
        <v>104.33</v>
      </c>
      <c r="R1081" s="2">
        <v>205.74</v>
      </c>
      <c r="S1081" s="2">
        <v>205.74</v>
      </c>
      <c r="T1081" s="2">
        <v>24.65</v>
      </c>
      <c r="U1081" s="2">
        <v>8</v>
      </c>
      <c r="V1081" s="2" t="s">
        <v>28</v>
      </c>
      <c r="X1081" s="2"/>
      <c r="Y1081" s="2"/>
    </row>
    <row r="1082" spans="1:25" x14ac:dyDescent="0.25">
      <c r="A1082">
        <v>1081</v>
      </c>
      <c r="B1082" t="s">
        <v>1116</v>
      </c>
      <c r="C1082" s="1">
        <v>29462</v>
      </c>
      <c r="D1082" t="s">
        <v>23</v>
      </c>
      <c r="E1082" s="2" t="s">
        <v>169</v>
      </c>
      <c r="F1082" s="2" t="s">
        <v>34</v>
      </c>
      <c r="G1082" s="2" t="s">
        <v>26</v>
      </c>
      <c r="H1082" s="3">
        <v>37923</v>
      </c>
      <c r="I1082" s="2">
        <v>2003</v>
      </c>
      <c r="J1082" s="2">
        <v>2018</v>
      </c>
      <c r="K1082" s="3">
        <v>43677</v>
      </c>
      <c r="L1082" s="2">
        <v>0</v>
      </c>
      <c r="M1082" s="2" t="s">
        <v>28</v>
      </c>
      <c r="N1082" s="2">
        <v>38</v>
      </c>
      <c r="O1082" s="2">
        <v>23.16</v>
      </c>
      <c r="P1082" s="2">
        <v>38.92</v>
      </c>
      <c r="Q1082" s="2">
        <v>113.4</v>
      </c>
      <c r="R1082" s="2">
        <v>205.74</v>
      </c>
      <c r="S1082" s="2">
        <v>205.74</v>
      </c>
      <c r="T1082" s="2">
        <v>26.79</v>
      </c>
      <c r="U1082" s="2">
        <v>801</v>
      </c>
      <c r="V1082" s="2" t="s">
        <v>28</v>
      </c>
      <c r="X1082" s="2"/>
      <c r="Y1082" s="2"/>
    </row>
    <row r="1083" spans="1:25" x14ac:dyDescent="0.25">
      <c r="A1083">
        <v>1082</v>
      </c>
      <c r="B1083" t="s">
        <v>1117</v>
      </c>
      <c r="C1083" s="1">
        <v>31655</v>
      </c>
      <c r="D1083" t="s">
        <v>23</v>
      </c>
      <c r="E1083" s="2" t="s">
        <v>169</v>
      </c>
      <c r="F1083" s="2" t="s">
        <v>34</v>
      </c>
      <c r="G1083" s="2" t="s">
        <v>26</v>
      </c>
      <c r="H1083" s="3">
        <v>39908</v>
      </c>
      <c r="I1083" s="2">
        <v>2008</v>
      </c>
      <c r="J1083" s="2">
        <v>2014</v>
      </c>
      <c r="K1083" s="3">
        <v>43677</v>
      </c>
      <c r="L1083" s="2">
        <v>0</v>
      </c>
      <c r="M1083" s="2" t="s">
        <v>28</v>
      </c>
      <c r="N1083" s="2">
        <v>32</v>
      </c>
      <c r="O1083" s="2">
        <v>22.6</v>
      </c>
      <c r="P1083" s="2">
        <v>32.909999999999997</v>
      </c>
      <c r="Q1083" s="2">
        <v>113.85</v>
      </c>
      <c r="R1083" s="2">
        <v>205.74</v>
      </c>
      <c r="S1083" s="2">
        <v>205.74</v>
      </c>
      <c r="T1083" s="2">
        <v>26.9</v>
      </c>
      <c r="U1083" s="2">
        <v>138</v>
      </c>
      <c r="V1083" s="2" t="s">
        <v>28</v>
      </c>
      <c r="X1083" s="2"/>
      <c r="Y1083" s="2"/>
    </row>
    <row r="1084" spans="1:25" x14ac:dyDescent="0.25">
      <c r="A1084">
        <v>1083</v>
      </c>
      <c r="B1084" t="s">
        <v>1118</v>
      </c>
      <c r="C1084" s="1">
        <v>27809</v>
      </c>
      <c r="D1084" t="s">
        <v>23</v>
      </c>
      <c r="E1084" s="2" t="s">
        <v>121</v>
      </c>
      <c r="F1084" s="2" t="s">
        <v>34</v>
      </c>
      <c r="G1084" s="2" t="s">
        <v>26</v>
      </c>
      <c r="H1084" s="3">
        <v>36196</v>
      </c>
      <c r="I1084" s="2">
        <v>1998</v>
      </c>
      <c r="J1084" s="2">
        <v>2005</v>
      </c>
      <c r="K1084" s="3">
        <v>43677</v>
      </c>
      <c r="L1084" s="2">
        <v>0</v>
      </c>
      <c r="M1084" s="2" t="s">
        <v>28</v>
      </c>
      <c r="N1084" s="2">
        <v>43</v>
      </c>
      <c r="O1084" s="2">
        <v>22.96</v>
      </c>
      <c r="P1084" s="2">
        <v>43.44</v>
      </c>
      <c r="Q1084" s="2">
        <v>131.54</v>
      </c>
      <c r="R1084" s="2">
        <v>205.74</v>
      </c>
      <c r="S1084" s="2">
        <v>205.74</v>
      </c>
      <c r="T1084" s="2">
        <v>31.08</v>
      </c>
      <c r="U1084" s="2">
        <v>334</v>
      </c>
      <c r="V1084" s="2" t="s">
        <v>28</v>
      </c>
      <c r="X1084" s="2"/>
      <c r="Y1084" s="2"/>
    </row>
    <row r="1085" spans="1:25" x14ac:dyDescent="0.25">
      <c r="A1085">
        <v>1084</v>
      </c>
      <c r="B1085" t="s">
        <v>1119</v>
      </c>
      <c r="C1085" s="1">
        <v>29400</v>
      </c>
      <c r="D1085" t="s">
        <v>23</v>
      </c>
      <c r="E1085" s="2" t="s">
        <v>169</v>
      </c>
      <c r="F1085" s="2" t="s">
        <v>34</v>
      </c>
      <c r="G1085" s="2" t="s">
        <v>26</v>
      </c>
      <c r="H1085" s="3">
        <v>37196</v>
      </c>
      <c r="I1085" s="2">
        <v>2001</v>
      </c>
      <c r="J1085" s="2">
        <v>2005</v>
      </c>
      <c r="K1085" s="3">
        <v>43677</v>
      </c>
      <c r="L1085" s="2">
        <v>0</v>
      </c>
      <c r="M1085" s="2" t="s">
        <v>28</v>
      </c>
      <c r="N1085" s="2">
        <v>39</v>
      </c>
      <c r="O1085" s="2">
        <v>21.34</v>
      </c>
      <c r="P1085" s="2">
        <v>39.090000000000003</v>
      </c>
      <c r="Q1085" s="2">
        <v>107.95</v>
      </c>
      <c r="R1085" s="2">
        <v>205.74</v>
      </c>
      <c r="S1085" s="2">
        <v>205.74</v>
      </c>
      <c r="T1085" s="2">
        <v>25.5</v>
      </c>
      <c r="U1085" s="2">
        <v>218</v>
      </c>
      <c r="V1085" s="2" t="s">
        <v>28</v>
      </c>
      <c r="X1085" s="2"/>
      <c r="Y1085" s="2"/>
    </row>
    <row r="1086" spans="1:25" x14ac:dyDescent="0.25">
      <c r="A1086">
        <v>1085</v>
      </c>
      <c r="B1086" t="s">
        <v>1120</v>
      </c>
      <c r="C1086" s="1">
        <v>26532</v>
      </c>
      <c r="D1086" t="s">
        <v>23</v>
      </c>
      <c r="E1086" s="2" t="s">
        <v>169</v>
      </c>
      <c r="F1086" s="2" t="s">
        <v>34</v>
      </c>
      <c r="G1086" s="2" t="s">
        <v>26</v>
      </c>
      <c r="H1086" s="3">
        <v>35122</v>
      </c>
      <c r="I1086" s="2">
        <v>1995</v>
      </c>
      <c r="J1086" s="2">
        <v>1996</v>
      </c>
      <c r="K1086" s="3">
        <v>43677</v>
      </c>
      <c r="L1086" s="2">
        <v>0</v>
      </c>
      <c r="M1086" s="2" t="s">
        <v>28</v>
      </c>
      <c r="N1086" s="2">
        <v>46</v>
      </c>
      <c r="O1086" s="2">
        <v>23.52</v>
      </c>
      <c r="P1086" s="2">
        <v>46.94</v>
      </c>
      <c r="Q1086" s="2">
        <v>108.86</v>
      </c>
      <c r="R1086" s="2">
        <v>205.74</v>
      </c>
      <c r="S1086" s="2">
        <v>205.74</v>
      </c>
      <c r="T1086" s="2">
        <v>25.72</v>
      </c>
      <c r="U1086" s="2">
        <v>8</v>
      </c>
      <c r="V1086" s="2" t="s">
        <v>28</v>
      </c>
      <c r="X1086" s="2"/>
      <c r="Y1086" s="2"/>
    </row>
    <row r="1087" spans="1:25" x14ac:dyDescent="0.25">
      <c r="A1087">
        <v>1086</v>
      </c>
      <c r="B1087" t="s">
        <v>1121</v>
      </c>
      <c r="C1087" s="1">
        <v>21109</v>
      </c>
      <c r="D1087" t="s">
        <v>23</v>
      </c>
      <c r="E1087" s="2" t="s">
        <v>169</v>
      </c>
      <c r="F1087" s="2" t="s">
        <v>34</v>
      </c>
      <c r="G1087" s="2" t="s">
        <v>26</v>
      </c>
      <c r="H1087" s="3">
        <v>29553</v>
      </c>
      <c r="I1087" s="2">
        <v>1980</v>
      </c>
      <c r="J1087" s="2">
        <v>1982</v>
      </c>
      <c r="K1087" s="3">
        <v>43677</v>
      </c>
      <c r="L1087" s="2">
        <v>0</v>
      </c>
      <c r="M1087" s="2" t="s">
        <v>28</v>
      </c>
      <c r="N1087" s="2">
        <v>61</v>
      </c>
      <c r="O1087" s="2">
        <v>23.12</v>
      </c>
      <c r="P1087" s="2">
        <v>61.79</v>
      </c>
      <c r="Q1087" s="2">
        <v>90.72</v>
      </c>
      <c r="R1087" s="2">
        <v>205.74</v>
      </c>
      <c r="S1087" s="2">
        <v>205.74</v>
      </c>
      <c r="T1087" s="2">
        <v>21.43</v>
      </c>
      <c r="U1087" s="2">
        <v>94</v>
      </c>
      <c r="V1087" s="2" t="s">
        <v>28</v>
      </c>
      <c r="X1087" s="2"/>
      <c r="Y1087" s="2"/>
    </row>
    <row r="1088" spans="1:25" x14ac:dyDescent="0.25">
      <c r="A1088">
        <v>1087</v>
      </c>
      <c r="B1088" t="s">
        <v>1122</v>
      </c>
      <c r="C1088" s="1">
        <v>26208</v>
      </c>
      <c r="D1088" t="s">
        <v>23</v>
      </c>
      <c r="E1088" s="2" t="s">
        <v>121</v>
      </c>
      <c r="F1088" s="2" t="s">
        <v>34</v>
      </c>
      <c r="G1088" s="2" t="s">
        <v>43</v>
      </c>
      <c r="H1088" s="3">
        <v>34272</v>
      </c>
      <c r="I1088" s="2">
        <v>1993</v>
      </c>
      <c r="J1088" s="2">
        <v>2008</v>
      </c>
      <c r="K1088" s="3">
        <v>43677</v>
      </c>
      <c r="L1088" s="2">
        <v>0</v>
      </c>
      <c r="M1088" s="2" t="s">
        <v>28</v>
      </c>
      <c r="N1088" s="2">
        <v>47</v>
      </c>
      <c r="O1088" s="2">
        <v>22.08</v>
      </c>
      <c r="P1088" s="2">
        <v>47.83</v>
      </c>
      <c r="Q1088" s="2">
        <v>99.79</v>
      </c>
      <c r="R1088" s="2">
        <v>205.74</v>
      </c>
      <c r="S1088" s="2">
        <v>205.74</v>
      </c>
      <c r="T1088" s="2">
        <v>23.57</v>
      </c>
      <c r="U1088" s="2">
        <v>715</v>
      </c>
      <c r="V1088" s="2" t="s">
        <v>27</v>
      </c>
      <c r="X1088" s="2"/>
      <c r="Y1088" s="2"/>
    </row>
    <row r="1089" spans="1:26" x14ac:dyDescent="0.25">
      <c r="A1089">
        <v>1088</v>
      </c>
      <c r="B1089" t="s">
        <v>1123</v>
      </c>
      <c r="C1089" s="1">
        <v>22098</v>
      </c>
      <c r="D1089" t="s">
        <v>23</v>
      </c>
      <c r="E1089" s="2" t="s">
        <v>169</v>
      </c>
      <c r="F1089" s="2" t="s">
        <v>34</v>
      </c>
      <c r="G1089" s="2" t="s">
        <v>26</v>
      </c>
      <c r="H1089" s="3">
        <v>30985</v>
      </c>
      <c r="I1089" s="2">
        <v>1984</v>
      </c>
      <c r="J1089" s="2">
        <v>1986</v>
      </c>
      <c r="K1089" s="3">
        <v>43677</v>
      </c>
      <c r="L1089" s="2">
        <v>0</v>
      </c>
      <c r="M1089" s="2" t="s">
        <v>28</v>
      </c>
      <c r="N1089" s="2">
        <v>59</v>
      </c>
      <c r="O1089" s="2">
        <v>24.33</v>
      </c>
      <c r="P1089" s="2">
        <v>59.08</v>
      </c>
      <c r="Q1089" s="2">
        <v>90.72</v>
      </c>
      <c r="R1089" s="2">
        <v>205.74</v>
      </c>
      <c r="S1089" s="2">
        <v>205.74</v>
      </c>
      <c r="T1089" s="2">
        <v>21.43</v>
      </c>
      <c r="U1089" s="2">
        <v>26</v>
      </c>
      <c r="V1089" s="2" t="s">
        <v>28</v>
      </c>
      <c r="X1089" s="2"/>
      <c r="Y1089" s="2"/>
    </row>
    <row r="1090" spans="1:26" x14ac:dyDescent="0.25">
      <c r="A1090">
        <v>1089</v>
      </c>
      <c r="B1090" t="s">
        <v>1124</v>
      </c>
      <c r="C1090" s="1">
        <v>30366</v>
      </c>
      <c r="D1090" t="s">
        <v>23</v>
      </c>
      <c r="E1090" s="2" t="s">
        <v>169</v>
      </c>
      <c r="F1090" s="2" t="s">
        <v>34</v>
      </c>
      <c r="G1090" s="2" t="s">
        <v>26</v>
      </c>
      <c r="H1090" s="3">
        <v>39794</v>
      </c>
      <c r="I1090" s="2">
        <v>2008</v>
      </c>
      <c r="J1090" s="2">
        <v>2011</v>
      </c>
      <c r="K1090" s="3">
        <v>43677</v>
      </c>
      <c r="L1090" s="2">
        <v>0</v>
      </c>
      <c r="M1090" s="2" t="s">
        <v>28</v>
      </c>
      <c r="N1090" s="2">
        <v>36</v>
      </c>
      <c r="O1090" s="2">
        <v>25.81</v>
      </c>
      <c r="P1090" s="2">
        <v>36.44</v>
      </c>
      <c r="Q1090" s="2">
        <v>98.88</v>
      </c>
      <c r="R1090" s="2">
        <v>205.74</v>
      </c>
      <c r="S1090" s="2">
        <v>205.74</v>
      </c>
      <c r="T1090" s="2">
        <v>23.36</v>
      </c>
      <c r="U1090" s="2">
        <v>90</v>
      </c>
      <c r="V1090" s="2" t="s">
        <v>28</v>
      </c>
      <c r="X1090" s="2"/>
      <c r="Y1090" s="2"/>
    </row>
    <row r="1091" spans="1:26" x14ac:dyDescent="0.25">
      <c r="A1091">
        <v>1090</v>
      </c>
      <c r="B1091" t="s">
        <v>1125</v>
      </c>
      <c r="C1091" s="1">
        <v>24890</v>
      </c>
      <c r="D1091" t="s">
        <v>23</v>
      </c>
      <c r="E1091" s="2" t="s">
        <v>121</v>
      </c>
      <c r="F1091" s="2" t="s">
        <v>34</v>
      </c>
      <c r="G1091" s="2" t="s">
        <v>26</v>
      </c>
      <c r="H1091" s="3">
        <v>33179</v>
      </c>
      <c r="I1091" s="2">
        <v>1990</v>
      </c>
      <c r="J1091" s="2">
        <v>1999</v>
      </c>
      <c r="K1091" s="3">
        <v>43677</v>
      </c>
      <c r="L1091" s="2">
        <v>0</v>
      </c>
      <c r="M1091" s="2" t="s">
        <v>28</v>
      </c>
      <c r="N1091" s="2">
        <v>51</v>
      </c>
      <c r="O1091" s="2">
        <v>22.69</v>
      </c>
      <c r="P1091" s="2">
        <v>51.44</v>
      </c>
      <c r="Q1091" s="2">
        <v>108.86</v>
      </c>
      <c r="R1091" s="2">
        <v>205.74</v>
      </c>
      <c r="S1091" s="2">
        <v>205.74</v>
      </c>
      <c r="T1091" s="2">
        <v>25.72</v>
      </c>
      <c r="U1091" s="2">
        <v>475</v>
      </c>
      <c r="V1091" s="2" t="s">
        <v>28</v>
      </c>
      <c r="X1091" s="2"/>
      <c r="Y1091" s="2"/>
    </row>
    <row r="1092" spans="1:26" x14ac:dyDescent="0.25">
      <c r="A1092">
        <v>1091</v>
      </c>
      <c r="B1092" t="s">
        <v>1126</v>
      </c>
      <c r="C1092" s="1">
        <v>26794</v>
      </c>
      <c r="D1092" t="s">
        <v>23</v>
      </c>
      <c r="E1092" s="2" t="s">
        <v>169</v>
      </c>
      <c r="F1092" s="2" t="s">
        <v>34</v>
      </c>
      <c r="G1092" s="2" t="s">
        <v>26</v>
      </c>
      <c r="H1092" s="3">
        <v>35371</v>
      </c>
      <c r="I1092" s="2">
        <v>1996</v>
      </c>
      <c r="J1092" s="2">
        <v>2005</v>
      </c>
      <c r="K1092" s="3">
        <v>43677</v>
      </c>
      <c r="L1092" s="2">
        <v>0</v>
      </c>
      <c r="M1092" s="2" t="s">
        <v>28</v>
      </c>
      <c r="N1092" s="2">
        <v>46</v>
      </c>
      <c r="O1092" s="2">
        <v>23.48</v>
      </c>
      <c r="P1092" s="2">
        <v>46.22</v>
      </c>
      <c r="Q1092" s="2">
        <v>93.44</v>
      </c>
      <c r="R1092" s="2">
        <v>205.74</v>
      </c>
      <c r="S1092" s="2">
        <v>205.74</v>
      </c>
      <c r="T1092" s="2">
        <v>22.07</v>
      </c>
      <c r="U1092" s="2">
        <v>587</v>
      </c>
      <c r="V1092" s="2" t="s">
        <v>28</v>
      </c>
      <c r="X1092" s="2"/>
      <c r="Y1092" s="2"/>
    </row>
    <row r="1093" spans="1:26" x14ac:dyDescent="0.25">
      <c r="A1093">
        <v>1092</v>
      </c>
      <c r="B1093" t="s">
        <v>1127</v>
      </c>
      <c r="C1093" s="1">
        <v>25363</v>
      </c>
      <c r="D1093" t="s">
        <v>23</v>
      </c>
      <c r="E1093" s="2" t="s">
        <v>169</v>
      </c>
      <c r="F1093" s="2" t="s">
        <v>34</v>
      </c>
      <c r="G1093" s="2" t="s">
        <v>26</v>
      </c>
      <c r="H1093" s="3">
        <v>33179</v>
      </c>
      <c r="I1093" s="2">
        <v>1990</v>
      </c>
      <c r="J1093" s="2">
        <v>1994</v>
      </c>
      <c r="K1093" s="3">
        <v>43677</v>
      </c>
      <c r="L1093" s="2">
        <v>0</v>
      </c>
      <c r="M1093" s="2" t="s">
        <v>28</v>
      </c>
      <c r="N1093" s="2">
        <v>50</v>
      </c>
      <c r="O1093" s="2">
        <v>21.4</v>
      </c>
      <c r="P1093" s="2">
        <v>50.14</v>
      </c>
      <c r="Q1093" s="2">
        <v>92.99</v>
      </c>
      <c r="R1093" s="2">
        <v>205.74</v>
      </c>
      <c r="S1093" s="2">
        <v>205.74</v>
      </c>
      <c r="T1093" s="2">
        <v>21.97</v>
      </c>
      <c r="U1093" s="2">
        <v>260</v>
      </c>
      <c r="V1093" s="2" t="s">
        <v>28</v>
      </c>
      <c r="X1093" s="2"/>
      <c r="Y1093" s="2"/>
    </row>
    <row r="1094" spans="1:26" x14ac:dyDescent="0.25">
      <c r="A1094">
        <v>1093</v>
      </c>
      <c r="B1094" t="s">
        <v>1128</v>
      </c>
      <c r="C1094" s="1">
        <v>25399</v>
      </c>
      <c r="D1094" t="s">
        <v>23</v>
      </c>
      <c r="E1094" s="2" t="s">
        <v>121</v>
      </c>
      <c r="F1094" s="2" t="s">
        <v>34</v>
      </c>
      <c r="G1094" s="2" t="s">
        <v>26</v>
      </c>
      <c r="H1094" s="3">
        <v>33916</v>
      </c>
      <c r="I1094" s="2">
        <v>1992</v>
      </c>
      <c r="J1094" s="2">
        <v>2000</v>
      </c>
      <c r="K1094" s="3">
        <v>43677</v>
      </c>
      <c r="L1094" s="2">
        <v>0</v>
      </c>
      <c r="M1094" s="2" t="s">
        <v>28</v>
      </c>
      <c r="N1094" s="2">
        <v>50</v>
      </c>
      <c r="O1094" s="2">
        <v>23.32</v>
      </c>
      <c r="P1094" s="2">
        <v>50.04</v>
      </c>
      <c r="Q1094" s="2">
        <v>90.72</v>
      </c>
      <c r="R1094" s="2">
        <v>205.74</v>
      </c>
      <c r="S1094" s="2">
        <v>205.74</v>
      </c>
      <c r="T1094" s="2">
        <v>21.43</v>
      </c>
      <c r="U1094" s="2">
        <v>253</v>
      </c>
      <c r="V1094" s="2" t="s">
        <v>28</v>
      </c>
      <c r="X1094" s="2"/>
      <c r="Y1094" s="2"/>
    </row>
    <row r="1095" spans="1:26" x14ac:dyDescent="0.25">
      <c r="A1095">
        <v>1094</v>
      </c>
      <c r="B1095" t="s">
        <v>1129</v>
      </c>
      <c r="C1095" s="1">
        <v>31582</v>
      </c>
      <c r="D1095" t="s">
        <v>85</v>
      </c>
      <c r="E1095" s="2" t="s">
        <v>169</v>
      </c>
      <c r="F1095" s="2" t="s">
        <v>34</v>
      </c>
      <c r="G1095" s="2" t="s">
        <v>26</v>
      </c>
      <c r="H1095" s="3">
        <v>38658</v>
      </c>
      <c r="I1095" s="2">
        <v>2005</v>
      </c>
      <c r="J1095" s="2">
        <v>2020</v>
      </c>
      <c r="K1095" s="3">
        <v>43677</v>
      </c>
      <c r="L1095" s="2">
        <v>0</v>
      </c>
      <c r="M1095" s="2" t="s">
        <v>28</v>
      </c>
      <c r="N1095" s="2">
        <v>33</v>
      </c>
      <c r="O1095" s="2">
        <v>19.37</v>
      </c>
      <c r="P1095" s="2">
        <v>33.11</v>
      </c>
      <c r="Q1095" s="2">
        <v>107.5</v>
      </c>
      <c r="R1095" s="2">
        <v>205.74</v>
      </c>
      <c r="S1095" s="2">
        <v>205.74</v>
      </c>
      <c r="T1095" s="2">
        <v>25.4</v>
      </c>
      <c r="U1095" s="2">
        <v>688</v>
      </c>
      <c r="V1095" s="2" t="s">
        <v>28</v>
      </c>
      <c r="X1095" s="2"/>
      <c r="Y1095" s="2"/>
    </row>
    <row r="1096" spans="1:26" x14ac:dyDescent="0.25">
      <c r="A1096">
        <v>1095</v>
      </c>
      <c r="B1096" t="s">
        <v>1130</v>
      </c>
      <c r="C1096" s="1">
        <v>31459</v>
      </c>
      <c r="D1096" t="s">
        <v>23</v>
      </c>
      <c r="E1096" s="2" t="s">
        <v>169</v>
      </c>
      <c r="F1096" s="2" t="s">
        <v>34</v>
      </c>
      <c r="G1096" s="2" t="s">
        <v>26</v>
      </c>
      <c r="H1096" s="3">
        <v>39062</v>
      </c>
      <c r="I1096" s="2">
        <v>2006</v>
      </c>
      <c r="J1096" s="2">
        <v>2015</v>
      </c>
      <c r="K1096" s="3">
        <v>43677</v>
      </c>
      <c r="L1096" s="2">
        <v>0</v>
      </c>
      <c r="M1096" s="2" t="s">
        <v>28</v>
      </c>
      <c r="N1096" s="2">
        <v>33</v>
      </c>
      <c r="O1096" s="2">
        <v>20.82</v>
      </c>
      <c r="P1096" s="2">
        <v>33.450000000000003</v>
      </c>
      <c r="Q1096" s="2">
        <v>102.06</v>
      </c>
      <c r="R1096" s="2">
        <v>205.74</v>
      </c>
      <c r="S1096" s="2">
        <v>205.74</v>
      </c>
      <c r="T1096" s="2">
        <v>24.11</v>
      </c>
      <c r="U1096" s="2">
        <v>304</v>
      </c>
      <c r="V1096" s="2" t="s">
        <v>28</v>
      </c>
      <c r="X1096" s="2"/>
      <c r="Y1096" s="2"/>
    </row>
    <row r="1097" spans="1:26" x14ac:dyDescent="0.25">
      <c r="A1097">
        <v>1096</v>
      </c>
      <c r="B1097" t="s">
        <v>1131</v>
      </c>
      <c r="C1097" s="1">
        <v>30610</v>
      </c>
      <c r="D1097" t="s">
        <v>23</v>
      </c>
      <c r="E1097" s="2" t="s">
        <v>169</v>
      </c>
      <c r="F1097" s="2" t="s">
        <v>34</v>
      </c>
      <c r="G1097" s="2" t="s">
        <v>26</v>
      </c>
      <c r="H1097" s="3">
        <v>39022</v>
      </c>
      <c r="I1097" s="2">
        <v>2006</v>
      </c>
      <c r="J1097" s="2">
        <v>2012</v>
      </c>
      <c r="K1097" s="3">
        <v>43677</v>
      </c>
      <c r="L1097" s="2">
        <v>0</v>
      </c>
      <c r="M1097" s="2" t="s">
        <v>28</v>
      </c>
      <c r="N1097" s="2">
        <v>35</v>
      </c>
      <c r="O1097" s="2">
        <v>23.03</v>
      </c>
      <c r="P1097" s="2">
        <v>35.78</v>
      </c>
      <c r="Q1097" s="2">
        <v>113.4</v>
      </c>
      <c r="R1097" s="2">
        <v>205.74</v>
      </c>
      <c r="S1097" s="2">
        <v>205.74</v>
      </c>
      <c r="T1097" s="2">
        <v>26.79</v>
      </c>
      <c r="U1097" s="2">
        <v>361</v>
      </c>
      <c r="V1097" s="2" t="s">
        <v>28</v>
      </c>
      <c r="X1097" s="2"/>
      <c r="Y1097" s="2"/>
    </row>
    <row r="1098" spans="1:26" x14ac:dyDescent="0.25">
      <c r="A1098">
        <v>1097</v>
      </c>
      <c r="B1098" t="s">
        <v>1132</v>
      </c>
      <c r="C1098" s="1">
        <v>23711</v>
      </c>
      <c r="D1098" t="s">
        <v>23</v>
      </c>
      <c r="E1098" s="2" t="s">
        <v>169</v>
      </c>
      <c r="F1098" s="2" t="s">
        <v>34</v>
      </c>
      <c r="G1098" s="2" t="s">
        <v>30</v>
      </c>
      <c r="H1098" s="3">
        <v>32458</v>
      </c>
      <c r="I1098" s="2">
        <v>1988</v>
      </c>
      <c r="J1098" s="2">
        <v>1997</v>
      </c>
      <c r="K1098" s="3">
        <v>43677</v>
      </c>
      <c r="L1098" s="2">
        <v>0</v>
      </c>
      <c r="M1098" s="2" t="s">
        <v>28</v>
      </c>
      <c r="N1098" s="2">
        <v>54</v>
      </c>
      <c r="O1098" s="2">
        <v>23.95</v>
      </c>
      <c r="P1098" s="2">
        <v>54.66</v>
      </c>
      <c r="Q1098" s="2">
        <v>102.96</v>
      </c>
      <c r="R1098" s="2">
        <v>205.74</v>
      </c>
      <c r="S1098" s="2">
        <v>205.74</v>
      </c>
      <c r="T1098" s="2">
        <v>24.32</v>
      </c>
      <c r="U1098" s="2">
        <v>412</v>
      </c>
      <c r="V1098" s="2" t="s">
        <v>28</v>
      </c>
      <c r="X1098" s="2"/>
      <c r="Y1098" s="2"/>
    </row>
    <row r="1099" spans="1:26" x14ac:dyDescent="0.25">
      <c r="A1099">
        <v>1098</v>
      </c>
      <c r="B1099" t="s">
        <v>1133</v>
      </c>
      <c r="C1099" s="1">
        <v>21900</v>
      </c>
      <c r="D1099" t="s">
        <v>23</v>
      </c>
      <c r="E1099" s="2" t="s">
        <v>169</v>
      </c>
      <c r="F1099" s="2" t="s">
        <v>34</v>
      </c>
      <c r="G1099" s="2" t="s">
        <v>26</v>
      </c>
      <c r="H1099" s="3">
        <v>29897</v>
      </c>
      <c r="I1099" s="2">
        <v>1981</v>
      </c>
      <c r="J1099" s="2">
        <v>1994</v>
      </c>
      <c r="K1099" s="3">
        <v>41060</v>
      </c>
      <c r="L1099" s="2">
        <v>1</v>
      </c>
      <c r="M1099" s="2" t="s">
        <v>27</v>
      </c>
      <c r="N1099" s="2">
        <v>52</v>
      </c>
      <c r="O1099" s="2">
        <v>21.89</v>
      </c>
      <c r="P1099" s="2">
        <v>52.46</v>
      </c>
      <c r="Q1099" s="2">
        <v>97.52</v>
      </c>
      <c r="R1099" s="2">
        <v>205.74</v>
      </c>
      <c r="S1099" s="2">
        <v>205.74</v>
      </c>
      <c r="T1099" s="2">
        <v>23.04</v>
      </c>
      <c r="U1099" s="2">
        <v>851</v>
      </c>
      <c r="V1099" s="2" t="s">
        <v>28</v>
      </c>
      <c r="W1099" s="2" t="s">
        <v>4384</v>
      </c>
      <c r="X1099" s="2" t="s">
        <v>4528</v>
      </c>
      <c r="Y1099" s="2" t="s">
        <v>4413</v>
      </c>
      <c r="Z1099" s="2" t="s">
        <v>4896</v>
      </c>
    </row>
    <row r="1100" spans="1:26" x14ac:dyDescent="0.25">
      <c r="A1100">
        <v>1099</v>
      </c>
      <c r="B1100" t="s">
        <v>1134</v>
      </c>
      <c r="C1100" s="1">
        <v>11027</v>
      </c>
      <c r="D1100" t="s">
        <v>23</v>
      </c>
      <c r="E1100" s="2" t="s">
        <v>121</v>
      </c>
      <c r="F1100" s="2" t="s">
        <v>34</v>
      </c>
      <c r="G1100" s="2" t="s">
        <v>30</v>
      </c>
      <c r="H1100" s="3">
        <v>19299</v>
      </c>
      <c r="I1100" s="2">
        <v>1952</v>
      </c>
      <c r="J1100" s="2">
        <v>1954</v>
      </c>
      <c r="K1100" s="3">
        <v>30671</v>
      </c>
      <c r="L1100" s="2">
        <v>1</v>
      </c>
      <c r="M1100" s="2" t="s">
        <v>27</v>
      </c>
      <c r="N1100" s="2">
        <v>53</v>
      </c>
      <c r="O1100" s="2">
        <v>22.65</v>
      </c>
      <c r="P1100" s="2">
        <v>53.78</v>
      </c>
      <c r="Q1100" s="2">
        <v>97.52</v>
      </c>
      <c r="R1100" s="2">
        <v>205.74</v>
      </c>
      <c r="S1100" s="2">
        <v>205.74</v>
      </c>
      <c r="T1100" s="2">
        <v>23.04</v>
      </c>
      <c r="U1100" s="2">
        <v>79</v>
      </c>
      <c r="V1100" s="2" t="s">
        <v>28</v>
      </c>
      <c r="W1100" s="2" t="s">
        <v>4395</v>
      </c>
      <c r="X1100" s="2" t="s">
        <v>4529</v>
      </c>
      <c r="Y1100" s="2" t="s">
        <v>4422</v>
      </c>
      <c r="Z1100" s="2" t="s">
        <v>4435</v>
      </c>
    </row>
    <row r="1101" spans="1:26" x14ac:dyDescent="0.25">
      <c r="A1101">
        <v>1100</v>
      </c>
      <c r="B1101" t="s">
        <v>1135</v>
      </c>
      <c r="C1101" s="1">
        <v>22339</v>
      </c>
      <c r="D1101" t="s">
        <v>23</v>
      </c>
      <c r="E1101" s="2" t="s">
        <v>169</v>
      </c>
      <c r="F1101" s="2" t="s">
        <v>34</v>
      </c>
      <c r="G1101" s="2" t="s">
        <v>26</v>
      </c>
      <c r="H1101" s="3">
        <v>30253</v>
      </c>
      <c r="I1101" s="2">
        <v>1982</v>
      </c>
      <c r="J1101" s="2">
        <v>1994</v>
      </c>
      <c r="K1101" s="3">
        <v>43677</v>
      </c>
      <c r="L1101" s="2">
        <v>0</v>
      </c>
      <c r="M1101" s="2" t="s">
        <v>28</v>
      </c>
      <c r="N1101" s="2">
        <v>58</v>
      </c>
      <c r="O1101" s="2">
        <v>21.67</v>
      </c>
      <c r="P1101" s="2">
        <v>58.42</v>
      </c>
      <c r="Q1101" s="2">
        <v>102.06</v>
      </c>
      <c r="R1101" s="2">
        <v>205.74</v>
      </c>
      <c r="S1101" s="2">
        <v>205.74</v>
      </c>
      <c r="T1101" s="2">
        <v>24.11</v>
      </c>
      <c r="U1101" s="2">
        <v>926</v>
      </c>
      <c r="V1101" s="2" t="s">
        <v>28</v>
      </c>
      <c r="X1101" s="2"/>
      <c r="Y1101" s="2"/>
    </row>
    <row r="1102" spans="1:26" x14ac:dyDescent="0.25">
      <c r="A1102">
        <v>1101</v>
      </c>
      <c r="B1102" t="s">
        <v>1136</v>
      </c>
      <c r="C1102" s="1">
        <v>32055</v>
      </c>
      <c r="D1102" t="s">
        <v>23</v>
      </c>
      <c r="E1102" s="2" t="s">
        <v>169</v>
      </c>
      <c r="F1102" s="2" t="s">
        <v>34</v>
      </c>
      <c r="G1102" s="2" t="s">
        <v>26</v>
      </c>
      <c r="H1102" s="3">
        <v>39392</v>
      </c>
      <c r="I1102" s="2">
        <v>2007</v>
      </c>
      <c r="J1102" s="2">
        <v>2018</v>
      </c>
      <c r="K1102" s="3">
        <v>43677</v>
      </c>
      <c r="L1102" s="2">
        <v>0</v>
      </c>
      <c r="M1102" s="2" t="s">
        <v>28</v>
      </c>
      <c r="N1102" s="2">
        <v>31</v>
      </c>
      <c r="O1102" s="2">
        <v>20.09</v>
      </c>
      <c r="P1102" s="2">
        <v>31.82</v>
      </c>
      <c r="Q1102" s="2">
        <v>95.25</v>
      </c>
      <c r="R1102" s="2">
        <v>205.74</v>
      </c>
      <c r="S1102" s="2">
        <v>208.28</v>
      </c>
      <c r="T1102" s="2">
        <v>22.5</v>
      </c>
      <c r="U1102" s="2">
        <v>349</v>
      </c>
      <c r="V1102" s="2" t="s">
        <v>27</v>
      </c>
      <c r="X1102" s="2"/>
      <c r="Y1102" s="2"/>
    </row>
    <row r="1103" spans="1:26" x14ac:dyDescent="0.25">
      <c r="A1103">
        <v>1102</v>
      </c>
      <c r="B1103" t="s">
        <v>1137</v>
      </c>
      <c r="C1103" s="1">
        <v>21461</v>
      </c>
      <c r="D1103" t="s">
        <v>23</v>
      </c>
      <c r="E1103" s="2" t="s">
        <v>4373</v>
      </c>
      <c r="F1103" s="2" t="s">
        <v>34</v>
      </c>
      <c r="G1103" s="2" t="s">
        <v>30</v>
      </c>
      <c r="H1103" s="3">
        <v>30018</v>
      </c>
      <c r="I1103" s="2">
        <v>1981</v>
      </c>
      <c r="J1103" s="2">
        <v>1982</v>
      </c>
      <c r="K1103" s="3">
        <v>43677</v>
      </c>
      <c r="L1103" s="2">
        <v>0</v>
      </c>
      <c r="M1103" s="2" t="s">
        <v>28</v>
      </c>
      <c r="N1103" s="2">
        <v>60</v>
      </c>
      <c r="O1103" s="2">
        <v>23.43</v>
      </c>
      <c r="P1103" s="2">
        <v>60.82</v>
      </c>
      <c r="Q1103" s="2">
        <v>99.79</v>
      </c>
      <c r="R1103" s="2">
        <v>205.74</v>
      </c>
      <c r="S1103" s="2">
        <v>205.74</v>
      </c>
      <c r="T1103" s="2">
        <v>23.57</v>
      </c>
      <c r="U1103" s="2">
        <v>10</v>
      </c>
      <c r="V1103" s="2" t="s">
        <v>27</v>
      </c>
      <c r="X1103" s="2"/>
      <c r="Y1103" s="2"/>
    </row>
    <row r="1104" spans="1:26" x14ac:dyDescent="0.25">
      <c r="A1104">
        <v>1103</v>
      </c>
      <c r="B1104" t="s">
        <v>1138</v>
      </c>
      <c r="C1104" s="1">
        <v>31357</v>
      </c>
      <c r="D1104" t="s">
        <v>23</v>
      </c>
      <c r="E1104" s="2" t="s">
        <v>20</v>
      </c>
      <c r="F1104" s="2" t="s">
        <v>25</v>
      </c>
      <c r="H1104" s="3">
        <v>39789</v>
      </c>
      <c r="I1104" s="2">
        <v>2008</v>
      </c>
      <c r="J1104" s="2">
        <v>2009</v>
      </c>
      <c r="K1104" s="3">
        <v>43677</v>
      </c>
      <c r="L1104" s="2">
        <v>0</v>
      </c>
      <c r="M1104" s="2" t="s">
        <v>28</v>
      </c>
      <c r="N1104" s="2">
        <v>33</v>
      </c>
      <c r="O1104" s="2">
        <v>23.09</v>
      </c>
      <c r="P1104" s="2">
        <v>33.729999999999997</v>
      </c>
      <c r="Q1104" s="2">
        <v>92.99</v>
      </c>
      <c r="R1104" s="2">
        <v>205.74</v>
      </c>
      <c r="S1104" s="2">
        <v>205.74</v>
      </c>
      <c r="T1104" s="2">
        <v>21.97</v>
      </c>
      <c r="U1104" s="2">
        <v>10</v>
      </c>
      <c r="V1104" s="2" t="s">
        <v>27</v>
      </c>
      <c r="X1104" s="2"/>
      <c r="Y1104" s="2"/>
    </row>
    <row r="1105" spans="1:26" x14ac:dyDescent="0.25">
      <c r="A1105">
        <v>1104</v>
      </c>
      <c r="B1105" t="s">
        <v>1139</v>
      </c>
      <c r="C1105" s="1">
        <v>23356</v>
      </c>
      <c r="D1105" t="s">
        <v>23</v>
      </c>
      <c r="E1105" s="2" t="s">
        <v>169</v>
      </c>
      <c r="F1105" s="2" t="s">
        <v>34</v>
      </c>
      <c r="G1105" s="2" t="s">
        <v>30</v>
      </c>
      <c r="H1105" s="3">
        <v>31716</v>
      </c>
      <c r="I1105" s="2">
        <v>1986</v>
      </c>
      <c r="J1105" s="2">
        <v>1991</v>
      </c>
      <c r="K1105" s="3">
        <v>43677</v>
      </c>
      <c r="L1105" s="2">
        <v>0</v>
      </c>
      <c r="M1105" s="2" t="s">
        <v>28</v>
      </c>
      <c r="N1105" s="2">
        <v>55</v>
      </c>
      <c r="O1105" s="2">
        <v>22.89</v>
      </c>
      <c r="P1105" s="2">
        <v>55.64</v>
      </c>
      <c r="Q1105" s="2">
        <v>98.43</v>
      </c>
      <c r="R1105" s="2">
        <v>203.2</v>
      </c>
      <c r="S1105" s="2">
        <v>203.2</v>
      </c>
      <c r="T1105" s="2">
        <v>23.84</v>
      </c>
      <c r="U1105" s="2">
        <v>325</v>
      </c>
      <c r="V1105" s="2" t="s">
        <v>28</v>
      </c>
      <c r="X1105" s="2"/>
      <c r="Y1105" s="2"/>
    </row>
    <row r="1106" spans="1:26" x14ac:dyDescent="0.25">
      <c r="A1106">
        <v>1105</v>
      </c>
      <c r="B1106" t="s">
        <v>1140</v>
      </c>
      <c r="C1106" s="1">
        <v>31772</v>
      </c>
      <c r="D1106" t="s">
        <v>23</v>
      </c>
      <c r="E1106" s="2" t="s">
        <v>169</v>
      </c>
      <c r="F1106" s="2" t="s">
        <v>25</v>
      </c>
      <c r="G1106" s="2" t="s">
        <v>30</v>
      </c>
      <c r="H1106" s="3">
        <v>39754</v>
      </c>
      <c r="I1106" s="2">
        <v>2008</v>
      </c>
      <c r="J1106" s="2">
        <v>2010</v>
      </c>
      <c r="K1106" s="3">
        <v>43677</v>
      </c>
      <c r="L1106" s="2">
        <v>0</v>
      </c>
      <c r="M1106" s="2" t="s">
        <v>28</v>
      </c>
      <c r="N1106" s="2">
        <v>32</v>
      </c>
      <c r="O1106" s="2">
        <v>21.85</v>
      </c>
      <c r="P1106" s="2">
        <v>32.590000000000003</v>
      </c>
      <c r="Q1106" s="2">
        <v>104.33</v>
      </c>
      <c r="R1106" s="2">
        <v>203.2</v>
      </c>
      <c r="S1106" s="2">
        <v>203.2</v>
      </c>
      <c r="T1106" s="2">
        <v>25.27</v>
      </c>
      <c r="U1106" s="2">
        <v>67</v>
      </c>
      <c r="V1106" s="2" t="s">
        <v>28</v>
      </c>
      <c r="X1106" s="2"/>
      <c r="Y1106" s="2"/>
    </row>
    <row r="1107" spans="1:26" x14ac:dyDescent="0.25">
      <c r="A1107">
        <v>1106</v>
      </c>
      <c r="B1107" t="s">
        <v>1141</v>
      </c>
      <c r="C1107" s="1">
        <v>23768</v>
      </c>
      <c r="D1107" t="s">
        <v>23</v>
      </c>
      <c r="E1107" s="2" t="s">
        <v>169</v>
      </c>
      <c r="F1107" s="2" t="s">
        <v>34</v>
      </c>
      <c r="G1107" s="2" t="s">
        <v>30</v>
      </c>
      <c r="H1107" s="3">
        <v>32576</v>
      </c>
      <c r="I1107" s="2">
        <v>1988</v>
      </c>
      <c r="J1107" s="2">
        <v>1990</v>
      </c>
      <c r="K1107" s="3">
        <v>43677</v>
      </c>
      <c r="L1107" s="2">
        <v>0</v>
      </c>
      <c r="M1107" s="2" t="s">
        <v>28</v>
      </c>
      <c r="N1107" s="2">
        <v>54</v>
      </c>
      <c r="O1107" s="2">
        <v>24.11</v>
      </c>
      <c r="P1107" s="2">
        <v>54.51</v>
      </c>
      <c r="Q1107" s="2">
        <v>99.79</v>
      </c>
      <c r="R1107" s="2">
        <v>203.2</v>
      </c>
      <c r="S1107" s="2">
        <v>203.2</v>
      </c>
      <c r="T1107" s="2">
        <v>24.17</v>
      </c>
      <c r="U1107" s="2">
        <v>70</v>
      </c>
      <c r="V1107" s="2" t="s">
        <v>28</v>
      </c>
      <c r="X1107" s="2"/>
      <c r="Y1107" s="2"/>
    </row>
    <row r="1108" spans="1:26" x14ac:dyDescent="0.25">
      <c r="A1108">
        <v>1107</v>
      </c>
      <c r="B1108" t="s">
        <v>1142</v>
      </c>
      <c r="C1108" s="1">
        <v>26260</v>
      </c>
      <c r="D1108" t="s">
        <v>23</v>
      </c>
      <c r="E1108" s="2" t="s">
        <v>169</v>
      </c>
      <c r="F1108" s="2" t="s">
        <v>34</v>
      </c>
      <c r="G1108" s="2" t="s">
        <v>26</v>
      </c>
      <c r="H1108" s="3">
        <v>35010</v>
      </c>
      <c r="I1108" s="2">
        <v>1995</v>
      </c>
      <c r="J1108" s="2">
        <v>1997</v>
      </c>
      <c r="K1108" s="3">
        <v>43677</v>
      </c>
      <c r="L1108" s="2">
        <v>0</v>
      </c>
      <c r="M1108" s="2" t="s">
        <v>28</v>
      </c>
      <c r="N1108" s="2">
        <v>47</v>
      </c>
      <c r="O1108" s="2">
        <v>23.96</v>
      </c>
      <c r="P1108" s="2">
        <v>47.69</v>
      </c>
      <c r="Q1108" s="2">
        <v>104.33</v>
      </c>
      <c r="R1108" s="2">
        <v>203.2</v>
      </c>
      <c r="S1108" s="2">
        <v>203.2</v>
      </c>
      <c r="T1108" s="2">
        <v>25.27</v>
      </c>
      <c r="U1108" s="2">
        <v>85</v>
      </c>
      <c r="V1108" s="2" t="s">
        <v>28</v>
      </c>
      <c r="X1108" s="2"/>
      <c r="Y1108" s="2"/>
    </row>
    <row r="1109" spans="1:26" x14ac:dyDescent="0.25">
      <c r="A1109">
        <v>1108</v>
      </c>
      <c r="B1109" t="s">
        <v>1143</v>
      </c>
      <c r="C1109" s="1">
        <v>22182</v>
      </c>
      <c r="D1109" t="s">
        <v>23</v>
      </c>
      <c r="E1109" s="2" t="s">
        <v>169</v>
      </c>
      <c r="F1109" s="2" t="s">
        <v>34</v>
      </c>
      <c r="G1109" s="2" t="s">
        <v>26</v>
      </c>
      <c r="H1109" s="3">
        <v>30253</v>
      </c>
      <c r="I1109" s="2">
        <v>1982</v>
      </c>
      <c r="J1109" s="2">
        <v>1985</v>
      </c>
      <c r="K1109" s="3">
        <v>43677</v>
      </c>
      <c r="L1109" s="2">
        <v>0</v>
      </c>
      <c r="M1109" s="2" t="s">
        <v>28</v>
      </c>
      <c r="N1109" s="2">
        <v>58</v>
      </c>
      <c r="O1109" s="2">
        <v>22.1</v>
      </c>
      <c r="P1109" s="2">
        <v>58.85</v>
      </c>
      <c r="Q1109" s="2">
        <v>88.45</v>
      </c>
      <c r="R1109" s="2">
        <v>203.2</v>
      </c>
      <c r="S1109" s="2">
        <v>203.2</v>
      </c>
      <c r="T1109" s="2">
        <v>21.42</v>
      </c>
      <c r="U1109" s="2">
        <v>157</v>
      </c>
      <c r="V1109" s="2" t="s">
        <v>28</v>
      </c>
      <c r="X1109" s="2"/>
      <c r="Y1109" s="2"/>
    </row>
    <row r="1110" spans="1:26" x14ac:dyDescent="0.25">
      <c r="A1110">
        <v>1109</v>
      </c>
      <c r="B1110" t="s">
        <v>1144</v>
      </c>
      <c r="C1110" s="1">
        <v>30831</v>
      </c>
      <c r="D1110" t="s">
        <v>85</v>
      </c>
      <c r="E1110" s="2" t="s">
        <v>169</v>
      </c>
      <c r="F1110" s="2" t="s">
        <v>34</v>
      </c>
      <c r="G1110" s="2" t="s">
        <v>26</v>
      </c>
      <c r="H1110" s="3">
        <v>37923</v>
      </c>
      <c r="I1110" s="2">
        <v>2003</v>
      </c>
      <c r="J1110" s="2">
        <v>2020</v>
      </c>
      <c r="K1110" s="3">
        <v>43677</v>
      </c>
      <c r="L1110" s="2">
        <v>0</v>
      </c>
      <c r="M1110" s="2" t="s">
        <v>28</v>
      </c>
      <c r="N1110" s="2">
        <v>35</v>
      </c>
      <c r="O1110" s="2">
        <v>19.420000000000002</v>
      </c>
      <c r="P1110" s="2">
        <v>35.17</v>
      </c>
      <c r="Q1110" s="2">
        <v>108.86</v>
      </c>
      <c r="R1110" s="2">
        <v>203.2</v>
      </c>
      <c r="S1110" s="2">
        <v>203.2</v>
      </c>
      <c r="T1110" s="2">
        <v>26.36</v>
      </c>
      <c r="U1110" s="2">
        <v>830</v>
      </c>
      <c r="V1110" s="2" t="s">
        <v>28</v>
      </c>
      <c r="X1110" s="2"/>
      <c r="Y1110" s="2"/>
    </row>
    <row r="1111" spans="1:26" x14ac:dyDescent="0.25">
      <c r="A1111">
        <v>1110</v>
      </c>
      <c r="B1111" t="s">
        <v>1145</v>
      </c>
      <c r="C1111" s="1">
        <v>17795</v>
      </c>
      <c r="D1111" t="s">
        <v>23</v>
      </c>
      <c r="E1111" s="2" t="s">
        <v>121</v>
      </c>
      <c r="F1111" s="2" t="s">
        <v>34</v>
      </c>
      <c r="G1111" s="2" t="s">
        <v>26</v>
      </c>
      <c r="H1111" s="3">
        <v>27320</v>
      </c>
      <c r="I1111" s="2">
        <v>1974</v>
      </c>
      <c r="J1111" s="2">
        <v>1978</v>
      </c>
      <c r="K1111" s="3">
        <v>43677</v>
      </c>
      <c r="L1111" s="2">
        <v>0</v>
      </c>
      <c r="M1111" s="2" t="s">
        <v>28</v>
      </c>
      <c r="N1111" s="2">
        <v>70</v>
      </c>
      <c r="O1111" s="2">
        <v>26.08</v>
      </c>
      <c r="P1111" s="2">
        <v>70.86</v>
      </c>
      <c r="Q1111" s="2">
        <v>97.52</v>
      </c>
      <c r="R1111" s="2">
        <v>203.2</v>
      </c>
      <c r="S1111" s="2">
        <v>203.2</v>
      </c>
      <c r="T1111" s="2">
        <v>23.62</v>
      </c>
      <c r="U1111" s="2">
        <v>218</v>
      </c>
      <c r="V1111" s="2" t="s">
        <v>28</v>
      </c>
      <c r="X1111" s="2"/>
      <c r="Y1111" s="2"/>
    </row>
    <row r="1112" spans="1:26" x14ac:dyDescent="0.25">
      <c r="A1112">
        <v>1111</v>
      </c>
      <c r="B1112" t="s">
        <v>1146</v>
      </c>
      <c r="C1112" s="1">
        <v>31228</v>
      </c>
      <c r="D1112" t="s">
        <v>85</v>
      </c>
      <c r="E1112" s="2" t="s">
        <v>169</v>
      </c>
      <c r="F1112" s="2" t="s">
        <v>34</v>
      </c>
      <c r="G1112" s="2" t="s">
        <v>43</v>
      </c>
      <c r="H1112" s="3">
        <v>38294</v>
      </c>
      <c r="I1112" s="2">
        <v>2004</v>
      </c>
      <c r="J1112" s="2">
        <v>2020</v>
      </c>
      <c r="K1112" s="3">
        <v>43677</v>
      </c>
      <c r="L1112" s="2">
        <v>0</v>
      </c>
      <c r="M1112" s="2" t="s">
        <v>28</v>
      </c>
      <c r="N1112" s="2">
        <v>34</v>
      </c>
      <c r="O1112" s="2">
        <v>19.350000000000001</v>
      </c>
      <c r="P1112" s="2">
        <v>34.08</v>
      </c>
      <c r="Q1112" s="2">
        <v>97.52</v>
      </c>
      <c r="R1112" s="2">
        <v>203.2</v>
      </c>
      <c r="S1112" s="2">
        <v>203.2</v>
      </c>
      <c r="T1112" s="2">
        <v>23.62</v>
      </c>
      <c r="U1112" s="2">
        <v>700</v>
      </c>
      <c r="V1112" s="2" t="s">
        <v>28</v>
      </c>
      <c r="X1112" s="2"/>
      <c r="Y1112" s="2"/>
    </row>
    <row r="1113" spans="1:26" x14ac:dyDescent="0.25">
      <c r="A1113">
        <v>1112</v>
      </c>
      <c r="B1113" t="s">
        <v>1147</v>
      </c>
      <c r="C1113" s="1">
        <v>12222</v>
      </c>
      <c r="D1113" t="s">
        <v>23</v>
      </c>
      <c r="E1113" s="2" t="s">
        <v>80</v>
      </c>
      <c r="F1113" s="2" t="s">
        <v>34</v>
      </c>
      <c r="G1113" s="2" t="s">
        <v>30</v>
      </c>
      <c r="H1113" s="3">
        <v>20774</v>
      </c>
      <c r="I1113" s="2">
        <v>1956</v>
      </c>
      <c r="J1113" s="2">
        <v>1957</v>
      </c>
      <c r="K1113" s="3">
        <v>42374</v>
      </c>
      <c r="L1113" s="2">
        <v>1</v>
      </c>
      <c r="M1113" s="2" t="s">
        <v>27</v>
      </c>
      <c r="N1113" s="2">
        <v>82</v>
      </c>
      <c r="O1113" s="2">
        <v>23.41</v>
      </c>
      <c r="P1113" s="2">
        <v>82.55</v>
      </c>
      <c r="Q1113" s="2">
        <v>99.79</v>
      </c>
      <c r="R1113" s="2">
        <v>203.2</v>
      </c>
      <c r="S1113" s="2">
        <v>203.2</v>
      </c>
      <c r="T1113" s="2">
        <v>24.17</v>
      </c>
      <c r="U1113" s="2">
        <v>19</v>
      </c>
      <c r="V1113" s="2" t="s">
        <v>28</v>
      </c>
      <c r="W1113" s="2" t="s">
        <v>4399</v>
      </c>
      <c r="X1113" s="2" t="s">
        <v>4520</v>
      </c>
      <c r="Y1113" s="2" t="s">
        <v>4401</v>
      </c>
      <c r="Z1113" t="s">
        <v>4897</v>
      </c>
    </row>
    <row r="1114" spans="1:26" x14ac:dyDescent="0.25">
      <c r="A1114">
        <v>1113</v>
      </c>
      <c r="B1114" t="s">
        <v>1148</v>
      </c>
      <c r="C1114" s="1">
        <v>25051</v>
      </c>
      <c r="D1114" t="s">
        <v>23</v>
      </c>
      <c r="E1114" s="2" t="s">
        <v>280</v>
      </c>
      <c r="F1114" s="2" t="s">
        <v>34</v>
      </c>
      <c r="G1114" s="2" t="s">
        <v>26</v>
      </c>
      <c r="H1114" s="3">
        <v>33544</v>
      </c>
      <c r="I1114" s="2">
        <v>1991</v>
      </c>
      <c r="J1114" s="2">
        <v>2006</v>
      </c>
      <c r="K1114" s="3">
        <v>43677</v>
      </c>
      <c r="L1114" s="2">
        <v>0</v>
      </c>
      <c r="M1114" s="2" t="s">
        <v>28</v>
      </c>
      <c r="N1114" s="2">
        <v>50</v>
      </c>
      <c r="O1114" s="2">
        <v>23.25</v>
      </c>
      <c r="P1114" s="2">
        <v>51</v>
      </c>
      <c r="Q1114" s="2">
        <v>92.99</v>
      </c>
      <c r="R1114" s="2">
        <v>203.2</v>
      </c>
      <c r="S1114" s="2">
        <v>203.2</v>
      </c>
      <c r="T1114" s="2">
        <v>22.52</v>
      </c>
      <c r="U1114" s="2">
        <v>1001</v>
      </c>
      <c r="V1114" s="2" t="s">
        <v>27</v>
      </c>
      <c r="X1114" s="2"/>
      <c r="Y1114" s="2"/>
    </row>
    <row r="1115" spans="1:26" x14ac:dyDescent="0.25">
      <c r="A1115">
        <v>1114</v>
      </c>
      <c r="B1115" t="s">
        <v>1149</v>
      </c>
      <c r="C1115" s="1">
        <v>30877</v>
      </c>
      <c r="D1115" t="s">
        <v>23</v>
      </c>
      <c r="E1115" s="2" t="s">
        <v>169</v>
      </c>
      <c r="F1115" s="2" t="s">
        <v>34</v>
      </c>
      <c r="G1115" s="2" t="s">
        <v>43</v>
      </c>
      <c r="H1115" s="3">
        <v>39022</v>
      </c>
      <c r="I1115" s="2">
        <v>2006</v>
      </c>
      <c r="J1115" s="2">
        <v>2012</v>
      </c>
      <c r="K1115" s="3">
        <v>43677</v>
      </c>
      <c r="L1115" s="2">
        <v>0</v>
      </c>
      <c r="M1115" s="2" t="s">
        <v>28</v>
      </c>
      <c r="N1115" s="2">
        <v>35</v>
      </c>
      <c r="O1115" s="2">
        <v>22.3</v>
      </c>
      <c r="P1115" s="2">
        <v>35.04</v>
      </c>
      <c r="Q1115" s="2">
        <v>94.35</v>
      </c>
      <c r="R1115" s="2">
        <v>203.2</v>
      </c>
      <c r="S1115" s="2">
        <v>203.2</v>
      </c>
      <c r="T1115" s="2">
        <v>22.85</v>
      </c>
      <c r="U1115" s="2">
        <v>221</v>
      </c>
      <c r="V1115" s="2" t="s">
        <v>28</v>
      </c>
      <c r="X1115" s="2"/>
      <c r="Y1115" s="2"/>
    </row>
    <row r="1116" spans="1:26" x14ac:dyDescent="0.25">
      <c r="A1116">
        <v>1115</v>
      </c>
      <c r="B1116" t="s">
        <v>1150</v>
      </c>
      <c r="C1116" s="1">
        <v>24944</v>
      </c>
      <c r="D1116" t="s">
        <v>23</v>
      </c>
      <c r="E1116" s="2" t="s">
        <v>169</v>
      </c>
      <c r="F1116" s="2" t="s">
        <v>34</v>
      </c>
      <c r="G1116" s="2" t="s">
        <v>26</v>
      </c>
      <c r="H1116" s="3">
        <v>33191</v>
      </c>
      <c r="I1116" s="2">
        <v>1990</v>
      </c>
      <c r="J1116" s="2">
        <v>1991</v>
      </c>
      <c r="K1116" s="3">
        <v>43677</v>
      </c>
      <c r="L1116" s="2">
        <v>0</v>
      </c>
      <c r="M1116" s="2" t="s">
        <v>28</v>
      </c>
      <c r="N1116" s="2">
        <v>51</v>
      </c>
      <c r="O1116" s="2">
        <v>22.58</v>
      </c>
      <c r="P1116" s="2">
        <v>51.29</v>
      </c>
      <c r="Q1116" s="2">
        <v>95.25</v>
      </c>
      <c r="R1116" s="2">
        <v>203.2</v>
      </c>
      <c r="S1116" s="2">
        <v>203.2</v>
      </c>
      <c r="T1116" s="2">
        <v>23.07</v>
      </c>
      <c r="U1116" s="2">
        <v>7</v>
      </c>
      <c r="V1116" s="2" t="s">
        <v>28</v>
      </c>
      <c r="X1116" s="2"/>
      <c r="Y1116" s="2"/>
    </row>
    <row r="1117" spans="1:26" x14ac:dyDescent="0.25">
      <c r="A1117">
        <v>1116</v>
      </c>
      <c r="B1117" t="s">
        <v>1151</v>
      </c>
      <c r="C1117" s="1">
        <v>33754</v>
      </c>
      <c r="D1117" t="s">
        <v>85</v>
      </c>
      <c r="E1117" s="2" t="s">
        <v>169</v>
      </c>
      <c r="F1117" s="2" t="s">
        <v>34</v>
      </c>
      <c r="G1117" s="2" t="s">
        <v>26</v>
      </c>
      <c r="H1117" s="3">
        <v>41213</v>
      </c>
      <c r="I1117" s="2">
        <v>2012</v>
      </c>
      <c r="J1117" s="2">
        <v>2020</v>
      </c>
      <c r="K1117" s="3">
        <v>43677</v>
      </c>
      <c r="L1117" s="2">
        <v>0</v>
      </c>
      <c r="M1117" s="2" t="s">
        <v>28</v>
      </c>
      <c r="N1117" s="2">
        <v>27</v>
      </c>
      <c r="O1117" s="2">
        <v>20.420000000000002</v>
      </c>
      <c r="P1117" s="2">
        <v>27.17</v>
      </c>
      <c r="Q1117" s="2">
        <v>95.25</v>
      </c>
      <c r="R1117" s="2">
        <v>203.2</v>
      </c>
      <c r="S1117" s="2">
        <v>203.2</v>
      </c>
      <c r="T1117" s="2">
        <v>23.07</v>
      </c>
      <c r="U1117" s="2">
        <v>226</v>
      </c>
      <c r="V1117" s="2" t="s">
        <v>28</v>
      </c>
      <c r="X1117" s="2"/>
      <c r="Y1117" s="2"/>
    </row>
    <row r="1118" spans="1:26" x14ac:dyDescent="0.25">
      <c r="A1118">
        <v>1117</v>
      </c>
      <c r="B1118" t="s">
        <v>1152</v>
      </c>
      <c r="C1118" s="1">
        <v>15079</v>
      </c>
      <c r="D1118" t="s">
        <v>23</v>
      </c>
      <c r="E1118" s="2" t="s">
        <v>80</v>
      </c>
      <c r="F1118" s="2" t="s">
        <v>34</v>
      </c>
      <c r="G1118" s="2" t="s">
        <v>26</v>
      </c>
      <c r="H1118" s="3">
        <v>23680</v>
      </c>
      <c r="I1118" s="2">
        <v>1964</v>
      </c>
      <c r="J1118" s="2">
        <v>1971</v>
      </c>
      <c r="K1118" s="3">
        <v>37503</v>
      </c>
      <c r="L1118" s="2">
        <v>1</v>
      </c>
      <c r="M1118" s="2" t="s">
        <v>27</v>
      </c>
      <c r="N1118" s="2">
        <v>61</v>
      </c>
      <c r="O1118" s="2">
        <v>23.55</v>
      </c>
      <c r="P1118" s="2">
        <v>61.39</v>
      </c>
      <c r="Q1118" s="2">
        <v>95.25</v>
      </c>
      <c r="R1118" s="2">
        <v>203.2</v>
      </c>
      <c r="S1118" s="2">
        <v>203.2</v>
      </c>
      <c r="T1118" s="2">
        <v>23.07</v>
      </c>
      <c r="U1118" s="2">
        <v>454</v>
      </c>
      <c r="V1118" s="2" t="s">
        <v>28</v>
      </c>
      <c r="W1118" s="2" t="s">
        <v>4384</v>
      </c>
      <c r="X1118" s="2" t="s">
        <v>4530</v>
      </c>
      <c r="Y1118" s="2" t="s">
        <v>4461</v>
      </c>
      <c r="Z1118" s="2" t="s">
        <v>4896</v>
      </c>
    </row>
    <row r="1119" spans="1:26" x14ac:dyDescent="0.25">
      <c r="A1119">
        <v>1118</v>
      </c>
      <c r="B1119" t="s">
        <v>1153</v>
      </c>
      <c r="C1119" s="1">
        <v>19202</v>
      </c>
      <c r="D1119" t="s">
        <v>23</v>
      </c>
      <c r="E1119" s="2" t="s">
        <v>121</v>
      </c>
      <c r="F1119" s="2" t="s">
        <v>34</v>
      </c>
      <c r="G1119" s="2" t="s">
        <v>26</v>
      </c>
      <c r="H1119" s="3">
        <v>28088</v>
      </c>
      <c r="I1119" s="2">
        <v>1976</v>
      </c>
      <c r="J1119" s="2">
        <v>1980</v>
      </c>
      <c r="K1119" s="3">
        <v>41890</v>
      </c>
      <c r="L1119" s="2">
        <v>1</v>
      </c>
      <c r="M1119" s="2" t="s">
        <v>27</v>
      </c>
      <c r="N1119" s="2">
        <v>62</v>
      </c>
      <c r="O1119" s="2">
        <v>24.33</v>
      </c>
      <c r="P1119" s="2">
        <v>62.12</v>
      </c>
      <c r="Q1119" s="2">
        <v>95.25</v>
      </c>
      <c r="R1119" s="2">
        <v>203.2</v>
      </c>
      <c r="S1119" s="2">
        <v>203.2</v>
      </c>
      <c r="T1119" s="2">
        <v>23.07</v>
      </c>
      <c r="U1119" s="2">
        <v>171</v>
      </c>
      <c r="V1119" s="2" t="s">
        <v>28</v>
      </c>
      <c r="X1119" s="2" t="s">
        <v>4531</v>
      </c>
      <c r="Y1119" s="2" t="s">
        <v>4437</v>
      </c>
      <c r="Z1119" s="2" t="s">
        <v>4901</v>
      </c>
    </row>
    <row r="1120" spans="1:26" x14ac:dyDescent="0.25">
      <c r="A1120">
        <v>1119</v>
      </c>
      <c r="B1120" t="s">
        <v>1154</v>
      </c>
      <c r="C1120" s="1">
        <v>31167</v>
      </c>
      <c r="D1120" t="s">
        <v>23</v>
      </c>
      <c r="E1120" s="2" t="s">
        <v>169</v>
      </c>
      <c r="F1120" s="2" t="s">
        <v>34</v>
      </c>
      <c r="G1120" s="2" t="s">
        <v>26</v>
      </c>
      <c r="H1120" s="3">
        <v>38657</v>
      </c>
      <c r="I1120" s="2">
        <v>2005</v>
      </c>
      <c r="J1120" s="2">
        <v>2017</v>
      </c>
      <c r="K1120" s="3">
        <v>43677</v>
      </c>
      <c r="L1120" s="2">
        <v>0</v>
      </c>
      <c r="M1120" s="2" t="s">
        <v>28</v>
      </c>
      <c r="N1120" s="2">
        <v>34</v>
      </c>
      <c r="O1120" s="2">
        <v>20.51</v>
      </c>
      <c r="P1120" s="2">
        <v>34.25</v>
      </c>
      <c r="Q1120" s="2">
        <v>113.4</v>
      </c>
      <c r="R1120" s="2">
        <v>203.2</v>
      </c>
      <c r="S1120" s="2">
        <v>203.2</v>
      </c>
      <c r="T1120" s="2">
        <v>27.46</v>
      </c>
      <c r="U1120" s="2">
        <v>625</v>
      </c>
      <c r="V1120" s="2" t="s">
        <v>28</v>
      </c>
      <c r="X1120" s="2"/>
      <c r="Y1120" s="2"/>
    </row>
    <row r="1121" spans="1:26" x14ac:dyDescent="0.25">
      <c r="A1121">
        <v>1120</v>
      </c>
      <c r="B1121" t="s">
        <v>1155</v>
      </c>
      <c r="C1121" s="1">
        <v>18719</v>
      </c>
      <c r="D1121" t="s">
        <v>23</v>
      </c>
      <c r="E1121" s="2" t="s">
        <v>121</v>
      </c>
      <c r="F1121" s="2" t="s">
        <v>34</v>
      </c>
      <c r="G1121" s="2" t="s">
        <v>26</v>
      </c>
      <c r="H1121" s="3">
        <v>28055</v>
      </c>
      <c r="I1121" s="2">
        <v>1976</v>
      </c>
      <c r="J1121" s="2">
        <v>1980</v>
      </c>
      <c r="K1121" s="3">
        <v>43444</v>
      </c>
      <c r="L1121" s="2">
        <v>1</v>
      </c>
      <c r="M1121" s="2" t="s">
        <v>27</v>
      </c>
      <c r="N1121" s="2">
        <v>67</v>
      </c>
      <c r="O1121" s="2">
        <v>25.56</v>
      </c>
      <c r="P1121" s="2">
        <v>67.69</v>
      </c>
      <c r="Q1121" s="2">
        <v>102.06</v>
      </c>
      <c r="R1121" s="2">
        <v>203.2</v>
      </c>
      <c r="S1121" s="2">
        <v>203.2</v>
      </c>
      <c r="T1121" s="2">
        <v>24.72</v>
      </c>
      <c r="U1121" s="2">
        <v>235</v>
      </c>
      <c r="V1121" s="2" t="s">
        <v>28</v>
      </c>
      <c r="X1121" s="2" t="s">
        <v>4532</v>
      </c>
      <c r="Y1121" s="2" t="s">
        <v>4533</v>
      </c>
      <c r="Z1121" s="2" t="s">
        <v>4435</v>
      </c>
    </row>
    <row r="1122" spans="1:26" x14ac:dyDescent="0.25">
      <c r="A1122">
        <v>1121</v>
      </c>
      <c r="B1122" t="s">
        <v>1156</v>
      </c>
      <c r="C1122" s="1">
        <v>28450</v>
      </c>
      <c r="D1122" t="s">
        <v>23</v>
      </c>
      <c r="E1122" s="2" t="s">
        <v>169</v>
      </c>
      <c r="F1122" s="2" t="s">
        <v>34</v>
      </c>
      <c r="G1122" s="2" t="s">
        <v>26</v>
      </c>
      <c r="H1122" s="3">
        <v>37561</v>
      </c>
      <c r="I1122" s="2">
        <v>2002</v>
      </c>
      <c r="J1122" s="2">
        <v>2003</v>
      </c>
      <c r="K1122" s="3">
        <v>43677</v>
      </c>
      <c r="L1122" s="2">
        <v>0</v>
      </c>
      <c r="M1122" s="2" t="s">
        <v>28</v>
      </c>
      <c r="N1122" s="2">
        <v>41</v>
      </c>
      <c r="O1122" s="2">
        <v>24.94</v>
      </c>
      <c r="P1122" s="2">
        <v>41.69</v>
      </c>
      <c r="Q1122" s="2">
        <v>102.06</v>
      </c>
      <c r="R1122" s="2">
        <v>203.2</v>
      </c>
      <c r="S1122" s="2">
        <v>203.2</v>
      </c>
      <c r="T1122" s="2">
        <v>24.72</v>
      </c>
      <c r="U1122" s="2">
        <v>75</v>
      </c>
      <c r="V1122" s="2" t="s">
        <v>28</v>
      </c>
      <c r="X1122" s="2"/>
      <c r="Y1122" s="2"/>
    </row>
    <row r="1123" spans="1:26" x14ac:dyDescent="0.25">
      <c r="A1123">
        <v>1122</v>
      </c>
      <c r="B1123" t="s">
        <v>1157</v>
      </c>
      <c r="C1123" s="1">
        <v>28742</v>
      </c>
      <c r="D1123" t="s">
        <v>23</v>
      </c>
      <c r="E1123" s="2" t="s">
        <v>169</v>
      </c>
      <c r="F1123" s="2" t="s">
        <v>34</v>
      </c>
      <c r="G1123" s="2" t="s">
        <v>43</v>
      </c>
      <c r="H1123" s="3">
        <v>37196</v>
      </c>
      <c r="I1123" s="2">
        <v>2001</v>
      </c>
      <c r="J1123" s="2">
        <v>2014</v>
      </c>
      <c r="K1123" s="3">
        <v>43677</v>
      </c>
      <c r="L1123" s="2">
        <v>0</v>
      </c>
      <c r="M1123" s="2" t="s">
        <v>28</v>
      </c>
      <c r="N1123" s="2">
        <v>40</v>
      </c>
      <c r="O1123" s="2">
        <v>23.15</v>
      </c>
      <c r="P1123" s="2">
        <v>40.89</v>
      </c>
      <c r="Q1123" s="2">
        <v>99.79</v>
      </c>
      <c r="R1123" s="2">
        <v>203.2</v>
      </c>
      <c r="S1123" s="2">
        <v>203.2</v>
      </c>
      <c r="T1123" s="2">
        <v>24.17</v>
      </c>
      <c r="U1123" s="2">
        <v>977</v>
      </c>
      <c r="V1123" s="2" t="s">
        <v>28</v>
      </c>
      <c r="X1123" s="2"/>
      <c r="Y1123" s="2"/>
    </row>
    <row r="1124" spans="1:26" x14ac:dyDescent="0.25">
      <c r="A1124">
        <v>1123</v>
      </c>
      <c r="B1124" t="s">
        <v>1158</v>
      </c>
      <c r="C1124" s="1">
        <v>32491</v>
      </c>
      <c r="D1124" t="s">
        <v>85</v>
      </c>
      <c r="E1124" s="2" t="s">
        <v>280</v>
      </c>
      <c r="F1124" s="2" t="s">
        <v>25</v>
      </c>
      <c r="G1124" s="2" t="s">
        <v>26</v>
      </c>
      <c r="H1124" s="3">
        <v>39749</v>
      </c>
      <c r="I1124" s="2">
        <v>2008</v>
      </c>
      <c r="J1124" s="2">
        <v>2020</v>
      </c>
      <c r="K1124" s="3">
        <v>43677</v>
      </c>
      <c r="L1124" s="2">
        <v>0</v>
      </c>
      <c r="M1124" s="2" t="s">
        <v>28</v>
      </c>
      <c r="N1124" s="2">
        <v>30</v>
      </c>
      <c r="O1124" s="2">
        <v>19.87</v>
      </c>
      <c r="P1124" s="2">
        <v>30.63</v>
      </c>
      <c r="Q1124" s="2">
        <v>90.72</v>
      </c>
      <c r="R1124" s="2">
        <v>203.2</v>
      </c>
      <c r="S1124" s="2">
        <v>203.2</v>
      </c>
      <c r="T1124" s="2">
        <v>21.97</v>
      </c>
      <c r="U1124" s="2">
        <v>469</v>
      </c>
      <c r="V1124" s="2" t="s">
        <v>28</v>
      </c>
      <c r="X1124" s="2"/>
      <c r="Y1124" s="2"/>
    </row>
    <row r="1125" spans="1:26" x14ac:dyDescent="0.25">
      <c r="A1125">
        <v>1124</v>
      </c>
      <c r="B1125" t="s">
        <v>1159</v>
      </c>
      <c r="C1125" s="1">
        <v>28882</v>
      </c>
      <c r="D1125" t="s">
        <v>23</v>
      </c>
      <c r="E1125" s="2" t="s">
        <v>169</v>
      </c>
      <c r="F1125" s="2" t="s">
        <v>34</v>
      </c>
      <c r="G1125" s="2" t="s">
        <v>26</v>
      </c>
      <c r="H1125" s="3">
        <v>37561</v>
      </c>
      <c r="I1125" s="2">
        <v>2002</v>
      </c>
      <c r="J1125" s="2">
        <v>2006</v>
      </c>
      <c r="K1125" s="3">
        <v>43677</v>
      </c>
      <c r="L1125" s="2">
        <v>0</v>
      </c>
      <c r="M1125" s="2" t="s">
        <v>28</v>
      </c>
      <c r="N1125" s="2">
        <v>40</v>
      </c>
      <c r="O1125" s="2">
        <v>23.76</v>
      </c>
      <c r="P1125" s="2">
        <v>40.51</v>
      </c>
      <c r="Q1125" s="2">
        <v>117.93</v>
      </c>
      <c r="R1125" s="2">
        <v>203.2</v>
      </c>
      <c r="S1125" s="2">
        <v>203.2</v>
      </c>
      <c r="T1125" s="2">
        <v>28.56</v>
      </c>
      <c r="U1125" s="2">
        <v>162</v>
      </c>
      <c r="V1125" s="2" t="s">
        <v>28</v>
      </c>
      <c r="X1125" s="2"/>
      <c r="Y1125" s="2"/>
    </row>
    <row r="1126" spans="1:26" x14ac:dyDescent="0.25">
      <c r="A1126">
        <v>1125</v>
      </c>
      <c r="B1126" t="s">
        <v>1160</v>
      </c>
      <c r="C1126" s="1">
        <v>33451</v>
      </c>
      <c r="D1126" t="s">
        <v>23</v>
      </c>
      <c r="E1126" s="2" t="s">
        <v>169</v>
      </c>
      <c r="F1126" s="2" t="s">
        <v>34</v>
      </c>
      <c r="G1126" s="2" t="s">
        <v>26</v>
      </c>
      <c r="H1126" s="3">
        <v>42073</v>
      </c>
      <c r="I1126" s="2">
        <v>2014</v>
      </c>
      <c r="J1126" s="2">
        <v>2015</v>
      </c>
      <c r="K1126" s="3">
        <v>43677</v>
      </c>
      <c r="L1126" s="2">
        <v>0</v>
      </c>
      <c r="M1126" s="2" t="s">
        <v>28</v>
      </c>
      <c r="N1126" s="2">
        <v>27</v>
      </c>
      <c r="O1126" s="2">
        <v>23.61</v>
      </c>
      <c r="P1126" s="2">
        <v>28</v>
      </c>
      <c r="Q1126" s="2">
        <v>111.13</v>
      </c>
      <c r="R1126" s="2">
        <v>203.2</v>
      </c>
      <c r="S1126" s="2">
        <v>203.2</v>
      </c>
      <c r="T1126" s="2">
        <v>26.91</v>
      </c>
      <c r="U1126" s="2">
        <v>2</v>
      </c>
      <c r="V1126" s="2" t="s">
        <v>28</v>
      </c>
      <c r="X1126" s="2"/>
      <c r="Y1126" s="2"/>
    </row>
    <row r="1127" spans="1:26" x14ac:dyDescent="0.25">
      <c r="A1127">
        <v>1126</v>
      </c>
      <c r="B1127" t="s">
        <v>1161</v>
      </c>
      <c r="C1127" s="1">
        <v>34042</v>
      </c>
      <c r="D1127" t="s">
        <v>23</v>
      </c>
      <c r="E1127" s="2" t="s">
        <v>169</v>
      </c>
      <c r="F1127" s="2" t="s">
        <v>25</v>
      </c>
      <c r="G1127" s="2" t="s">
        <v>26</v>
      </c>
      <c r="H1127" s="3">
        <v>41577</v>
      </c>
      <c r="I1127" s="2">
        <v>2013</v>
      </c>
      <c r="J1127" s="2">
        <v>2017</v>
      </c>
      <c r="K1127" s="3">
        <v>43677</v>
      </c>
      <c r="L1127" s="2">
        <v>0</v>
      </c>
      <c r="M1127" s="2" t="s">
        <v>28</v>
      </c>
      <c r="N1127" s="2">
        <v>26</v>
      </c>
      <c r="O1127" s="2">
        <v>20.63</v>
      </c>
      <c r="P1127" s="2">
        <v>26.38</v>
      </c>
      <c r="Q1127" s="2">
        <v>111.13</v>
      </c>
      <c r="R1127" s="2">
        <v>203.2</v>
      </c>
      <c r="S1127" s="2">
        <v>203.2</v>
      </c>
      <c r="T1127" s="2">
        <v>26.91</v>
      </c>
      <c r="U1127" s="2">
        <v>105</v>
      </c>
      <c r="V1127" s="2" t="s">
        <v>28</v>
      </c>
      <c r="X1127" s="2"/>
      <c r="Y1127" s="2"/>
    </row>
    <row r="1128" spans="1:26" x14ac:dyDescent="0.25">
      <c r="A1128">
        <v>1127</v>
      </c>
      <c r="B1128" t="s">
        <v>1162</v>
      </c>
      <c r="C1128" s="1">
        <v>24967</v>
      </c>
      <c r="D1128" t="s">
        <v>23</v>
      </c>
      <c r="E1128" s="2" t="s">
        <v>169</v>
      </c>
      <c r="F1128" s="2" t="s">
        <v>34</v>
      </c>
      <c r="G1128" s="2" t="s">
        <v>26</v>
      </c>
      <c r="H1128" s="3">
        <v>33543</v>
      </c>
      <c r="I1128" s="2">
        <v>1991</v>
      </c>
      <c r="J1128" s="2">
        <v>2001</v>
      </c>
      <c r="K1128" s="3">
        <v>43677</v>
      </c>
      <c r="L1128" s="2">
        <v>0</v>
      </c>
      <c r="M1128" s="2" t="s">
        <v>28</v>
      </c>
      <c r="N1128" s="2">
        <v>51</v>
      </c>
      <c r="O1128" s="2">
        <v>23.48</v>
      </c>
      <c r="P1128" s="2">
        <v>51.23</v>
      </c>
      <c r="Q1128" s="2">
        <v>99.79</v>
      </c>
      <c r="R1128" s="2">
        <v>203.2</v>
      </c>
      <c r="S1128" s="2">
        <v>203.2</v>
      </c>
      <c r="T1128" s="2">
        <v>24.17</v>
      </c>
      <c r="U1128" s="2">
        <v>492</v>
      </c>
      <c r="V1128" s="2" t="s">
        <v>28</v>
      </c>
      <c r="X1128" s="2"/>
      <c r="Y1128" s="2"/>
    </row>
    <row r="1129" spans="1:26" x14ac:dyDescent="0.25">
      <c r="A1129">
        <v>1128</v>
      </c>
      <c r="B1129" t="s">
        <v>1163</v>
      </c>
      <c r="C1129" s="1">
        <v>11886</v>
      </c>
      <c r="D1129" t="s">
        <v>23</v>
      </c>
      <c r="E1129" s="2" t="s">
        <v>24</v>
      </c>
      <c r="F1129" s="2" t="s">
        <v>34</v>
      </c>
      <c r="G1129" s="2" t="s">
        <v>30</v>
      </c>
      <c r="H1129" s="3">
        <v>20755</v>
      </c>
      <c r="I1129" s="2">
        <v>1956</v>
      </c>
      <c r="J1129" s="2">
        <v>1957</v>
      </c>
      <c r="K1129" s="3">
        <v>40386</v>
      </c>
      <c r="L1129" s="2">
        <v>1</v>
      </c>
      <c r="M1129" s="2" t="s">
        <v>27</v>
      </c>
      <c r="N1129" s="2">
        <v>78</v>
      </c>
      <c r="O1129" s="2">
        <v>24.28</v>
      </c>
      <c r="P1129" s="2">
        <v>78.03</v>
      </c>
      <c r="Q1129" s="2">
        <v>95.25</v>
      </c>
      <c r="R1129" s="2">
        <v>203.2</v>
      </c>
      <c r="S1129" s="2">
        <v>203.2</v>
      </c>
      <c r="T1129" s="2">
        <v>23.07</v>
      </c>
      <c r="U1129" s="2">
        <v>6</v>
      </c>
      <c r="V1129" s="2" t="s">
        <v>28</v>
      </c>
      <c r="W1129" s="2" t="s">
        <v>4399</v>
      </c>
      <c r="X1129" s="2" t="s">
        <v>4496</v>
      </c>
      <c r="Y1129" s="2" t="s">
        <v>4401</v>
      </c>
      <c r="Z1129" s="2" t="s">
        <v>4469</v>
      </c>
    </row>
    <row r="1130" spans="1:26" x14ac:dyDescent="0.25">
      <c r="A1130">
        <v>1129</v>
      </c>
      <c r="B1130" t="s">
        <v>1164</v>
      </c>
      <c r="C1130" s="1">
        <v>23656</v>
      </c>
      <c r="D1130" t="s">
        <v>23</v>
      </c>
      <c r="E1130" s="2" t="s">
        <v>169</v>
      </c>
      <c r="F1130" s="2" t="s">
        <v>34</v>
      </c>
      <c r="G1130" s="2" t="s">
        <v>26</v>
      </c>
      <c r="H1130" s="3">
        <v>32452</v>
      </c>
      <c r="I1130" s="2">
        <v>1988</v>
      </c>
      <c r="J1130" s="2">
        <v>1989</v>
      </c>
      <c r="K1130" s="3">
        <v>32734</v>
      </c>
      <c r="L1130" s="2">
        <v>1</v>
      </c>
      <c r="M1130" s="2" t="s">
        <v>27</v>
      </c>
      <c r="N1130" s="2">
        <v>24</v>
      </c>
      <c r="O1130" s="2">
        <v>24.08</v>
      </c>
      <c r="P1130" s="2">
        <v>24.85</v>
      </c>
      <c r="Q1130" s="2">
        <v>92.99</v>
      </c>
      <c r="R1130" s="2">
        <v>203.2</v>
      </c>
      <c r="S1130" s="2">
        <v>203.2</v>
      </c>
      <c r="T1130" s="2">
        <v>22.52</v>
      </c>
      <c r="U1130" s="2">
        <v>64</v>
      </c>
      <c r="V1130" s="2" t="s">
        <v>28</v>
      </c>
      <c r="W1130" s="2" t="s">
        <v>4402</v>
      </c>
      <c r="X1130" s="2" t="s">
        <v>4534</v>
      </c>
      <c r="Y1130" s="2" t="s">
        <v>4535</v>
      </c>
      <c r="Z1130" s="2" t="s">
        <v>4902</v>
      </c>
    </row>
    <row r="1131" spans="1:26" x14ac:dyDescent="0.25">
      <c r="A1131">
        <v>1130</v>
      </c>
      <c r="B1131" t="s">
        <v>1165</v>
      </c>
      <c r="C1131" s="1">
        <v>23511</v>
      </c>
      <c r="D1131" t="s">
        <v>23</v>
      </c>
      <c r="E1131" s="2" t="s">
        <v>169</v>
      </c>
      <c r="F1131" s="2" t="s">
        <v>34</v>
      </c>
      <c r="G1131" s="2" t="s">
        <v>26</v>
      </c>
      <c r="H1131" s="3">
        <v>31716</v>
      </c>
      <c r="I1131" s="2">
        <v>1986</v>
      </c>
      <c r="J1131" s="2">
        <v>1989</v>
      </c>
      <c r="K1131" s="3">
        <v>43677</v>
      </c>
      <c r="L1131" s="2">
        <v>0</v>
      </c>
      <c r="M1131" s="2" t="s">
        <v>28</v>
      </c>
      <c r="N1131" s="2">
        <v>55</v>
      </c>
      <c r="O1131" s="2">
        <v>22.46</v>
      </c>
      <c r="P1131" s="2">
        <v>55.21</v>
      </c>
      <c r="Q1131" s="2">
        <v>97.52</v>
      </c>
      <c r="R1131" s="2">
        <v>203.2</v>
      </c>
      <c r="S1131" s="2">
        <v>203.2</v>
      </c>
      <c r="T1131" s="2">
        <v>23.62</v>
      </c>
      <c r="U1131" s="2">
        <v>205</v>
      </c>
      <c r="V1131" s="2" t="s">
        <v>27</v>
      </c>
      <c r="X1131" s="2"/>
      <c r="Y1131" s="2"/>
    </row>
    <row r="1132" spans="1:26" x14ac:dyDescent="0.25">
      <c r="A1132">
        <v>1131</v>
      </c>
      <c r="B1132" t="s">
        <v>1166</v>
      </c>
      <c r="C1132" s="1">
        <v>22366</v>
      </c>
      <c r="D1132" t="s">
        <v>23</v>
      </c>
      <c r="E1132" s="2" t="s">
        <v>169</v>
      </c>
      <c r="F1132" s="2" t="s">
        <v>34</v>
      </c>
      <c r="G1132" s="2" t="s">
        <v>26</v>
      </c>
      <c r="H1132" s="3">
        <v>31824</v>
      </c>
      <c r="I1132" s="2">
        <v>1986</v>
      </c>
      <c r="J1132" s="2">
        <v>1987</v>
      </c>
      <c r="K1132" s="3">
        <v>43677</v>
      </c>
      <c r="L1132" s="2">
        <v>0</v>
      </c>
      <c r="M1132" s="2" t="s">
        <v>28</v>
      </c>
      <c r="N1132" s="2">
        <v>58</v>
      </c>
      <c r="O1132" s="2">
        <v>25.89</v>
      </c>
      <c r="P1132" s="2">
        <v>58.35</v>
      </c>
      <c r="Q1132" s="2">
        <v>106.59</v>
      </c>
      <c r="R1132" s="2">
        <v>203.2</v>
      </c>
      <c r="S1132" s="2">
        <v>203.2</v>
      </c>
      <c r="T1132" s="2">
        <v>25.82</v>
      </c>
      <c r="U1132" s="2">
        <v>11</v>
      </c>
      <c r="V1132" s="2" t="s">
        <v>28</v>
      </c>
      <c r="X1132" s="2"/>
      <c r="Y1132" s="2"/>
    </row>
    <row r="1133" spans="1:26" x14ac:dyDescent="0.25">
      <c r="A1133">
        <v>1132</v>
      </c>
      <c r="B1133" t="s">
        <v>1167</v>
      </c>
      <c r="C1133" s="1">
        <v>12966</v>
      </c>
      <c r="D1133" t="s">
        <v>23</v>
      </c>
      <c r="E1133" s="2" t="s">
        <v>169</v>
      </c>
      <c r="F1133" s="2" t="s">
        <v>34</v>
      </c>
      <c r="G1133" s="2" t="s">
        <v>30</v>
      </c>
      <c r="H1133" s="3">
        <v>22582</v>
      </c>
      <c r="I1133" s="2">
        <v>1961</v>
      </c>
      <c r="J1133" s="2">
        <v>1962</v>
      </c>
      <c r="K1133" s="3">
        <v>42205</v>
      </c>
      <c r="L1133" s="2">
        <v>1</v>
      </c>
      <c r="M1133" s="2" t="s">
        <v>27</v>
      </c>
      <c r="N1133" s="2">
        <v>80</v>
      </c>
      <c r="O1133" s="2">
        <v>26.33</v>
      </c>
      <c r="P1133" s="2">
        <v>80.05</v>
      </c>
      <c r="Q1133" s="2">
        <v>99.79</v>
      </c>
      <c r="R1133" s="2">
        <v>203.2</v>
      </c>
      <c r="S1133" s="2">
        <v>203.2</v>
      </c>
      <c r="T1133" s="2">
        <v>24.17</v>
      </c>
      <c r="U1133" s="2">
        <v>3</v>
      </c>
      <c r="V1133" s="2" t="s">
        <v>28</v>
      </c>
      <c r="W1133" s="2" t="s">
        <v>4399</v>
      </c>
      <c r="X1133" s="2" t="s">
        <v>4536</v>
      </c>
      <c r="Y1133" s="2" t="s">
        <v>4401</v>
      </c>
      <c r="Z1133" s="2" t="s">
        <v>4469</v>
      </c>
    </row>
    <row r="1134" spans="1:26" x14ac:dyDescent="0.25">
      <c r="A1134">
        <v>1133</v>
      </c>
      <c r="B1134" t="s">
        <v>1168</v>
      </c>
      <c r="C1134" s="1">
        <v>24997</v>
      </c>
      <c r="D1134" t="s">
        <v>23</v>
      </c>
      <c r="E1134" s="2" t="s">
        <v>169</v>
      </c>
      <c r="F1134" s="2" t="s">
        <v>34</v>
      </c>
      <c r="G1134" s="2" t="s">
        <v>26</v>
      </c>
      <c r="H1134" s="3">
        <v>33218</v>
      </c>
      <c r="I1134" s="2">
        <v>1990</v>
      </c>
      <c r="J1134" s="2">
        <v>1996</v>
      </c>
      <c r="K1134" s="3">
        <v>43677</v>
      </c>
      <c r="L1134" s="2">
        <v>0</v>
      </c>
      <c r="M1134" s="2" t="s">
        <v>28</v>
      </c>
      <c r="N1134" s="2">
        <v>51</v>
      </c>
      <c r="O1134" s="2">
        <v>22.51</v>
      </c>
      <c r="P1134" s="2">
        <v>51.14</v>
      </c>
      <c r="Q1134" s="2">
        <v>97.52</v>
      </c>
      <c r="R1134" s="2">
        <v>203.2</v>
      </c>
      <c r="S1134" s="2">
        <v>203.2</v>
      </c>
      <c r="T1134" s="2">
        <v>23.62</v>
      </c>
      <c r="U1134" s="2">
        <v>318</v>
      </c>
      <c r="V1134" s="2" t="s">
        <v>28</v>
      </c>
      <c r="X1134" s="2"/>
      <c r="Y1134" s="2"/>
    </row>
    <row r="1135" spans="1:26" x14ac:dyDescent="0.25">
      <c r="A1135">
        <v>1134</v>
      </c>
      <c r="B1135" t="s">
        <v>1169</v>
      </c>
      <c r="C1135" s="1">
        <v>13631</v>
      </c>
      <c r="D1135" t="s">
        <v>23</v>
      </c>
      <c r="E1135" s="2" t="s">
        <v>169</v>
      </c>
      <c r="F1135" s="2" t="s">
        <v>34</v>
      </c>
      <c r="G1135" s="2" t="s">
        <v>26</v>
      </c>
      <c r="H1135" s="3">
        <v>22208</v>
      </c>
      <c r="I1135" s="2">
        <v>1960</v>
      </c>
      <c r="J1135" s="2">
        <v>1971</v>
      </c>
      <c r="K1135" s="3">
        <v>41048</v>
      </c>
      <c r="L1135" s="2">
        <v>1</v>
      </c>
      <c r="M1135" s="2" t="s">
        <v>27</v>
      </c>
      <c r="N1135" s="2">
        <v>75</v>
      </c>
      <c r="O1135" s="2">
        <v>23.48</v>
      </c>
      <c r="P1135" s="2">
        <v>75.06</v>
      </c>
      <c r="Q1135" s="2">
        <v>97.52</v>
      </c>
      <c r="R1135" s="2">
        <v>203.2</v>
      </c>
      <c r="S1135" s="2">
        <v>203.2</v>
      </c>
      <c r="T1135" s="2">
        <v>23.62</v>
      </c>
      <c r="U1135" s="2">
        <v>874</v>
      </c>
      <c r="V1135" s="2" t="s">
        <v>28</v>
      </c>
      <c r="W1135" s="2" t="s">
        <v>4384</v>
      </c>
      <c r="X1135" s="2" t="s">
        <v>4537</v>
      </c>
      <c r="Y1135" s="2" t="s">
        <v>4539</v>
      </c>
      <c r="Z1135" s="2" t="s">
        <v>4901</v>
      </c>
    </row>
    <row r="1136" spans="1:26" x14ac:dyDescent="0.25">
      <c r="A1136">
        <v>1135</v>
      </c>
      <c r="B1136" t="s">
        <v>1170</v>
      </c>
      <c r="C1136" s="1">
        <v>26562</v>
      </c>
      <c r="D1136" t="s">
        <v>23</v>
      </c>
      <c r="E1136" s="2" t="s">
        <v>169</v>
      </c>
      <c r="F1136" s="2" t="s">
        <v>25</v>
      </c>
      <c r="G1136" s="2" t="s">
        <v>26</v>
      </c>
      <c r="H1136" s="3">
        <v>36475</v>
      </c>
      <c r="I1136" s="2">
        <v>1999</v>
      </c>
      <c r="J1136" s="2">
        <v>2000</v>
      </c>
      <c r="K1136" s="3">
        <v>43677</v>
      </c>
      <c r="L1136" s="2">
        <v>0</v>
      </c>
      <c r="M1136" s="2" t="s">
        <v>28</v>
      </c>
      <c r="N1136" s="2">
        <v>46</v>
      </c>
      <c r="O1136" s="2">
        <v>27.14</v>
      </c>
      <c r="P1136" s="2">
        <v>46.86</v>
      </c>
      <c r="Q1136" s="2">
        <v>99.79</v>
      </c>
      <c r="R1136" s="2">
        <v>203.2</v>
      </c>
      <c r="S1136" s="2">
        <v>203.2</v>
      </c>
      <c r="T1136" s="2">
        <v>24.17</v>
      </c>
      <c r="U1136" s="2">
        <v>17</v>
      </c>
      <c r="V1136" s="2" t="s">
        <v>28</v>
      </c>
      <c r="X1136" s="2"/>
      <c r="Y1136" s="2"/>
    </row>
    <row r="1137" spans="1:26" x14ac:dyDescent="0.25">
      <c r="A1137">
        <v>1136</v>
      </c>
      <c r="B1137" t="s">
        <v>1171</v>
      </c>
      <c r="C1137" s="1">
        <v>8973</v>
      </c>
      <c r="D1137" t="s">
        <v>23</v>
      </c>
      <c r="E1137" s="2" t="s">
        <v>80</v>
      </c>
      <c r="F1137" s="2" t="s">
        <v>34</v>
      </c>
      <c r="G1137" s="2" t="s">
        <v>30</v>
      </c>
      <c r="H1137" s="3">
        <v>18576</v>
      </c>
      <c r="I1137" s="2">
        <v>1950</v>
      </c>
      <c r="J1137" s="2">
        <v>1951</v>
      </c>
      <c r="K1137" s="3">
        <v>41649</v>
      </c>
      <c r="L1137" s="2">
        <v>1</v>
      </c>
      <c r="M1137" s="2" t="s">
        <v>27</v>
      </c>
      <c r="N1137" s="2">
        <v>89</v>
      </c>
      <c r="O1137" s="2">
        <v>26.29</v>
      </c>
      <c r="P1137" s="2">
        <v>89.46</v>
      </c>
      <c r="Q1137" s="2">
        <v>99.79</v>
      </c>
      <c r="R1137" s="2">
        <v>203.2</v>
      </c>
      <c r="S1137" s="2">
        <v>203.2</v>
      </c>
      <c r="T1137" s="2">
        <v>24.17</v>
      </c>
      <c r="U1137" s="2">
        <v>24</v>
      </c>
      <c r="V1137" s="2" t="s">
        <v>28</v>
      </c>
      <c r="W1137" s="2" t="s">
        <v>4399</v>
      </c>
      <c r="X1137" s="2" t="s">
        <v>4540</v>
      </c>
      <c r="Y1137" s="2" t="s">
        <v>4401</v>
      </c>
      <c r="Z1137" s="2" t="s">
        <v>4469</v>
      </c>
    </row>
    <row r="1138" spans="1:26" x14ac:dyDescent="0.25">
      <c r="A1138">
        <v>1137</v>
      </c>
      <c r="B1138" t="s">
        <v>1172</v>
      </c>
      <c r="C1138" s="1">
        <v>20593</v>
      </c>
      <c r="D1138" t="s">
        <v>23</v>
      </c>
      <c r="E1138" s="2" t="s">
        <v>169</v>
      </c>
      <c r="F1138" s="2" t="s">
        <v>34</v>
      </c>
      <c r="G1138" s="2" t="s">
        <v>26</v>
      </c>
      <c r="H1138" s="3">
        <v>29282</v>
      </c>
      <c r="I1138" s="2">
        <v>1979</v>
      </c>
      <c r="J1138" s="2">
        <v>1980</v>
      </c>
      <c r="K1138" s="3">
        <v>43677</v>
      </c>
      <c r="L1138" s="2">
        <v>0</v>
      </c>
      <c r="M1138" s="2" t="s">
        <v>28</v>
      </c>
      <c r="N1138" s="2">
        <v>63</v>
      </c>
      <c r="O1138" s="2">
        <v>23.79</v>
      </c>
      <c r="P1138" s="2">
        <v>63.2</v>
      </c>
      <c r="Q1138" s="2">
        <v>102.06</v>
      </c>
      <c r="R1138" s="2">
        <v>203.2</v>
      </c>
      <c r="S1138" s="2">
        <v>203.2</v>
      </c>
      <c r="T1138" s="2">
        <v>24.72</v>
      </c>
      <c r="U1138" s="2">
        <v>13</v>
      </c>
      <c r="V1138" s="2" t="s">
        <v>28</v>
      </c>
      <c r="X1138" s="2"/>
      <c r="Y1138" s="2"/>
    </row>
    <row r="1139" spans="1:26" x14ac:dyDescent="0.25">
      <c r="A1139">
        <v>1138</v>
      </c>
      <c r="B1139" t="s">
        <v>1173</v>
      </c>
      <c r="C1139" s="1">
        <v>15548</v>
      </c>
      <c r="D1139" t="s">
        <v>23</v>
      </c>
      <c r="E1139" s="2" t="s">
        <v>169</v>
      </c>
      <c r="F1139" s="2" t="s">
        <v>34</v>
      </c>
      <c r="G1139" s="2" t="s">
        <v>30</v>
      </c>
      <c r="H1139" s="3">
        <v>23667</v>
      </c>
      <c r="I1139" s="2">
        <v>1964</v>
      </c>
      <c r="J1139" s="2">
        <v>1966</v>
      </c>
      <c r="K1139" s="3">
        <v>30512</v>
      </c>
      <c r="L1139" s="2">
        <v>1</v>
      </c>
      <c r="M1139" s="2" t="s">
        <v>27</v>
      </c>
      <c r="N1139" s="2">
        <v>40</v>
      </c>
      <c r="O1139" s="2">
        <v>22.23</v>
      </c>
      <c r="P1139" s="2">
        <v>40.97</v>
      </c>
      <c r="Q1139" s="2">
        <v>95.25</v>
      </c>
      <c r="R1139" s="2">
        <v>203.2</v>
      </c>
      <c r="S1139" s="2">
        <v>203.2</v>
      </c>
      <c r="T1139" s="2">
        <v>23.07</v>
      </c>
      <c r="U1139" s="2">
        <v>44</v>
      </c>
      <c r="V1139" s="2" t="s">
        <v>28</v>
      </c>
      <c r="W1139" s="2" t="s">
        <v>4395</v>
      </c>
      <c r="X1139" s="2" t="s">
        <v>4395</v>
      </c>
      <c r="Y1139" s="2" t="s">
        <v>4422</v>
      </c>
      <c r="Z1139" s="2" t="s">
        <v>4435</v>
      </c>
    </row>
    <row r="1140" spans="1:26" x14ac:dyDescent="0.25">
      <c r="A1140">
        <v>1139</v>
      </c>
      <c r="B1140" t="s">
        <v>1174</v>
      </c>
      <c r="C1140" s="1">
        <v>25682</v>
      </c>
      <c r="D1140" t="s">
        <v>23</v>
      </c>
      <c r="E1140" s="2" t="s">
        <v>4373</v>
      </c>
      <c r="F1140" s="2" t="s">
        <v>34</v>
      </c>
      <c r="G1140" s="2" t="s">
        <v>26</v>
      </c>
      <c r="H1140" s="3">
        <v>35006</v>
      </c>
      <c r="I1140" s="2">
        <v>1995</v>
      </c>
      <c r="J1140" s="2">
        <v>1996</v>
      </c>
      <c r="K1140" s="3">
        <v>43677</v>
      </c>
      <c r="L1140" s="2">
        <v>0</v>
      </c>
      <c r="M1140" s="2" t="s">
        <v>28</v>
      </c>
      <c r="N1140" s="2">
        <v>49</v>
      </c>
      <c r="O1140" s="2">
        <v>25.53</v>
      </c>
      <c r="P1140" s="2">
        <v>49.27</v>
      </c>
      <c r="Q1140" s="2">
        <v>104.33</v>
      </c>
      <c r="R1140" s="2">
        <v>203.2</v>
      </c>
      <c r="S1140" s="2">
        <v>203.2</v>
      </c>
      <c r="T1140" s="2">
        <v>25.27</v>
      </c>
      <c r="U1140" s="2">
        <v>53</v>
      </c>
      <c r="V1140" s="2" t="s">
        <v>28</v>
      </c>
      <c r="X1140" s="2"/>
      <c r="Y1140" s="2"/>
    </row>
    <row r="1141" spans="1:26" x14ac:dyDescent="0.25">
      <c r="A1141">
        <v>1140</v>
      </c>
      <c r="B1141" t="s">
        <v>1175</v>
      </c>
      <c r="C1141" s="1">
        <v>27895</v>
      </c>
      <c r="D1141" t="s">
        <v>23</v>
      </c>
      <c r="E1141" s="2" t="s">
        <v>169</v>
      </c>
      <c r="F1141" s="2" t="s">
        <v>34</v>
      </c>
      <c r="G1141" s="2" t="s">
        <v>26</v>
      </c>
      <c r="H1141" s="3">
        <v>37924</v>
      </c>
      <c r="I1141" s="2">
        <v>2003</v>
      </c>
      <c r="J1141" s="2">
        <v>2005</v>
      </c>
      <c r="K1141" s="3">
        <v>43677</v>
      </c>
      <c r="L1141" s="2">
        <v>0</v>
      </c>
      <c r="M1141" s="2" t="s">
        <v>28</v>
      </c>
      <c r="N1141" s="2">
        <v>43</v>
      </c>
      <c r="O1141" s="2">
        <v>27.46</v>
      </c>
      <c r="P1141" s="2">
        <v>43.21</v>
      </c>
      <c r="Q1141" s="2">
        <v>111.13</v>
      </c>
      <c r="R1141" s="2">
        <v>203.2</v>
      </c>
      <c r="S1141" s="2">
        <v>203.2</v>
      </c>
      <c r="T1141" s="2">
        <v>26.91</v>
      </c>
      <c r="U1141" s="2">
        <v>22</v>
      </c>
      <c r="V1141" s="2" t="s">
        <v>28</v>
      </c>
      <c r="X1141" s="2"/>
      <c r="Y1141" s="2"/>
    </row>
    <row r="1142" spans="1:26" x14ac:dyDescent="0.25">
      <c r="A1142">
        <v>1141</v>
      </c>
      <c r="B1142" t="s">
        <v>1176</v>
      </c>
      <c r="C1142" s="1">
        <v>28956</v>
      </c>
      <c r="D1142" t="s">
        <v>23</v>
      </c>
      <c r="E1142" s="2" t="s">
        <v>4372</v>
      </c>
      <c r="F1142" s="2" t="s">
        <v>34</v>
      </c>
      <c r="G1142" s="2" t="s">
        <v>26</v>
      </c>
      <c r="H1142" s="3">
        <v>36467</v>
      </c>
      <c r="I1142" s="2">
        <v>1999</v>
      </c>
      <c r="J1142" s="2">
        <v>2016</v>
      </c>
      <c r="K1142" s="3">
        <v>43677</v>
      </c>
      <c r="L1142" s="2">
        <v>0</v>
      </c>
      <c r="M1142" s="2" t="s">
        <v>28</v>
      </c>
      <c r="N1142" s="2">
        <v>40</v>
      </c>
      <c r="O1142" s="2">
        <v>20.56</v>
      </c>
      <c r="P1142" s="2">
        <v>40.299999999999997</v>
      </c>
      <c r="Q1142" s="2">
        <v>124.74</v>
      </c>
      <c r="R1142" s="2">
        <v>203.2</v>
      </c>
      <c r="S1142" s="2">
        <v>203.2</v>
      </c>
      <c r="T1142" s="2">
        <v>30.21</v>
      </c>
      <c r="U1142" s="2">
        <v>1031</v>
      </c>
      <c r="V1142" s="2" t="s">
        <v>28</v>
      </c>
      <c r="X1142" s="2"/>
      <c r="Y1142" s="2"/>
    </row>
    <row r="1143" spans="1:26" x14ac:dyDescent="0.25">
      <c r="A1143">
        <v>1142</v>
      </c>
      <c r="B1143" t="s">
        <v>1177</v>
      </c>
      <c r="C1143" s="1">
        <v>23928</v>
      </c>
      <c r="D1143" t="s">
        <v>23</v>
      </c>
      <c r="E1143" s="2" t="s">
        <v>169</v>
      </c>
      <c r="F1143" s="2" t="s">
        <v>34</v>
      </c>
      <c r="G1143" s="2" t="s">
        <v>26</v>
      </c>
      <c r="H1143" s="3">
        <v>32923</v>
      </c>
      <c r="I1143" s="2">
        <v>1989</v>
      </c>
      <c r="J1143" s="2">
        <v>1990</v>
      </c>
      <c r="K1143" s="3">
        <v>43677</v>
      </c>
      <c r="L1143" s="2">
        <v>0</v>
      </c>
      <c r="M1143" s="2" t="s">
        <v>28</v>
      </c>
      <c r="N1143" s="2">
        <v>54</v>
      </c>
      <c r="O1143" s="2">
        <v>24.63</v>
      </c>
      <c r="P1143" s="2">
        <v>54.07</v>
      </c>
      <c r="Q1143" s="2">
        <v>99.79</v>
      </c>
      <c r="R1143" s="2">
        <v>203.2</v>
      </c>
      <c r="S1143" s="2">
        <v>203.2</v>
      </c>
      <c r="T1143" s="2">
        <v>24.17</v>
      </c>
      <c r="U1143" s="2">
        <v>16</v>
      </c>
      <c r="V1143" s="2" t="s">
        <v>28</v>
      </c>
      <c r="X1143" s="2"/>
      <c r="Y1143" s="2"/>
    </row>
    <row r="1144" spans="1:26" x14ac:dyDescent="0.25">
      <c r="A1144">
        <v>1143</v>
      </c>
      <c r="B1144" t="s">
        <v>1178</v>
      </c>
      <c r="C1144" s="1">
        <v>26169</v>
      </c>
      <c r="D1144" t="s">
        <v>23</v>
      </c>
      <c r="E1144" s="2" t="s">
        <v>169</v>
      </c>
      <c r="F1144" s="2" t="s">
        <v>34</v>
      </c>
      <c r="G1144" s="2" t="s">
        <v>26</v>
      </c>
      <c r="H1144" s="3">
        <v>34297</v>
      </c>
      <c r="I1144" s="2">
        <v>1993</v>
      </c>
      <c r="J1144" s="2">
        <v>1994</v>
      </c>
      <c r="K1144" s="3">
        <v>43677</v>
      </c>
      <c r="L1144" s="2">
        <v>0</v>
      </c>
      <c r="M1144" s="2" t="s">
        <v>28</v>
      </c>
      <c r="N1144" s="2">
        <v>47</v>
      </c>
      <c r="O1144" s="2">
        <v>22.25</v>
      </c>
      <c r="P1144" s="2">
        <v>47.93</v>
      </c>
      <c r="Q1144" s="2">
        <v>117.93</v>
      </c>
      <c r="R1144" s="2">
        <v>203.2</v>
      </c>
      <c r="S1144" s="2">
        <v>203.2</v>
      </c>
      <c r="T1144" s="2">
        <v>28.56</v>
      </c>
      <c r="U1144" s="2">
        <v>23</v>
      </c>
      <c r="V1144" s="2" t="s">
        <v>28</v>
      </c>
      <c r="X1144" s="2"/>
      <c r="Y1144" s="2"/>
    </row>
    <row r="1145" spans="1:26" x14ac:dyDescent="0.25">
      <c r="A1145">
        <v>1144</v>
      </c>
      <c r="B1145" t="s">
        <v>1179</v>
      </c>
      <c r="C1145" s="1">
        <v>26682</v>
      </c>
      <c r="D1145" t="s">
        <v>23</v>
      </c>
      <c r="E1145" s="2" t="s">
        <v>169</v>
      </c>
      <c r="F1145" s="2" t="s">
        <v>34</v>
      </c>
      <c r="G1145" s="2" t="s">
        <v>26</v>
      </c>
      <c r="H1145" s="3">
        <v>35006</v>
      </c>
      <c r="I1145" s="2">
        <v>1995</v>
      </c>
      <c r="J1145" s="2">
        <v>1996</v>
      </c>
      <c r="K1145" s="3">
        <v>43677</v>
      </c>
      <c r="L1145" s="2">
        <v>0</v>
      </c>
      <c r="M1145" s="2" t="s">
        <v>28</v>
      </c>
      <c r="N1145" s="2">
        <v>46</v>
      </c>
      <c r="O1145" s="2">
        <v>22.79</v>
      </c>
      <c r="P1145" s="2">
        <v>46.53</v>
      </c>
      <c r="Q1145" s="2">
        <v>109.77</v>
      </c>
      <c r="R1145" s="2">
        <v>203.2</v>
      </c>
      <c r="S1145" s="2">
        <v>203.2</v>
      </c>
      <c r="T1145" s="2">
        <v>26.58</v>
      </c>
      <c r="U1145" s="2">
        <v>61</v>
      </c>
      <c r="V1145" s="2" t="s">
        <v>28</v>
      </c>
      <c r="X1145" s="2"/>
      <c r="Y1145" s="2"/>
    </row>
    <row r="1146" spans="1:26" x14ac:dyDescent="0.25">
      <c r="A1146">
        <v>1145</v>
      </c>
      <c r="B1146" t="s">
        <v>1180</v>
      </c>
      <c r="C1146" s="1">
        <v>24984</v>
      </c>
      <c r="D1146" t="s">
        <v>23</v>
      </c>
      <c r="E1146" s="2" t="s">
        <v>280</v>
      </c>
      <c r="F1146" s="2" t="s">
        <v>34</v>
      </c>
      <c r="G1146" s="2" t="s">
        <v>26</v>
      </c>
      <c r="H1146" s="3">
        <v>33179</v>
      </c>
      <c r="I1146" s="2">
        <v>1990</v>
      </c>
      <c r="J1146" s="2">
        <v>1999</v>
      </c>
      <c r="K1146" s="3">
        <v>43677</v>
      </c>
      <c r="L1146" s="2">
        <v>0</v>
      </c>
      <c r="M1146" s="2" t="s">
        <v>28</v>
      </c>
      <c r="N1146" s="2">
        <v>51</v>
      </c>
      <c r="O1146" s="2">
        <v>22.44</v>
      </c>
      <c r="P1146" s="2">
        <v>51.18</v>
      </c>
      <c r="Q1146" s="2">
        <v>95.25</v>
      </c>
      <c r="R1146" s="2">
        <v>203.2</v>
      </c>
      <c r="S1146" s="2">
        <v>203.2</v>
      </c>
      <c r="T1146" s="2">
        <v>23.07</v>
      </c>
      <c r="U1146" s="2">
        <v>316</v>
      </c>
      <c r="V1146" s="2" t="s">
        <v>28</v>
      </c>
      <c r="X1146" s="2"/>
      <c r="Y1146" s="2"/>
    </row>
    <row r="1147" spans="1:26" x14ac:dyDescent="0.25">
      <c r="A1147">
        <v>1146</v>
      </c>
      <c r="B1147" t="s">
        <v>1181</v>
      </c>
      <c r="C1147" s="1">
        <v>26827</v>
      </c>
      <c r="D1147" t="s">
        <v>23</v>
      </c>
      <c r="E1147" s="2" t="s">
        <v>169</v>
      </c>
      <c r="F1147" s="2" t="s">
        <v>34</v>
      </c>
      <c r="G1147" s="2" t="s">
        <v>26</v>
      </c>
      <c r="H1147" s="3">
        <v>35006</v>
      </c>
      <c r="I1147" s="2">
        <v>1995</v>
      </c>
      <c r="J1147" s="2">
        <v>2003</v>
      </c>
      <c r="K1147" s="3">
        <v>43677</v>
      </c>
      <c r="L1147" s="2">
        <v>0</v>
      </c>
      <c r="M1147" s="2" t="s">
        <v>28</v>
      </c>
      <c r="N1147" s="2">
        <v>46</v>
      </c>
      <c r="O1147" s="2">
        <v>22.39</v>
      </c>
      <c r="P1147" s="2">
        <v>46.13</v>
      </c>
      <c r="Q1147" s="2">
        <v>115.67</v>
      </c>
      <c r="R1147" s="2">
        <v>203.2</v>
      </c>
      <c r="S1147" s="2">
        <v>203.2</v>
      </c>
      <c r="T1147" s="2">
        <v>28.01</v>
      </c>
      <c r="U1147" s="2">
        <v>462</v>
      </c>
      <c r="V1147" s="2" t="s">
        <v>28</v>
      </c>
      <c r="X1147" s="2"/>
      <c r="Y1147" s="2"/>
    </row>
    <row r="1148" spans="1:26" x14ac:dyDescent="0.25">
      <c r="A1148">
        <v>1147</v>
      </c>
      <c r="B1148" t="s">
        <v>1182</v>
      </c>
      <c r="C1148" s="1">
        <v>24292</v>
      </c>
      <c r="D1148" t="s">
        <v>23</v>
      </c>
      <c r="E1148" s="2" t="s">
        <v>121</v>
      </c>
      <c r="F1148" s="2" t="s">
        <v>34</v>
      </c>
      <c r="G1148" s="2" t="s">
        <v>26</v>
      </c>
      <c r="H1148" s="3">
        <v>32816</v>
      </c>
      <c r="I1148" s="2">
        <v>1989</v>
      </c>
      <c r="J1148" s="2">
        <v>1998</v>
      </c>
      <c r="K1148" s="3">
        <v>43677</v>
      </c>
      <c r="L1148" s="2">
        <v>0</v>
      </c>
      <c r="M1148" s="2" t="s">
        <v>28</v>
      </c>
      <c r="N1148" s="2">
        <v>53</v>
      </c>
      <c r="O1148" s="2">
        <v>23.34</v>
      </c>
      <c r="P1148" s="2">
        <v>53.07</v>
      </c>
      <c r="Q1148" s="2">
        <v>120.2</v>
      </c>
      <c r="R1148" s="2">
        <v>203.2</v>
      </c>
      <c r="S1148" s="2">
        <v>203.2</v>
      </c>
      <c r="T1148" s="2">
        <v>29.11</v>
      </c>
      <c r="U1148" s="2">
        <v>197</v>
      </c>
      <c r="V1148" s="2" t="s">
        <v>27</v>
      </c>
      <c r="X1148" s="2"/>
      <c r="Y1148" s="2"/>
    </row>
    <row r="1149" spans="1:26" x14ac:dyDescent="0.25">
      <c r="A1149">
        <v>1148</v>
      </c>
      <c r="B1149" t="s">
        <v>1183</v>
      </c>
      <c r="C1149" s="1">
        <v>28247</v>
      </c>
      <c r="D1149" t="s">
        <v>23</v>
      </c>
      <c r="E1149" s="2" t="s">
        <v>169</v>
      </c>
      <c r="F1149" s="2" t="s">
        <v>34</v>
      </c>
      <c r="G1149" s="2" t="s">
        <v>30</v>
      </c>
      <c r="H1149" s="3">
        <v>36869</v>
      </c>
      <c r="I1149" s="2">
        <v>2000</v>
      </c>
      <c r="J1149" s="2">
        <v>2012</v>
      </c>
      <c r="K1149" s="3">
        <v>43677</v>
      </c>
      <c r="L1149" s="2">
        <v>0</v>
      </c>
      <c r="M1149" s="2" t="s">
        <v>28</v>
      </c>
      <c r="N1149" s="2">
        <v>42</v>
      </c>
      <c r="O1149" s="2">
        <v>23.61</v>
      </c>
      <c r="P1149" s="2">
        <v>42.25</v>
      </c>
      <c r="Q1149" s="2">
        <v>111.13</v>
      </c>
      <c r="R1149" s="2">
        <v>203.2</v>
      </c>
      <c r="S1149" s="2">
        <v>203.2</v>
      </c>
      <c r="T1149" s="2">
        <v>26.91</v>
      </c>
      <c r="U1149" s="2">
        <v>456</v>
      </c>
      <c r="V1149" s="2" t="s">
        <v>28</v>
      </c>
      <c r="X1149" s="2"/>
      <c r="Y1149" s="2"/>
    </row>
    <row r="1150" spans="1:26" x14ac:dyDescent="0.25">
      <c r="A1150">
        <v>1149</v>
      </c>
      <c r="B1150" t="s">
        <v>1184</v>
      </c>
      <c r="C1150" s="1">
        <v>31620</v>
      </c>
      <c r="D1150" t="s">
        <v>85</v>
      </c>
      <c r="E1150" s="2" t="s">
        <v>169</v>
      </c>
      <c r="F1150" s="2" t="s">
        <v>34</v>
      </c>
      <c r="G1150" s="2" t="s">
        <v>26</v>
      </c>
      <c r="H1150" s="3">
        <v>40114</v>
      </c>
      <c r="I1150" s="2">
        <v>2009</v>
      </c>
      <c r="J1150" s="2">
        <v>2020</v>
      </c>
      <c r="K1150" s="3">
        <v>43677</v>
      </c>
      <c r="L1150" s="2">
        <v>0</v>
      </c>
      <c r="M1150" s="2" t="s">
        <v>28</v>
      </c>
      <c r="N1150" s="2">
        <v>33</v>
      </c>
      <c r="O1150" s="2">
        <v>23.26</v>
      </c>
      <c r="P1150" s="2">
        <v>33.01</v>
      </c>
      <c r="Q1150" s="2">
        <v>96.16</v>
      </c>
      <c r="R1150" s="2">
        <v>203.2</v>
      </c>
      <c r="S1150" s="2">
        <v>203.2</v>
      </c>
      <c r="T1150" s="2">
        <v>23.29</v>
      </c>
      <c r="U1150" s="2">
        <v>304</v>
      </c>
      <c r="V1150" s="2" t="s">
        <v>28</v>
      </c>
      <c r="X1150" s="2"/>
      <c r="Y1150" s="2"/>
    </row>
    <row r="1151" spans="1:26" x14ac:dyDescent="0.25">
      <c r="A1151">
        <v>1150</v>
      </c>
      <c r="B1151" t="s">
        <v>1185</v>
      </c>
      <c r="C1151" s="1">
        <v>15161</v>
      </c>
      <c r="D1151" t="s">
        <v>23</v>
      </c>
      <c r="E1151" s="2" t="s">
        <v>169</v>
      </c>
      <c r="F1151" s="2" t="s">
        <v>34</v>
      </c>
      <c r="G1151" s="2" t="s">
        <v>30</v>
      </c>
      <c r="H1151" s="3">
        <v>25136</v>
      </c>
      <c r="I1151" s="2">
        <v>1968</v>
      </c>
      <c r="J1151" s="2">
        <v>1969</v>
      </c>
      <c r="K1151" s="3">
        <v>42859</v>
      </c>
      <c r="L1151" s="2">
        <v>1</v>
      </c>
      <c r="M1151" s="2" t="s">
        <v>27</v>
      </c>
      <c r="N1151" s="2">
        <v>75</v>
      </c>
      <c r="O1151" s="2">
        <v>27.31</v>
      </c>
      <c r="P1151" s="2">
        <v>75.83</v>
      </c>
      <c r="Q1151" s="2">
        <v>99.79</v>
      </c>
      <c r="R1151" s="2">
        <v>203.2</v>
      </c>
      <c r="S1151" s="2">
        <v>203.2</v>
      </c>
      <c r="T1151" s="2">
        <v>24.17</v>
      </c>
      <c r="U1151" s="2">
        <v>28</v>
      </c>
      <c r="V1151" s="2" t="s">
        <v>28</v>
      </c>
      <c r="X1151" s="2" t="s">
        <v>4541</v>
      </c>
      <c r="Y1151" s="2" t="s">
        <v>4542</v>
      </c>
      <c r="Z1151" s="2" t="s">
        <v>4435</v>
      </c>
    </row>
    <row r="1152" spans="1:26" x14ac:dyDescent="0.25">
      <c r="A1152">
        <v>1151</v>
      </c>
      <c r="B1152" t="s">
        <v>1186</v>
      </c>
      <c r="C1152" s="1">
        <v>19056</v>
      </c>
      <c r="D1152" t="s">
        <v>23</v>
      </c>
      <c r="E1152" s="2" t="s">
        <v>169</v>
      </c>
      <c r="F1152" s="2" t="s">
        <v>34</v>
      </c>
      <c r="G1152" s="2" t="s">
        <v>26</v>
      </c>
      <c r="H1152" s="3">
        <v>28055</v>
      </c>
      <c r="I1152" s="2">
        <v>1976</v>
      </c>
      <c r="J1152" s="2">
        <v>1977</v>
      </c>
      <c r="K1152" s="3">
        <v>43677</v>
      </c>
      <c r="L1152" s="2">
        <v>0</v>
      </c>
      <c r="M1152" s="2" t="s">
        <v>28</v>
      </c>
      <c r="N1152" s="2">
        <v>67</v>
      </c>
      <c r="O1152" s="2">
        <v>24.64</v>
      </c>
      <c r="P1152" s="2">
        <v>67.41</v>
      </c>
      <c r="Q1152" s="2">
        <v>97.52</v>
      </c>
      <c r="R1152" s="2">
        <v>203.2</v>
      </c>
      <c r="S1152" s="2">
        <v>203.2</v>
      </c>
      <c r="T1152" s="2">
        <v>23.62</v>
      </c>
      <c r="U1152" s="2">
        <v>6</v>
      </c>
      <c r="V1152" s="2" t="s">
        <v>28</v>
      </c>
      <c r="X1152" s="2"/>
      <c r="Y1152" s="2"/>
    </row>
    <row r="1153" spans="1:26" x14ac:dyDescent="0.25">
      <c r="A1153">
        <v>1152</v>
      </c>
      <c r="B1153" t="s">
        <v>1187</v>
      </c>
      <c r="C1153" s="1">
        <v>23245</v>
      </c>
      <c r="D1153" t="s">
        <v>23</v>
      </c>
      <c r="E1153" s="2" t="s">
        <v>169</v>
      </c>
      <c r="F1153" s="2" t="s">
        <v>34</v>
      </c>
      <c r="G1153" s="2" t="s">
        <v>26</v>
      </c>
      <c r="H1153" s="3">
        <v>31346</v>
      </c>
      <c r="I1153" s="2">
        <v>1985</v>
      </c>
      <c r="J1153" s="2">
        <v>1993</v>
      </c>
      <c r="K1153" s="3">
        <v>43677</v>
      </c>
      <c r="L1153" s="2">
        <v>0</v>
      </c>
      <c r="M1153" s="2" t="s">
        <v>28</v>
      </c>
      <c r="N1153" s="2">
        <v>55</v>
      </c>
      <c r="O1153" s="2">
        <v>22.18</v>
      </c>
      <c r="P1153" s="2">
        <v>55.94</v>
      </c>
      <c r="Q1153" s="2">
        <v>99.79</v>
      </c>
      <c r="R1153" s="2">
        <v>203.2</v>
      </c>
      <c r="S1153" s="2">
        <v>203.2</v>
      </c>
      <c r="T1153" s="2">
        <v>24.17</v>
      </c>
      <c r="U1153" s="2">
        <v>515</v>
      </c>
      <c r="V1153" s="2" t="s">
        <v>28</v>
      </c>
      <c r="X1153" s="2"/>
      <c r="Y1153" s="2"/>
    </row>
    <row r="1154" spans="1:26" x14ac:dyDescent="0.25">
      <c r="A1154">
        <v>1153</v>
      </c>
      <c r="B1154" t="s">
        <v>1188</v>
      </c>
      <c r="C1154" s="1">
        <v>31907</v>
      </c>
      <c r="D1154" t="s">
        <v>85</v>
      </c>
      <c r="E1154" s="2" t="s">
        <v>169</v>
      </c>
      <c r="F1154" s="2" t="s">
        <v>34</v>
      </c>
      <c r="G1154" s="2" t="s">
        <v>26</v>
      </c>
      <c r="H1154" s="3">
        <v>39399</v>
      </c>
      <c r="I1154" s="2">
        <v>2007</v>
      </c>
      <c r="J1154" s="2">
        <v>2020</v>
      </c>
      <c r="K1154" s="3">
        <v>43677</v>
      </c>
      <c r="L1154" s="2">
        <v>0</v>
      </c>
      <c r="M1154" s="2" t="s">
        <v>28</v>
      </c>
      <c r="N1154" s="2">
        <v>32</v>
      </c>
      <c r="O1154" s="2">
        <v>20.51</v>
      </c>
      <c r="P1154" s="2">
        <v>32.22</v>
      </c>
      <c r="Q1154" s="2">
        <v>102.06</v>
      </c>
      <c r="R1154" s="2">
        <v>203.2</v>
      </c>
      <c r="S1154" s="2">
        <v>203.2</v>
      </c>
      <c r="T1154" s="2">
        <v>24.72</v>
      </c>
      <c r="U1154" s="2">
        <v>432</v>
      </c>
      <c r="V1154" s="2" t="s">
        <v>28</v>
      </c>
      <c r="X1154" s="2"/>
      <c r="Y1154" s="2"/>
    </row>
    <row r="1155" spans="1:26" x14ac:dyDescent="0.25">
      <c r="A1155">
        <v>1154</v>
      </c>
      <c r="B1155" t="s">
        <v>1189</v>
      </c>
      <c r="C1155" s="1">
        <v>15007</v>
      </c>
      <c r="D1155" t="s">
        <v>23</v>
      </c>
      <c r="E1155" s="2" t="s">
        <v>121</v>
      </c>
      <c r="F1155" s="2" t="s">
        <v>34</v>
      </c>
      <c r="G1155" s="2" t="s">
        <v>30</v>
      </c>
      <c r="H1155" s="3">
        <v>22939</v>
      </c>
      <c r="I1155" s="2">
        <v>1962</v>
      </c>
      <c r="J1155" s="2">
        <v>1971</v>
      </c>
      <c r="K1155" s="3">
        <v>43291</v>
      </c>
      <c r="L1155" s="2">
        <v>1</v>
      </c>
      <c r="M1155" s="2" t="s">
        <v>27</v>
      </c>
      <c r="N1155" s="2">
        <v>77</v>
      </c>
      <c r="O1155" s="2">
        <v>21.72</v>
      </c>
      <c r="P1155" s="2">
        <v>77.44</v>
      </c>
      <c r="Q1155" s="2">
        <v>108.86</v>
      </c>
      <c r="R1155" s="2">
        <v>203.2</v>
      </c>
      <c r="S1155" s="2">
        <v>203.2</v>
      </c>
      <c r="T1155" s="2">
        <v>26.36</v>
      </c>
      <c r="U1155" s="2">
        <v>591</v>
      </c>
      <c r="V1155" s="2" t="s">
        <v>28</v>
      </c>
      <c r="X1155" s="2" t="s">
        <v>4544</v>
      </c>
      <c r="Y1155" s="2" t="s">
        <v>4545</v>
      </c>
      <c r="Z1155" s="2" t="s">
        <v>4901</v>
      </c>
    </row>
    <row r="1156" spans="1:26" x14ac:dyDescent="0.25">
      <c r="A1156">
        <v>1155</v>
      </c>
      <c r="B1156" t="s">
        <v>1190</v>
      </c>
      <c r="C1156" s="1">
        <v>30487</v>
      </c>
      <c r="D1156" t="s">
        <v>23</v>
      </c>
      <c r="E1156" s="2" t="s">
        <v>772</v>
      </c>
      <c r="F1156" s="2" t="s">
        <v>34</v>
      </c>
      <c r="G1156" s="2" t="s">
        <v>26</v>
      </c>
      <c r="H1156" s="3">
        <v>38294</v>
      </c>
      <c r="I1156" s="2">
        <v>2004</v>
      </c>
      <c r="J1156" s="2">
        <v>2014</v>
      </c>
      <c r="K1156" s="3">
        <v>43677</v>
      </c>
      <c r="L1156" s="2">
        <v>0</v>
      </c>
      <c r="M1156" s="2" t="s">
        <v>28</v>
      </c>
      <c r="N1156" s="2">
        <v>36</v>
      </c>
      <c r="O1156" s="2">
        <v>21.37</v>
      </c>
      <c r="P1156" s="2">
        <v>36.11</v>
      </c>
      <c r="Q1156" s="2">
        <v>95.25</v>
      </c>
      <c r="R1156" s="2">
        <v>203.2</v>
      </c>
      <c r="S1156" s="2">
        <v>203.2</v>
      </c>
      <c r="T1156" s="2">
        <v>23.07</v>
      </c>
      <c r="U1156" s="2">
        <v>391</v>
      </c>
      <c r="V1156" s="2" t="s">
        <v>28</v>
      </c>
      <c r="X1156" s="2"/>
      <c r="Y1156" s="2"/>
    </row>
    <row r="1157" spans="1:26" x14ac:dyDescent="0.25">
      <c r="A1157">
        <v>1156</v>
      </c>
      <c r="B1157" t="s">
        <v>1191</v>
      </c>
      <c r="C1157" s="1">
        <v>18531</v>
      </c>
      <c r="D1157" t="s">
        <v>23</v>
      </c>
      <c r="E1157" s="2" t="s">
        <v>169</v>
      </c>
      <c r="F1157" s="2" t="s">
        <v>34</v>
      </c>
      <c r="G1157" s="2" t="s">
        <v>26</v>
      </c>
      <c r="H1157" s="3">
        <v>26947</v>
      </c>
      <c r="I1157" s="2">
        <v>1973</v>
      </c>
      <c r="J1157" s="2">
        <v>1979</v>
      </c>
      <c r="K1157" s="3">
        <v>43677</v>
      </c>
      <c r="L1157" s="2">
        <v>0</v>
      </c>
      <c r="M1157" s="2" t="s">
        <v>28</v>
      </c>
      <c r="N1157" s="2">
        <v>68</v>
      </c>
      <c r="O1157" s="2">
        <v>23.04</v>
      </c>
      <c r="P1157" s="2">
        <v>68.849999999999994</v>
      </c>
      <c r="Q1157" s="2">
        <v>102.06</v>
      </c>
      <c r="R1157" s="2">
        <v>203.2</v>
      </c>
      <c r="S1157" s="2">
        <v>203.2</v>
      </c>
      <c r="T1157" s="2">
        <v>24.72</v>
      </c>
      <c r="U1157" s="2">
        <v>357</v>
      </c>
      <c r="V1157" s="2" t="s">
        <v>28</v>
      </c>
      <c r="X1157" s="2"/>
      <c r="Y1157" s="2"/>
    </row>
    <row r="1158" spans="1:26" x14ac:dyDescent="0.25">
      <c r="A1158">
        <v>1157</v>
      </c>
      <c r="B1158" t="s">
        <v>1192</v>
      </c>
      <c r="C1158" s="1">
        <v>22551</v>
      </c>
      <c r="D1158" t="s">
        <v>23</v>
      </c>
      <c r="E1158" s="2" t="s">
        <v>169</v>
      </c>
      <c r="F1158" s="2" t="s">
        <v>34</v>
      </c>
      <c r="G1158" s="2" t="s">
        <v>26</v>
      </c>
      <c r="H1158" s="3">
        <v>32087</v>
      </c>
      <c r="I1158" s="2">
        <v>1987</v>
      </c>
      <c r="J1158" s="2">
        <v>1988</v>
      </c>
      <c r="K1158" s="3">
        <v>43677</v>
      </c>
      <c r="L1158" s="2">
        <v>0</v>
      </c>
      <c r="M1158" s="2" t="s">
        <v>28</v>
      </c>
      <c r="N1158" s="2">
        <v>57</v>
      </c>
      <c r="O1158" s="2">
        <v>26.11</v>
      </c>
      <c r="P1158" s="2">
        <v>57.84</v>
      </c>
      <c r="Q1158" s="2">
        <v>95.25</v>
      </c>
      <c r="R1158" s="2">
        <v>203.2</v>
      </c>
      <c r="S1158" s="2">
        <v>203.2</v>
      </c>
      <c r="T1158" s="2">
        <v>23.07</v>
      </c>
      <c r="U1158" s="2">
        <v>29</v>
      </c>
      <c r="V1158" s="2" t="s">
        <v>28</v>
      </c>
      <c r="X1158" s="2"/>
      <c r="Y1158" s="2"/>
    </row>
    <row r="1159" spans="1:26" x14ac:dyDescent="0.25">
      <c r="A1159">
        <v>1158</v>
      </c>
      <c r="B1159" t="s">
        <v>1193</v>
      </c>
      <c r="C1159" s="1">
        <v>22282</v>
      </c>
      <c r="D1159" t="s">
        <v>23</v>
      </c>
      <c r="E1159" s="2" t="s">
        <v>169</v>
      </c>
      <c r="F1159" s="2" t="s">
        <v>34</v>
      </c>
      <c r="G1159" s="2" t="s">
        <v>26</v>
      </c>
      <c r="H1159" s="3">
        <v>30617</v>
      </c>
      <c r="I1159" s="2">
        <v>1983</v>
      </c>
      <c r="J1159" s="2">
        <v>1984</v>
      </c>
      <c r="K1159" s="3">
        <v>43677</v>
      </c>
      <c r="L1159" s="2">
        <v>0</v>
      </c>
      <c r="M1159" s="2" t="s">
        <v>28</v>
      </c>
      <c r="N1159" s="2">
        <v>58</v>
      </c>
      <c r="O1159" s="2">
        <v>22.82</v>
      </c>
      <c r="P1159" s="2">
        <v>58.58</v>
      </c>
      <c r="Q1159" s="2">
        <v>95.25</v>
      </c>
      <c r="R1159" s="2">
        <v>203.2</v>
      </c>
      <c r="S1159" s="2">
        <v>203.2</v>
      </c>
      <c r="T1159" s="2">
        <v>23.07</v>
      </c>
      <c r="U1159" s="2">
        <v>48</v>
      </c>
      <c r="V1159" s="2" t="s">
        <v>28</v>
      </c>
      <c r="X1159" s="2"/>
      <c r="Y1159" s="2"/>
    </row>
    <row r="1160" spans="1:26" x14ac:dyDescent="0.25">
      <c r="A1160">
        <v>1159</v>
      </c>
      <c r="B1160" t="s">
        <v>1194</v>
      </c>
      <c r="C1160" s="1">
        <v>11272</v>
      </c>
      <c r="D1160" t="s">
        <v>23</v>
      </c>
      <c r="E1160" s="2" t="s">
        <v>80</v>
      </c>
      <c r="F1160" s="2" t="s">
        <v>34</v>
      </c>
      <c r="G1160" s="2" t="s">
        <v>30</v>
      </c>
      <c r="H1160" s="3">
        <v>19314</v>
      </c>
      <c r="I1160" s="2">
        <v>1952</v>
      </c>
      <c r="J1160" s="2">
        <v>1964</v>
      </c>
      <c r="K1160" s="3">
        <v>42920</v>
      </c>
      <c r="L1160" s="2">
        <v>1</v>
      </c>
      <c r="M1160" s="2" t="s">
        <v>27</v>
      </c>
      <c r="N1160" s="2">
        <v>86</v>
      </c>
      <c r="O1160" s="2">
        <v>22.02</v>
      </c>
      <c r="P1160" s="2">
        <v>86.65</v>
      </c>
      <c r="Q1160" s="2">
        <v>102.06</v>
      </c>
      <c r="R1160" s="2">
        <v>203.2</v>
      </c>
      <c r="S1160" s="2">
        <v>203.2</v>
      </c>
      <c r="T1160" s="2">
        <v>24.72</v>
      </c>
      <c r="U1160" s="2">
        <v>351</v>
      </c>
      <c r="V1160" s="2" t="s">
        <v>28</v>
      </c>
      <c r="X1160" s="2" t="s">
        <v>4547</v>
      </c>
      <c r="Y1160" s="2" t="s">
        <v>4548</v>
      </c>
      <c r="Z1160" s="2" t="s">
        <v>4896</v>
      </c>
    </row>
    <row r="1161" spans="1:26" x14ac:dyDescent="0.25">
      <c r="A1161">
        <v>1160</v>
      </c>
      <c r="B1161" t="s">
        <v>1195</v>
      </c>
      <c r="C1161" s="1">
        <v>20169</v>
      </c>
      <c r="D1161" t="s">
        <v>23</v>
      </c>
      <c r="E1161" s="2" t="s">
        <v>169</v>
      </c>
      <c r="F1161" s="2" t="s">
        <v>34</v>
      </c>
      <c r="G1161" s="2" t="s">
        <v>26</v>
      </c>
      <c r="H1161" s="3">
        <v>28061</v>
      </c>
      <c r="I1161" s="2">
        <v>1976</v>
      </c>
      <c r="J1161" s="2">
        <v>1978</v>
      </c>
      <c r="K1161" s="3">
        <v>39804</v>
      </c>
      <c r="L1161" s="2">
        <v>1</v>
      </c>
      <c r="M1161" s="2" t="s">
        <v>27</v>
      </c>
      <c r="N1161" s="2">
        <v>53</v>
      </c>
      <c r="O1161" s="2">
        <v>21.61</v>
      </c>
      <c r="P1161" s="2">
        <v>53.76</v>
      </c>
      <c r="Q1161" s="2">
        <v>95.25</v>
      </c>
      <c r="R1161" s="2">
        <v>203.2</v>
      </c>
      <c r="S1161" s="2">
        <v>203.2</v>
      </c>
      <c r="T1161" s="2">
        <v>23.07</v>
      </c>
      <c r="U1161" s="2">
        <v>27</v>
      </c>
      <c r="V1161" s="2" t="s">
        <v>28</v>
      </c>
      <c r="X1161" s="2" t="s">
        <v>4549</v>
      </c>
      <c r="Y1161" s="2" t="s">
        <v>4550</v>
      </c>
      <c r="Z1161" s="2" t="s">
        <v>4901</v>
      </c>
    </row>
    <row r="1162" spans="1:26" x14ac:dyDescent="0.25">
      <c r="A1162">
        <v>1161</v>
      </c>
      <c r="B1162" t="s">
        <v>1196</v>
      </c>
      <c r="C1162" s="1">
        <v>23281</v>
      </c>
      <c r="D1162" t="s">
        <v>23</v>
      </c>
      <c r="E1162" s="2" t="s">
        <v>169</v>
      </c>
      <c r="F1162" s="2" t="s">
        <v>34</v>
      </c>
      <c r="G1162" s="2" t="s">
        <v>26</v>
      </c>
      <c r="H1162" s="3">
        <v>31345</v>
      </c>
      <c r="I1162" s="2">
        <v>1985</v>
      </c>
      <c r="J1162" s="2">
        <v>1986</v>
      </c>
      <c r="K1162" s="3">
        <v>43677</v>
      </c>
      <c r="L1162" s="2">
        <v>0</v>
      </c>
      <c r="M1162" s="2" t="s">
        <v>28</v>
      </c>
      <c r="N1162" s="2">
        <v>55</v>
      </c>
      <c r="O1162" s="2">
        <v>22.08</v>
      </c>
      <c r="P1162" s="2">
        <v>55.84</v>
      </c>
      <c r="Q1162" s="2">
        <v>104.33</v>
      </c>
      <c r="R1162" s="2">
        <v>203.2</v>
      </c>
      <c r="S1162" s="2">
        <v>203.2</v>
      </c>
      <c r="T1162" s="2">
        <v>25.27</v>
      </c>
      <c r="U1162" s="2">
        <v>6</v>
      </c>
      <c r="V1162" s="2" t="s">
        <v>28</v>
      </c>
      <c r="X1162" s="2"/>
      <c r="Y1162" s="2"/>
    </row>
    <row r="1163" spans="1:26" x14ac:dyDescent="0.25">
      <c r="A1163">
        <v>1162</v>
      </c>
      <c r="B1163" t="s">
        <v>1197</v>
      </c>
      <c r="C1163" s="1">
        <v>25493</v>
      </c>
      <c r="D1163" t="s">
        <v>23</v>
      </c>
      <c r="E1163" s="2" t="s">
        <v>169</v>
      </c>
      <c r="F1163" s="2" t="s">
        <v>34</v>
      </c>
      <c r="G1163" s="2" t="s">
        <v>26</v>
      </c>
      <c r="H1163" s="3">
        <v>33981</v>
      </c>
      <c r="I1163" s="2">
        <v>1992</v>
      </c>
      <c r="J1163" s="2">
        <v>1997</v>
      </c>
      <c r="K1163" s="3">
        <v>43677</v>
      </c>
      <c r="L1163" s="2">
        <v>0</v>
      </c>
      <c r="M1163" s="2" t="s">
        <v>28</v>
      </c>
      <c r="N1163" s="2">
        <v>49</v>
      </c>
      <c r="O1163" s="2">
        <v>23.24</v>
      </c>
      <c r="P1163" s="2">
        <v>49.79</v>
      </c>
      <c r="Q1163" s="2">
        <v>106.59</v>
      </c>
      <c r="R1163" s="2">
        <v>203.2</v>
      </c>
      <c r="S1163" s="2">
        <v>203.2</v>
      </c>
      <c r="T1163" s="2">
        <v>25.82</v>
      </c>
      <c r="U1163" s="2">
        <v>96</v>
      </c>
      <c r="V1163" s="2" t="s">
        <v>28</v>
      </c>
      <c r="X1163" s="2"/>
      <c r="Y1163" s="2"/>
    </row>
    <row r="1164" spans="1:26" x14ac:dyDescent="0.25">
      <c r="A1164">
        <v>1163</v>
      </c>
      <c r="B1164" t="s">
        <v>1198</v>
      </c>
      <c r="C1164" s="1">
        <v>18371</v>
      </c>
      <c r="D1164" t="s">
        <v>23</v>
      </c>
      <c r="E1164" s="2" t="s">
        <v>169</v>
      </c>
      <c r="F1164" s="2" t="s">
        <v>34</v>
      </c>
      <c r="G1164" s="2" t="s">
        <v>30</v>
      </c>
      <c r="H1164" s="3">
        <v>27690</v>
      </c>
      <c r="I1164" s="2">
        <v>1975</v>
      </c>
      <c r="J1164" s="2">
        <v>1976</v>
      </c>
      <c r="K1164" s="3">
        <v>43677</v>
      </c>
      <c r="L1164" s="2">
        <v>0</v>
      </c>
      <c r="M1164" s="2" t="s">
        <v>28</v>
      </c>
      <c r="N1164" s="2">
        <v>69</v>
      </c>
      <c r="O1164" s="2">
        <v>25.51</v>
      </c>
      <c r="P1164" s="2">
        <v>69.28</v>
      </c>
      <c r="Q1164" s="2">
        <v>90.72</v>
      </c>
      <c r="R1164" s="2">
        <v>203.2</v>
      </c>
      <c r="S1164" s="2">
        <v>203.2</v>
      </c>
      <c r="T1164" s="2">
        <v>21.97</v>
      </c>
      <c r="U1164" s="2">
        <v>32</v>
      </c>
      <c r="V1164" s="2" t="s">
        <v>28</v>
      </c>
      <c r="X1164" s="2"/>
      <c r="Y1164" s="2"/>
    </row>
    <row r="1165" spans="1:26" x14ac:dyDescent="0.25">
      <c r="A1165">
        <v>1164</v>
      </c>
      <c r="B1165" t="s">
        <v>1199</v>
      </c>
      <c r="C1165" s="1">
        <v>31889</v>
      </c>
      <c r="D1165" t="s">
        <v>23</v>
      </c>
      <c r="E1165" s="2" t="s">
        <v>169</v>
      </c>
      <c r="F1165" s="2" t="s">
        <v>34</v>
      </c>
      <c r="G1165" s="2" t="s">
        <v>26</v>
      </c>
      <c r="H1165" s="3">
        <v>40125</v>
      </c>
      <c r="I1165" s="2">
        <v>2009</v>
      </c>
      <c r="J1165" s="2">
        <v>2019</v>
      </c>
      <c r="K1165" s="3">
        <v>43677</v>
      </c>
      <c r="L1165" s="2">
        <v>0</v>
      </c>
      <c r="M1165" s="2" t="s">
        <v>28</v>
      </c>
      <c r="N1165" s="2">
        <v>32</v>
      </c>
      <c r="O1165" s="2">
        <v>22.55</v>
      </c>
      <c r="P1165" s="2">
        <v>32.270000000000003</v>
      </c>
      <c r="Q1165" s="2">
        <v>104.33</v>
      </c>
      <c r="R1165" s="2">
        <v>203.2</v>
      </c>
      <c r="S1165" s="2">
        <v>203.2</v>
      </c>
      <c r="T1165" s="2">
        <v>25.27</v>
      </c>
      <c r="U1165" s="2">
        <v>418</v>
      </c>
      <c r="V1165" s="2" t="s">
        <v>28</v>
      </c>
      <c r="X1165" s="2"/>
      <c r="Y1165" s="2"/>
    </row>
    <row r="1166" spans="1:26" x14ac:dyDescent="0.25">
      <c r="A1166">
        <v>1165</v>
      </c>
      <c r="B1166" t="s">
        <v>1200</v>
      </c>
      <c r="C1166" s="1">
        <v>30042</v>
      </c>
      <c r="D1166" t="s">
        <v>23</v>
      </c>
      <c r="E1166" s="2" t="s">
        <v>169</v>
      </c>
      <c r="F1166" s="2" t="s">
        <v>34</v>
      </c>
      <c r="G1166" s="2" t="s">
        <v>26</v>
      </c>
      <c r="H1166" s="3">
        <v>38300</v>
      </c>
      <c r="I1166" s="2">
        <v>2004</v>
      </c>
      <c r="J1166" s="2">
        <v>2005</v>
      </c>
      <c r="K1166" s="3">
        <v>43677</v>
      </c>
      <c r="L1166" s="2">
        <v>0</v>
      </c>
      <c r="M1166" s="2" t="s">
        <v>28</v>
      </c>
      <c r="N1166" s="2">
        <v>37</v>
      </c>
      <c r="O1166" s="2">
        <v>22.61</v>
      </c>
      <c r="P1166" s="2">
        <v>37.33</v>
      </c>
      <c r="Q1166" s="2">
        <v>97.07</v>
      </c>
      <c r="R1166" s="2">
        <v>203.2</v>
      </c>
      <c r="S1166" s="2">
        <v>203.2</v>
      </c>
      <c r="T1166" s="2">
        <v>23.51</v>
      </c>
      <c r="U1166" s="2">
        <v>21</v>
      </c>
      <c r="V1166" s="2" t="s">
        <v>27</v>
      </c>
      <c r="X1166" s="2"/>
      <c r="Y1166" s="2"/>
    </row>
    <row r="1167" spans="1:26" x14ac:dyDescent="0.25">
      <c r="A1167">
        <v>1166</v>
      </c>
      <c r="B1167" t="s">
        <v>1201</v>
      </c>
      <c r="C1167" s="1">
        <v>32108</v>
      </c>
      <c r="D1167" t="s">
        <v>23</v>
      </c>
      <c r="E1167" s="2" t="s">
        <v>169</v>
      </c>
      <c r="F1167" s="2" t="s">
        <v>25</v>
      </c>
      <c r="G1167" s="2" t="s">
        <v>30</v>
      </c>
      <c r="H1167" s="3">
        <v>41577</v>
      </c>
      <c r="I1167" s="2">
        <v>2013</v>
      </c>
      <c r="J1167" s="2">
        <v>2015</v>
      </c>
      <c r="K1167" s="3">
        <v>43677</v>
      </c>
      <c r="L1167" s="2">
        <v>0</v>
      </c>
      <c r="M1167" s="2" t="s">
        <v>28</v>
      </c>
      <c r="N1167" s="2">
        <v>31</v>
      </c>
      <c r="O1167" s="2">
        <v>25.92</v>
      </c>
      <c r="P1167" s="2">
        <v>31.67</v>
      </c>
      <c r="Q1167" s="2">
        <v>97.52</v>
      </c>
      <c r="R1167" s="2">
        <v>203.2</v>
      </c>
      <c r="S1167" s="2">
        <v>203.2</v>
      </c>
      <c r="T1167" s="2">
        <v>23.62</v>
      </c>
      <c r="U1167" s="2">
        <v>46</v>
      </c>
      <c r="V1167" s="2" t="s">
        <v>28</v>
      </c>
      <c r="X1167" s="2"/>
      <c r="Y1167" s="2"/>
    </row>
    <row r="1168" spans="1:26" x14ac:dyDescent="0.25">
      <c r="A1168">
        <v>1167</v>
      </c>
      <c r="B1168" t="s">
        <v>1202</v>
      </c>
      <c r="C1168" s="1">
        <v>18199</v>
      </c>
      <c r="D1168" t="s">
        <v>23</v>
      </c>
      <c r="E1168" s="2" t="s">
        <v>169</v>
      </c>
      <c r="F1168" s="2" t="s">
        <v>34</v>
      </c>
      <c r="G1168" s="2" t="s">
        <v>26</v>
      </c>
      <c r="H1168" s="3">
        <v>26582</v>
      </c>
      <c r="I1168" s="2">
        <v>1972</v>
      </c>
      <c r="J1168" s="2">
        <v>1977</v>
      </c>
      <c r="K1168" s="3">
        <v>43677</v>
      </c>
      <c r="L1168" s="2">
        <v>0</v>
      </c>
      <c r="M1168" s="2" t="s">
        <v>28</v>
      </c>
      <c r="N1168" s="2">
        <v>69</v>
      </c>
      <c r="O1168" s="2">
        <v>22.95</v>
      </c>
      <c r="P1168" s="2">
        <v>69.75</v>
      </c>
      <c r="Q1168" s="2">
        <v>99.79</v>
      </c>
      <c r="R1168" s="2">
        <v>203.2</v>
      </c>
      <c r="S1168" s="2">
        <v>203.2</v>
      </c>
      <c r="T1168" s="2">
        <v>24.17</v>
      </c>
      <c r="U1168" s="2">
        <v>340</v>
      </c>
      <c r="V1168" s="2" t="s">
        <v>28</v>
      </c>
      <c r="X1168" s="2"/>
      <c r="Y1168" s="2"/>
    </row>
    <row r="1169" spans="1:26" x14ac:dyDescent="0.25">
      <c r="A1169">
        <v>1168</v>
      </c>
      <c r="B1169" t="s">
        <v>1203</v>
      </c>
      <c r="C1169" s="1">
        <v>29443</v>
      </c>
      <c r="D1169" t="s">
        <v>23</v>
      </c>
      <c r="E1169" s="2" t="s">
        <v>169</v>
      </c>
      <c r="F1169" s="2" t="s">
        <v>34</v>
      </c>
      <c r="G1169" s="2" t="s">
        <v>30</v>
      </c>
      <c r="H1169" s="3">
        <v>38056</v>
      </c>
      <c r="I1169" s="2">
        <v>2003</v>
      </c>
      <c r="J1169" s="2">
        <v>2012</v>
      </c>
      <c r="K1169" s="3">
        <v>43677</v>
      </c>
      <c r="L1169" s="2">
        <v>0</v>
      </c>
      <c r="M1169" s="2" t="s">
        <v>28</v>
      </c>
      <c r="N1169" s="2">
        <v>38</v>
      </c>
      <c r="O1169" s="2">
        <v>23.58</v>
      </c>
      <c r="P1169" s="2">
        <v>38.97</v>
      </c>
      <c r="Q1169" s="2">
        <v>106.59</v>
      </c>
      <c r="R1169" s="2">
        <v>203.2</v>
      </c>
      <c r="S1169" s="2">
        <v>203.2</v>
      </c>
      <c r="T1169" s="2">
        <v>25.82</v>
      </c>
      <c r="U1169" s="2">
        <v>67</v>
      </c>
      <c r="V1169" s="2" t="s">
        <v>28</v>
      </c>
      <c r="X1169" s="2"/>
      <c r="Y1169" s="2"/>
    </row>
    <row r="1170" spans="1:26" x14ac:dyDescent="0.25">
      <c r="A1170">
        <v>1169</v>
      </c>
      <c r="B1170" t="s">
        <v>1204</v>
      </c>
      <c r="C1170" s="1">
        <v>11328</v>
      </c>
      <c r="D1170" t="s">
        <v>23</v>
      </c>
      <c r="E1170" s="2" t="s">
        <v>80</v>
      </c>
      <c r="F1170" s="2" t="s">
        <v>34</v>
      </c>
      <c r="G1170" s="2" t="s">
        <v>30</v>
      </c>
      <c r="H1170" s="3">
        <v>19663</v>
      </c>
      <c r="I1170" s="2">
        <v>1953</v>
      </c>
      <c r="J1170" s="2">
        <v>1958</v>
      </c>
      <c r="K1170" s="3">
        <v>43677</v>
      </c>
      <c r="L1170" s="2">
        <v>0</v>
      </c>
      <c r="M1170" s="2" t="s">
        <v>28</v>
      </c>
      <c r="N1170" s="2">
        <v>88</v>
      </c>
      <c r="O1170" s="2">
        <v>22.82</v>
      </c>
      <c r="P1170" s="2">
        <v>88.57</v>
      </c>
      <c r="Q1170" s="2">
        <v>92.99</v>
      </c>
      <c r="R1170" s="2">
        <v>203.2</v>
      </c>
      <c r="S1170" s="2">
        <v>203.2</v>
      </c>
      <c r="T1170" s="2">
        <v>22.52</v>
      </c>
      <c r="U1170" s="2">
        <v>325</v>
      </c>
      <c r="V1170" s="2" t="s">
        <v>28</v>
      </c>
      <c r="X1170" s="2"/>
      <c r="Y1170" s="2"/>
    </row>
    <row r="1171" spans="1:26" x14ac:dyDescent="0.25">
      <c r="A1171">
        <v>1170</v>
      </c>
      <c r="B1171" t="s">
        <v>1205</v>
      </c>
      <c r="C1171" s="1">
        <v>22250</v>
      </c>
      <c r="D1171" t="s">
        <v>23</v>
      </c>
      <c r="E1171" s="2" t="s">
        <v>280</v>
      </c>
      <c r="F1171" s="2" t="s">
        <v>34</v>
      </c>
      <c r="G1171" s="2" t="s">
        <v>26</v>
      </c>
      <c r="H1171" s="3">
        <v>30617</v>
      </c>
      <c r="I1171" s="2">
        <v>1983</v>
      </c>
      <c r="J1171" s="2">
        <v>1988</v>
      </c>
      <c r="K1171" s="3">
        <v>43677</v>
      </c>
      <c r="L1171" s="2">
        <v>0</v>
      </c>
      <c r="M1171" s="2" t="s">
        <v>28</v>
      </c>
      <c r="N1171" s="2">
        <v>58</v>
      </c>
      <c r="O1171" s="2">
        <v>22.91</v>
      </c>
      <c r="P1171" s="2">
        <v>58.66</v>
      </c>
      <c r="Q1171" s="2">
        <v>99.79</v>
      </c>
      <c r="R1171" s="2">
        <v>203.2</v>
      </c>
      <c r="S1171" s="2">
        <v>203.2</v>
      </c>
      <c r="T1171" s="2">
        <v>24.17</v>
      </c>
      <c r="U1171" s="2">
        <v>328</v>
      </c>
      <c r="V1171" s="2" t="s">
        <v>28</v>
      </c>
      <c r="X1171" s="2"/>
      <c r="Y1171" s="2"/>
    </row>
    <row r="1172" spans="1:26" x14ac:dyDescent="0.25">
      <c r="A1172">
        <v>1171</v>
      </c>
      <c r="B1172" t="s">
        <v>1206</v>
      </c>
      <c r="C1172" s="1">
        <v>13476</v>
      </c>
      <c r="D1172" t="s">
        <v>23</v>
      </c>
      <c r="E1172" s="2" t="s">
        <v>4372</v>
      </c>
      <c r="F1172" s="2" t="s">
        <v>34</v>
      </c>
      <c r="G1172" s="2" t="s">
        <v>30</v>
      </c>
      <c r="H1172" s="3">
        <v>21480</v>
      </c>
      <c r="I1172" s="2">
        <v>1958</v>
      </c>
      <c r="J1172" s="2">
        <v>1962</v>
      </c>
      <c r="K1172" s="3">
        <v>42464</v>
      </c>
      <c r="L1172" s="2">
        <v>1</v>
      </c>
      <c r="M1172" s="2" t="s">
        <v>27</v>
      </c>
      <c r="N1172" s="2">
        <v>79</v>
      </c>
      <c r="O1172" s="2">
        <v>21.91</v>
      </c>
      <c r="P1172" s="2">
        <v>79.36</v>
      </c>
      <c r="Q1172" s="2">
        <v>92.99</v>
      </c>
      <c r="R1172" s="2">
        <v>203.2</v>
      </c>
      <c r="S1172" s="2">
        <v>203.2</v>
      </c>
      <c r="T1172" s="2">
        <v>22.52</v>
      </c>
      <c r="U1172" s="2">
        <v>190</v>
      </c>
      <c r="V1172" s="2" t="s">
        <v>28</v>
      </c>
      <c r="X1172" s="2" t="s">
        <v>4500</v>
      </c>
      <c r="Y1172" s="2" t="s">
        <v>4401</v>
      </c>
      <c r="Z1172" s="2" t="s">
        <v>4469</v>
      </c>
    </row>
    <row r="1173" spans="1:26" x14ac:dyDescent="0.25">
      <c r="A1173">
        <v>1172</v>
      </c>
      <c r="B1173" t="s">
        <v>1207</v>
      </c>
      <c r="C1173" s="1">
        <v>21476</v>
      </c>
      <c r="D1173" t="s">
        <v>23</v>
      </c>
      <c r="E1173" s="2" t="s">
        <v>169</v>
      </c>
      <c r="F1173" s="2" t="s">
        <v>34</v>
      </c>
      <c r="G1173" s="2" t="s">
        <v>30</v>
      </c>
      <c r="H1173" s="3">
        <v>30001</v>
      </c>
      <c r="I1173" s="2">
        <v>1981</v>
      </c>
      <c r="J1173" s="2">
        <v>1984</v>
      </c>
      <c r="K1173" s="3">
        <v>43677</v>
      </c>
      <c r="L1173" s="2">
        <v>0</v>
      </c>
      <c r="M1173" s="2" t="s">
        <v>28</v>
      </c>
      <c r="N1173" s="2">
        <v>60</v>
      </c>
      <c r="O1173" s="2">
        <v>23.34</v>
      </c>
      <c r="P1173" s="2">
        <v>60.78</v>
      </c>
      <c r="Q1173" s="2">
        <v>99.79</v>
      </c>
      <c r="R1173" s="2">
        <v>203.2</v>
      </c>
      <c r="S1173" s="2">
        <v>203.2</v>
      </c>
      <c r="T1173" s="2">
        <v>24.17</v>
      </c>
      <c r="U1173" s="2">
        <v>95</v>
      </c>
      <c r="V1173" s="2" t="s">
        <v>28</v>
      </c>
      <c r="X1173" s="2"/>
      <c r="Y1173" s="2"/>
    </row>
    <row r="1174" spans="1:26" x14ac:dyDescent="0.25">
      <c r="A1174">
        <v>1173</v>
      </c>
      <c r="B1174" t="s">
        <v>1208</v>
      </c>
      <c r="C1174" s="1">
        <v>30057</v>
      </c>
      <c r="D1174" t="s">
        <v>23</v>
      </c>
      <c r="E1174" s="2" t="s">
        <v>121</v>
      </c>
      <c r="F1174" s="2" t="s">
        <v>25</v>
      </c>
      <c r="G1174" s="2" t="s">
        <v>26</v>
      </c>
      <c r="H1174" s="3">
        <v>37923</v>
      </c>
      <c r="I1174" s="2">
        <v>2003</v>
      </c>
      <c r="J1174" s="2">
        <v>2017</v>
      </c>
      <c r="K1174" s="3">
        <v>43677</v>
      </c>
      <c r="L1174" s="2">
        <v>0</v>
      </c>
      <c r="M1174" s="2" t="s">
        <v>28</v>
      </c>
      <c r="N1174" s="2">
        <v>37</v>
      </c>
      <c r="O1174" s="2">
        <v>21.54</v>
      </c>
      <c r="P1174" s="2">
        <v>37.29</v>
      </c>
      <c r="Q1174" s="2">
        <v>113.4</v>
      </c>
      <c r="R1174" s="2">
        <v>203.2</v>
      </c>
      <c r="S1174" s="2">
        <v>203.2</v>
      </c>
      <c r="T1174" s="2">
        <v>27.46</v>
      </c>
      <c r="U1174" s="2">
        <v>900</v>
      </c>
      <c r="V1174" s="2" t="s">
        <v>28</v>
      </c>
      <c r="X1174" s="2"/>
      <c r="Y1174" s="2"/>
    </row>
    <row r="1175" spans="1:26" x14ac:dyDescent="0.25">
      <c r="A1175">
        <v>1174</v>
      </c>
      <c r="B1175" t="s">
        <v>1209</v>
      </c>
      <c r="C1175" s="1">
        <v>28692</v>
      </c>
      <c r="D1175" t="s">
        <v>23</v>
      </c>
      <c r="E1175" s="2" t="s">
        <v>169</v>
      </c>
      <c r="F1175" s="2" t="s">
        <v>34</v>
      </c>
      <c r="G1175" s="2" t="s">
        <v>26</v>
      </c>
      <c r="H1175" s="3">
        <v>37975</v>
      </c>
      <c r="I1175" s="2">
        <v>2003</v>
      </c>
      <c r="J1175" s="2">
        <v>2008</v>
      </c>
      <c r="K1175" s="3">
        <v>43677</v>
      </c>
      <c r="L1175" s="2">
        <v>0</v>
      </c>
      <c r="M1175" s="2" t="s">
        <v>28</v>
      </c>
      <c r="N1175" s="2">
        <v>41</v>
      </c>
      <c r="O1175" s="2">
        <v>25.42</v>
      </c>
      <c r="P1175" s="2">
        <v>41.03</v>
      </c>
      <c r="Q1175" s="2">
        <v>97.52</v>
      </c>
      <c r="R1175" s="2">
        <v>203.2</v>
      </c>
      <c r="S1175" s="2">
        <v>203.2</v>
      </c>
      <c r="T1175" s="2">
        <v>23.62</v>
      </c>
      <c r="U1175" s="2">
        <v>19</v>
      </c>
      <c r="V1175" s="2" t="s">
        <v>28</v>
      </c>
      <c r="X1175" s="2"/>
      <c r="Y1175" s="2"/>
    </row>
    <row r="1176" spans="1:26" x14ac:dyDescent="0.25">
      <c r="A1176">
        <v>1175</v>
      </c>
      <c r="B1176" t="s">
        <v>1210</v>
      </c>
      <c r="C1176" s="1">
        <v>30570</v>
      </c>
      <c r="D1176" t="s">
        <v>23</v>
      </c>
      <c r="E1176" s="2" t="s">
        <v>169</v>
      </c>
      <c r="F1176" s="2" t="s">
        <v>34</v>
      </c>
      <c r="G1176" s="2" t="s">
        <v>26</v>
      </c>
      <c r="H1176" s="3">
        <v>38679</v>
      </c>
      <c r="I1176" s="2">
        <v>2005</v>
      </c>
      <c r="J1176" s="2">
        <v>2012</v>
      </c>
      <c r="K1176" s="3">
        <v>43677</v>
      </c>
      <c r="L1176" s="2">
        <v>0</v>
      </c>
      <c r="M1176" s="2" t="s">
        <v>28</v>
      </c>
      <c r="N1176" s="2">
        <v>35</v>
      </c>
      <c r="O1176" s="2">
        <v>22.2</v>
      </c>
      <c r="P1176" s="2">
        <v>35.89</v>
      </c>
      <c r="Q1176" s="2">
        <v>113.4</v>
      </c>
      <c r="R1176" s="2">
        <v>203.2</v>
      </c>
      <c r="S1176" s="2">
        <v>203.2</v>
      </c>
      <c r="T1176" s="2">
        <v>27.46</v>
      </c>
      <c r="U1176" s="2">
        <v>225</v>
      </c>
      <c r="V1176" s="2" t="s">
        <v>28</v>
      </c>
      <c r="X1176" s="2"/>
      <c r="Y1176" s="2"/>
    </row>
    <row r="1177" spans="1:26" x14ac:dyDescent="0.25">
      <c r="A1177">
        <v>1176</v>
      </c>
      <c r="B1177" t="s">
        <v>1211</v>
      </c>
      <c r="C1177" s="1">
        <v>30666</v>
      </c>
      <c r="D1177" t="s">
        <v>23</v>
      </c>
      <c r="E1177" s="2" t="s">
        <v>169</v>
      </c>
      <c r="F1177" s="2" t="s">
        <v>34</v>
      </c>
      <c r="G1177" s="2" t="s">
        <v>26</v>
      </c>
      <c r="H1177" s="3">
        <v>39761</v>
      </c>
      <c r="I1177" s="2">
        <v>2008</v>
      </c>
      <c r="J1177" s="2">
        <v>2015</v>
      </c>
      <c r="K1177" s="3">
        <v>43677</v>
      </c>
      <c r="L1177" s="2">
        <v>0</v>
      </c>
      <c r="M1177" s="2" t="s">
        <v>28</v>
      </c>
      <c r="N1177" s="2">
        <v>35</v>
      </c>
      <c r="O1177" s="2">
        <v>24.9</v>
      </c>
      <c r="P1177" s="2">
        <v>35.619999999999997</v>
      </c>
      <c r="Q1177" s="2">
        <v>121.56</v>
      </c>
      <c r="R1177" s="2">
        <v>203.2</v>
      </c>
      <c r="S1177" s="2">
        <v>203.2</v>
      </c>
      <c r="T1177" s="2">
        <v>29.44</v>
      </c>
      <c r="U1177" s="2">
        <v>116</v>
      </c>
      <c r="V1177" s="2" t="s">
        <v>28</v>
      </c>
      <c r="X1177" s="2"/>
      <c r="Y1177" s="2"/>
    </row>
    <row r="1178" spans="1:26" x14ac:dyDescent="0.25">
      <c r="A1178">
        <v>1177</v>
      </c>
      <c r="B1178" t="s">
        <v>1212</v>
      </c>
      <c r="C1178" s="1">
        <v>18515</v>
      </c>
      <c r="D1178" t="s">
        <v>23</v>
      </c>
      <c r="E1178" s="2" t="s">
        <v>24</v>
      </c>
      <c r="F1178" s="2" t="s">
        <v>34</v>
      </c>
      <c r="G1178" s="2" t="s">
        <v>26</v>
      </c>
      <c r="H1178" s="3">
        <v>26956</v>
      </c>
      <c r="I1178" s="2">
        <v>1973</v>
      </c>
      <c r="J1178" s="2">
        <v>1975</v>
      </c>
      <c r="K1178" s="3">
        <v>43677</v>
      </c>
      <c r="L1178" s="2">
        <v>0</v>
      </c>
      <c r="M1178" s="2" t="s">
        <v>28</v>
      </c>
      <c r="N1178" s="2">
        <v>68</v>
      </c>
      <c r="O1178" s="2">
        <v>23.11</v>
      </c>
      <c r="P1178" s="2">
        <v>68.89</v>
      </c>
      <c r="Q1178" s="2">
        <v>102.06</v>
      </c>
      <c r="R1178" s="2">
        <v>203.2</v>
      </c>
      <c r="S1178" s="2">
        <v>203.2</v>
      </c>
      <c r="T1178" s="2">
        <v>24.72</v>
      </c>
      <c r="U1178" s="2">
        <v>27</v>
      </c>
      <c r="V1178" s="2" t="s">
        <v>28</v>
      </c>
      <c r="X1178" s="2"/>
      <c r="Y1178" s="2"/>
    </row>
    <row r="1179" spans="1:26" x14ac:dyDescent="0.25">
      <c r="A1179">
        <v>1178</v>
      </c>
      <c r="B1179" t="s">
        <v>1213</v>
      </c>
      <c r="C1179" s="1">
        <v>14647</v>
      </c>
      <c r="D1179" t="s">
        <v>23</v>
      </c>
      <c r="E1179" s="2" t="s">
        <v>169</v>
      </c>
      <c r="F1179" s="2" t="s">
        <v>34</v>
      </c>
      <c r="G1179" s="2" t="s">
        <v>30</v>
      </c>
      <c r="H1179" s="3">
        <v>22942</v>
      </c>
      <c r="I1179" s="2">
        <v>1962</v>
      </c>
      <c r="J1179" s="2">
        <v>1963</v>
      </c>
      <c r="K1179" s="3">
        <v>43677</v>
      </c>
      <c r="L1179" s="2">
        <v>0</v>
      </c>
      <c r="M1179" s="2" t="s">
        <v>28</v>
      </c>
      <c r="N1179" s="2">
        <v>79</v>
      </c>
      <c r="O1179" s="2">
        <v>22.71</v>
      </c>
      <c r="P1179" s="2">
        <v>79.48</v>
      </c>
      <c r="Q1179" s="2">
        <v>90.72</v>
      </c>
      <c r="R1179" s="2">
        <v>203.2</v>
      </c>
      <c r="S1179" s="2">
        <v>203.2</v>
      </c>
      <c r="T1179" s="2">
        <v>21.97</v>
      </c>
      <c r="U1179" s="2">
        <v>4</v>
      </c>
      <c r="V1179" s="2" t="s">
        <v>28</v>
      </c>
      <c r="X1179" s="2"/>
      <c r="Y1179" s="2"/>
    </row>
    <row r="1180" spans="1:26" x14ac:dyDescent="0.25">
      <c r="A1180">
        <v>1179</v>
      </c>
      <c r="B1180" t="s">
        <v>1214</v>
      </c>
      <c r="C1180" s="1">
        <v>21712</v>
      </c>
      <c r="D1180" t="s">
        <v>23</v>
      </c>
      <c r="E1180" s="2" t="s">
        <v>169</v>
      </c>
      <c r="F1180" s="2" t="s">
        <v>34</v>
      </c>
      <c r="G1180" s="2" t="s">
        <v>30</v>
      </c>
      <c r="H1180" s="3">
        <v>29893</v>
      </c>
      <c r="I1180" s="2">
        <v>1981</v>
      </c>
      <c r="J1180" s="2">
        <v>1982</v>
      </c>
      <c r="K1180" s="3">
        <v>43677</v>
      </c>
      <c r="L1180" s="2">
        <v>0</v>
      </c>
      <c r="M1180" s="2" t="s">
        <v>28</v>
      </c>
      <c r="N1180" s="2">
        <v>60</v>
      </c>
      <c r="O1180" s="2">
        <v>22.4</v>
      </c>
      <c r="P1180" s="2">
        <v>60.14</v>
      </c>
      <c r="Q1180" s="2">
        <v>86.18</v>
      </c>
      <c r="R1180" s="2">
        <v>203.2</v>
      </c>
      <c r="S1180" s="2">
        <v>203.2</v>
      </c>
      <c r="T1180" s="2">
        <v>20.87</v>
      </c>
      <c r="U1180" s="2">
        <v>32</v>
      </c>
      <c r="V1180" s="2" t="s">
        <v>28</v>
      </c>
      <c r="X1180" s="2"/>
      <c r="Y1180" s="2"/>
    </row>
    <row r="1181" spans="1:26" x14ac:dyDescent="0.25">
      <c r="A1181">
        <v>1180</v>
      </c>
      <c r="B1181" t="s">
        <v>1215</v>
      </c>
      <c r="C1181" s="1">
        <v>33345</v>
      </c>
      <c r="D1181" t="s">
        <v>23</v>
      </c>
      <c r="E1181" s="2" t="s">
        <v>169</v>
      </c>
      <c r="F1181" s="2" t="s">
        <v>34</v>
      </c>
      <c r="G1181" s="2" t="s">
        <v>26</v>
      </c>
      <c r="H1181" s="3">
        <v>41941</v>
      </c>
      <c r="I1181" s="2">
        <v>2014</v>
      </c>
      <c r="J1181" s="2">
        <v>2016</v>
      </c>
      <c r="K1181" s="3">
        <v>43677</v>
      </c>
      <c r="L1181" s="2">
        <v>0</v>
      </c>
      <c r="M1181" s="2" t="s">
        <v>28</v>
      </c>
      <c r="N1181" s="2">
        <v>28</v>
      </c>
      <c r="O1181" s="2">
        <v>23.53</v>
      </c>
      <c r="P1181" s="2">
        <v>28.29</v>
      </c>
      <c r="Q1181" s="2">
        <v>95.25</v>
      </c>
      <c r="R1181" s="2">
        <v>203.2</v>
      </c>
      <c r="S1181" s="2">
        <v>203.2</v>
      </c>
      <c r="T1181" s="2">
        <v>23.07</v>
      </c>
      <c r="U1181" s="2">
        <v>31</v>
      </c>
      <c r="V1181" s="2" t="s">
        <v>28</v>
      </c>
      <c r="X1181" s="2"/>
      <c r="Y1181" s="2"/>
    </row>
    <row r="1182" spans="1:26" x14ac:dyDescent="0.25">
      <c r="A1182">
        <v>1181</v>
      </c>
      <c r="B1182" t="s">
        <v>1216</v>
      </c>
      <c r="C1182" s="1">
        <v>22790</v>
      </c>
      <c r="D1182" t="s">
        <v>23</v>
      </c>
      <c r="E1182" s="2" t="s">
        <v>169</v>
      </c>
      <c r="F1182" s="2" t="s">
        <v>25</v>
      </c>
      <c r="G1182" s="2" t="s">
        <v>26</v>
      </c>
      <c r="H1182" s="3">
        <v>31058</v>
      </c>
      <c r="I1182" s="2">
        <v>1984</v>
      </c>
      <c r="J1182" s="2">
        <v>1985</v>
      </c>
      <c r="K1182" s="3">
        <v>43677</v>
      </c>
      <c r="L1182" s="2">
        <v>0</v>
      </c>
      <c r="M1182" s="2" t="s">
        <v>28</v>
      </c>
      <c r="N1182" s="2">
        <v>57</v>
      </c>
      <c r="O1182" s="2">
        <v>22.64</v>
      </c>
      <c r="P1182" s="2">
        <v>57.19</v>
      </c>
      <c r="Q1182" s="2">
        <v>92.99</v>
      </c>
      <c r="R1182" s="2">
        <v>203.2</v>
      </c>
      <c r="S1182" s="2">
        <v>203.2</v>
      </c>
      <c r="T1182" s="2">
        <v>22.52</v>
      </c>
      <c r="U1182" s="2">
        <v>10</v>
      </c>
      <c r="V1182" s="2" t="s">
        <v>28</v>
      </c>
      <c r="X1182" s="2"/>
      <c r="Y1182" s="2"/>
    </row>
    <row r="1183" spans="1:26" x14ac:dyDescent="0.25">
      <c r="A1183">
        <v>1182</v>
      </c>
      <c r="B1183" t="s">
        <v>1217</v>
      </c>
      <c r="C1183" s="1">
        <v>26198</v>
      </c>
      <c r="D1183" t="s">
        <v>23</v>
      </c>
      <c r="E1183" s="2" t="s">
        <v>169</v>
      </c>
      <c r="F1183" s="2" t="s">
        <v>34</v>
      </c>
      <c r="G1183" s="2" t="s">
        <v>26</v>
      </c>
      <c r="H1183" s="3">
        <v>34391</v>
      </c>
      <c r="I1183" s="2">
        <v>1993</v>
      </c>
      <c r="J1183" s="2">
        <v>1994</v>
      </c>
      <c r="K1183" s="3">
        <v>43677</v>
      </c>
      <c r="L1183" s="2">
        <v>0</v>
      </c>
      <c r="M1183" s="2" t="s">
        <v>28</v>
      </c>
      <c r="N1183" s="2">
        <v>47</v>
      </c>
      <c r="O1183" s="2">
        <v>22.43</v>
      </c>
      <c r="P1183" s="2">
        <v>47.85</v>
      </c>
      <c r="Q1183" s="2">
        <v>97.52</v>
      </c>
      <c r="R1183" s="2">
        <v>203.2</v>
      </c>
      <c r="S1183" s="2">
        <v>203.2</v>
      </c>
      <c r="T1183" s="2">
        <v>23.62</v>
      </c>
      <c r="U1183" s="2">
        <v>3</v>
      </c>
      <c r="V1183" s="2" t="s">
        <v>28</v>
      </c>
      <c r="X1183" s="2"/>
      <c r="Y1183" s="2"/>
    </row>
    <row r="1184" spans="1:26" x14ac:dyDescent="0.25">
      <c r="A1184">
        <v>1183</v>
      </c>
      <c r="B1184" t="s">
        <v>1218</v>
      </c>
      <c r="C1184" s="1">
        <v>8358</v>
      </c>
      <c r="D1184" t="s">
        <v>23</v>
      </c>
      <c r="E1184" s="2" t="s">
        <v>24</v>
      </c>
      <c r="F1184" s="2" t="s">
        <v>34</v>
      </c>
      <c r="G1184" s="2" t="s">
        <v>30</v>
      </c>
      <c r="H1184" s="3">
        <v>17838</v>
      </c>
      <c r="I1184" s="2">
        <v>1948</v>
      </c>
      <c r="J1184" s="2">
        <v>1951</v>
      </c>
      <c r="K1184" s="3">
        <v>34614</v>
      </c>
      <c r="L1184" s="2">
        <v>1</v>
      </c>
      <c r="M1184" s="2" t="s">
        <v>27</v>
      </c>
      <c r="N1184" s="2">
        <v>71</v>
      </c>
      <c r="O1184" s="2">
        <v>25.95</v>
      </c>
      <c r="P1184" s="2">
        <v>71.89</v>
      </c>
      <c r="Q1184" s="2">
        <v>104.33</v>
      </c>
      <c r="R1184" s="2">
        <v>203.2</v>
      </c>
      <c r="S1184" s="2">
        <v>203.2</v>
      </c>
      <c r="T1184" s="2">
        <v>25.27</v>
      </c>
      <c r="U1184" s="2">
        <v>6</v>
      </c>
      <c r="V1184" s="2" t="s">
        <v>28</v>
      </c>
      <c r="W1184" s="2" t="s">
        <v>4399</v>
      </c>
      <c r="X1184" s="2" t="s">
        <v>4500</v>
      </c>
      <c r="Y1184" s="2" t="s">
        <v>4401</v>
      </c>
      <c r="Z1184" s="2" t="s">
        <v>4469</v>
      </c>
    </row>
    <row r="1185" spans="1:26" x14ac:dyDescent="0.25">
      <c r="A1185">
        <v>1184</v>
      </c>
      <c r="B1185" t="s">
        <v>1219</v>
      </c>
      <c r="C1185" s="1">
        <v>24870</v>
      </c>
      <c r="D1185" t="s">
        <v>23</v>
      </c>
      <c r="E1185" s="2" t="s">
        <v>169</v>
      </c>
      <c r="F1185" s="2" t="s">
        <v>34</v>
      </c>
      <c r="G1185" s="2" t="s">
        <v>26</v>
      </c>
      <c r="H1185" s="3">
        <v>32816</v>
      </c>
      <c r="I1185" s="2">
        <v>1989</v>
      </c>
      <c r="J1185" s="2">
        <v>2001</v>
      </c>
      <c r="K1185" s="3">
        <v>43677</v>
      </c>
      <c r="L1185" s="2">
        <v>0</v>
      </c>
      <c r="M1185" s="2" t="s">
        <v>28</v>
      </c>
      <c r="N1185" s="2">
        <v>51</v>
      </c>
      <c r="O1185" s="2">
        <v>21.75</v>
      </c>
      <c r="P1185" s="2">
        <v>51.49</v>
      </c>
      <c r="Q1185" s="2">
        <v>92.99</v>
      </c>
      <c r="R1185" s="2">
        <v>203.2</v>
      </c>
      <c r="S1185" s="2">
        <v>203.2</v>
      </c>
      <c r="T1185" s="2">
        <v>22.52</v>
      </c>
      <c r="U1185" s="2">
        <v>742</v>
      </c>
      <c r="V1185" s="2" t="s">
        <v>28</v>
      </c>
      <c r="X1185" s="2"/>
      <c r="Y1185" s="2"/>
    </row>
    <row r="1186" spans="1:26" x14ac:dyDescent="0.25">
      <c r="A1186">
        <v>1185</v>
      </c>
      <c r="B1186" t="s">
        <v>1220</v>
      </c>
      <c r="C1186" s="1">
        <v>25693</v>
      </c>
      <c r="D1186" t="s">
        <v>23</v>
      </c>
      <c r="E1186" s="2" t="s">
        <v>169</v>
      </c>
      <c r="F1186" s="2" t="s">
        <v>34</v>
      </c>
      <c r="G1186" s="2" t="s">
        <v>26</v>
      </c>
      <c r="H1186" s="3">
        <v>33915</v>
      </c>
      <c r="I1186" s="2">
        <v>1992</v>
      </c>
      <c r="J1186" s="2">
        <v>2003</v>
      </c>
      <c r="K1186" s="3">
        <v>43677</v>
      </c>
      <c r="L1186" s="2">
        <v>0</v>
      </c>
      <c r="M1186" s="2" t="s">
        <v>28</v>
      </c>
      <c r="N1186" s="2">
        <v>49</v>
      </c>
      <c r="O1186" s="2">
        <v>22.51</v>
      </c>
      <c r="P1186" s="2">
        <v>49.24</v>
      </c>
      <c r="Q1186" s="2">
        <v>108.86</v>
      </c>
      <c r="R1186" s="2">
        <v>203.2</v>
      </c>
      <c r="S1186" s="2">
        <v>203.2</v>
      </c>
      <c r="T1186" s="2">
        <v>26.36</v>
      </c>
      <c r="U1186" s="2">
        <v>624</v>
      </c>
      <c r="V1186" s="2" t="s">
        <v>28</v>
      </c>
      <c r="X1186" s="2"/>
      <c r="Y1186" s="2"/>
    </row>
    <row r="1187" spans="1:26" x14ac:dyDescent="0.25">
      <c r="A1187">
        <v>1186</v>
      </c>
      <c r="B1187" t="s">
        <v>1221</v>
      </c>
      <c r="C1187" s="1">
        <v>13600</v>
      </c>
      <c r="D1187" t="s">
        <v>23</v>
      </c>
      <c r="E1187" s="2" t="s">
        <v>80</v>
      </c>
      <c r="F1187" s="2" t="s">
        <v>34</v>
      </c>
      <c r="G1187" s="2" t="s">
        <v>26</v>
      </c>
      <c r="H1187" s="3">
        <v>21480</v>
      </c>
      <c r="I1187" s="2">
        <v>1958</v>
      </c>
      <c r="J1187" s="2">
        <v>1969</v>
      </c>
      <c r="K1187" s="3">
        <v>43677</v>
      </c>
      <c r="L1187" s="2">
        <v>0</v>
      </c>
      <c r="M1187" s="2" t="s">
        <v>28</v>
      </c>
      <c r="N1187" s="2">
        <v>82</v>
      </c>
      <c r="O1187" s="2">
        <v>21.57</v>
      </c>
      <c r="P1187" s="2">
        <v>82.35</v>
      </c>
      <c r="Q1187" s="2">
        <v>108.86</v>
      </c>
      <c r="R1187" s="2">
        <v>203.2</v>
      </c>
      <c r="S1187" s="2">
        <v>203.2</v>
      </c>
      <c r="T1187" s="2">
        <v>26.36</v>
      </c>
      <c r="U1187" s="2">
        <v>831</v>
      </c>
      <c r="V1187" s="2" t="s">
        <v>28</v>
      </c>
      <c r="X1187" s="2"/>
      <c r="Y1187" s="2"/>
    </row>
    <row r="1188" spans="1:26" x14ac:dyDescent="0.25">
      <c r="A1188">
        <v>1187</v>
      </c>
      <c r="B1188" t="s">
        <v>1222</v>
      </c>
      <c r="C1188" s="1">
        <v>24447</v>
      </c>
      <c r="D1188" t="s">
        <v>23</v>
      </c>
      <c r="E1188" s="2" t="s">
        <v>169</v>
      </c>
      <c r="F1188" s="2" t="s">
        <v>34</v>
      </c>
      <c r="G1188" s="2" t="s">
        <v>30</v>
      </c>
      <c r="H1188" s="3">
        <v>32451</v>
      </c>
      <c r="I1188" s="2">
        <v>1988</v>
      </c>
      <c r="J1188" s="2">
        <v>1989</v>
      </c>
      <c r="K1188" s="3">
        <v>43677</v>
      </c>
      <c r="L1188" s="2">
        <v>0</v>
      </c>
      <c r="M1188" s="2" t="s">
        <v>28</v>
      </c>
      <c r="N1188" s="2">
        <v>52</v>
      </c>
      <c r="O1188" s="2">
        <v>21.91</v>
      </c>
      <c r="P1188" s="2">
        <v>52.65</v>
      </c>
      <c r="Q1188" s="2">
        <v>111.13</v>
      </c>
      <c r="R1188" s="2">
        <v>203.2</v>
      </c>
      <c r="S1188" s="2">
        <v>203.2</v>
      </c>
      <c r="T1188" s="2">
        <v>26.91</v>
      </c>
      <c r="U1188" s="2">
        <v>11</v>
      </c>
      <c r="V1188" s="2" t="s">
        <v>28</v>
      </c>
      <c r="X1188" s="2"/>
      <c r="Y1188" s="2"/>
    </row>
    <row r="1189" spans="1:26" x14ac:dyDescent="0.25">
      <c r="A1189">
        <v>1188</v>
      </c>
      <c r="B1189" t="s">
        <v>1223</v>
      </c>
      <c r="C1189" s="1">
        <v>26920</v>
      </c>
      <c r="D1189" t="s">
        <v>23</v>
      </c>
      <c r="E1189" s="2" t="s">
        <v>169</v>
      </c>
      <c r="F1189" s="2" t="s">
        <v>34</v>
      </c>
      <c r="G1189" s="2" t="s">
        <v>30</v>
      </c>
      <c r="H1189" s="3">
        <v>35458</v>
      </c>
      <c r="I1189" s="2">
        <v>1996</v>
      </c>
      <c r="J1189" s="2">
        <v>1999</v>
      </c>
      <c r="K1189" s="3">
        <v>43677</v>
      </c>
      <c r="L1189" s="2">
        <v>0</v>
      </c>
      <c r="M1189" s="2" t="s">
        <v>28</v>
      </c>
      <c r="N1189" s="2">
        <v>45</v>
      </c>
      <c r="O1189" s="2">
        <v>23.38</v>
      </c>
      <c r="P1189" s="2">
        <v>45.88</v>
      </c>
      <c r="Q1189" s="2">
        <v>99.79</v>
      </c>
      <c r="R1189" s="2">
        <v>203.2</v>
      </c>
      <c r="S1189" s="2">
        <v>203.2</v>
      </c>
      <c r="T1189" s="2">
        <v>24.17</v>
      </c>
      <c r="U1189" s="2">
        <v>102</v>
      </c>
      <c r="V1189" s="2" t="s">
        <v>27</v>
      </c>
      <c r="X1189" s="2"/>
      <c r="Y1189" s="2"/>
    </row>
    <row r="1190" spans="1:26" x14ac:dyDescent="0.25">
      <c r="A1190">
        <v>1189</v>
      </c>
      <c r="B1190" t="s">
        <v>1224</v>
      </c>
      <c r="C1190" s="1">
        <v>20404</v>
      </c>
      <c r="D1190" t="s">
        <v>23</v>
      </c>
      <c r="E1190" s="2" t="s">
        <v>169</v>
      </c>
      <c r="F1190" s="2" t="s">
        <v>34</v>
      </c>
      <c r="G1190" s="2" t="s">
        <v>26</v>
      </c>
      <c r="H1190" s="3">
        <v>29160</v>
      </c>
      <c r="I1190" s="2">
        <v>1979</v>
      </c>
      <c r="J1190" s="2">
        <v>1980</v>
      </c>
      <c r="K1190" s="3">
        <v>41267</v>
      </c>
      <c r="L1190" s="2">
        <v>1</v>
      </c>
      <c r="M1190" s="2" t="s">
        <v>27</v>
      </c>
      <c r="N1190" s="2">
        <v>57</v>
      </c>
      <c r="O1190" s="2">
        <v>23.97</v>
      </c>
      <c r="P1190" s="2">
        <v>57.12</v>
      </c>
      <c r="Q1190" s="2">
        <v>91.63</v>
      </c>
      <c r="R1190" s="2">
        <v>203.2</v>
      </c>
      <c r="S1190" s="2">
        <v>203.2</v>
      </c>
      <c r="T1190" s="2">
        <v>22.19</v>
      </c>
      <c r="U1190" s="2">
        <v>36</v>
      </c>
      <c r="V1190" s="2" t="s">
        <v>28</v>
      </c>
      <c r="W1190" s="2" t="s">
        <v>4384</v>
      </c>
      <c r="X1190" s="2" t="s">
        <v>4551</v>
      </c>
      <c r="Y1190" s="2" t="s">
        <v>4386</v>
      </c>
      <c r="Z1190" s="2" t="s">
        <v>4896</v>
      </c>
    </row>
    <row r="1191" spans="1:26" x14ac:dyDescent="0.25">
      <c r="A1191">
        <v>1190</v>
      </c>
      <c r="B1191" t="s">
        <v>1225</v>
      </c>
      <c r="C1191" s="1">
        <v>29359</v>
      </c>
      <c r="D1191" t="s">
        <v>23</v>
      </c>
      <c r="E1191" s="2" t="s">
        <v>169</v>
      </c>
      <c r="F1191" s="2" t="s">
        <v>34</v>
      </c>
      <c r="G1191" s="2" t="s">
        <v>26</v>
      </c>
      <c r="H1191" s="3">
        <v>37559</v>
      </c>
      <c r="I1191" s="2">
        <v>2002</v>
      </c>
      <c r="J1191" s="2">
        <v>2015</v>
      </c>
      <c r="K1191" s="3">
        <v>43677</v>
      </c>
      <c r="L1191" s="2">
        <v>0</v>
      </c>
      <c r="M1191" s="2" t="s">
        <v>28</v>
      </c>
      <c r="N1191" s="2">
        <v>39</v>
      </c>
      <c r="O1191" s="2">
        <v>22.45</v>
      </c>
      <c r="P1191" s="2">
        <v>39.200000000000003</v>
      </c>
      <c r="Q1191" s="2">
        <v>111.13</v>
      </c>
      <c r="R1191" s="2">
        <v>203.2</v>
      </c>
      <c r="S1191" s="2">
        <v>203.2</v>
      </c>
      <c r="T1191" s="2">
        <v>26.91</v>
      </c>
      <c r="U1191" s="2">
        <v>800</v>
      </c>
      <c r="V1191" s="2" t="s">
        <v>28</v>
      </c>
      <c r="X1191" s="2"/>
      <c r="Y1191" s="2"/>
    </row>
    <row r="1192" spans="1:26" x14ac:dyDescent="0.25">
      <c r="A1192">
        <v>1191</v>
      </c>
      <c r="B1192" t="s">
        <v>1226</v>
      </c>
      <c r="C1192" s="1">
        <v>30822</v>
      </c>
      <c r="D1192" t="s">
        <v>23</v>
      </c>
      <c r="E1192" s="2" t="s">
        <v>169</v>
      </c>
      <c r="F1192" s="2" t="s">
        <v>34</v>
      </c>
      <c r="G1192" s="2" t="s">
        <v>26</v>
      </c>
      <c r="H1192" s="3">
        <v>40632</v>
      </c>
      <c r="I1192" s="2">
        <v>2010</v>
      </c>
      <c r="J1192" s="2">
        <v>2011</v>
      </c>
      <c r="K1192" s="3">
        <v>43677</v>
      </c>
      <c r="L1192" s="2">
        <v>0</v>
      </c>
      <c r="M1192" s="2" t="s">
        <v>28</v>
      </c>
      <c r="N1192" s="2">
        <v>35</v>
      </c>
      <c r="O1192" s="2">
        <v>26.86</v>
      </c>
      <c r="P1192" s="2">
        <v>35.200000000000003</v>
      </c>
      <c r="Q1192" s="2">
        <v>106.59</v>
      </c>
      <c r="R1192" s="2">
        <v>203.2</v>
      </c>
      <c r="S1192" s="2">
        <v>203.2</v>
      </c>
      <c r="T1192" s="2">
        <v>25.82</v>
      </c>
      <c r="U1192" s="2">
        <v>7</v>
      </c>
      <c r="V1192" s="2" t="s">
        <v>28</v>
      </c>
      <c r="X1192" s="2"/>
      <c r="Y1192" s="2"/>
    </row>
    <row r="1193" spans="1:26" x14ac:dyDescent="0.25">
      <c r="A1193">
        <v>1192</v>
      </c>
      <c r="B1193" t="s">
        <v>1227</v>
      </c>
      <c r="C1193" s="1">
        <v>15824</v>
      </c>
      <c r="D1193" t="s">
        <v>23</v>
      </c>
      <c r="E1193" s="2" t="s">
        <v>169</v>
      </c>
      <c r="F1193" s="2" t="s">
        <v>34</v>
      </c>
      <c r="G1193" s="2" t="s">
        <v>30</v>
      </c>
      <c r="H1193" s="3">
        <v>24043</v>
      </c>
      <c r="I1193" s="2">
        <v>1965</v>
      </c>
      <c r="J1193" s="2">
        <v>1966</v>
      </c>
      <c r="K1193" s="3">
        <v>43677</v>
      </c>
      <c r="L1193" s="2">
        <v>0</v>
      </c>
      <c r="M1193" s="2" t="s">
        <v>28</v>
      </c>
      <c r="N1193" s="2">
        <v>76</v>
      </c>
      <c r="O1193" s="2">
        <v>22.5</v>
      </c>
      <c r="P1193" s="2">
        <v>76.260000000000005</v>
      </c>
      <c r="Q1193" s="2">
        <v>92.99</v>
      </c>
      <c r="R1193" s="2">
        <v>203.2</v>
      </c>
      <c r="S1193" s="2">
        <v>203.2</v>
      </c>
      <c r="T1193" s="2">
        <v>22.52</v>
      </c>
      <c r="U1193" s="2">
        <v>30</v>
      </c>
      <c r="V1193" s="2" t="s">
        <v>28</v>
      </c>
      <c r="X1193" s="2"/>
      <c r="Y1193" s="2"/>
    </row>
    <row r="1194" spans="1:26" x14ac:dyDescent="0.25">
      <c r="A1194">
        <v>1193</v>
      </c>
      <c r="B1194" t="s">
        <v>1228</v>
      </c>
      <c r="C1194" s="1">
        <v>32831</v>
      </c>
      <c r="D1194" t="s">
        <v>23</v>
      </c>
      <c r="E1194" s="2" t="s">
        <v>169</v>
      </c>
      <c r="F1194" s="2" t="s">
        <v>34</v>
      </c>
      <c r="G1194" s="2" t="s">
        <v>26</v>
      </c>
      <c r="H1194" s="3">
        <v>40905</v>
      </c>
      <c r="I1194" s="2">
        <v>2011</v>
      </c>
      <c r="J1194" s="2">
        <v>2015</v>
      </c>
      <c r="K1194" s="3">
        <v>43677</v>
      </c>
      <c r="L1194" s="2">
        <v>0</v>
      </c>
      <c r="M1194" s="2" t="s">
        <v>28</v>
      </c>
      <c r="N1194" s="2">
        <v>29</v>
      </c>
      <c r="O1194" s="2">
        <v>22.11</v>
      </c>
      <c r="P1194" s="2">
        <v>29.69</v>
      </c>
      <c r="Q1194" s="2">
        <v>103.42</v>
      </c>
      <c r="R1194" s="2">
        <v>203.2</v>
      </c>
      <c r="S1194" s="2">
        <v>203.2</v>
      </c>
      <c r="T1194" s="2">
        <v>25.05</v>
      </c>
      <c r="U1194" s="2">
        <v>269</v>
      </c>
      <c r="V1194" s="2" t="s">
        <v>28</v>
      </c>
      <c r="X1194" s="2"/>
      <c r="Y1194" s="2"/>
    </row>
    <row r="1195" spans="1:26" x14ac:dyDescent="0.25">
      <c r="A1195">
        <v>1194</v>
      </c>
      <c r="B1195" t="s">
        <v>1229</v>
      </c>
      <c r="C1195" s="1">
        <v>13666</v>
      </c>
      <c r="D1195" t="s">
        <v>23</v>
      </c>
      <c r="E1195" s="2" t="s">
        <v>80</v>
      </c>
      <c r="F1195" s="2" t="s">
        <v>34</v>
      </c>
      <c r="G1195" s="2" t="s">
        <v>30</v>
      </c>
      <c r="H1195" s="3">
        <v>21847</v>
      </c>
      <c r="I1195" s="2">
        <v>1959</v>
      </c>
      <c r="J1195" s="2">
        <v>1969</v>
      </c>
      <c r="K1195" s="3">
        <v>43677</v>
      </c>
      <c r="L1195" s="2">
        <v>0</v>
      </c>
      <c r="M1195" s="2" t="s">
        <v>28</v>
      </c>
      <c r="N1195" s="2">
        <v>82</v>
      </c>
      <c r="O1195" s="2">
        <v>22.4</v>
      </c>
      <c r="P1195" s="2">
        <v>82.17</v>
      </c>
      <c r="Q1195" s="2">
        <v>104.33</v>
      </c>
      <c r="R1195" s="2">
        <v>203.2</v>
      </c>
      <c r="S1195" s="2">
        <v>203.2</v>
      </c>
      <c r="T1195" s="2">
        <v>25.27</v>
      </c>
      <c r="U1195" s="2">
        <v>634</v>
      </c>
      <c r="V1195" s="2" t="s">
        <v>28</v>
      </c>
      <c r="X1195" s="2"/>
      <c r="Y1195" s="2"/>
    </row>
    <row r="1196" spans="1:26" x14ac:dyDescent="0.25">
      <c r="A1196">
        <v>1195</v>
      </c>
      <c r="B1196" t="s">
        <v>1230</v>
      </c>
      <c r="C1196" s="1">
        <v>20984</v>
      </c>
      <c r="D1196" t="s">
        <v>23</v>
      </c>
      <c r="E1196" s="2" t="s">
        <v>169</v>
      </c>
      <c r="F1196" s="2" t="s">
        <v>34</v>
      </c>
      <c r="G1196" s="2" t="s">
        <v>30</v>
      </c>
      <c r="H1196" s="3">
        <v>30253</v>
      </c>
      <c r="I1196" s="2">
        <v>1982</v>
      </c>
      <c r="J1196" s="2">
        <v>1983</v>
      </c>
      <c r="K1196" s="3">
        <v>43677</v>
      </c>
      <c r="L1196" s="2">
        <v>0</v>
      </c>
      <c r="M1196" s="2" t="s">
        <v>28</v>
      </c>
      <c r="N1196" s="2">
        <v>62</v>
      </c>
      <c r="O1196" s="2">
        <v>25.38</v>
      </c>
      <c r="P1196" s="2">
        <v>62.13</v>
      </c>
      <c r="Q1196" s="2">
        <v>102.06</v>
      </c>
      <c r="R1196" s="2">
        <v>203.2</v>
      </c>
      <c r="S1196" s="2">
        <v>203.2</v>
      </c>
      <c r="T1196" s="2">
        <v>24.72</v>
      </c>
      <c r="U1196" s="2">
        <v>53</v>
      </c>
      <c r="V1196" s="2" t="s">
        <v>28</v>
      </c>
      <c r="X1196" s="2"/>
      <c r="Y1196" s="2"/>
    </row>
    <row r="1197" spans="1:26" x14ac:dyDescent="0.25">
      <c r="A1197">
        <v>1196</v>
      </c>
      <c r="B1197" t="s">
        <v>1231</v>
      </c>
      <c r="C1197" s="1">
        <v>10033</v>
      </c>
      <c r="D1197" t="s">
        <v>23</v>
      </c>
      <c r="E1197" s="2" t="s">
        <v>24</v>
      </c>
      <c r="F1197" s="2" t="s">
        <v>34</v>
      </c>
      <c r="G1197" s="2" t="s">
        <v>30</v>
      </c>
      <c r="H1197" s="3">
        <v>18943</v>
      </c>
      <c r="I1197" s="2">
        <v>1951</v>
      </c>
      <c r="J1197" s="2">
        <v>1952</v>
      </c>
      <c r="K1197" s="3">
        <v>39614</v>
      </c>
      <c r="L1197" s="2">
        <v>1</v>
      </c>
      <c r="M1197" s="2" t="s">
        <v>27</v>
      </c>
      <c r="N1197" s="2">
        <v>80</v>
      </c>
      <c r="O1197" s="2">
        <v>24.39</v>
      </c>
      <c r="P1197" s="2">
        <v>80.989999999999995</v>
      </c>
      <c r="Q1197" s="2">
        <v>104.33</v>
      </c>
      <c r="R1197" s="2">
        <v>203.2</v>
      </c>
      <c r="S1197" s="2">
        <v>203.2</v>
      </c>
      <c r="T1197" s="2">
        <v>25.27</v>
      </c>
      <c r="U1197" s="2">
        <v>6</v>
      </c>
      <c r="V1197" s="2" t="s">
        <v>28</v>
      </c>
      <c r="W1197" s="2" t="s">
        <v>4384</v>
      </c>
      <c r="X1197" s="2" t="s">
        <v>4552</v>
      </c>
      <c r="Y1197" s="2" t="s">
        <v>4401</v>
      </c>
      <c r="Z1197" s="2" t="s">
        <v>4469</v>
      </c>
    </row>
    <row r="1198" spans="1:26" x14ac:dyDescent="0.25">
      <c r="A1198">
        <v>1197</v>
      </c>
      <c r="B1198" t="s">
        <v>1232</v>
      </c>
      <c r="C1198" s="1">
        <v>27861</v>
      </c>
      <c r="D1198" t="s">
        <v>23</v>
      </c>
      <c r="E1198" s="2" t="s">
        <v>169</v>
      </c>
      <c r="F1198" s="2" t="s">
        <v>34</v>
      </c>
      <c r="G1198" s="2" t="s">
        <v>26</v>
      </c>
      <c r="H1198" s="3">
        <v>37310</v>
      </c>
      <c r="I1198" s="2">
        <v>2001</v>
      </c>
      <c r="J1198" s="2">
        <v>2005</v>
      </c>
      <c r="K1198" s="3">
        <v>43677</v>
      </c>
      <c r="L1198" s="2">
        <v>0</v>
      </c>
      <c r="M1198" s="2" t="s">
        <v>28</v>
      </c>
      <c r="N1198" s="2">
        <v>43</v>
      </c>
      <c r="O1198" s="2">
        <v>25.87</v>
      </c>
      <c r="P1198" s="2">
        <v>43.3</v>
      </c>
      <c r="Q1198" s="2">
        <v>99.79</v>
      </c>
      <c r="R1198" s="2">
        <v>203.2</v>
      </c>
      <c r="S1198" s="2">
        <v>203.2</v>
      </c>
      <c r="T1198" s="2">
        <v>24.17</v>
      </c>
      <c r="U1198" s="2">
        <v>103</v>
      </c>
      <c r="V1198" s="2" t="s">
        <v>28</v>
      </c>
      <c r="X1198" s="2"/>
      <c r="Y1198" s="2"/>
    </row>
    <row r="1199" spans="1:26" x14ac:dyDescent="0.25">
      <c r="A1199">
        <v>1198</v>
      </c>
      <c r="B1199" t="s">
        <v>1233</v>
      </c>
      <c r="C1199" s="1">
        <v>11667</v>
      </c>
      <c r="D1199" t="s">
        <v>23</v>
      </c>
      <c r="E1199" s="2" t="s">
        <v>121</v>
      </c>
      <c r="F1199" s="2" t="s">
        <v>34</v>
      </c>
      <c r="G1199" s="2" t="s">
        <v>30</v>
      </c>
      <c r="H1199" s="3">
        <v>19662</v>
      </c>
      <c r="I1199" s="2">
        <v>1953</v>
      </c>
      <c r="J1199" s="2">
        <v>1955</v>
      </c>
      <c r="K1199" s="3">
        <v>43524</v>
      </c>
      <c r="L1199" s="2">
        <v>1</v>
      </c>
      <c r="M1199" s="2" t="s">
        <v>27</v>
      </c>
      <c r="N1199" s="2">
        <v>87</v>
      </c>
      <c r="O1199" s="2">
        <v>21.89</v>
      </c>
      <c r="P1199" s="2">
        <v>87.22</v>
      </c>
      <c r="Q1199" s="2">
        <v>95.25</v>
      </c>
      <c r="R1199" s="2">
        <v>203.2</v>
      </c>
      <c r="S1199" s="2">
        <v>203.2</v>
      </c>
      <c r="T1199" s="2">
        <v>23.07</v>
      </c>
      <c r="U1199" s="2">
        <v>84</v>
      </c>
      <c r="V1199" s="2" t="s">
        <v>28</v>
      </c>
      <c r="X1199" s="2" t="s">
        <v>4553</v>
      </c>
      <c r="Y1199" s="2" t="s">
        <v>4416</v>
      </c>
      <c r="Z1199" t="s">
        <v>4897</v>
      </c>
    </row>
    <row r="1200" spans="1:26" x14ac:dyDescent="0.25">
      <c r="A1200">
        <v>1199</v>
      </c>
      <c r="B1200" t="s">
        <v>1234</v>
      </c>
      <c r="C1200" s="1">
        <v>21707</v>
      </c>
      <c r="D1200" t="s">
        <v>23</v>
      </c>
      <c r="E1200" s="2" t="s">
        <v>169</v>
      </c>
      <c r="F1200" s="2" t="s">
        <v>34</v>
      </c>
      <c r="G1200" s="2" t="s">
        <v>26</v>
      </c>
      <c r="H1200" s="3">
        <v>30618</v>
      </c>
      <c r="I1200" s="2">
        <v>1983</v>
      </c>
      <c r="J1200" s="2">
        <v>1984</v>
      </c>
      <c r="K1200" s="3">
        <v>43677</v>
      </c>
      <c r="L1200" s="2">
        <v>0</v>
      </c>
      <c r="M1200" s="2" t="s">
        <v>28</v>
      </c>
      <c r="N1200" s="2">
        <v>60</v>
      </c>
      <c r="O1200" s="2">
        <v>24.4</v>
      </c>
      <c r="P1200" s="2">
        <v>60.15</v>
      </c>
      <c r="Q1200" s="2">
        <v>92.99</v>
      </c>
      <c r="R1200" s="2">
        <v>203.2</v>
      </c>
      <c r="S1200" s="2">
        <v>203.2</v>
      </c>
      <c r="T1200" s="2">
        <v>22.52</v>
      </c>
      <c r="U1200" s="2">
        <v>33</v>
      </c>
      <c r="V1200" s="2" t="s">
        <v>28</v>
      </c>
      <c r="X1200" s="2"/>
      <c r="Y1200" s="2"/>
    </row>
    <row r="1201" spans="1:26" x14ac:dyDescent="0.25">
      <c r="A1201">
        <v>1200</v>
      </c>
      <c r="B1201" t="s">
        <v>1235</v>
      </c>
      <c r="C1201" s="1">
        <v>23520</v>
      </c>
      <c r="D1201" t="s">
        <v>23</v>
      </c>
      <c r="E1201" s="2" t="s">
        <v>121</v>
      </c>
      <c r="F1201" s="2" t="s">
        <v>34</v>
      </c>
      <c r="G1201" s="2" t="s">
        <v>26</v>
      </c>
      <c r="H1201" s="3">
        <v>31716</v>
      </c>
      <c r="I1201" s="2">
        <v>1986</v>
      </c>
      <c r="J1201" s="2">
        <v>1996</v>
      </c>
      <c r="K1201" s="3">
        <v>43677</v>
      </c>
      <c r="L1201" s="2">
        <v>0</v>
      </c>
      <c r="M1201" s="2" t="s">
        <v>28</v>
      </c>
      <c r="N1201" s="2">
        <v>55</v>
      </c>
      <c r="O1201" s="2">
        <v>22.44</v>
      </c>
      <c r="P1201" s="2">
        <v>55.19</v>
      </c>
      <c r="Q1201" s="2">
        <v>102.06</v>
      </c>
      <c r="R1201" s="2">
        <v>203.2</v>
      </c>
      <c r="S1201" s="2">
        <v>203.2</v>
      </c>
      <c r="T1201" s="2">
        <v>24.72</v>
      </c>
      <c r="U1201" s="2">
        <v>494</v>
      </c>
      <c r="V1201" s="2" t="s">
        <v>28</v>
      </c>
      <c r="X1201" s="2"/>
      <c r="Y1201" s="2"/>
    </row>
    <row r="1202" spans="1:26" x14ac:dyDescent="0.25">
      <c r="A1202">
        <v>1201</v>
      </c>
      <c r="B1202" t="s">
        <v>1236</v>
      </c>
      <c r="C1202" s="1">
        <v>31641</v>
      </c>
      <c r="D1202" t="s">
        <v>85</v>
      </c>
      <c r="E1202" s="2" t="s">
        <v>169</v>
      </c>
      <c r="F1202" s="2" t="s">
        <v>34</v>
      </c>
      <c r="G1202" s="2" t="s">
        <v>26</v>
      </c>
      <c r="H1202" s="3">
        <v>39022</v>
      </c>
      <c r="I1202" s="2">
        <v>2006</v>
      </c>
      <c r="J1202" s="2">
        <v>2020</v>
      </c>
      <c r="K1202" s="3">
        <v>43677</v>
      </c>
      <c r="L1202" s="2">
        <v>0</v>
      </c>
      <c r="M1202" s="2" t="s">
        <v>28</v>
      </c>
      <c r="N1202" s="2">
        <v>32</v>
      </c>
      <c r="O1202" s="2">
        <v>20.21</v>
      </c>
      <c r="P1202" s="2">
        <v>32.950000000000003</v>
      </c>
      <c r="Q1202" s="2">
        <v>104.33</v>
      </c>
      <c r="R1202" s="2">
        <v>203.2</v>
      </c>
      <c r="S1202" s="2">
        <v>203.2</v>
      </c>
      <c r="T1202" s="2">
        <v>25.27</v>
      </c>
      <c r="U1202" s="2">
        <v>646</v>
      </c>
      <c r="V1202" s="2" t="s">
        <v>28</v>
      </c>
      <c r="X1202" s="2"/>
      <c r="Y1202" s="2"/>
    </row>
    <row r="1203" spans="1:26" x14ac:dyDescent="0.25">
      <c r="A1203">
        <v>1202</v>
      </c>
      <c r="B1203" t="s">
        <v>1237</v>
      </c>
      <c r="C1203" s="1">
        <v>28366</v>
      </c>
      <c r="D1203" t="s">
        <v>23</v>
      </c>
      <c r="E1203" s="2" t="s">
        <v>772</v>
      </c>
      <c r="F1203" s="2" t="s">
        <v>34</v>
      </c>
      <c r="G1203" s="2" t="s">
        <v>26</v>
      </c>
      <c r="H1203" s="3">
        <v>36465</v>
      </c>
      <c r="I1203" s="2">
        <v>1999</v>
      </c>
      <c r="J1203" s="2">
        <v>2010</v>
      </c>
      <c r="K1203" s="3">
        <v>43677</v>
      </c>
      <c r="L1203" s="2">
        <v>0</v>
      </c>
      <c r="M1203" s="2" t="s">
        <v>28</v>
      </c>
      <c r="N1203" s="2">
        <v>41</v>
      </c>
      <c r="O1203" s="2">
        <v>22.17</v>
      </c>
      <c r="P1203" s="2">
        <v>41.92</v>
      </c>
      <c r="Q1203" s="2">
        <v>99.79</v>
      </c>
      <c r="R1203" s="2">
        <v>203.2</v>
      </c>
      <c r="S1203" s="2">
        <v>203.2</v>
      </c>
      <c r="T1203" s="2">
        <v>24.17</v>
      </c>
      <c r="U1203" s="2">
        <v>630</v>
      </c>
      <c r="V1203" s="2" t="s">
        <v>28</v>
      </c>
      <c r="X1203" s="2"/>
      <c r="Y1203" s="2"/>
    </row>
    <row r="1204" spans="1:26" x14ac:dyDescent="0.25">
      <c r="A1204">
        <v>1203</v>
      </c>
      <c r="B1204" t="s">
        <v>1238</v>
      </c>
      <c r="C1204" s="1">
        <v>19567</v>
      </c>
      <c r="D1204" t="s">
        <v>23</v>
      </c>
      <c r="E1204" s="2" t="s">
        <v>280</v>
      </c>
      <c r="F1204" s="2" t="s">
        <v>34</v>
      </c>
      <c r="G1204" s="2" t="s">
        <v>30</v>
      </c>
      <c r="H1204" s="3">
        <v>28065</v>
      </c>
      <c r="I1204" s="2">
        <v>1976</v>
      </c>
      <c r="J1204" s="2">
        <v>1981</v>
      </c>
      <c r="K1204" s="3">
        <v>43677</v>
      </c>
      <c r="L1204" s="2">
        <v>0</v>
      </c>
      <c r="M1204" s="2" t="s">
        <v>28</v>
      </c>
      <c r="N1204" s="2">
        <v>66</v>
      </c>
      <c r="O1204" s="2">
        <v>23.27</v>
      </c>
      <c r="P1204" s="2">
        <v>66.010000000000005</v>
      </c>
      <c r="Q1204" s="2">
        <v>90.72</v>
      </c>
      <c r="R1204" s="2">
        <v>203.2</v>
      </c>
      <c r="S1204" s="2">
        <v>203.2</v>
      </c>
      <c r="T1204" s="2">
        <v>21.97</v>
      </c>
      <c r="U1204" s="2">
        <v>280</v>
      </c>
      <c r="V1204" s="2" t="s">
        <v>28</v>
      </c>
      <c r="X1204" s="2"/>
      <c r="Y1204" s="2"/>
    </row>
    <row r="1205" spans="1:26" x14ac:dyDescent="0.25">
      <c r="A1205">
        <v>1204</v>
      </c>
      <c r="B1205" t="s">
        <v>1239</v>
      </c>
      <c r="C1205" s="1">
        <v>23098</v>
      </c>
      <c r="D1205" t="s">
        <v>23</v>
      </c>
      <c r="E1205" s="2" t="s">
        <v>169</v>
      </c>
      <c r="F1205" s="2" t="s">
        <v>34</v>
      </c>
      <c r="G1205" s="2" t="s">
        <v>26</v>
      </c>
      <c r="H1205" s="3">
        <v>32813</v>
      </c>
      <c r="I1205" s="2">
        <v>1989</v>
      </c>
      <c r="J1205" s="2">
        <v>1991</v>
      </c>
      <c r="K1205" s="3">
        <v>43677</v>
      </c>
      <c r="L1205" s="2">
        <v>0</v>
      </c>
      <c r="M1205" s="2" t="s">
        <v>28</v>
      </c>
      <c r="N1205" s="2">
        <v>56</v>
      </c>
      <c r="O1205" s="2">
        <v>26.6</v>
      </c>
      <c r="P1205" s="2">
        <v>56.34</v>
      </c>
      <c r="Q1205" s="2">
        <v>90.72</v>
      </c>
      <c r="R1205" s="2">
        <v>203.2</v>
      </c>
      <c r="S1205" s="2">
        <v>203.2</v>
      </c>
      <c r="T1205" s="2">
        <v>21.97</v>
      </c>
      <c r="U1205" s="2">
        <v>77</v>
      </c>
      <c r="V1205" s="2" t="s">
        <v>28</v>
      </c>
      <c r="X1205" s="2"/>
      <c r="Y1205" s="2"/>
    </row>
    <row r="1206" spans="1:26" x14ac:dyDescent="0.25">
      <c r="A1206">
        <v>1205</v>
      </c>
      <c r="B1206" t="s">
        <v>1240</v>
      </c>
      <c r="C1206" s="1">
        <v>21925</v>
      </c>
      <c r="D1206" t="s">
        <v>23</v>
      </c>
      <c r="E1206" s="2" t="s">
        <v>169</v>
      </c>
      <c r="F1206" s="2" t="s">
        <v>25</v>
      </c>
      <c r="G1206" s="2" t="s">
        <v>30</v>
      </c>
      <c r="H1206" s="3">
        <v>31352</v>
      </c>
      <c r="I1206" s="2">
        <v>1985</v>
      </c>
      <c r="J1206" s="2">
        <v>1986</v>
      </c>
      <c r="K1206" s="3">
        <v>43677</v>
      </c>
      <c r="L1206" s="2">
        <v>0</v>
      </c>
      <c r="M1206" s="2" t="s">
        <v>28</v>
      </c>
      <c r="N1206" s="2">
        <v>59</v>
      </c>
      <c r="O1206" s="2">
        <v>25.81</v>
      </c>
      <c r="P1206" s="2">
        <v>59.55</v>
      </c>
      <c r="Q1206" s="2">
        <v>106.59</v>
      </c>
      <c r="R1206" s="2">
        <v>203.2</v>
      </c>
      <c r="S1206" s="2">
        <v>203.2</v>
      </c>
      <c r="T1206" s="2">
        <v>25.82</v>
      </c>
      <c r="U1206" s="2">
        <v>49</v>
      </c>
      <c r="V1206" s="2" t="s">
        <v>28</v>
      </c>
      <c r="X1206" s="2"/>
      <c r="Y1206" s="2"/>
    </row>
    <row r="1207" spans="1:26" x14ac:dyDescent="0.25">
      <c r="A1207">
        <v>1206</v>
      </c>
      <c r="B1207" t="s">
        <v>1241</v>
      </c>
      <c r="C1207" s="1">
        <v>17472</v>
      </c>
      <c r="D1207" t="s">
        <v>23</v>
      </c>
      <c r="E1207" s="2" t="s">
        <v>169</v>
      </c>
      <c r="F1207" s="2" t="s">
        <v>34</v>
      </c>
      <c r="G1207" s="2" t="s">
        <v>26</v>
      </c>
      <c r="H1207" s="3">
        <v>26238</v>
      </c>
      <c r="I1207" s="2">
        <v>1971</v>
      </c>
      <c r="J1207" s="2">
        <v>1972</v>
      </c>
      <c r="K1207" s="3">
        <v>43677</v>
      </c>
      <c r="L1207" s="2">
        <v>0</v>
      </c>
      <c r="M1207" s="2" t="s">
        <v>28</v>
      </c>
      <c r="N1207" s="2">
        <v>71</v>
      </c>
      <c r="O1207" s="2">
        <v>24</v>
      </c>
      <c r="P1207" s="2">
        <v>71.75</v>
      </c>
      <c r="Q1207" s="2">
        <v>95.25</v>
      </c>
      <c r="R1207" s="2">
        <v>203.2</v>
      </c>
      <c r="S1207" s="2">
        <v>203.2</v>
      </c>
      <c r="T1207" s="2">
        <v>23.07</v>
      </c>
      <c r="U1207" s="2">
        <v>25</v>
      </c>
      <c r="V1207" s="2" t="s">
        <v>28</v>
      </c>
      <c r="X1207" s="2"/>
      <c r="Y1207" s="2"/>
    </row>
    <row r="1208" spans="1:26" x14ac:dyDescent="0.25">
      <c r="A1208">
        <v>1207</v>
      </c>
      <c r="B1208" t="s">
        <v>1242</v>
      </c>
      <c r="C1208" s="1">
        <v>23867</v>
      </c>
      <c r="D1208" t="s">
        <v>23</v>
      </c>
      <c r="E1208" s="2" t="s">
        <v>169</v>
      </c>
      <c r="F1208" s="2" t="s">
        <v>34</v>
      </c>
      <c r="G1208" s="2" t="s">
        <v>26</v>
      </c>
      <c r="H1208" s="3">
        <v>32448</v>
      </c>
      <c r="I1208" s="2">
        <v>1988</v>
      </c>
      <c r="J1208" s="2">
        <v>1989</v>
      </c>
      <c r="K1208" s="3">
        <v>43677</v>
      </c>
      <c r="L1208" s="2">
        <v>0</v>
      </c>
      <c r="M1208" s="2" t="s">
        <v>28</v>
      </c>
      <c r="N1208" s="2">
        <v>54</v>
      </c>
      <c r="O1208" s="2">
        <v>23.49</v>
      </c>
      <c r="P1208" s="2">
        <v>54.24</v>
      </c>
      <c r="Q1208" s="2">
        <v>99.79</v>
      </c>
      <c r="R1208" s="2">
        <v>203.2</v>
      </c>
      <c r="S1208" s="2">
        <v>203.2</v>
      </c>
      <c r="T1208" s="2">
        <v>24.17</v>
      </c>
      <c r="U1208" s="2">
        <v>7</v>
      </c>
      <c r="V1208" s="2" t="s">
        <v>28</v>
      </c>
      <c r="X1208" s="2"/>
      <c r="Y1208" s="2"/>
    </row>
    <row r="1209" spans="1:26" x14ac:dyDescent="0.25">
      <c r="A1209">
        <v>1208</v>
      </c>
      <c r="B1209" t="s">
        <v>1243</v>
      </c>
      <c r="C1209" s="1">
        <v>23927</v>
      </c>
      <c r="D1209" t="s">
        <v>23</v>
      </c>
      <c r="E1209" s="2" t="s">
        <v>169</v>
      </c>
      <c r="F1209" s="2" t="s">
        <v>34</v>
      </c>
      <c r="G1209" s="2" t="s">
        <v>26</v>
      </c>
      <c r="H1209" s="3">
        <v>32448</v>
      </c>
      <c r="I1209" s="2">
        <v>1988</v>
      </c>
      <c r="J1209" s="2">
        <v>1999</v>
      </c>
      <c r="K1209" s="3">
        <v>43677</v>
      </c>
      <c r="L1209" s="2">
        <v>0</v>
      </c>
      <c r="M1209" s="2" t="s">
        <v>28</v>
      </c>
      <c r="N1209" s="2">
        <v>54</v>
      </c>
      <c r="O1209" s="2">
        <v>23.33</v>
      </c>
      <c r="P1209" s="2">
        <v>54.07</v>
      </c>
      <c r="Q1209" s="2">
        <v>88.45</v>
      </c>
      <c r="R1209" s="2">
        <v>203.2</v>
      </c>
      <c r="S1209" s="2">
        <v>203.2</v>
      </c>
      <c r="T1209" s="2">
        <v>21.42</v>
      </c>
      <c r="U1209" s="2">
        <v>783</v>
      </c>
      <c r="V1209" s="2" t="s">
        <v>28</v>
      </c>
      <c r="X1209" s="2"/>
      <c r="Y1209" s="2"/>
    </row>
    <row r="1210" spans="1:26" x14ac:dyDescent="0.25">
      <c r="A1210">
        <v>1209</v>
      </c>
      <c r="B1210" t="s">
        <v>1244</v>
      </c>
      <c r="C1210" s="1">
        <v>34405</v>
      </c>
      <c r="D1210" t="s">
        <v>85</v>
      </c>
      <c r="E1210" s="2" t="s">
        <v>169</v>
      </c>
      <c r="F1210" s="2" t="s">
        <v>34</v>
      </c>
      <c r="G1210" s="2" t="s">
        <v>26</v>
      </c>
      <c r="H1210" s="3">
        <v>41944</v>
      </c>
      <c r="I1210" s="2">
        <v>2014</v>
      </c>
      <c r="J1210" s="2">
        <v>2020</v>
      </c>
      <c r="K1210" s="3">
        <v>43677</v>
      </c>
      <c r="L1210" s="2">
        <v>0</v>
      </c>
      <c r="M1210" s="2" t="s">
        <v>28</v>
      </c>
      <c r="N1210" s="2">
        <v>25</v>
      </c>
      <c r="O1210" s="2">
        <v>20.64</v>
      </c>
      <c r="P1210" s="2">
        <v>25.39</v>
      </c>
      <c r="Q1210" s="2">
        <v>95.25</v>
      </c>
      <c r="R1210" s="2">
        <v>203.2</v>
      </c>
      <c r="S1210" s="2">
        <v>203.2</v>
      </c>
      <c r="T1210" s="2">
        <v>23.07</v>
      </c>
      <c r="U1210" s="2">
        <v>52</v>
      </c>
      <c r="V1210" s="2" t="s">
        <v>28</v>
      </c>
      <c r="X1210" s="2"/>
      <c r="Y1210" s="2"/>
    </row>
    <row r="1211" spans="1:26" x14ac:dyDescent="0.25">
      <c r="A1211">
        <v>1210</v>
      </c>
      <c r="B1211" t="s">
        <v>1245</v>
      </c>
      <c r="C1211" s="1">
        <v>18981</v>
      </c>
      <c r="D1211" t="s">
        <v>23</v>
      </c>
      <c r="E1211" s="2" t="s">
        <v>169</v>
      </c>
      <c r="F1211" s="2" t="s">
        <v>34</v>
      </c>
      <c r="G1211" s="2" t="s">
        <v>26</v>
      </c>
      <c r="H1211" s="3">
        <v>27334</v>
      </c>
      <c r="I1211" s="2">
        <v>1974</v>
      </c>
      <c r="J1211" s="2">
        <v>1977</v>
      </c>
      <c r="K1211" s="3">
        <v>38881</v>
      </c>
      <c r="L1211" s="2">
        <v>1</v>
      </c>
      <c r="M1211" s="2" t="s">
        <v>27</v>
      </c>
      <c r="N1211" s="2">
        <v>54</v>
      </c>
      <c r="O1211" s="2">
        <v>22.87</v>
      </c>
      <c r="P1211" s="2">
        <v>54.48</v>
      </c>
      <c r="Q1211" s="2">
        <v>108.86</v>
      </c>
      <c r="R1211" s="2">
        <v>203.2</v>
      </c>
      <c r="S1211" s="2">
        <v>203.2</v>
      </c>
      <c r="T1211" s="2">
        <v>26.36</v>
      </c>
      <c r="U1211" s="2">
        <v>224</v>
      </c>
      <c r="V1211" s="2" t="s">
        <v>28</v>
      </c>
      <c r="W1211" s="2" t="s">
        <v>4384</v>
      </c>
      <c r="X1211" s="2" t="s">
        <v>4552</v>
      </c>
      <c r="Y1211" s="2" t="s">
        <v>4486</v>
      </c>
      <c r="Z1211" s="2" t="s">
        <v>4896</v>
      </c>
    </row>
    <row r="1212" spans="1:26" x14ac:dyDescent="0.25">
      <c r="A1212">
        <v>1211</v>
      </c>
      <c r="B1212" t="s">
        <v>1246</v>
      </c>
      <c r="C1212" s="1">
        <v>31438</v>
      </c>
      <c r="D1212" t="s">
        <v>23</v>
      </c>
      <c r="E1212" s="2" t="s">
        <v>772</v>
      </c>
      <c r="F1212" s="2" t="s">
        <v>34</v>
      </c>
      <c r="G1212" s="2" t="s">
        <v>26</v>
      </c>
      <c r="H1212" s="3">
        <v>38657</v>
      </c>
      <c r="I1212" s="2">
        <v>2005</v>
      </c>
      <c r="J1212" s="2">
        <v>2019</v>
      </c>
      <c r="K1212" s="3">
        <v>43677</v>
      </c>
      <c r="L1212" s="2">
        <v>0</v>
      </c>
      <c r="M1212" s="2" t="s">
        <v>28</v>
      </c>
      <c r="N1212" s="2">
        <v>33</v>
      </c>
      <c r="O1212" s="2">
        <v>19.760000000000002</v>
      </c>
      <c r="P1212" s="2">
        <v>33.51</v>
      </c>
      <c r="Q1212" s="2">
        <v>92.99</v>
      </c>
      <c r="R1212" s="2">
        <v>203.2</v>
      </c>
      <c r="S1212" s="2">
        <v>200.66</v>
      </c>
      <c r="T1212" s="2">
        <v>22.52</v>
      </c>
      <c r="U1212" s="2">
        <v>418</v>
      </c>
      <c r="V1212" s="2" t="s">
        <v>28</v>
      </c>
      <c r="X1212" s="2"/>
      <c r="Y1212" s="2"/>
    </row>
    <row r="1213" spans="1:26" x14ac:dyDescent="0.25">
      <c r="A1213">
        <v>1212</v>
      </c>
      <c r="B1213" t="s">
        <v>1247</v>
      </c>
      <c r="C1213" s="1">
        <v>33045</v>
      </c>
      <c r="D1213" t="s">
        <v>85</v>
      </c>
      <c r="E1213" s="2" t="s">
        <v>169</v>
      </c>
      <c r="F1213" s="2" t="s">
        <v>34</v>
      </c>
      <c r="G1213" s="2" t="s">
        <v>26</v>
      </c>
      <c r="H1213" s="3">
        <v>41944</v>
      </c>
      <c r="I1213" s="2">
        <v>2014</v>
      </c>
      <c r="J1213" s="2">
        <v>2020</v>
      </c>
      <c r="K1213" s="3">
        <v>43677</v>
      </c>
      <c r="L1213" s="2">
        <v>0</v>
      </c>
      <c r="M1213" s="2" t="s">
        <v>28</v>
      </c>
      <c r="N1213" s="2">
        <v>29</v>
      </c>
      <c r="O1213" s="2">
        <v>24.36</v>
      </c>
      <c r="P1213" s="2">
        <v>29.11</v>
      </c>
      <c r="Q1213" s="2">
        <v>102.96</v>
      </c>
      <c r="R1213" s="2">
        <v>203.2</v>
      </c>
      <c r="S1213" s="2">
        <v>205.74</v>
      </c>
      <c r="T1213" s="2">
        <v>24.94</v>
      </c>
      <c r="U1213" s="2">
        <v>13</v>
      </c>
      <c r="V1213" s="2" t="s">
        <v>28</v>
      </c>
      <c r="X1213" s="2"/>
      <c r="Y1213" s="2"/>
    </row>
    <row r="1214" spans="1:26" x14ac:dyDescent="0.25">
      <c r="A1214">
        <v>1213</v>
      </c>
      <c r="B1214" t="s">
        <v>1248</v>
      </c>
      <c r="C1214" s="1">
        <v>21812</v>
      </c>
      <c r="D1214" t="s">
        <v>23</v>
      </c>
      <c r="E1214" s="2" t="s">
        <v>169</v>
      </c>
      <c r="F1214" s="2" t="s">
        <v>34</v>
      </c>
      <c r="G1214" s="2" t="s">
        <v>26</v>
      </c>
      <c r="H1214" s="3">
        <v>31352</v>
      </c>
      <c r="I1214" s="2">
        <v>1985</v>
      </c>
      <c r="J1214" s="2">
        <v>1986</v>
      </c>
      <c r="K1214" s="3">
        <v>43677</v>
      </c>
      <c r="L1214" s="2">
        <v>0</v>
      </c>
      <c r="M1214" s="2" t="s">
        <v>28</v>
      </c>
      <c r="N1214" s="2">
        <v>59</v>
      </c>
      <c r="O1214" s="2">
        <v>26.12</v>
      </c>
      <c r="P1214" s="2">
        <v>59.86</v>
      </c>
      <c r="Q1214" s="2">
        <v>97.52</v>
      </c>
      <c r="R1214" s="2">
        <v>203.2</v>
      </c>
      <c r="S1214" s="2">
        <v>203.2</v>
      </c>
      <c r="T1214" s="2">
        <v>23.62</v>
      </c>
      <c r="U1214" s="2">
        <v>7</v>
      </c>
      <c r="V1214" s="2" t="s">
        <v>28</v>
      </c>
      <c r="X1214" s="2"/>
      <c r="Y1214" s="2"/>
    </row>
    <row r="1215" spans="1:26" x14ac:dyDescent="0.25">
      <c r="A1215">
        <v>1214</v>
      </c>
      <c r="B1215" t="s">
        <v>1249</v>
      </c>
      <c r="C1215" s="1">
        <v>21545</v>
      </c>
      <c r="D1215" t="s">
        <v>23</v>
      </c>
      <c r="E1215" s="2" t="s">
        <v>169</v>
      </c>
      <c r="F1215" s="2" t="s">
        <v>34</v>
      </c>
      <c r="G1215" s="2" t="s">
        <v>26</v>
      </c>
      <c r="H1215" s="3">
        <v>31352</v>
      </c>
      <c r="I1215" s="2">
        <v>1985</v>
      </c>
      <c r="J1215" s="2">
        <v>1988</v>
      </c>
      <c r="K1215" s="3">
        <v>43677</v>
      </c>
      <c r="L1215" s="2">
        <v>0</v>
      </c>
      <c r="M1215" s="2" t="s">
        <v>28</v>
      </c>
      <c r="N1215" s="2">
        <v>60</v>
      </c>
      <c r="O1215" s="2">
        <v>26.85</v>
      </c>
      <c r="P1215" s="2">
        <v>60.59</v>
      </c>
      <c r="Q1215" s="2">
        <v>92.99</v>
      </c>
      <c r="R1215" s="2">
        <v>203.2</v>
      </c>
      <c r="S1215" s="2">
        <v>203.2</v>
      </c>
      <c r="T1215" s="2">
        <v>22.52</v>
      </c>
      <c r="U1215" s="2">
        <v>25</v>
      </c>
      <c r="V1215" s="2" t="s">
        <v>28</v>
      </c>
      <c r="X1215" s="2"/>
      <c r="Y1215" s="2"/>
    </row>
    <row r="1216" spans="1:26" x14ac:dyDescent="0.25">
      <c r="A1216">
        <v>1215</v>
      </c>
      <c r="B1216" t="s">
        <v>1250</v>
      </c>
      <c r="C1216" s="1">
        <v>30838</v>
      </c>
      <c r="D1216" t="s">
        <v>23</v>
      </c>
      <c r="E1216" s="2" t="s">
        <v>169</v>
      </c>
      <c r="F1216" s="2" t="s">
        <v>34</v>
      </c>
      <c r="G1216" s="2" t="s">
        <v>26</v>
      </c>
      <c r="H1216" s="3">
        <v>39022</v>
      </c>
      <c r="I1216" s="2">
        <v>2006</v>
      </c>
      <c r="J1216" s="2">
        <v>2007</v>
      </c>
      <c r="K1216" s="3">
        <v>43677</v>
      </c>
      <c r="L1216" s="2">
        <v>0</v>
      </c>
      <c r="M1216" s="2" t="s">
        <v>28</v>
      </c>
      <c r="N1216" s="2">
        <v>35</v>
      </c>
      <c r="O1216" s="2">
        <v>22.41</v>
      </c>
      <c r="P1216" s="2">
        <v>35.15</v>
      </c>
      <c r="Q1216" s="2">
        <v>104.33</v>
      </c>
      <c r="R1216" s="2">
        <v>203.2</v>
      </c>
      <c r="S1216" s="2">
        <v>203.2</v>
      </c>
      <c r="T1216" s="2">
        <v>25.27</v>
      </c>
      <c r="U1216" s="2">
        <v>2</v>
      </c>
      <c r="V1216" s="2" t="s">
        <v>28</v>
      </c>
      <c r="X1216" s="2"/>
      <c r="Y1216" s="2"/>
    </row>
    <row r="1217" spans="1:26" x14ac:dyDescent="0.25">
      <c r="A1217">
        <v>1216</v>
      </c>
      <c r="B1217" t="s">
        <v>1251</v>
      </c>
      <c r="C1217" s="1">
        <v>16200</v>
      </c>
      <c r="D1217" t="s">
        <v>23</v>
      </c>
      <c r="E1217" s="2" t="s">
        <v>169</v>
      </c>
      <c r="F1217" s="2" t="s">
        <v>34</v>
      </c>
      <c r="G1217" s="2" t="s">
        <v>30</v>
      </c>
      <c r="H1217" s="3">
        <v>24777</v>
      </c>
      <c r="I1217" s="2">
        <v>1967</v>
      </c>
      <c r="J1217" s="2">
        <v>1969</v>
      </c>
      <c r="K1217" s="3">
        <v>41078</v>
      </c>
      <c r="L1217" s="2">
        <v>1</v>
      </c>
      <c r="M1217" s="2" t="s">
        <v>27</v>
      </c>
      <c r="N1217" s="2">
        <v>68</v>
      </c>
      <c r="O1217" s="2">
        <v>23.48</v>
      </c>
      <c r="P1217" s="2">
        <v>68.11</v>
      </c>
      <c r="Q1217" s="2">
        <v>95.25</v>
      </c>
      <c r="R1217" s="2">
        <v>203.2</v>
      </c>
      <c r="S1217" s="2">
        <v>203.2</v>
      </c>
      <c r="T1217" s="2">
        <v>23.07</v>
      </c>
      <c r="U1217" s="2">
        <v>69</v>
      </c>
      <c r="V1217" s="2" t="s">
        <v>28</v>
      </c>
      <c r="W1217" s="2" t="s">
        <v>4395</v>
      </c>
      <c r="X1217" s="2" t="s">
        <v>4395</v>
      </c>
      <c r="Y1217" s="2" t="s">
        <v>4422</v>
      </c>
      <c r="Z1217" s="2" t="s">
        <v>4435</v>
      </c>
    </row>
    <row r="1218" spans="1:26" x14ac:dyDescent="0.25">
      <c r="A1218">
        <v>1217</v>
      </c>
      <c r="B1218" t="s">
        <v>1252</v>
      </c>
      <c r="C1218" s="1">
        <v>28636</v>
      </c>
      <c r="D1218" t="s">
        <v>23</v>
      </c>
      <c r="E1218" s="2" t="s">
        <v>169</v>
      </c>
      <c r="F1218" s="2" t="s">
        <v>34</v>
      </c>
      <c r="G1218" s="2" t="s">
        <v>26</v>
      </c>
      <c r="H1218" s="3">
        <v>37196</v>
      </c>
      <c r="I1218" s="2">
        <v>2001</v>
      </c>
      <c r="J1218" s="2">
        <v>2002</v>
      </c>
      <c r="K1218" s="3">
        <v>43677</v>
      </c>
      <c r="L1218" s="2">
        <v>0</v>
      </c>
      <c r="M1218" s="2" t="s">
        <v>28</v>
      </c>
      <c r="N1218" s="2">
        <v>41</v>
      </c>
      <c r="O1218" s="2">
        <v>23.44</v>
      </c>
      <c r="P1218" s="2">
        <v>41.18</v>
      </c>
      <c r="Q1218" s="2">
        <v>99.79</v>
      </c>
      <c r="R1218" s="2">
        <v>203.2</v>
      </c>
      <c r="S1218" s="2">
        <v>203.2</v>
      </c>
      <c r="T1218" s="2">
        <v>24.17</v>
      </c>
      <c r="U1218" s="2">
        <v>9</v>
      </c>
      <c r="V1218" s="2" t="s">
        <v>28</v>
      </c>
      <c r="X1218" s="2"/>
      <c r="Y1218" s="2"/>
    </row>
    <row r="1219" spans="1:26" x14ac:dyDescent="0.25">
      <c r="A1219">
        <v>1218</v>
      </c>
      <c r="B1219" t="s">
        <v>1253</v>
      </c>
      <c r="C1219" s="1">
        <v>18835</v>
      </c>
      <c r="D1219" t="s">
        <v>23</v>
      </c>
      <c r="E1219" s="2" t="s">
        <v>169</v>
      </c>
      <c r="F1219" s="2" t="s">
        <v>34</v>
      </c>
      <c r="G1219" s="2" t="s">
        <v>26</v>
      </c>
      <c r="H1219" s="3">
        <v>26969</v>
      </c>
      <c r="I1219" s="2">
        <v>1973</v>
      </c>
      <c r="J1219" s="2">
        <v>1975</v>
      </c>
      <c r="K1219" s="3">
        <v>35388</v>
      </c>
      <c r="L1219" s="2">
        <v>1</v>
      </c>
      <c r="M1219" s="2" t="s">
        <v>27</v>
      </c>
      <c r="N1219" s="2">
        <v>45</v>
      </c>
      <c r="O1219" s="2">
        <v>22.27</v>
      </c>
      <c r="P1219" s="2">
        <v>45.32</v>
      </c>
      <c r="Q1219" s="2">
        <v>88.45</v>
      </c>
      <c r="R1219" s="2">
        <v>203.2</v>
      </c>
      <c r="S1219" s="2">
        <v>203.2</v>
      </c>
      <c r="T1219" s="2">
        <v>21.42</v>
      </c>
      <c r="U1219" s="2">
        <v>31</v>
      </c>
      <c r="V1219" s="2" t="s">
        <v>28</v>
      </c>
      <c r="W1219" s="2" t="s">
        <v>4402</v>
      </c>
      <c r="X1219" s="2" t="s">
        <v>4554</v>
      </c>
      <c r="Y1219" s="2" t="s">
        <v>4535</v>
      </c>
      <c r="Z1219" s="2" t="s">
        <v>4902</v>
      </c>
    </row>
    <row r="1220" spans="1:26" x14ac:dyDescent="0.25">
      <c r="A1220">
        <v>1219</v>
      </c>
      <c r="B1220" t="s">
        <v>1254</v>
      </c>
      <c r="C1220" s="1">
        <v>25117</v>
      </c>
      <c r="D1220" t="s">
        <v>23</v>
      </c>
      <c r="E1220" s="2" t="s">
        <v>169</v>
      </c>
      <c r="F1220" s="2" t="s">
        <v>34</v>
      </c>
      <c r="G1220" s="2" t="s">
        <v>26</v>
      </c>
      <c r="H1220" s="3">
        <v>35735</v>
      </c>
      <c r="I1220" s="2">
        <v>1997</v>
      </c>
      <c r="J1220" s="2">
        <v>1998</v>
      </c>
      <c r="K1220" s="3">
        <v>43677</v>
      </c>
      <c r="L1220" s="2">
        <v>0</v>
      </c>
      <c r="M1220" s="2" t="s">
        <v>28</v>
      </c>
      <c r="N1220" s="2">
        <v>50</v>
      </c>
      <c r="O1220" s="2">
        <v>29.07</v>
      </c>
      <c r="P1220" s="2">
        <v>50.81</v>
      </c>
      <c r="Q1220" s="2">
        <v>88.45</v>
      </c>
      <c r="R1220" s="2">
        <v>203.2</v>
      </c>
      <c r="S1220" s="2">
        <v>203.2</v>
      </c>
      <c r="T1220" s="2">
        <v>21.42</v>
      </c>
      <c r="U1220" s="2">
        <v>8</v>
      </c>
      <c r="V1220" s="2" t="s">
        <v>28</v>
      </c>
      <c r="X1220" s="2"/>
      <c r="Y1220" s="2"/>
    </row>
    <row r="1221" spans="1:26" x14ac:dyDescent="0.25">
      <c r="A1221">
        <v>1220</v>
      </c>
      <c r="B1221" t="s">
        <v>1255</v>
      </c>
      <c r="C1221" s="1">
        <v>32144</v>
      </c>
      <c r="D1221" t="s">
        <v>23</v>
      </c>
      <c r="E1221" s="2" t="s">
        <v>169</v>
      </c>
      <c r="F1221" s="2" t="s">
        <v>34</v>
      </c>
      <c r="G1221" s="2" t="s">
        <v>30</v>
      </c>
      <c r="H1221" s="3">
        <v>40483</v>
      </c>
      <c r="I1221" s="2">
        <v>2010</v>
      </c>
      <c r="J1221" s="2">
        <v>2012</v>
      </c>
      <c r="K1221" s="3">
        <v>43677</v>
      </c>
      <c r="L1221" s="2">
        <v>0</v>
      </c>
      <c r="M1221" s="2" t="s">
        <v>28</v>
      </c>
      <c r="N1221" s="2">
        <v>31</v>
      </c>
      <c r="O1221" s="2">
        <v>22.83</v>
      </c>
      <c r="P1221" s="2">
        <v>31.58</v>
      </c>
      <c r="Q1221" s="2">
        <v>111.58</v>
      </c>
      <c r="R1221" s="2">
        <v>203.2</v>
      </c>
      <c r="S1221" s="2">
        <v>203.2</v>
      </c>
      <c r="T1221" s="2">
        <v>27.02</v>
      </c>
      <c r="U1221" s="2">
        <v>70</v>
      </c>
      <c r="V1221" s="2" t="s">
        <v>28</v>
      </c>
      <c r="X1221" s="2"/>
      <c r="Y1221" s="2"/>
    </row>
    <row r="1222" spans="1:26" x14ac:dyDescent="0.25">
      <c r="A1222">
        <v>1221</v>
      </c>
      <c r="B1222" t="s">
        <v>1256</v>
      </c>
      <c r="C1222" s="1">
        <v>14136</v>
      </c>
      <c r="D1222" t="s">
        <v>23</v>
      </c>
      <c r="E1222" s="2" t="s">
        <v>121</v>
      </c>
      <c r="F1222" s="2" t="s">
        <v>34</v>
      </c>
      <c r="G1222" s="2" t="s">
        <v>26</v>
      </c>
      <c r="H1222" s="3">
        <v>22951</v>
      </c>
      <c r="I1222" s="2">
        <v>1962</v>
      </c>
      <c r="J1222" s="2">
        <v>1965</v>
      </c>
      <c r="K1222" s="3">
        <v>43652</v>
      </c>
      <c r="L1222" s="2">
        <v>1</v>
      </c>
      <c r="M1222" s="2" t="s">
        <v>27</v>
      </c>
      <c r="N1222" s="2">
        <v>80</v>
      </c>
      <c r="O1222" s="2">
        <v>24.13</v>
      </c>
      <c r="P1222" s="2">
        <v>80.81</v>
      </c>
      <c r="Q1222" s="2">
        <v>102.06</v>
      </c>
      <c r="R1222" s="2">
        <v>203.2</v>
      </c>
      <c r="S1222" s="2">
        <v>203.2</v>
      </c>
      <c r="T1222" s="2">
        <v>24.72</v>
      </c>
      <c r="U1222" s="2">
        <v>164</v>
      </c>
      <c r="V1222" s="2" t="s">
        <v>28</v>
      </c>
      <c r="X1222" s="2" t="s">
        <v>4500</v>
      </c>
      <c r="Y1222" s="2" t="s">
        <v>4401</v>
      </c>
      <c r="Z1222" s="2" t="s">
        <v>4469</v>
      </c>
    </row>
    <row r="1223" spans="1:26" x14ac:dyDescent="0.25">
      <c r="A1223">
        <v>1222</v>
      </c>
      <c r="B1223" t="s">
        <v>1257</v>
      </c>
      <c r="C1223" s="1">
        <v>20790</v>
      </c>
      <c r="D1223" t="s">
        <v>23</v>
      </c>
      <c r="E1223" s="2" t="s">
        <v>121</v>
      </c>
      <c r="F1223" s="2" t="s">
        <v>34</v>
      </c>
      <c r="G1223" s="2" t="s">
        <v>26</v>
      </c>
      <c r="H1223" s="3">
        <v>28795</v>
      </c>
      <c r="I1223" s="2">
        <v>1978</v>
      </c>
      <c r="J1223" s="2">
        <v>1982</v>
      </c>
      <c r="K1223" s="3">
        <v>43677</v>
      </c>
      <c r="L1223" s="2">
        <v>0</v>
      </c>
      <c r="M1223" s="2" t="s">
        <v>28</v>
      </c>
      <c r="N1223" s="2">
        <v>62</v>
      </c>
      <c r="O1223" s="2">
        <v>21.92</v>
      </c>
      <c r="P1223" s="2">
        <v>62.66</v>
      </c>
      <c r="Q1223" s="2">
        <v>99.79</v>
      </c>
      <c r="R1223" s="2">
        <v>203.2</v>
      </c>
      <c r="S1223" s="2">
        <v>203.2</v>
      </c>
      <c r="T1223" s="2">
        <v>24.17</v>
      </c>
      <c r="U1223" s="2">
        <v>249</v>
      </c>
      <c r="V1223" s="2" t="s">
        <v>28</v>
      </c>
      <c r="X1223" s="2"/>
      <c r="Y1223" s="2"/>
    </row>
    <row r="1224" spans="1:26" x14ac:dyDescent="0.25">
      <c r="A1224">
        <v>1223</v>
      </c>
      <c r="B1224" t="s">
        <v>1258</v>
      </c>
      <c r="C1224" s="1">
        <v>34100</v>
      </c>
      <c r="D1224" t="s">
        <v>85</v>
      </c>
      <c r="E1224" s="2" t="s">
        <v>280</v>
      </c>
      <c r="F1224" s="2" t="s">
        <v>34</v>
      </c>
      <c r="G1224" s="2" t="s">
        <v>26</v>
      </c>
      <c r="H1224" s="3">
        <v>41214</v>
      </c>
      <c r="I1224" s="2">
        <v>2012</v>
      </c>
      <c r="J1224" s="2">
        <v>2020</v>
      </c>
      <c r="K1224" s="3">
        <v>43677</v>
      </c>
      <c r="L1224" s="2">
        <v>0</v>
      </c>
      <c r="M1224" s="2" t="s">
        <v>28</v>
      </c>
      <c r="N1224" s="2">
        <v>26</v>
      </c>
      <c r="O1224" s="2">
        <v>19.48</v>
      </c>
      <c r="P1224" s="2">
        <v>26.22</v>
      </c>
      <c r="Q1224" s="2">
        <v>97.52</v>
      </c>
      <c r="R1224" s="2">
        <v>203.2</v>
      </c>
      <c r="S1224" s="2">
        <v>205.74</v>
      </c>
      <c r="T1224" s="2">
        <v>23.62</v>
      </c>
      <c r="U1224" s="2">
        <v>193</v>
      </c>
      <c r="V1224" s="2" t="s">
        <v>28</v>
      </c>
      <c r="X1224" s="2"/>
      <c r="Y1224" s="2"/>
    </row>
    <row r="1225" spans="1:26" x14ac:dyDescent="0.25">
      <c r="A1225">
        <v>1224</v>
      </c>
      <c r="B1225" t="s">
        <v>1259</v>
      </c>
      <c r="C1225" s="1">
        <v>32695</v>
      </c>
      <c r="D1225" t="s">
        <v>23</v>
      </c>
      <c r="E1225" s="2" t="s">
        <v>169</v>
      </c>
      <c r="F1225" s="2" t="s">
        <v>25</v>
      </c>
      <c r="G1225" s="2" t="s">
        <v>26</v>
      </c>
      <c r="H1225" s="3">
        <v>41579</v>
      </c>
      <c r="I1225" s="2">
        <v>2013</v>
      </c>
      <c r="J1225" s="2">
        <v>2014</v>
      </c>
      <c r="K1225" s="3">
        <v>43677</v>
      </c>
      <c r="L1225" s="2">
        <v>0</v>
      </c>
      <c r="M1225" s="2" t="s">
        <v>28</v>
      </c>
      <c r="N1225" s="2">
        <v>30</v>
      </c>
      <c r="O1225" s="2">
        <v>24.32</v>
      </c>
      <c r="P1225" s="2">
        <v>30.07</v>
      </c>
      <c r="Q1225" s="2">
        <v>108.41</v>
      </c>
      <c r="R1225" s="2">
        <v>203.2</v>
      </c>
      <c r="S1225" s="2">
        <v>203.2</v>
      </c>
      <c r="T1225" s="2">
        <v>26.26</v>
      </c>
      <c r="U1225" s="2">
        <v>2</v>
      </c>
      <c r="V1225" s="2" t="s">
        <v>28</v>
      </c>
      <c r="X1225" s="2"/>
      <c r="Y1225" s="2"/>
    </row>
    <row r="1226" spans="1:26" x14ac:dyDescent="0.25">
      <c r="A1226">
        <v>1225</v>
      </c>
      <c r="B1226" t="s">
        <v>1260</v>
      </c>
      <c r="C1226" s="1">
        <v>33800</v>
      </c>
      <c r="D1226" t="s">
        <v>85</v>
      </c>
      <c r="E1226" s="2" t="s">
        <v>169</v>
      </c>
      <c r="F1226" s="2" t="s">
        <v>34</v>
      </c>
      <c r="G1226" s="2" t="s">
        <v>26</v>
      </c>
      <c r="H1226" s="3">
        <v>40848</v>
      </c>
      <c r="I1226" s="2">
        <v>2011</v>
      </c>
      <c r="J1226" s="2">
        <v>2020</v>
      </c>
      <c r="K1226" s="3">
        <v>43677</v>
      </c>
      <c r="L1226" s="2">
        <v>0</v>
      </c>
      <c r="M1226" s="2" t="s">
        <v>28</v>
      </c>
      <c r="N1226" s="2">
        <v>27</v>
      </c>
      <c r="O1226" s="2">
        <v>19.3</v>
      </c>
      <c r="P1226" s="2">
        <v>27.04</v>
      </c>
      <c r="Q1226" s="2">
        <v>106.59</v>
      </c>
      <c r="R1226" s="2">
        <v>203.2</v>
      </c>
      <c r="S1226" s="2">
        <v>205.74</v>
      </c>
      <c r="T1226" s="2">
        <v>25.82</v>
      </c>
      <c r="U1226" s="2">
        <v>217</v>
      </c>
      <c r="V1226" s="2" t="s">
        <v>28</v>
      </c>
      <c r="X1226" s="2"/>
      <c r="Y1226" s="2"/>
    </row>
    <row r="1227" spans="1:26" x14ac:dyDescent="0.25">
      <c r="A1227">
        <v>1226</v>
      </c>
      <c r="B1227" t="s">
        <v>1261</v>
      </c>
      <c r="C1227" s="1">
        <v>29459</v>
      </c>
      <c r="D1227" t="s">
        <v>23</v>
      </c>
      <c r="E1227" s="2" t="s">
        <v>169</v>
      </c>
      <c r="F1227" s="2" t="s">
        <v>34</v>
      </c>
      <c r="G1227" s="2" t="s">
        <v>26</v>
      </c>
      <c r="H1227" s="3">
        <v>36831</v>
      </c>
      <c r="I1227" s="2">
        <v>2000</v>
      </c>
      <c r="J1227" s="2">
        <v>2005</v>
      </c>
      <c r="K1227" s="3">
        <v>43677</v>
      </c>
      <c r="L1227" s="2">
        <v>0</v>
      </c>
      <c r="M1227" s="2" t="s">
        <v>28</v>
      </c>
      <c r="N1227" s="2">
        <v>38</v>
      </c>
      <c r="O1227" s="2">
        <v>20.18</v>
      </c>
      <c r="P1227" s="2">
        <v>38.93</v>
      </c>
      <c r="Q1227" s="2">
        <v>99.79</v>
      </c>
      <c r="R1227" s="2">
        <v>203.2</v>
      </c>
      <c r="S1227" s="2">
        <v>203.2</v>
      </c>
      <c r="T1227" s="2">
        <v>24.17</v>
      </c>
      <c r="U1227" s="2">
        <v>205</v>
      </c>
      <c r="V1227" s="2" t="s">
        <v>27</v>
      </c>
      <c r="X1227" s="2"/>
      <c r="Y1227" s="2"/>
    </row>
    <row r="1228" spans="1:26" x14ac:dyDescent="0.25">
      <c r="A1228">
        <v>1227</v>
      </c>
      <c r="B1228" t="s">
        <v>1262</v>
      </c>
      <c r="C1228" s="1">
        <v>29381</v>
      </c>
      <c r="D1228" t="s">
        <v>85</v>
      </c>
      <c r="E1228" s="2" t="s">
        <v>169</v>
      </c>
      <c r="F1228" s="2" t="s">
        <v>34</v>
      </c>
      <c r="G1228" s="2" t="s">
        <v>26</v>
      </c>
      <c r="H1228" s="3">
        <v>37926</v>
      </c>
      <c r="I1228" s="2">
        <v>2003</v>
      </c>
      <c r="J1228" s="2">
        <v>2020</v>
      </c>
      <c r="K1228" s="3">
        <v>43677</v>
      </c>
      <c r="L1228" s="2">
        <v>0</v>
      </c>
      <c r="M1228" s="2" t="s">
        <v>28</v>
      </c>
      <c r="N1228" s="2">
        <v>39</v>
      </c>
      <c r="O1228" s="2">
        <v>23.39</v>
      </c>
      <c r="P1228" s="2">
        <v>39.14</v>
      </c>
      <c r="Q1228" s="2">
        <v>106.59</v>
      </c>
      <c r="R1228" s="2">
        <v>203.2</v>
      </c>
      <c r="S1228" s="2">
        <v>203.2</v>
      </c>
      <c r="T1228" s="2">
        <v>25.82</v>
      </c>
      <c r="U1228" s="2">
        <v>764</v>
      </c>
      <c r="V1228" s="2" t="s">
        <v>28</v>
      </c>
      <c r="X1228" s="2"/>
      <c r="Y1228" s="2"/>
    </row>
    <row r="1229" spans="1:26" x14ac:dyDescent="0.25">
      <c r="A1229">
        <v>1228</v>
      </c>
      <c r="B1229" t="s">
        <v>1263</v>
      </c>
      <c r="C1229" s="1">
        <v>15509</v>
      </c>
      <c r="D1229" t="s">
        <v>23</v>
      </c>
      <c r="E1229" s="2" t="s">
        <v>4372</v>
      </c>
      <c r="F1229" s="2" t="s">
        <v>34</v>
      </c>
      <c r="G1229" s="2" t="s">
        <v>26</v>
      </c>
      <c r="H1229" s="3">
        <v>25508</v>
      </c>
      <c r="I1229" s="2">
        <v>1969</v>
      </c>
      <c r="J1229" s="2">
        <v>1976</v>
      </c>
      <c r="K1229" s="3">
        <v>43014</v>
      </c>
      <c r="L1229" s="2">
        <v>1</v>
      </c>
      <c r="M1229" s="2" t="s">
        <v>27</v>
      </c>
      <c r="N1229" s="2">
        <v>75</v>
      </c>
      <c r="O1229" s="2">
        <v>27.38</v>
      </c>
      <c r="P1229" s="2">
        <v>75.3</v>
      </c>
      <c r="Q1229" s="2">
        <v>95.25</v>
      </c>
      <c r="R1229" s="2">
        <v>203.2</v>
      </c>
      <c r="S1229" s="2">
        <v>203.2</v>
      </c>
      <c r="T1229" s="2">
        <v>23.07</v>
      </c>
      <c r="U1229" s="2">
        <v>499</v>
      </c>
      <c r="V1229" s="2" t="s">
        <v>28</v>
      </c>
      <c r="X1229" s="2" t="s">
        <v>4555</v>
      </c>
      <c r="Y1229" s="2" t="s">
        <v>4401</v>
      </c>
      <c r="Z1229" s="2" t="s">
        <v>4435</v>
      </c>
    </row>
    <row r="1230" spans="1:26" x14ac:dyDescent="0.25">
      <c r="A1230">
        <v>1229</v>
      </c>
      <c r="B1230" t="s">
        <v>1264</v>
      </c>
      <c r="C1230" s="1">
        <v>32955</v>
      </c>
      <c r="D1230" t="s">
        <v>85</v>
      </c>
      <c r="E1230" s="2" t="s">
        <v>280</v>
      </c>
      <c r="F1230" s="2" t="s">
        <v>34</v>
      </c>
      <c r="G1230" s="2" t="s">
        <v>30</v>
      </c>
      <c r="H1230" s="3">
        <v>40483</v>
      </c>
      <c r="I1230" s="2">
        <v>2010</v>
      </c>
      <c r="J1230" s="2">
        <v>2020</v>
      </c>
      <c r="K1230" s="3">
        <v>43677</v>
      </c>
      <c r="L1230" s="2">
        <v>0</v>
      </c>
      <c r="M1230" s="2" t="s">
        <v>28</v>
      </c>
      <c r="N1230" s="2">
        <v>29</v>
      </c>
      <c r="O1230" s="2">
        <v>20.61</v>
      </c>
      <c r="P1230" s="2">
        <v>29.36</v>
      </c>
      <c r="Q1230" s="2">
        <v>102.51</v>
      </c>
      <c r="R1230" s="2">
        <v>203.2</v>
      </c>
      <c r="S1230" s="2">
        <v>203.2</v>
      </c>
      <c r="T1230" s="2">
        <v>24.83</v>
      </c>
      <c r="U1230" s="2">
        <v>354</v>
      </c>
      <c r="V1230" s="2" t="s">
        <v>28</v>
      </c>
      <c r="X1230" s="2"/>
      <c r="Y1230" s="2"/>
    </row>
    <row r="1231" spans="1:26" x14ac:dyDescent="0.25">
      <c r="A1231">
        <v>1230</v>
      </c>
      <c r="B1231" t="s">
        <v>1265</v>
      </c>
      <c r="C1231" s="1">
        <v>18010</v>
      </c>
      <c r="D1231" t="s">
        <v>23</v>
      </c>
      <c r="E1231" s="2" t="s">
        <v>4372</v>
      </c>
      <c r="F1231" s="2" t="s">
        <v>34</v>
      </c>
      <c r="G1231" s="2" t="s">
        <v>26</v>
      </c>
      <c r="H1231" s="3">
        <v>25873</v>
      </c>
      <c r="I1231" s="2">
        <v>1970</v>
      </c>
      <c r="J1231" s="2">
        <v>1983</v>
      </c>
      <c r="K1231" s="3">
        <v>43677</v>
      </c>
      <c r="L1231" s="2">
        <v>0</v>
      </c>
      <c r="M1231" s="2" t="s">
        <v>28</v>
      </c>
      <c r="N1231" s="2">
        <v>70</v>
      </c>
      <c r="O1231" s="2">
        <v>21.53</v>
      </c>
      <c r="P1231" s="2">
        <v>70.27</v>
      </c>
      <c r="Q1231" s="2">
        <v>102.06</v>
      </c>
      <c r="R1231" s="2">
        <v>203.2</v>
      </c>
      <c r="S1231" s="2">
        <v>203.2</v>
      </c>
      <c r="T1231" s="2">
        <v>24.72</v>
      </c>
      <c r="U1231" s="2">
        <v>760</v>
      </c>
      <c r="V1231" s="2" t="s">
        <v>28</v>
      </c>
      <c r="X1231" s="2"/>
      <c r="Y1231" s="2"/>
    </row>
    <row r="1232" spans="1:26" x14ac:dyDescent="0.25">
      <c r="A1232">
        <v>1231</v>
      </c>
      <c r="B1232" t="s">
        <v>1266</v>
      </c>
      <c r="C1232" s="1">
        <v>24818</v>
      </c>
      <c r="D1232" t="s">
        <v>23</v>
      </c>
      <c r="E1232" s="2" t="s">
        <v>169</v>
      </c>
      <c r="F1232" s="2" t="s">
        <v>34</v>
      </c>
      <c r="G1232" s="2" t="s">
        <v>26</v>
      </c>
      <c r="H1232" s="3">
        <v>35004</v>
      </c>
      <c r="I1232" s="2">
        <v>1995</v>
      </c>
      <c r="J1232" s="2">
        <v>1996</v>
      </c>
      <c r="K1232" s="3">
        <v>43677</v>
      </c>
      <c r="L1232" s="2">
        <v>0</v>
      </c>
      <c r="M1232" s="2" t="s">
        <v>28</v>
      </c>
      <c r="N1232" s="2">
        <v>51</v>
      </c>
      <c r="O1232" s="2">
        <v>27.89</v>
      </c>
      <c r="P1232" s="2">
        <v>51.63</v>
      </c>
      <c r="Q1232" s="2">
        <v>102.06</v>
      </c>
      <c r="R1232" s="2">
        <v>203.2</v>
      </c>
      <c r="S1232" s="2">
        <v>203.2</v>
      </c>
      <c r="T1232" s="2">
        <v>24.72</v>
      </c>
      <c r="U1232" s="2">
        <v>4</v>
      </c>
      <c r="V1232" s="2" t="s">
        <v>28</v>
      </c>
      <c r="X1232" s="2"/>
      <c r="Y1232" s="2"/>
    </row>
    <row r="1233" spans="1:26" x14ac:dyDescent="0.25">
      <c r="A1233">
        <v>1232</v>
      </c>
      <c r="B1233" t="s">
        <v>1267</v>
      </c>
      <c r="C1233" s="1">
        <v>24018</v>
      </c>
      <c r="D1233" t="s">
        <v>23</v>
      </c>
      <c r="E1233" s="2" t="s">
        <v>169</v>
      </c>
      <c r="F1233" s="2" t="s">
        <v>34</v>
      </c>
      <c r="G1233" s="2" t="s">
        <v>26</v>
      </c>
      <c r="H1233" s="3">
        <v>31717</v>
      </c>
      <c r="I1233" s="2">
        <v>1986</v>
      </c>
      <c r="J1233" s="2">
        <v>1987</v>
      </c>
      <c r="K1233" s="3">
        <v>43677</v>
      </c>
      <c r="L1233" s="2">
        <v>0</v>
      </c>
      <c r="M1233" s="2" t="s">
        <v>28</v>
      </c>
      <c r="N1233" s="2">
        <v>53</v>
      </c>
      <c r="O1233" s="2">
        <v>21.08</v>
      </c>
      <c r="P1233" s="2">
        <v>53.82</v>
      </c>
      <c r="Q1233" s="2">
        <v>95.25</v>
      </c>
      <c r="R1233" s="2">
        <v>203.2</v>
      </c>
      <c r="S1233" s="2">
        <v>203.2</v>
      </c>
      <c r="T1233" s="2">
        <v>23.07</v>
      </c>
      <c r="U1233" s="2">
        <v>8</v>
      </c>
      <c r="V1233" s="2" t="s">
        <v>28</v>
      </c>
      <c r="X1233" s="2"/>
      <c r="Y1233" s="2"/>
    </row>
    <row r="1234" spans="1:26" x14ac:dyDescent="0.25">
      <c r="A1234">
        <v>1233</v>
      </c>
      <c r="B1234" t="s">
        <v>1268</v>
      </c>
      <c r="C1234" s="1">
        <v>28063</v>
      </c>
      <c r="D1234" t="s">
        <v>23</v>
      </c>
      <c r="E1234" s="2" t="s">
        <v>169</v>
      </c>
      <c r="F1234" s="2" t="s">
        <v>34</v>
      </c>
      <c r="G1234" s="2" t="s">
        <v>43</v>
      </c>
      <c r="H1234" s="3">
        <v>36100</v>
      </c>
      <c r="I1234" s="2">
        <v>1998</v>
      </c>
      <c r="J1234" s="2">
        <v>1999</v>
      </c>
      <c r="K1234" s="3">
        <v>43677</v>
      </c>
      <c r="L1234" s="2">
        <v>0</v>
      </c>
      <c r="M1234" s="2" t="s">
        <v>28</v>
      </c>
      <c r="N1234" s="2">
        <v>42</v>
      </c>
      <c r="O1234" s="2">
        <v>22</v>
      </c>
      <c r="P1234" s="2">
        <v>42.75</v>
      </c>
      <c r="Q1234" s="2">
        <v>102.51</v>
      </c>
      <c r="R1234" s="2">
        <v>203.2</v>
      </c>
      <c r="S1234" s="2">
        <v>203.2</v>
      </c>
      <c r="T1234" s="2">
        <v>24.83</v>
      </c>
      <c r="U1234" s="2">
        <v>30</v>
      </c>
      <c r="V1234" s="2" t="s">
        <v>28</v>
      </c>
      <c r="X1234" s="2"/>
      <c r="Y1234" s="2"/>
    </row>
    <row r="1235" spans="1:26" x14ac:dyDescent="0.25">
      <c r="A1235">
        <v>1234</v>
      </c>
      <c r="B1235" t="s">
        <v>1269</v>
      </c>
      <c r="C1235" s="1">
        <v>15543</v>
      </c>
      <c r="D1235" t="s">
        <v>23</v>
      </c>
      <c r="E1235" s="2" t="s">
        <v>121</v>
      </c>
      <c r="F1235" s="2" t="s">
        <v>34</v>
      </c>
      <c r="G1235" s="2" t="s">
        <v>30</v>
      </c>
      <c r="H1235" s="3">
        <v>24047</v>
      </c>
      <c r="I1235" s="2">
        <v>1965</v>
      </c>
      <c r="J1235" s="2">
        <v>1971</v>
      </c>
      <c r="K1235" s="3">
        <v>43677</v>
      </c>
      <c r="L1235" s="2">
        <v>0</v>
      </c>
      <c r="M1235" s="2" t="s">
        <v>28</v>
      </c>
      <c r="N1235" s="2">
        <v>77</v>
      </c>
      <c r="O1235" s="2">
        <v>23.28</v>
      </c>
      <c r="P1235" s="2">
        <v>77.03</v>
      </c>
      <c r="Q1235" s="2">
        <v>99.79</v>
      </c>
      <c r="R1235" s="2">
        <v>203.2</v>
      </c>
      <c r="S1235" s="2">
        <v>203.2</v>
      </c>
      <c r="T1235" s="2">
        <v>24.17</v>
      </c>
      <c r="U1235" s="2">
        <v>416</v>
      </c>
      <c r="V1235" s="2" t="s">
        <v>28</v>
      </c>
      <c r="X1235" s="2"/>
      <c r="Y1235" s="2"/>
    </row>
    <row r="1236" spans="1:26" x14ac:dyDescent="0.25">
      <c r="A1236">
        <v>1235</v>
      </c>
      <c r="B1236" t="s">
        <v>1270</v>
      </c>
      <c r="C1236" s="1">
        <v>14624</v>
      </c>
      <c r="D1236" t="s">
        <v>23</v>
      </c>
      <c r="E1236" s="2" t="s">
        <v>121</v>
      </c>
      <c r="F1236" s="2" t="s">
        <v>34</v>
      </c>
      <c r="G1236" s="2" t="s">
        <v>26</v>
      </c>
      <c r="H1236" s="3">
        <v>22951</v>
      </c>
      <c r="I1236" s="2">
        <v>1962</v>
      </c>
      <c r="J1236" s="2">
        <v>1967</v>
      </c>
      <c r="K1236" s="3">
        <v>37364</v>
      </c>
      <c r="L1236" s="2">
        <v>1</v>
      </c>
      <c r="M1236" s="2" t="s">
        <v>27</v>
      </c>
      <c r="N1236" s="2">
        <v>62</v>
      </c>
      <c r="O1236" s="2">
        <v>22.8</v>
      </c>
      <c r="P1236" s="2">
        <v>62.26</v>
      </c>
      <c r="Q1236" s="2">
        <v>87.09</v>
      </c>
      <c r="R1236" s="2">
        <v>203.2</v>
      </c>
      <c r="S1236" s="2">
        <v>203.2</v>
      </c>
      <c r="T1236" s="2">
        <v>21.09</v>
      </c>
      <c r="U1236" s="2">
        <v>316</v>
      </c>
      <c r="V1236" s="2" t="s">
        <v>28</v>
      </c>
      <c r="W1236" s="2" t="s">
        <v>4384</v>
      </c>
      <c r="X1236" s="2" t="s">
        <v>4411</v>
      </c>
      <c r="Y1236" s="2" t="s">
        <v>4386</v>
      </c>
      <c r="Z1236" s="2" t="s">
        <v>4896</v>
      </c>
    </row>
    <row r="1237" spans="1:26" x14ac:dyDescent="0.25">
      <c r="A1237">
        <v>1236</v>
      </c>
      <c r="B1237" t="s">
        <v>1271</v>
      </c>
      <c r="C1237" s="1">
        <v>26577</v>
      </c>
      <c r="D1237" t="s">
        <v>23</v>
      </c>
      <c r="E1237" s="2" t="s">
        <v>280</v>
      </c>
      <c r="F1237" s="2" t="s">
        <v>34</v>
      </c>
      <c r="G1237" s="2" t="s">
        <v>43</v>
      </c>
      <c r="H1237" s="3">
        <v>34639</v>
      </c>
      <c r="I1237" s="2">
        <v>1994</v>
      </c>
      <c r="J1237" s="2">
        <v>2013</v>
      </c>
      <c r="K1237" s="3">
        <v>43677</v>
      </c>
      <c r="L1237" s="2">
        <v>0</v>
      </c>
      <c r="M1237" s="2" t="s">
        <v>28</v>
      </c>
      <c r="N1237" s="2">
        <v>46</v>
      </c>
      <c r="O1237" s="2">
        <v>22.07</v>
      </c>
      <c r="P1237" s="2">
        <v>46.82</v>
      </c>
      <c r="Q1237" s="2">
        <v>102.06</v>
      </c>
      <c r="R1237" s="2">
        <v>203.2</v>
      </c>
      <c r="S1237" s="2">
        <v>203.2</v>
      </c>
      <c r="T1237" s="2">
        <v>24.72</v>
      </c>
      <c r="U1237" s="2">
        <v>1026</v>
      </c>
      <c r="V1237" s="2" t="s">
        <v>28</v>
      </c>
      <c r="X1237" s="2"/>
      <c r="Y1237" s="2"/>
    </row>
    <row r="1238" spans="1:26" x14ac:dyDescent="0.25">
      <c r="A1238">
        <v>1237</v>
      </c>
      <c r="B1238" t="s">
        <v>1272</v>
      </c>
      <c r="C1238" s="1">
        <v>10790</v>
      </c>
      <c r="D1238" t="s">
        <v>23</v>
      </c>
      <c r="E1238" s="2" t="s">
        <v>121</v>
      </c>
      <c r="F1238" s="2" t="s">
        <v>34</v>
      </c>
      <c r="G1238" s="2" t="s">
        <v>30</v>
      </c>
      <c r="H1238" s="3">
        <v>18933</v>
      </c>
      <c r="I1238" s="2">
        <v>1951</v>
      </c>
      <c r="J1238" s="2">
        <v>1957</v>
      </c>
      <c r="K1238" s="3">
        <v>40947</v>
      </c>
      <c r="L1238" s="2">
        <v>1</v>
      </c>
      <c r="M1238" s="2" t="s">
        <v>27</v>
      </c>
      <c r="N1238" s="2">
        <v>82</v>
      </c>
      <c r="O1238" s="2">
        <v>22.29</v>
      </c>
      <c r="P1238" s="2">
        <v>82.57</v>
      </c>
      <c r="Q1238" s="2">
        <v>90.72</v>
      </c>
      <c r="R1238" s="2">
        <v>203.2</v>
      </c>
      <c r="S1238" s="2">
        <v>203.2</v>
      </c>
      <c r="T1238" s="2">
        <v>21.97</v>
      </c>
      <c r="U1238" s="2">
        <v>414</v>
      </c>
      <c r="V1238" s="2" t="s">
        <v>28</v>
      </c>
      <c r="X1238" s="2" t="s">
        <v>4552</v>
      </c>
      <c r="Y1238" s="2" t="s">
        <v>4401</v>
      </c>
      <c r="Z1238" s="2" t="s">
        <v>4469</v>
      </c>
    </row>
    <row r="1239" spans="1:26" x14ac:dyDescent="0.25">
      <c r="A1239">
        <v>1238</v>
      </c>
      <c r="B1239" t="s">
        <v>1273</v>
      </c>
      <c r="C1239" s="1">
        <v>33069</v>
      </c>
      <c r="D1239" t="s">
        <v>23</v>
      </c>
      <c r="E1239" s="2" t="s">
        <v>169</v>
      </c>
      <c r="F1239" s="2" t="s">
        <v>34</v>
      </c>
      <c r="G1239" s="2" t="s">
        <v>43</v>
      </c>
      <c r="H1239" s="3">
        <v>40848</v>
      </c>
      <c r="I1239" s="2">
        <v>2011</v>
      </c>
      <c r="J1239" s="2">
        <v>2013</v>
      </c>
      <c r="K1239" s="3">
        <v>43288</v>
      </c>
      <c r="L1239" s="2">
        <v>1</v>
      </c>
      <c r="M1239" s="2" t="s">
        <v>27</v>
      </c>
      <c r="N1239" s="2">
        <v>27</v>
      </c>
      <c r="O1239" s="2">
        <v>21.3</v>
      </c>
      <c r="P1239" s="2">
        <v>27.98</v>
      </c>
      <c r="Q1239" s="2">
        <v>85.27</v>
      </c>
      <c r="R1239" s="2">
        <v>203.2</v>
      </c>
      <c r="S1239" s="2">
        <v>203.2</v>
      </c>
      <c r="T1239" s="2">
        <v>20.65</v>
      </c>
      <c r="U1239" s="2">
        <v>24</v>
      </c>
      <c r="V1239" s="2" t="s">
        <v>28</v>
      </c>
      <c r="X1239" s="2" t="s">
        <v>4556</v>
      </c>
      <c r="Y1239" s="2" t="s">
        <v>4535</v>
      </c>
      <c r="Z1239" s="2" t="s">
        <v>4902</v>
      </c>
    </row>
    <row r="1240" spans="1:26" x14ac:dyDescent="0.25">
      <c r="A1240">
        <v>1239</v>
      </c>
      <c r="B1240" t="s">
        <v>1274</v>
      </c>
      <c r="C1240" s="1">
        <v>28116</v>
      </c>
      <c r="D1240" t="s">
        <v>23</v>
      </c>
      <c r="E1240" s="2" t="s">
        <v>169</v>
      </c>
      <c r="F1240" s="2" t="s">
        <v>34</v>
      </c>
      <c r="G1240" s="2" t="s">
        <v>26</v>
      </c>
      <c r="H1240" s="3">
        <v>36465</v>
      </c>
      <c r="I1240" s="2">
        <v>1999</v>
      </c>
      <c r="J1240" s="2">
        <v>2000</v>
      </c>
      <c r="K1240" s="3">
        <v>43677</v>
      </c>
      <c r="L1240" s="2">
        <v>0</v>
      </c>
      <c r="M1240" s="2" t="s">
        <v>28</v>
      </c>
      <c r="N1240" s="2">
        <v>42</v>
      </c>
      <c r="O1240" s="2">
        <v>22.86</v>
      </c>
      <c r="P1240" s="2">
        <v>42.6</v>
      </c>
      <c r="Q1240" s="2">
        <v>100.7</v>
      </c>
      <c r="R1240" s="2">
        <v>203.2</v>
      </c>
      <c r="S1240" s="2">
        <v>203.2</v>
      </c>
      <c r="T1240" s="2">
        <v>24.39</v>
      </c>
      <c r="U1240" s="2">
        <v>2</v>
      </c>
      <c r="V1240" s="2" t="s">
        <v>28</v>
      </c>
      <c r="X1240" s="2"/>
      <c r="Y1240" s="2"/>
    </row>
    <row r="1241" spans="1:26" x14ac:dyDescent="0.25">
      <c r="A1241">
        <v>1240</v>
      </c>
      <c r="B1241" t="s">
        <v>1275</v>
      </c>
      <c r="C1241" s="1">
        <v>33897</v>
      </c>
      <c r="D1241" t="s">
        <v>85</v>
      </c>
      <c r="E1241" s="2" t="s">
        <v>772</v>
      </c>
      <c r="F1241" s="2" t="s">
        <v>34</v>
      </c>
      <c r="G1241" s="2" t="s">
        <v>26</v>
      </c>
      <c r="H1241" s="3">
        <v>41944</v>
      </c>
      <c r="I1241" s="2">
        <v>2014</v>
      </c>
      <c r="J1241" s="2">
        <v>2020</v>
      </c>
      <c r="K1241" s="3">
        <v>43677</v>
      </c>
      <c r="L1241" s="2">
        <v>0</v>
      </c>
      <c r="M1241" s="2" t="s">
        <v>28</v>
      </c>
      <c r="N1241" s="2">
        <v>26</v>
      </c>
      <c r="O1241" s="2">
        <v>22.03</v>
      </c>
      <c r="P1241" s="2">
        <v>26.78</v>
      </c>
      <c r="Q1241" s="2">
        <v>93.44</v>
      </c>
      <c r="R1241" s="2">
        <v>203.2</v>
      </c>
      <c r="S1241" s="2">
        <v>203.2</v>
      </c>
      <c r="T1241" s="2">
        <v>22.63</v>
      </c>
      <c r="U1241" s="2">
        <v>39</v>
      </c>
      <c r="V1241" s="2" t="s">
        <v>27</v>
      </c>
      <c r="X1241" s="2"/>
      <c r="Y1241" s="2"/>
    </row>
    <row r="1242" spans="1:26" x14ac:dyDescent="0.25">
      <c r="A1242">
        <v>1241</v>
      </c>
      <c r="B1242" t="s">
        <v>1276</v>
      </c>
      <c r="C1242" s="1">
        <v>12726</v>
      </c>
      <c r="D1242" t="s">
        <v>23</v>
      </c>
      <c r="E1242" s="2" t="s">
        <v>80</v>
      </c>
      <c r="F1242" s="2" t="s">
        <v>34</v>
      </c>
      <c r="G1242" s="2" t="s">
        <v>26</v>
      </c>
      <c r="H1242" s="3">
        <v>20760</v>
      </c>
      <c r="I1242" s="2">
        <v>1956</v>
      </c>
      <c r="J1242" s="2">
        <v>1960</v>
      </c>
      <c r="K1242" s="3">
        <v>42139</v>
      </c>
      <c r="L1242" s="2">
        <v>1</v>
      </c>
      <c r="M1242" s="2" t="s">
        <v>27</v>
      </c>
      <c r="N1242" s="2">
        <v>80</v>
      </c>
      <c r="O1242" s="2">
        <v>22</v>
      </c>
      <c r="P1242" s="2">
        <v>80.53</v>
      </c>
      <c r="Q1242" s="2">
        <v>92.99</v>
      </c>
      <c r="R1242" s="2">
        <v>203.2</v>
      </c>
      <c r="S1242" s="2">
        <v>203.2</v>
      </c>
      <c r="T1242" s="2">
        <v>22.52</v>
      </c>
      <c r="U1242" s="2">
        <v>273</v>
      </c>
      <c r="V1242" s="2" t="s">
        <v>28</v>
      </c>
      <c r="W1242" s="2" t="s">
        <v>4557</v>
      </c>
      <c r="X1242" s="2" t="s">
        <v>4558</v>
      </c>
      <c r="Y1242" s="2" t="s">
        <v>4391</v>
      </c>
      <c r="Z1242" s="2" t="s">
        <v>4896</v>
      </c>
    </row>
    <row r="1243" spans="1:26" x14ac:dyDescent="0.25">
      <c r="A1243">
        <v>1242</v>
      </c>
      <c r="B1243" t="s">
        <v>1277</v>
      </c>
      <c r="C1243" s="1">
        <v>12017</v>
      </c>
      <c r="D1243" t="s">
        <v>23</v>
      </c>
      <c r="E1243" s="2" t="s">
        <v>169</v>
      </c>
      <c r="F1243" s="2" t="s">
        <v>34</v>
      </c>
      <c r="G1243" s="2" t="s">
        <v>30</v>
      </c>
      <c r="H1243" s="3">
        <v>20394</v>
      </c>
      <c r="I1243" s="2">
        <v>1955</v>
      </c>
      <c r="J1243" s="2">
        <v>1956</v>
      </c>
      <c r="K1243" s="3">
        <v>29539</v>
      </c>
      <c r="L1243" s="2">
        <v>1</v>
      </c>
      <c r="M1243" s="2" t="s">
        <v>27</v>
      </c>
      <c r="N1243" s="2">
        <v>47</v>
      </c>
      <c r="O1243" s="2">
        <v>22.93</v>
      </c>
      <c r="P1243" s="2">
        <v>47.97</v>
      </c>
      <c r="Q1243" s="2">
        <v>86.18</v>
      </c>
      <c r="R1243" s="2">
        <v>203.2</v>
      </c>
      <c r="S1243" s="2">
        <v>203.2</v>
      </c>
      <c r="T1243" s="2">
        <v>20.87</v>
      </c>
      <c r="U1243" s="2">
        <v>19</v>
      </c>
      <c r="V1243" s="2" t="s">
        <v>28</v>
      </c>
      <c r="W1243" s="2" t="s">
        <v>4384</v>
      </c>
      <c r="X1243" s="2" t="s">
        <v>4559</v>
      </c>
      <c r="Y1243" s="2" t="s">
        <v>4486</v>
      </c>
      <c r="Z1243" s="2" t="s">
        <v>4896</v>
      </c>
    </row>
    <row r="1244" spans="1:26" x14ac:dyDescent="0.25">
      <c r="A1244">
        <v>1243</v>
      </c>
      <c r="B1244" t="s">
        <v>1278</v>
      </c>
      <c r="C1244" s="1">
        <v>20828</v>
      </c>
      <c r="D1244" t="s">
        <v>23</v>
      </c>
      <c r="E1244" s="2" t="s">
        <v>121</v>
      </c>
      <c r="F1244" s="2" t="s">
        <v>34</v>
      </c>
      <c r="G1244" s="2" t="s">
        <v>26</v>
      </c>
      <c r="H1244" s="3">
        <v>29526</v>
      </c>
      <c r="I1244" s="2">
        <v>1980</v>
      </c>
      <c r="J1244" s="2">
        <v>1982</v>
      </c>
      <c r="K1244" s="3">
        <v>43677</v>
      </c>
      <c r="L1244" s="2">
        <v>0</v>
      </c>
      <c r="M1244" s="2" t="s">
        <v>28</v>
      </c>
      <c r="N1244" s="2">
        <v>62</v>
      </c>
      <c r="O1244" s="2">
        <v>23.81</v>
      </c>
      <c r="P1244" s="2">
        <v>62.56</v>
      </c>
      <c r="Q1244" s="2">
        <v>99.79</v>
      </c>
      <c r="R1244" s="2">
        <v>203.2</v>
      </c>
      <c r="S1244" s="2">
        <v>203.2</v>
      </c>
      <c r="T1244" s="2">
        <v>24.17</v>
      </c>
      <c r="U1244" s="2">
        <v>145</v>
      </c>
      <c r="V1244" s="2" t="s">
        <v>28</v>
      </c>
      <c r="X1244" s="2"/>
      <c r="Y1244" s="2"/>
    </row>
    <row r="1245" spans="1:26" x14ac:dyDescent="0.25">
      <c r="A1245">
        <v>1244</v>
      </c>
      <c r="B1245" t="s">
        <v>1279</v>
      </c>
      <c r="C1245" s="1">
        <v>24823</v>
      </c>
      <c r="D1245" t="s">
        <v>23</v>
      </c>
      <c r="E1245" s="2" t="s">
        <v>169</v>
      </c>
      <c r="F1245" s="2" t="s">
        <v>34</v>
      </c>
      <c r="G1245" s="2" t="s">
        <v>26</v>
      </c>
      <c r="H1245" s="3">
        <v>32813</v>
      </c>
      <c r="I1245" s="2">
        <v>1989</v>
      </c>
      <c r="J1245" s="2">
        <v>1990</v>
      </c>
      <c r="K1245" s="3">
        <v>43677</v>
      </c>
      <c r="L1245" s="2">
        <v>0</v>
      </c>
      <c r="M1245" s="2" t="s">
        <v>28</v>
      </c>
      <c r="N1245" s="2">
        <v>51</v>
      </c>
      <c r="O1245" s="2">
        <v>21.88</v>
      </c>
      <c r="P1245" s="2">
        <v>51.62</v>
      </c>
      <c r="Q1245" s="2">
        <v>104.33</v>
      </c>
      <c r="R1245" s="2">
        <v>203.2</v>
      </c>
      <c r="S1245" s="2">
        <v>203.2</v>
      </c>
      <c r="T1245" s="2">
        <v>25.27</v>
      </c>
      <c r="U1245" s="2">
        <v>45</v>
      </c>
      <c r="V1245" s="2" t="s">
        <v>28</v>
      </c>
      <c r="X1245" s="2"/>
      <c r="Y1245" s="2"/>
    </row>
    <row r="1246" spans="1:26" x14ac:dyDescent="0.25">
      <c r="A1246">
        <v>1245</v>
      </c>
      <c r="B1246" t="s">
        <v>1280</v>
      </c>
      <c r="C1246" s="1">
        <v>17156</v>
      </c>
      <c r="D1246" t="s">
        <v>23</v>
      </c>
      <c r="E1246" s="2" t="s">
        <v>121</v>
      </c>
      <c r="F1246" s="2" t="s">
        <v>34</v>
      </c>
      <c r="G1246" s="2" t="s">
        <v>30</v>
      </c>
      <c r="H1246" s="3">
        <v>25143</v>
      </c>
      <c r="I1246" s="2">
        <v>1968</v>
      </c>
      <c r="J1246" s="2">
        <v>1972</v>
      </c>
      <c r="K1246" s="3">
        <v>43677</v>
      </c>
      <c r="L1246" s="2">
        <v>0</v>
      </c>
      <c r="M1246" s="2" t="s">
        <v>28</v>
      </c>
      <c r="N1246" s="2">
        <v>72</v>
      </c>
      <c r="O1246" s="2">
        <v>21.87</v>
      </c>
      <c r="P1246" s="2">
        <v>72.61</v>
      </c>
      <c r="Q1246" s="2">
        <v>102.06</v>
      </c>
      <c r="R1246" s="2">
        <v>203.2</v>
      </c>
      <c r="S1246" s="2">
        <v>203.2</v>
      </c>
      <c r="T1246" s="2">
        <v>24.72</v>
      </c>
      <c r="U1246" s="2">
        <v>143</v>
      </c>
      <c r="V1246" s="2" t="s">
        <v>28</v>
      </c>
      <c r="X1246" s="2"/>
      <c r="Y1246" s="2"/>
    </row>
    <row r="1247" spans="1:26" x14ac:dyDescent="0.25">
      <c r="A1247">
        <v>1246</v>
      </c>
      <c r="B1247" t="s">
        <v>1281</v>
      </c>
      <c r="C1247" s="1">
        <v>24503</v>
      </c>
      <c r="D1247" t="s">
        <v>23</v>
      </c>
      <c r="E1247" s="2" t="s">
        <v>169</v>
      </c>
      <c r="F1247" s="2" t="s">
        <v>34</v>
      </c>
      <c r="G1247" s="2" t="s">
        <v>30</v>
      </c>
      <c r="H1247" s="3">
        <v>34639</v>
      </c>
      <c r="I1247" s="2">
        <v>1994</v>
      </c>
      <c r="J1247" s="2">
        <v>1995</v>
      </c>
      <c r="K1247" s="3">
        <v>43677</v>
      </c>
      <c r="L1247" s="2">
        <v>0</v>
      </c>
      <c r="M1247" s="2" t="s">
        <v>28</v>
      </c>
      <c r="N1247" s="2">
        <v>52</v>
      </c>
      <c r="O1247" s="2">
        <v>27.75</v>
      </c>
      <c r="P1247" s="2">
        <v>52.5</v>
      </c>
      <c r="Q1247" s="2">
        <v>92.99</v>
      </c>
      <c r="R1247" s="2">
        <v>203.2</v>
      </c>
      <c r="S1247" s="2">
        <v>203.2</v>
      </c>
      <c r="T1247" s="2">
        <v>22.52</v>
      </c>
      <c r="U1247" s="2">
        <v>2</v>
      </c>
      <c r="V1247" s="2" t="s">
        <v>28</v>
      </c>
      <c r="X1247" s="2"/>
      <c r="Y1247" s="2"/>
    </row>
    <row r="1248" spans="1:26" x14ac:dyDescent="0.25">
      <c r="A1248">
        <v>1247</v>
      </c>
      <c r="B1248" t="s">
        <v>1282</v>
      </c>
      <c r="C1248" s="1">
        <v>20802</v>
      </c>
      <c r="D1248" t="s">
        <v>23</v>
      </c>
      <c r="E1248" s="2" t="s">
        <v>121</v>
      </c>
      <c r="F1248" s="2" t="s">
        <v>34</v>
      </c>
      <c r="G1248" s="2" t="s">
        <v>26</v>
      </c>
      <c r="H1248" s="3">
        <v>29160</v>
      </c>
      <c r="I1248" s="2">
        <v>1979</v>
      </c>
      <c r="J1248" s="2">
        <v>1989</v>
      </c>
      <c r="K1248" s="3">
        <v>43677</v>
      </c>
      <c r="L1248" s="2">
        <v>0</v>
      </c>
      <c r="M1248" s="2" t="s">
        <v>28</v>
      </c>
      <c r="N1248" s="2">
        <v>62</v>
      </c>
      <c r="O1248" s="2">
        <v>22.88</v>
      </c>
      <c r="P1248" s="2">
        <v>62.63</v>
      </c>
      <c r="Q1248" s="2">
        <v>97.52</v>
      </c>
      <c r="R1248" s="2">
        <v>203.2</v>
      </c>
      <c r="S1248" s="2">
        <v>203.2</v>
      </c>
      <c r="T1248" s="2">
        <v>23.62</v>
      </c>
      <c r="U1248" s="2">
        <v>665</v>
      </c>
      <c r="V1248" s="2" t="s">
        <v>28</v>
      </c>
      <c r="X1248" s="2"/>
      <c r="Y1248" s="2"/>
    </row>
    <row r="1249" spans="1:26" x14ac:dyDescent="0.25">
      <c r="A1249">
        <v>1248</v>
      </c>
      <c r="B1249" t="s">
        <v>1283</v>
      </c>
      <c r="C1249" s="1">
        <v>32575</v>
      </c>
      <c r="D1249" t="s">
        <v>23</v>
      </c>
      <c r="E1249" s="2" t="s">
        <v>169</v>
      </c>
      <c r="F1249" s="2" t="s">
        <v>34</v>
      </c>
      <c r="G1249" s="2" t="s">
        <v>30</v>
      </c>
      <c r="H1249" s="3">
        <v>41579</v>
      </c>
      <c r="I1249" s="2">
        <v>2013</v>
      </c>
      <c r="J1249" s="2">
        <v>2015</v>
      </c>
      <c r="K1249" s="3">
        <v>43677</v>
      </c>
      <c r="L1249" s="2">
        <v>0</v>
      </c>
      <c r="M1249" s="2" t="s">
        <v>28</v>
      </c>
      <c r="N1249" s="2">
        <v>30</v>
      </c>
      <c r="O1249" s="2">
        <v>24.65</v>
      </c>
      <c r="P1249" s="2">
        <v>30.4</v>
      </c>
      <c r="Q1249" s="2">
        <v>97.52</v>
      </c>
      <c r="R1249" s="2">
        <v>203.2</v>
      </c>
      <c r="S1249" s="2">
        <v>203.2</v>
      </c>
      <c r="T1249" s="2">
        <v>23.62</v>
      </c>
      <c r="U1249" s="2">
        <v>89</v>
      </c>
      <c r="V1249" s="2" t="s">
        <v>28</v>
      </c>
      <c r="X1249" s="2"/>
      <c r="Y1249" s="2"/>
    </row>
    <row r="1250" spans="1:26" x14ac:dyDescent="0.25">
      <c r="A1250">
        <v>1249</v>
      </c>
      <c r="B1250" t="s">
        <v>1284</v>
      </c>
      <c r="C1250" s="1">
        <v>29060</v>
      </c>
      <c r="D1250" t="s">
        <v>23</v>
      </c>
      <c r="E1250" s="2" t="s">
        <v>169</v>
      </c>
      <c r="F1250" s="2" t="s">
        <v>34</v>
      </c>
      <c r="G1250" s="2" t="s">
        <v>26</v>
      </c>
      <c r="H1250" s="3">
        <v>37561</v>
      </c>
      <c r="I1250" s="2">
        <v>2002</v>
      </c>
      <c r="J1250" s="2">
        <v>2005</v>
      </c>
      <c r="K1250" s="3">
        <v>43677</v>
      </c>
      <c r="L1250" s="2">
        <v>0</v>
      </c>
      <c r="M1250" s="2" t="s">
        <v>28</v>
      </c>
      <c r="N1250" s="2">
        <v>40</v>
      </c>
      <c r="O1250" s="2">
        <v>23.27</v>
      </c>
      <c r="P1250" s="2">
        <v>40.020000000000003</v>
      </c>
      <c r="Q1250" s="2">
        <v>106.59</v>
      </c>
      <c r="R1250" s="2">
        <v>203.2</v>
      </c>
      <c r="S1250" s="2">
        <v>203.2</v>
      </c>
      <c r="T1250" s="2">
        <v>25.82</v>
      </c>
      <c r="U1250" s="2">
        <v>85</v>
      </c>
      <c r="V1250" s="2" t="s">
        <v>28</v>
      </c>
      <c r="X1250" s="2"/>
      <c r="Y1250" s="2"/>
    </row>
    <row r="1251" spans="1:26" x14ac:dyDescent="0.25">
      <c r="A1251">
        <v>1250</v>
      </c>
      <c r="B1251" t="s">
        <v>1285</v>
      </c>
      <c r="C1251" s="1">
        <v>31560</v>
      </c>
      <c r="D1251" t="s">
        <v>23</v>
      </c>
      <c r="E1251" s="2" t="s">
        <v>169</v>
      </c>
      <c r="F1251" s="2" t="s">
        <v>34</v>
      </c>
      <c r="G1251" s="2" t="s">
        <v>26</v>
      </c>
      <c r="H1251" s="3">
        <v>39753</v>
      </c>
      <c r="I1251" s="2">
        <v>2008</v>
      </c>
      <c r="J1251" s="2">
        <v>2010</v>
      </c>
      <c r="K1251" s="3">
        <v>43677</v>
      </c>
      <c r="L1251" s="2">
        <v>0</v>
      </c>
      <c r="M1251" s="2" t="s">
        <v>28</v>
      </c>
      <c r="N1251" s="2">
        <v>33</v>
      </c>
      <c r="O1251" s="2">
        <v>22.43</v>
      </c>
      <c r="P1251" s="2">
        <v>33.17</v>
      </c>
      <c r="Q1251" s="2">
        <v>102.06</v>
      </c>
      <c r="R1251" s="2">
        <v>203.2</v>
      </c>
      <c r="S1251" s="2">
        <v>203.2</v>
      </c>
      <c r="T1251" s="2">
        <v>24.72</v>
      </c>
      <c r="U1251" s="2">
        <v>23</v>
      </c>
      <c r="V1251" s="2" t="s">
        <v>28</v>
      </c>
      <c r="X1251" s="2"/>
      <c r="Y1251" s="2"/>
    </row>
    <row r="1252" spans="1:26" x14ac:dyDescent="0.25">
      <c r="A1252">
        <v>1251</v>
      </c>
      <c r="B1252" t="s">
        <v>1286</v>
      </c>
      <c r="C1252" s="1">
        <v>20713</v>
      </c>
      <c r="D1252" t="s">
        <v>23</v>
      </c>
      <c r="E1252" s="2" t="s">
        <v>169</v>
      </c>
      <c r="F1252" s="2" t="s">
        <v>34</v>
      </c>
      <c r="G1252" s="2" t="s">
        <v>30</v>
      </c>
      <c r="H1252" s="3">
        <v>30256</v>
      </c>
      <c r="I1252" s="2">
        <v>1982</v>
      </c>
      <c r="J1252" s="2">
        <v>1989</v>
      </c>
      <c r="K1252" s="3">
        <v>43677</v>
      </c>
      <c r="L1252" s="2">
        <v>0</v>
      </c>
      <c r="M1252" s="2" t="s">
        <v>28</v>
      </c>
      <c r="N1252" s="2">
        <v>62</v>
      </c>
      <c r="O1252" s="2">
        <v>26.13</v>
      </c>
      <c r="P1252" s="2">
        <v>62.87</v>
      </c>
      <c r="Q1252" s="2">
        <v>95.25</v>
      </c>
      <c r="R1252" s="2">
        <v>203.2</v>
      </c>
      <c r="S1252" s="2">
        <v>203.2</v>
      </c>
      <c r="T1252" s="2">
        <v>23.07</v>
      </c>
      <c r="U1252" s="2">
        <v>531</v>
      </c>
      <c r="V1252" s="2" t="s">
        <v>28</v>
      </c>
      <c r="X1252" s="2"/>
      <c r="Y1252" s="2"/>
    </row>
    <row r="1253" spans="1:26" x14ac:dyDescent="0.25">
      <c r="A1253">
        <v>1252</v>
      </c>
      <c r="B1253" t="s">
        <v>1287</v>
      </c>
      <c r="C1253" s="1">
        <v>32052</v>
      </c>
      <c r="D1253" t="s">
        <v>85</v>
      </c>
      <c r="E1253" s="2" t="s">
        <v>280</v>
      </c>
      <c r="F1253" s="2" t="s">
        <v>25</v>
      </c>
      <c r="G1253" s="2" t="s">
        <v>30</v>
      </c>
      <c r="H1253" s="3">
        <v>41944</v>
      </c>
      <c r="I1253" s="2">
        <v>2014</v>
      </c>
      <c r="J1253" s="2">
        <v>2020</v>
      </c>
      <c r="K1253" s="3">
        <v>43677</v>
      </c>
      <c r="L1253" s="2">
        <v>0</v>
      </c>
      <c r="M1253" s="2" t="s">
        <v>28</v>
      </c>
      <c r="N1253" s="2">
        <v>31</v>
      </c>
      <c r="O1253" s="2">
        <v>27.08</v>
      </c>
      <c r="P1253" s="2">
        <v>31.83</v>
      </c>
      <c r="Q1253" s="2">
        <v>102.51</v>
      </c>
      <c r="R1253" s="2">
        <v>203.2</v>
      </c>
      <c r="S1253" s="2">
        <v>203.2</v>
      </c>
      <c r="T1253" s="2">
        <v>24.83</v>
      </c>
      <c r="U1253" s="2">
        <v>65</v>
      </c>
      <c r="V1253" s="2" t="s">
        <v>27</v>
      </c>
      <c r="X1253" s="2"/>
      <c r="Y1253" s="2"/>
    </row>
    <row r="1254" spans="1:26" x14ac:dyDescent="0.25">
      <c r="A1254">
        <v>1253</v>
      </c>
      <c r="B1254" t="s">
        <v>1288</v>
      </c>
      <c r="C1254" s="1">
        <v>11566</v>
      </c>
      <c r="D1254" t="s">
        <v>23</v>
      </c>
      <c r="E1254" s="2" t="s">
        <v>169</v>
      </c>
      <c r="F1254" s="2" t="s">
        <v>34</v>
      </c>
      <c r="G1254" s="2" t="s">
        <v>26</v>
      </c>
      <c r="H1254" s="3">
        <v>21125</v>
      </c>
      <c r="I1254" s="2">
        <v>1957</v>
      </c>
      <c r="J1254" s="2">
        <v>1958</v>
      </c>
      <c r="K1254" s="3">
        <v>35954</v>
      </c>
      <c r="L1254" s="2">
        <v>1</v>
      </c>
      <c r="M1254" s="2" t="s">
        <v>27</v>
      </c>
      <c r="N1254" s="2">
        <v>66</v>
      </c>
      <c r="O1254" s="2">
        <v>26.17</v>
      </c>
      <c r="P1254" s="2">
        <v>66.77</v>
      </c>
      <c r="Q1254" s="2">
        <v>95.25</v>
      </c>
      <c r="R1254" s="2">
        <v>203.2</v>
      </c>
      <c r="S1254" s="2">
        <v>203.2</v>
      </c>
      <c r="T1254" s="2">
        <v>23.07</v>
      </c>
      <c r="U1254" s="2">
        <v>24</v>
      </c>
      <c r="V1254" s="2" t="s">
        <v>28</v>
      </c>
      <c r="X1254" s="2" t="s">
        <v>4500</v>
      </c>
      <c r="Y1254" s="2" t="s">
        <v>4401</v>
      </c>
      <c r="Z1254" s="2" t="s">
        <v>4469</v>
      </c>
    </row>
    <row r="1255" spans="1:26" x14ac:dyDescent="0.25">
      <c r="A1255">
        <v>1254</v>
      </c>
      <c r="B1255" t="s">
        <v>1289</v>
      </c>
      <c r="C1255" s="1">
        <v>16697</v>
      </c>
      <c r="D1255" t="s">
        <v>23</v>
      </c>
      <c r="E1255" s="2" t="s">
        <v>121</v>
      </c>
      <c r="F1255" s="2" t="s">
        <v>34</v>
      </c>
      <c r="G1255" s="2" t="s">
        <v>30</v>
      </c>
      <c r="H1255" s="3">
        <v>24777</v>
      </c>
      <c r="I1255" s="2">
        <v>1967</v>
      </c>
      <c r="J1255" s="2">
        <v>1980</v>
      </c>
      <c r="K1255" s="3">
        <v>43677</v>
      </c>
      <c r="L1255" s="2">
        <v>0</v>
      </c>
      <c r="M1255" s="2" t="s">
        <v>28</v>
      </c>
      <c r="N1255" s="2">
        <v>73</v>
      </c>
      <c r="O1255" s="2">
        <v>22.12</v>
      </c>
      <c r="P1255" s="2">
        <v>73.87</v>
      </c>
      <c r="Q1255" s="2">
        <v>99.79</v>
      </c>
      <c r="R1255" s="2">
        <v>203.2</v>
      </c>
      <c r="S1255" s="2">
        <v>203.2</v>
      </c>
      <c r="T1255" s="2">
        <v>24.17</v>
      </c>
      <c r="U1255" s="2">
        <v>807</v>
      </c>
      <c r="V1255" s="2" t="s">
        <v>27</v>
      </c>
      <c r="X1255" s="2"/>
      <c r="Y1255" s="2"/>
    </row>
    <row r="1256" spans="1:26" x14ac:dyDescent="0.25">
      <c r="A1256">
        <v>1255</v>
      </c>
      <c r="B1256" t="s">
        <v>1290</v>
      </c>
      <c r="C1256" s="1">
        <v>28585</v>
      </c>
      <c r="D1256" t="s">
        <v>23</v>
      </c>
      <c r="E1256" s="2" t="s">
        <v>280</v>
      </c>
      <c r="F1256" s="2" t="s">
        <v>34</v>
      </c>
      <c r="G1256" s="2" t="s">
        <v>26</v>
      </c>
      <c r="H1256" s="3">
        <v>36831</v>
      </c>
      <c r="I1256" s="2">
        <v>2000</v>
      </c>
      <c r="J1256" s="2">
        <v>2014</v>
      </c>
      <c r="K1256" s="3">
        <v>43677</v>
      </c>
      <c r="L1256" s="2">
        <v>0</v>
      </c>
      <c r="M1256" s="2" t="s">
        <v>28</v>
      </c>
      <c r="N1256" s="2">
        <v>41</v>
      </c>
      <c r="O1256" s="2">
        <v>22.58</v>
      </c>
      <c r="P1256" s="2">
        <v>41.32</v>
      </c>
      <c r="Q1256" s="2">
        <v>98.88</v>
      </c>
      <c r="R1256" s="2">
        <v>203.2</v>
      </c>
      <c r="S1256" s="2">
        <v>203.2</v>
      </c>
      <c r="T1256" s="2">
        <v>23.95</v>
      </c>
      <c r="U1256" s="2">
        <v>858</v>
      </c>
      <c r="V1256" s="2" t="s">
        <v>28</v>
      </c>
      <c r="X1256" s="2"/>
      <c r="Y1256" s="2"/>
    </row>
    <row r="1257" spans="1:26" x14ac:dyDescent="0.25">
      <c r="A1257">
        <v>1256</v>
      </c>
      <c r="B1257" t="s">
        <v>1291</v>
      </c>
      <c r="C1257" s="1">
        <v>19272</v>
      </c>
      <c r="D1257" t="s">
        <v>23</v>
      </c>
      <c r="E1257" s="2" t="s">
        <v>169</v>
      </c>
      <c r="F1257" s="2" t="s">
        <v>34</v>
      </c>
      <c r="G1257" s="2" t="s">
        <v>26</v>
      </c>
      <c r="H1257" s="3">
        <v>27334</v>
      </c>
      <c r="I1257" s="2">
        <v>1974</v>
      </c>
      <c r="J1257" s="2">
        <v>1979</v>
      </c>
      <c r="K1257" s="3">
        <v>43677</v>
      </c>
      <c r="L1257" s="2">
        <v>0</v>
      </c>
      <c r="M1257" s="2" t="s">
        <v>28</v>
      </c>
      <c r="N1257" s="2">
        <v>66</v>
      </c>
      <c r="O1257" s="2">
        <v>22.07</v>
      </c>
      <c r="P1257" s="2">
        <v>66.819999999999993</v>
      </c>
      <c r="Q1257" s="2">
        <v>95.25</v>
      </c>
      <c r="R1257" s="2">
        <v>203.2</v>
      </c>
      <c r="S1257" s="2">
        <v>203.2</v>
      </c>
      <c r="T1257" s="2">
        <v>23.07</v>
      </c>
      <c r="U1257" s="2">
        <v>356</v>
      </c>
      <c r="V1257" s="2" t="s">
        <v>28</v>
      </c>
      <c r="X1257" s="2"/>
      <c r="Y1257" s="2"/>
    </row>
    <row r="1258" spans="1:26" x14ac:dyDescent="0.25">
      <c r="A1258">
        <v>1257</v>
      </c>
      <c r="B1258" t="s">
        <v>1292</v>
      </c>
      <c r="C1258" s="1">
        <v>23952</v>
      </c>
      <c r="D1258" t="s">
        <v>23</v>
      </c>
      <c r="E1258" s="2" t="s">
        <v>169</v>
      </c>
      <c r="F1258" s="2" t="s">
        <v>34</v>
      </c>
      <c r="G1258" s="2" t="s">
        <v>26</v>
      </c>
      <c r="H1258" s="3">
        <v>33178</v>
      </c>
      <c r="I1258" s="2">
        <v>1990</v>
      </c>
      <c r="J1258" s="2">
        <v>1998</v>
      </c>
      <c r="K1258" s="3">
        <v>43677</v>
      </c>
      <c r="L1258" s="2">
        <v>0</v>
      </c>
      <c r="M1258" s="2" t="s">
        <v>28</v>
      </c>
      <c r="N1258" s="2">
        <v>54</v>
      </c>
      <c r="O1258" s="2">
        <v>25.26</v>
      </c>
      <c r="P1258" s="2">
        <v>54</v>
      </c>
      <c r="Q1258" s="2">
        <v>99.79</v>
      </c>
      <c r="R1258" s="2">
        <v>203.2</v>
      </c>
      <c r="S1258" s="2">
        <v>203.2</v>
      </c>
      <c r="T1258" s="2">
        <v>24.17</v>
      </c>
      <c r="U1258" s="2">
        <v>212</v>
      </c>
      <c r="V1258" s="2" t="s">
        <v>28</v>
      </c>
      <c r="X1258" s="2"/>
      <c r="Y1258" s="2"/>
    </row>
    <row r="1259" spans="1:26" x14ac:dyDescent="0.25">
      <c r="A1259">
        <v>1258</v>
      </c>
      <c r="B1259" t="s">
        <v>1293</v>
      </c>
      <c r="C1259" s="1">
        <v>31046</v>
      </c>
      <c r="D1259" t="s">
        <v>85</v>
      </c>
      <c r="E1259" s="2" t="s">
        <v>280</v>
      </c>
      <c r="F1259" s="2" t="s">
        <v>34</v>
      </c>
      <c r="G1259" s="2" t="s">
        <v>26</v>
      </c>
      <c r="H1259" s="3">
        <v>37926</v>
      </c>
      <c r="I1259" s="2">
        <v>2003</v>
      </c>
      <c r="J1259" s="2">
        <v>2020</v>
      </c>
      <c r="K1259" s="3">
        <v>43677</v>
      </c>
      <c r="L1259" s="2">
        <v>0</v>
      </c>
      <c r="M1259" s="2" t="s">
        <v>28</v>
      </c>
      <c r="N1259" s="2">
        <v>34</v>
      </c>
      <c r="O1259" s="2">
        <v>18.84</v>
      </c>
      <c r="P1259" s="2">
        <v>34.58</v>
      </c>
      <c r="Q1259" s="2">
        <v>113.4</v>
      </c>
      <c r="R1259" s="2">
        <v>203.2</v>
      </c>
      <c r="S1259" s="2">
        <v>203.2</v>
      </c>
      <c r="T1259" s="2">
        <v>27.46</v>
      </c>
      <c r="U1259" s="2">
        <v>901</v>
      </c>
      <c r="V1259" s="2" t="s">
        <v>28</v>
      </c>
      <c r="X1259" s="2"/>
      <c r="Y1259" s="2"/>
    </row>
    <row r="1260" spans="1:26" x14ac:dyDescent="0.25">
      <c r="A1260">
        <v>1259</v>
      </c>
      <c r="B1260" t="s">
        <v>1294</v>
      </c>
      <c r="C1260" s="1">
        <v>27923</v>
      </c>
      <c r="D1260" t="s">
        <v>23</v>
      </c>
      <c r="E1260" s="2" t="s">
        <v>169</v>
      </c>
      <c r="F1260" s="2" t="s">
        <v>34</v>
      </c>
      <c r="G1260" s="2" t="s">
        <v>26</v>
      </c>
      <c r="H1260" s="3">
        <v>36100</v>
      </c>
      <c r="I1260" s="2">
        <v>1998</v>
      </c>
      <c r="J1260" s="2">
        <v>2014</v>
      </c>
      <c r="K1260" s="3">
        <v>43677</v>
      </c>
      <c r="L1260" s="2">
        <v>0</v>
      </c>
      <c r="M1260" s="2" t="s">
        <v>28</v>
      </c>
      <c r="N1260" s="2">
        <v>43</v>
      </c>
      <c r="O1260" s="2">
        <v>22.39</v>
      </c>
      <c r="P1260" s="2">
        <v>43.13</v>
      </c>
      <c r="Q1260" s="2">
        <v>101.15</v>
      </c>
      <c r="R1260" s="2">
        <v>203.2</v>
      </c>
      <c r="S1260" s="2">
        <v>203.2</v>
      </c>
      <c r="T1260" s="2">
        <v>24.5</v>
      </c>
      <c r="U1260" s="2">
        <v>1083</v>
      </c>
      <c r="V1260" s="2" t="s">
        <v>28</v>
      </c>
      <c r="X1260" s="2"/>
      <c r="Y1260" s="2"/>
    </row>
    <row r="1261" spans="1:26" x14ac:dyDescent="0.25">
      <c r="A1261">
        <v>1260</v>
      </c>
      <c r="B1261" t="s">
        <v>1295</v>
      </c>
      <c r="C1261" s="1">
        <v>28084</v>
      </c>
      <c r="D1261" t="s">
        <v>23</v>
      </c>
      <c r="E1261" s="2" t="s">
        <v>169</v>
      </c>
      <c r="F1261" s="2" t="s">
        <v>34</v>
      </c>
      <c r="G1261" s="2" t="s">
        <v>26</v>
      </c>
      <c r="H1261" s="3">
        <v>36465</v>
      </c>
      <c r="I1261" s="2">
        <v>1999</v>
      </c>
      <c r="J1261" s="2">
        <v>2002</v>
      </c>
      <c r="K1261" s="3">
        <v>43677</v>
      </c>
      <c r="L1261" s="2">
        <v>0</v>
      </c>
      <c r="M1261" s="2" t="s">
        <v>28</v>
      </c>
      <c r="N1261" s="2">
        <v>42</v>
      </c>
      <c r="O1261" s="2">
        <v>22.95</v>
      </c>
      <c r="P1261" s="2">
        <v>42.69</v>
      </c>
      <c r="Q1261" s="2">
        <v>117.93</v>
      </c>
      <c r="R1261" s="2">
        <v>203.2</v>
      </c>
      <c r="S1261" s="2">
        <v>203.2</v>
      </c>
      <c r="T1261" s="2">
        <v>28.56</v>
      </c>
      <c r="U1261" s="2">
        <v>37</v>
      </c>
      <c r="V1261" s="2" t="s">
        <v>28</v>
      </c>
      <c r="X1261" s="2"/>
      <c r="Y1261" s="2"/>
    </row>
    <row r="1262" spans="1:26" x14ac:dyDescent="0.25">
      <c r="A1262">
        <v>1261</v>
      </c>
      <c r="B1262" t="s">
        <v>1296</v>
      </c>
      <c r="C1262" s="1">
        <v>19765</v>
      </c>
      <c r="D1262" t="s">
        <v>23</v>
      </c>
      <c r="E1262" s="2" t="s">
        <v>121</v>
      </c>
      <c r="F1262" s="2" t="s">
        <v>34</v>
      </c>
      <c r="G1262" s="2" t="s">
        <v>26</v>
      </c>
      <c r="H1262" s="3">
        <v>29160</v>
      </c>
      <c r="I1262" s="2">
        <v>1979</v>
      </c>
      <c r="J1262" s="2">
        <v>1981</v>
      </c>
      <c r="K1262" s="3">
        <v>42585</v>
      </c>
      <c r="L1262" s="2">
        <v>1</v>
      </c>
      <c r="M1262" s="2" t="s">
        <v>27</v>
      </c>
      <c r="N1262" s="2">
        <v>62</v>
      </c>
      <c r="O1262" s="2">
        <v>25.72</v>
      </c>
      <c r="P1262" s="2">
        <v>62.48</v>
      </c>
      <c r="Q1262" s="2">
        <v>95.25</v>
      </c>
      <c r="R1262" s="2">
        <v>203.2</v>
      </c>
      <c r="S1262" s="2">
        <v>203.2</v>
      </c>
      <c r="T1262" s="2">
        <v>23.07</v>
      </c>
      <c r="U1262" s="2">
        <v>143</v>
      </c>
      <c r="V1262" s="2" t="s">
        <v>28</v>
      </c>
      <c r="W1262" s="2" t="s">
        <v>4384</v>
      </c>
      <c r="X1262" s="2" t="s">
        <v>4560</v>
      </c>
      <c r="Y1262" s="2" t="s">
        <v>4386</v>
      </c>
      <c r="Z1262" s="2" t="s">
        <v>4896</v>
      </c>
    </row>
    <row r="1263" spans="1:26" x14ac:dyDescent="0.25">
      <c r="A1263">
        <v>1262</v>
      </c>
      <c r="B1263" t="s">
        <v>1297</v>
      </c>
      <c r="C1263" s="1">
        <v>29264</v>
      </c>
      <c r="D1263" t="s">
        <v>23</v>
      </c>
      <c r="E1263" s="2" t="s">
        <v>772</v>
      </c>
      <c r="F1263" s="2" t="s">
        <v>34</v>
      </c>
      <c r="G1263" s="2" t="s">
        <v>26</v>
      </c>
      <c r="H1263" s="3">
        <v>37561</v>
      </c>
      <c r="I1263" s="2">
        <v>2002</v>
      </c>
      <c r="J1263" s="2">
        <v>2004</v>
      </c>
      <c r="K1263" s="3">
        <v>43677</v>
      </c>
      <c r="L1263" s="2">
        <v>0</v>
      </c>
      <c r="M1263" s="2" t="s">
        <v>28</v>
      </c>
      <c r="N1263" s="2">
        <v>39</v>
      </c>
      <c r="O1263" s="2">
        <v>22.72</v>
      </c>
      <c r="P1263" s="2">
        <v>39.46</v>
      </c>
      <c r="Q1263" s="2">
        <v>102.06</v>
      </c>
      <c r="R1263" s="2">
        <v>203.2</v>
      </c>
      <c r="S1263" s="2">
        <v>203.2</v>
      </c>
      <c r="T1263" s="2">
        <v>24.72</v>
      </c>
      <c r="U1263" s="2">
        <v>72</v>
      </c>
      <c r="V1263" s="2" t="s">
        <v>28</v>
      </c>
      <c r="X1263" s="2"/>
      <c r="Y1263" s="2"/>
    </row>
    <row r="1264" spans="1:26" x14ac:dyDescent="0.25">
      <c r="A1264">
        <v>1263</v>
      </c>
      <c r="B1264" t="s">
        <v>1298</v>
      </c>
      <c r="C1264" s="1">
        <v>30782</v>
      </c>
      <c r="D1264" t="s">
        <v>23</v>
      </c>
      <c r="E1264" s="2" t="s">
        <v>169</v>
      </c>
      <c r="F1264" s="2" t="s">
        <v>34</v>
      </c>
      <c r="G1264" s="2" t="s">
        <v>26</v>
      </c>
      <c r="H1264" s="3">
        <v>40848</v>
      </c>
      <c r="I1264" s="2">
        <v>2011</v>
      </c>
      <c r="J1264" s="2">
        <v>2013</v>
      </c>
      <c r="K1264" s="3">
        <v>43677</v>
      </c>
      <c r="L1264" s="2">
        <v>0</v>
      </c>
      <c r="M1264" s="2" t="s">
        <v>28</v>
      </c>
      <c r="N1264" s="2">
        <v>35</v>
      </c>
      <c r="O1264" s="2">
        <v>27.56</v>
      </c>
      <c r="P1264" s="2">
        <v>35.299999999999997</v>
      </c>
      <c r="Q1264" s="2">
        <v>104.33</v>
      </c>
      <c r="R1264" s="2">
        <v>203.2</v>
      </c>
      <c r="S1264" s="2">
        <v>203.2</v>
      </c>
      <c r="T1264" s="2">
        <v>25.27</v>
      </c>
      <c r="U1264" s="2">
        <v>125</v>
      </c>
      <c r="V1264" s="2" t="s">
        <v>28</v>
      </c>
      <c r="X1264" s="2"/>
      <c r="Y1264" s="2"/>
    </row>
    <row r="1265" spans="1:26" x14ac:dyDescent="0.25">
      <c r="A1265">
        <v>1264</v>
      </c>
      <c r="B1265" t="s">
        <v>363</v>
      </c>
      <c r="C1265" s="1">
        <v>22957</v>
      </c>
      <c r="D1265" t="s">
        <v>23</v>
      </c>
      <c r="E1265" s="2" t="s">
        <v>169</v>
      </c>
      <c r="F1265" s="2" t="s">
        <v>34</v>
      </c>
      <c r="G1265" s="2" t="s">
        <v>26</v>
      </c>
      <c r="H1265" s="3">
        <v>31352</v>
      </c>
      <c r="I1265" s="2">
        <v>1985</v>
      </c>
      <c r="J1265" s="2">
        <v>1986</v>
      </c>
      <c r="K1265" s="3">
        <v>43677</v>
      </c>
      <c r="L1265" s="2">
        <v>0</v>
      </c>
      <c r="M1265" s="2" t="s">
        <v>28</v>
      </c>
      <c r="N1265" s="2">
        <v>56</v>
      </c>
      <c r="O1265" s="2">
        <v>22.98</v>
      </c>
      <c r="P1265" s="2">
        <v>56.73</v>
      </c>
      <c r="Q1265" s="2">
        <v>108.86</v>
      </c>
      <c r="R1265" s="2">
        <v>203.2</v>
      </c>
      <c r="S1265" s="2">
        <v>203.2</v>
      </c>
      <c r="T1265" s="2">
        <v>26.36</v>
      </c>
      <c r="U1265" s="2">
        <v>64</v>
      </c>
      <c r="V1265" s="2" t="s">
        <v>28</v>
      </c>
      <c r="X1265" s="2"/>
      <c r="Y1265" s="2"/>
    </row>
    <row r="1266" spans="1:26" x14ac:dyDescent="0.25">
      <c r="A1266">
        <v>1265</v>
      </c>
      <c r="B1266" t="s">
        <v>1299</v>
      </c>
      <c r="C1266" s="1">
        <v>29385</v>
      </c>
      <c r="D1266" t="s">
        <v>23</v>
      </c>
      <c r="E1266" s="2" t="s">
        <v>169</v>
      </c>
      <c r="F1266" s="2" t="s">
        <v>34</v>
      </c>
      <c r="G1266" s="2" t="s">
        <v>26</v>
      </c>
      <c r="H1266" s="3">
        <v>37926</v>
      </c>
      <c r="I1266" s="2">
        <v>2003</v>
      </c>
      <c r="J1266" s="2">
        <v>2009</v>
      </c>
      <c r="K1266" s="3">
        <v>43677</v>
      </c>
      <c r="L1266" s="2">
        <v>0</v>
      </c>
      <c r="M1266" s="2" t="s">
        <v>28</v>
      </c>
      <c r="N1266" s="2">
        <v>39</v>
      </c>
      <c r="O1266" s="2">
        <v>23.38</v>
      </c>
      <c r="P1266" s="2">
        <v>39.130000000000003</v>
      </c>
      <c r="Q1266" s="2">
        <v>92.99</v>
      </c>
      <c r="R1266" s="2">
        <v>203.2</v>
      </c>
      <c r="S1266" s="2">
        <v>203.2</v>
      </c>
      <c r="T1266" s="2">
        <v>22.52</v>
      </c>
      <c r="U1266" s="2">
        <v>151</v>
      </c>
      <c r="V1266" s="2" t="s">
        <v>28</v>
      </c>
      <c r="X1266" s="2"/>
      <c r="Y1266" s="2"/>
    </row>
    <row r="1267" spans="1:26" x14ac:dyDescent="0.25">
      <c r="A1267">
        <v>1266</v>
      </c>
      <c r="B1267" t="s">
        <v>1300</v>
      </c>
      <c r="C1267" s="1">
        <v>21776</v>
      </c>
      <c r="D1267" t="s">
        <v>23</v>
      </c>
      <c r="E1267" s="2" t="s">
        <v>772</v>
      </c>
      <c r="F1267" s="2" t="s">
        <v>34</v>
      </c>
      <c r="G1267" s="2" t="s">
        <v>26</v>
      </c>
      <c r="H1267" s="3">
        <v>29160</v>
      </c>
      <c r="I1267" s="2">
        <v>1979</v>
      </c>
      <c r="J1267" s="2">
        <v>1996</v>
      </c>
      <c r="K1267" s="3">
        <v>43677</v>
      </c>
      <c r="L1267" s="2">
        <v>0</v>
      </c>
      <c r="M1267" s="2" t="s">
        <v>28</v>
      </c>
      <c r="N1267" s="2">
        <v>59</v>
      </c>
      <c r="O1267" s="2">
        <v>20.22</v>
      </c>
      <c r="P1267" s="2">
        <v>59.96</v>
      </c>
      <c r="Q1267" s="2">
        <v>97.52</v>
      </c>
      <c r="R1267" s="2">
        <v>203.2</v>
      </c>
      <c r="S1267" s="2">
        <v>205.74</v>
      </c>
      <c r="T1267" s="2">
        <v>23.62</v>
      </c>
      <c r="U1267" s="2">
        <v>906</v>
      </c>
      <c r="V1267" s="2" t="s">
        <v>28</v>
      </c>
      <c r="X1267" s="2"/>
      <c r="Y1267" s="2"/>
    </row>
    <row r="1268" spans="1:26" x14ac:dyDescent="0.25">
      <c r="A1268">
        <v>1267</v>
      </c>
      <c r="B1268" t="s">
        <v>1301</v>
      </c>
      <c r="C1268" s="1">
        <v>14081</v>
      </c>
      <c r="D1268" t="s">
        <v>23</v>
      </c>
      <c r="E1268" s="2" t="s">
        <v>169</v>
      </c>
      <c r="F1268" s="2" t="s">
        <v>34</v>
      </c>
      <c r="G1268" s="2" t="s">
        <v>30</v>
      </c>
      <c r="H1268" s="3">
        <v>22221</v>
      </c>
      <c r="I1268" s="2">
        <v>1960</v>
      </c>
      <c r="J1268" s="2">
        <v>1961</v>
      </c>
      <c r="K1268" s="3">
        <v>42036</v>
      </c>
      <c r="L1268" s="2">
        <v>1</v>
      </c>
      <c r="M1268" s="2" t="s">
        <v>27</v>
      </c>
      <c r="N1268" s="2">
        <v>76</v>
      </c>
      <c r="O1268" s="2">
        <v>22.29</v>
      </c>
      <c r="P1268" s="2">
        <v>76.540000000000006</v>
      </c>
      <c r="Q1268" s="2">
        <v>97.52</v>
      </c>
      <c r="R1268" s="2">
        <v>203.2</v>
      </c>
      <c r="S1268" s="2">
        <v>203.2</v>
      </c>
      <c r="T1268" s="2">
        <v>23.62</v>
      </c>
      <c r="U1268" s="2">
        <v>14</v>
      </c>
      <c r="V1268" s="2" t="s">
        <v>28</v>
      </c>
      <c r="W1268" s="2" t="s">
        <v>4384</v>
      </c>
      <c r="X1268" s="2" t="s">
        <v>4561</v>
      </c>
      <c r="Y1268" s="2" t="s">
        <v>4562</v>
      </c>
      <c r="Z1268" s="2" t="s">
        <v>4896</v>
      </c>
    </row>
    <row r="1269" spans="1:26" x14ac:dyDescent="0.25">
      <c r="A1269">
        <v>1268</v>
      </c>
      <c r="B1269" t="s">
        <v>1302</v>
      </c>
      <c r="C1269" s="1">
        <v>22954</v>
      </c>
      <c r="D1269" t="s">
        <v>23</v>
      </c>
      <c r="E1269" s="2" t="s">
        <v>169</v>
      </c>
      <c r="F1269" s="2" t="s">
        <v>34</v>
      </c>
      <c r="G1269" s="2" t="s">
        <v>26</v>
      </c>
      <c r="H1269" s="3">
        <v>31717</v>
      </c>
      <c r="I1269" s="2">
        <v>1986</v>
      </c>
      <c r="J1269" s="2">
        <v>1987</v>
      </c>
      <c r="K1269" s="3">
        <v>43677</v>
      </c>
      <c r="L1269" s="2">
        <v>0</v>
      </c>
      <c r="M1269" s="2" t="s">
        <v>28</v>
      </c>
      <c r="N1269" s="2">
        <v>56</v>
      </c>
      <c r="O1269" s="2">
        <v>23.99</v>
      </c>
      <c r="P1269" s="2">
        <v>56.74</v>
      </c>
      <c r="Q1269" s="2">
        <v>108.86</v>
      </c>
      <c r="R1269" s="2">
        <v>203.2</v>
      </c>
      <c r="S1269" s="2">
        <v>203.2</v>
      </c>
      <c r="T1269" s="2">
        <v>26.36</v>
      </c>
      <c r="U1269" s="2">
        <v>29</v>
      </c>
      <c r="V1269" s="2" t="s">
        <v>28</v>
      </c>
      <c r="X1269" s="2"/>
      <c r="Y1269" s="2"/>
    </row>
    <row r="1270" spans="1:26" x14ac:dyDescent="0.25">
      <c r="A1270">
        <v>1269</v>
      </c>
      <c r="B1270" t="s">
        <v>1303</v>
      </c>
      <c r="C1270" s="1">
        <v>24459</v>
      </c>
      <c r="D1270" t="s">
        <v>23</v>
      </c>
      <c r="E1270" s="2" t="s">
        <v>169</v>
      </c>
      <c r="F1270" s="2" t="s">
        <v>34</v>
      </c>
      <c r="G1270" s="2" t="s">
        <v>26</v>
      </c>
      <c r="H1270" s="3">
        <v>32813</v>
      </c>
      <c r="I1270" s="2">
        <v>1989</v>
      </c>
      <c r="J1270" s="2">
        <v>1990</v>
      </c>
      <c r="K1270" s="3">
        <v>43677</v>
      </c>
      <c r="L1270" s="2">
        <v>0</v>
      </c>
      <c r="M1270" s="2" t="s">
        <v>28</v>
      </c>
      <c r="N1270" s="2">
        <v>52</v>
      </c>
      <c r="O1270" s="2">
        <v>22.87</v>
      </c>
      <c r="P1270" s="2">
        <v>52.62</v>
      </c>
      <c r="Q1270" s="2">
        <v>95.25</v>
      </c>
      <c r="R1270" s="2">
        <v>203.2</v>
      </c>
      <c r="S1270" s="2">
        <v>203.2</v>
      </c>
      <c r="T1270" s="2">
        <v>23.07</v>
      </c>
      <c r="U1270" s="2">
        <v>21</v>
      </c>
      <c r="V1270" s="2" t="s">
        <v>28</v>
      </c>
      <c r="X1270" s="2"/>
      <c r="Y1270" s="2"/>
    </row>
    <row r="1271" spans="1:26" x14ac:dyDescent="0.25">
      <c r="A1271">
        <v>1270</v>
      </c>
      <c r="B1271" t="s">
        <v>1304</v>
      </c>
      <c r="C1271" s="1">
        <v>10628</v>
      </c>
      <c r="D1271" t="s">
        <v>23</v>
      </c>
      <c r="E1271" s="2" t="s">
        <v>24</v>
      </c>
      <c r="F1271" s="2" t="s">
        <v>34</v>
      </c>
      <c r="G1271" s="2" t="s">
        <v>30</v>
      </c>
      <c r="H1271" s="3">
        <v>18933</v>
      </c>
      <c r="I1271" s="2">
        <v>1951</v>
      </c>
      <c r="J1271" s="2">
        <v>1959</v>
      </c>
      <c r="K1271" s="3">
        <v>28761</v>
      </c>
      <c r="L1271" s="2">
        <v>1</v>
      </c>
      <c r="M1271" s="2" t="s">
        <v>27</v>
      </c>
      <c r="N1271" s="2">
        <v>49</v>
      </c>
      <c r="O1271" s="2">
        <v>22.74</v>
      </c>
      <c r="P1271" s="2">
        <v>49.65</v>
      </c>
      <c r="Q1271" s="2">
        <v>95.25</v>
      </c>
      <c r="R1271" s="2">
        <v>203.2</v>
      </c>
      <c r="S1271" s="2">
        <v>203.2</v>
      </c>
      <c r="T1271" s="2">
        <v>23.07</v>
      </c>
      <c r="U1271" s="2">
        <v>516</v>
      </c>
      <c r="V1271" s="2" t="s">
        <v>28</v>
      </c>
      <c r="W1271" s="2" t="s">
        <v>4384</v>
      </c>
      <c r="X1271" s="2" t="s">
        <v>4563</v>
      </c>
      <c r="Y1271" s="2" t="s">
        <v>4386</v>
      </c>
      <c r="Z1271" s="2" t="s">
        <v>4896</v>
      </c>
    </row>
    <row r="1272" spans="1:26" x14ac:dyDescent="0.25">
      <c r="A1272">
        <v>1271</v>
      </c>
      <c r="B1272" t="s">
        <v>933</v>
      </c>
      <c r="C1272" s="1">
        <v>22658</v>
      </c>
      <c r="D1272" t="s">
        <v>23</v>
      </c>
      <c r="E1272" s="2" t="s">
        <v>169</v>
      </c>
      <c r="F1272" s="2" t="s">
        <v>34</v>
      </c>
      <c r="G1272" s="2" t="s">
        <v>26</v>
      </c>
      <c r="H1272" s="3">
        <v>30987</v>
      </c>
      <c r="I1272" s="2">
        <v>1984</v>
      </c>
      <c r="J1272" s="2">
        <v>1989</v>
      </c>
      <c r="K1272" s="3">
        <v>43677</v>
      </c>
      <c r="L1272" s="2">
        <v>0</v>
      </c>
      <c r="M1272" s="2" t="s">
        <v>28</v>
      </c>
      <c r="N1272" s="2">
        <v>57</v>
      </c>
      <c r="O1272" s="2">
        <v>22.8</v>
      </c>
      <c r="P1272" s="2">
        <v>57.55</v>
      </c>
      <c r="Q1272" s="2">
        <v>97.52</v>
      </c>
      <c r="R1272" s="2">
        <v>203.2</v>
      </c>
      <c r="S1272" s="2">
        <v>203.2</v>
      </c>
      <c r="T1272" s="2">
        <v>23.62</v>
      </c>
      <c r="U1272" s="2">
        <v>201</v>
      </c>
      <c r="V1272" s="2" t="s">
        <v>28</v>
      </c>
      <c r="X1272" s="2"/>
      <c r="Y1272" s="2"/>
    </row>
    <row r="1273" spans="1:26" x14ac:dyDescent="0.25">
      <c r="A1273">
        <v>1272</v>
      </c>
      <c r="B1273" t="s">
        <v>1305</v>
      </c>
      <c r="C1273" s="1">
        <v>33044</v>
      </c>
      <c r="D1273" t="s">
        <v>23</v>
      </c>
      <c r="E1273" s="2" t="s">
        <v>169</v>
      </c>
      <c r="F1273" s="2" t="s">
        <v>34</v>
      </c>
      <c r="G1273" s="2" t="s">
        <v>26</v>
      </c>
      <c r="H1273" s="3">
        <v>41214</v>
      </c>
      <c r="I1273" s="2">
        <v>2012</v>
      </c>
      <c r="J1273" s="2">
        <v>2013</v>
      </c>
      <c r="K1273" s="3">
        <v>43677</v>
      </c>
      <c r="L1273" s="2">
        <v>0</v>
      </c>
      <c r="M1273" s="2" t="s">
        <v>28</v>
      </c>
      <c r="N1273" s="2">
        <v>29</v>
      </c>
      <c r="O1273" s="2">
        <v>22.37</v>
      </c>
      <c r="P1273" s="2">
        <v>29.11</v>
      </c>
      <c r="Q1273" s="2">
        <v>100.24</v>
      </c>
      <c r="R1273" s="2">
        <v>203.2</v>
      </c>
      <c r="S1273" s="2">
        <v>203.2</v>
      </c>
      <c r="T1273" s="2">
        <v>24.28</v>
      </c>
      <c r="U1273" s="2">
        <v>63</v>
      </c>
      <c r="V1273" s="2" t="s">
        <v>28</v>
      </c>
      <c r="X1273" s="2"/>
      <c r="Y1273" s="2"/>
    </row>
    <row r="1274" spans="1:26" x14ac:dyDescent="0.25">
      <c r="A1274">
        <v>1273</v>
      </c>
      <c r="B1274" t="s">
        <v>1306</v>
      </c>
      <c r="C1274" s="1">
        <v>27547</v>
      </c>
      <c r="D1274" t="s">
        <v>23</v>
      </c>
      <c r="E1274" s="2" t="s">
        <v>169</v>
      </c>
      <c r="F1274" s="2" t="s">
        <v>34</v>
      </c>
      <c r="G1274" s="2" t="s">
        <v>26</v>
      </c>
      <c r="H1274" s="3">
        <v>35735</v>
      </c>
      <c r="I1274" s="2">
        <v>1997</v>
      </c>
      <c r="J1274" s="2">
        <v>1998</v>
      </c>
      <c r="K1274" s="3">
        <v>43677</v>
      </c>
      <c r="L1274" s="2">
        <v>0</v>
      </c>
      <c r="M1274" s="2" t="s">
        <v>28</v>
      </c>
      <c r="N1274" s="2">
        <v>44</v>
      </c>
      <c r="O1274" s="2">
        <v>22.42</v>
      </c>
      <c r="P1274" s="2">
        <v>44.16</v>
      </c>
      <c r="Q1274" s="2">
        <v>99.79</v>
      </c>
      <c r="R1274" s="2">
        <v>203.2</v>
      </c>
      <c r="S1274" s="2">
        <v>203.2</v>
      </c>
      <c r="T1274" s="2">
        <v>24.17</v>
      </c>
      <c r="U1274" s="2">
        <v>15</v>
      </c>
      <c r="V1274" s="2" t="s">
        <v>28</v>
      </c>
      <c r="X1274" s="2"/>
      <c r="Y1274" s="2"/>
    </row>
    <row r="1275" spans="1:26" x14ac:dyDescent="0.25">
      <c r="A1275">
        <v>1274</v>
      </c>
      <c r="B1275" t="s">
        <v>1307</v>
      </c>
      <c r="C1275" s="1">
        <v>21794</v>
      </c>
      <c r="D1275" t="s">
        <v>23</v>
      </c>
      <c r="E1275" s="2" t="s">
        <v>169</v>
      </c>
      <c r="F1275" s="2" t="s">
        <v>34</v>
      </c>
      <c r="G1275" s="2" t="s">
        <v>26</v>
      </c>
      <c r="H1275" s="3">
        <v>30256</v>
      </c>
      <c r="I1275" s="2">
        <v>1982</v>
      </c>
      <c r="J1275" s="2">
        <v>1984</v>
      </c>
      <c r="K1275" s="3">
        <v>43677</v>
      </c>
      <c r="L1275" s="2">
        <v>0</v>
      </c>
      <c r="M1275" s="2" t="s">
        <v>28</v>
      </c>
      <c r="N1275" s="2">
        <v>59</v>
      </c>
      <c r="O1275" s="2">
        <v>23.17</v>
      </c>
      <c r="P1275" s="2">
        <v>59.91</v>
      </c>
      <c r="Q1275" s="2">
        <v>86.18</v>
      </c>
      <c r="R1275" s="2">
        <v>203.2</v>
      </c>
      <c r="S1275" s="2">
        <v>203.2</v>
      </c>
      <c r="T1275" s="2">
        <v>20.87</v>
      </c>
      <c r="U1275" s="2">
        <v>13</v>
      </c>
      <c r="V1275" s="2" t="s">
        <v>28</v>
      </c>
      <c r="X1275" s="2"/>
      <c r="Y1275" s="2"/>
    </row>
    <row r="1276" spans="1:26" x14ac:dyDescent="0.25">
      <c r="A1276">
        <v>1275</v>
      </c>
      <c r="B1276" t="s">
        <v>1308</v>
      </c>
      <c r="C1276" s="1">
        <v>29498</v>
      </c>
      <c r="D1276" t="s">
        <v>23</v>
      </c>
      <c r="E1276" s="2" t="s">
        <v>280</v>
      </c>
      <c r="F1276" s="2" t="s">
        <v>34</v>
      </c>
      <c r="G1276" s="2" t="s">
        <v>26</v>
      </c>
      <c r="H1276" s="3">
        <v>37926</v>
      </c>
      <c r="I1276" s="2">
        <v>2003</v>
      </c>
      <c r="J1276" s="2">
        <v>2017</v>
      </c>
      <c r="K1276" s="3">
        <v>43677</v>
      </c>
      <c r="L1276" s="2">
        <v>0</v>
      </c>
      <c r="M1276" s="2" t="s">
        <v>28</v>
      </c>
      <c r="N1276" s="2">
        <v>38</v>
      </c>
      <c r="O1276" s="2">
        <v>23.07</v>
      </c>
      <c r="P1276" s="2">
        <v>38.82</v>
      </c>
      <c r="Q1276" s="2">
        <v>98.88</v>
      </c>
      <c r="R1276" s="2">
        <v>203.2</v>
      </c>
      <c r="S1276" s="2">
        <v>203.2</v>
      </c>
      <c r="T1276" s="2">
        <v>23.95</v>
      </c>
      <c r="U1276" s="2">
        <v>602</v>
      </c>
      <c r="V1276" s="2" t="s">
        <v>28</v>
      </c>
      <c r="X1276" s="2"/>
      <c r="Y1276" s="2"/>
    </row>
    <row r="1277" spans="1:26" x14ac:dyDescent="0.25">
      <c r="A1277">
        <v>1276</v>
      </c>
      <c r="B1277" t="s">
        <v>1309</v>
      </c>
      <c r="C1277" s="1">
        <v>28896</v>
      </c>
      <c r="D1277" t="s">
        <v>23</v>
      </c>
      <c r="E1277" s="2" t="s">
        <v>169</v>
      </c>
      <c r="F1277" s="2" t="s">
        <v>34</v>
      </c>
      <c r="G1277" s="2" t="s">
        <v>26</v>
      </c>
      <c r="H1277" s="3">
        <v>36465</v>
      </c>
      <c r="I1277" s="2">
        <v>1999</v>
      </c>
      <c r="J1277" s="2">
        <v>2007</v>
      </c>
      <c r="K1277" s="3">
        <v>43677</v>
      </c>
      <c r="L1277" s="2">
        <v>0</v>
      </c>
      <c r="M1277" s="2" t="s">
        <v>28</v>
      </c>
      <c r="N1277" s="2">
        <v>40</v>
      </c>
      <c r="O1277" s="2">
        <v>20.72</v>
      </c>
      <c r="P1277" s="2">
        <v>40.47</v>
      </c>
      <c r="Q1277" s="2">
        <v>98.88</v>
      </c>
      <c r="R1277" s="2">
        <v>203.2</v>
      </c>
      <c r="S1277" s="2">
        <v>203.2</v>
      </c>
      <c r="T1277" s="2">
        <v>23.95</v>
      </c>
      <c r="U1277" s="2">
        <v>471</v>
      </c>
      <c r="V1277" s="2" t="s">
        <v>28</v>
      </c>
      <c r="X1277" s="2"/>
      <c r="Y1277" s="2"/>
    </row>
    <row r="1278" spans="1:26" x14ac:dyDescent="0.25">
      <c r="A1278">
        <v>1277</v>
      </c>
      <c r="B1278" t="s">
        <v>1310</v>
      </c>
      <c r="C1278" s="1">
        <v>32745</v>
      </c>
      <c r="D1278" t="s">
        <v>23</v>
      </c>
      <c r="E1278" s="2" t="s">
        <v>169</v>
      </c>
      <c r="F1278" s="2" t="s">
        <v>34</v>
      </c>
      <c r="G1278" s="2" t="s">
        <v>26</v>
      </c>
      <c r="H1278" s="3">
        <v>41214</v>
      </c>
      <c r="I1278" s="2">
        <v>2012</v>
      </c>
      <c r="J1278" s="2">
        <v>2013</v>
      </c>
      <c r="K1278" s="3">
        <v>43677</v>
      </c>
      <c r="L1278" s="2">
        <v>0</v>
      </c>
      <c r="M1278" s="2" t="s">
        <v>28</v>
      </c>
      <c r="N1278" s="2">
        <v>29</v>
      </c>
      <c r="O1278" s="2">
        <v>23.19</v>
      </c>
      <c r="P1278" s="2">
        <v>29.93</v>
      </c>
      <c r="Q1278" s="2">
        <v>113.85</v>
      </c>
      <c r="R1278" s="2">
        <v>203.2</v>
      </c>
      <c r="S1278" s="2">
        <v>203.2</v>
      </c>
      <c r="T1278" s="2">
        <v>27.57</v>
      </c>
      <c r="U1278" s="2">
        <v>32</v>
      </c>
      <c r="V1278" s="2" t="s">
        <v>28</v>
      </c>
      <c r="X1278" s="2"/>
      <c r="Y1278" s="2"/>
    </row>
    <row r="1279" spans="1:26" x14ac:dyDescent="0.25">
      <c r="A1279">
        <v>1278</v>
      </c>
      <c r="B1279" t="s">
        <v>1311</v>
      </c>
      <c r="C1279" s="1">
        <v>25736</v>
      </c>
      <c r="D1279" t="s">
        <v>23</v>
      </c>
      <c r="E1279" s="2" t="s">
        <v>169</v>
      </c>
      <c r="F1279" s="2" t="s">
        <v>34</v>
      </c>
      <c r="G1279" s="2" t="s">
        <v>26</v>
      </c>
      <c r="H1279" s="3">
        <v>34274</v>
      </c>
      <c r="I1279" s="2">
        <v>1993</v>
      </c>
      <c r="J1279" s="2">
        <v>2004</v>
      </c>
      <c r="K1279" s="3">
        <v>43677</v>
      </c>
      <c r="L1279" s="2">
        <v>0</v>
      </c>
      <c r="M1279" s="2" t="s">
        <v>28</v>
      </c>
      <c r="N1279" s="2">
        <v>49</v>
      </c>
      <c r="O1279" s="2">
        <v>23.38</v>
      </c>
      <c r="P1279" s="2">
        <v>49.12</v>
      </c>
      <c r="Q1279" s="2">
        <v>113.4</v>
      </c>
      <c r="R1279" s="2">
        <v>203.2</v>
      </c>
      <c r="S1279" s="2">
        <v>203.2</v>
      </c>
      <c r="T1279" s="2">
        <v>27.46</v>
      </c>
      <c r="U1279" s="2">
        <v>535</v>
      </c>
      <c r="V1279" s="2" t="s">
        <v>28</v>
      </c>
      <c r="X1279" s="2"/>
      <c r="Y1279" s="2"/>
    </row>
    <row r="1280" spans="1:26" x14ac:dyDescent="0.25">
      <c r="A1280">
        <v>1279</v>
      </c>
      <c r="B1280" t="s">
        <v>1312</v>
      </c>
      <c r="C1280" s="1">
        <v>17225</v>
      </c>
      <c r="D1280" t="s">
        <v>23</v>
      </c>
      <c r="E1280" s="2" t="s">
        <v>169</v>
      </c>
      <c r="F1280" s="2" t="s">
        <v>34</v>
      </c>
      <c r="G1280" s="2" t="s">
        <v>26</v>
      </c>
      <c r="H1280" s="3">
        <v>28065</v>
      </c>
      <c r="I1280" s="2">
        <v>1976</v>
      </c>
      <c r="J1280" s="2">
        <v>1978</v>
      </c>
      <c r="K1280" s="3">
        <v>43677</v>
      </c>
      <c r="L1280" s="2">
        <v>0</v>
      </c>
      <c r="M1280" s="2" t="s">
        <v>28</v>
      </c>
      <c r="N1280" s="2">
        <v>72</v>
      </c>
      <c r="O1280" s="2">
        <v>29.68</v>
      </c>
      <c r="P1280" s="2">
        <v>72.42</v>
      </c>
      <c r="Q1280" s="2">
        <v>92.99</v>
      </c>
      <c r="R1280" s="2">
        <v>203.2</v>
      </c>
      <c r="S1280" s="2">
        <v>203.2</v>
      </c>
      <c r="T1280" s="2">
        <v>22.52</v>
      </c>
      <c r="U1280" s="2">
        <v>159</v>
      </c>
      <c r="V1280" s="2" t="s">
        <v>28</v>
      </c>
      <c r="X1280" s="2"/>
      <c r="Y1280" s="2"/>
    </row>
    <row r="1281" spans="1:26" x14ac:dyDescent="0.25">
      <c r="A1281">
        <v>1280</v>
      </c>
      <c r="B1281" t="s">
        <v>1313</v>
      </c>
      <c r="C1281" s="1">
        <v>29621</v>
      </c>
      <c r="D1281" t="s">
        <v>23</v>
      </c>
      <c r="E1281" s="2" t="s">
        <v>169</v>
      </c>
      <c r="F1281" s="2" t="s">
        <v>34</v>
      </c>
      <c r="G1281" s="2" t="s">
        <v>30</v>
      </c>
      <c r="H1281" s="3">
        <v>37926</v>
      </c>
      <c r="I1281" s="2">
        <v>2003</v>
      </c>
      <c r="J1281" s="2">
        <v>2012</v>
      </c>
      <c r="K1281" s="3">
        <v>43677</v>
      </c>
      <c r="L1281" s="2">
        <v>0</v>
      </c>
      <c r="M1281" s="2" t="s">
        <v>28</v>
      </c>
      <c r="N1281" s="2">
        <v>38</v>
      </c>
      <c r="O1281" s="2">
        <v>22.74</v>
      </c>
      <c r="P1281" s="2">
        <v>38.479999999999997</v>
      </c>
      <c r="Q1281" s="2">
        <v>96.61</v>
      </c>
      <c r="R1281" s="2">
        <v>203.2</v>
      </c>
      <c r="S1281" s="2">
        <v>203.2</v>
      </c>
      <c r="T1281" s="2">
        <v>23.4</v>
      </c>
      <c r="U1281" s="2">
        <v>509</v>
      </c>
      <c r="V1281" s="2" t="s">
        <v>28</v>
      </c>
      <c r="X1281" s="2"/>
      <c r="Y1281" s="2"/>
    </row>
    <row r="1282" spans="1:26" x14ac:dyDescent="0.25">
      <c r="A1282">
        <v>1281</v>
      </c>
      <c r="B1282" t="s">
        <v>1314</v>
      </c>
      <c r="C1282" s="1">
        <v>16996</v>
      </c>
      <c r="D1282" t="s">
        <v>23</v>
      </c>
      <c r="E1282" s="2" t="s">
        <v>121</v>
      </c>
      <c r="F1282" s="2" t="s">
        <v>34</v>
      </c>
      <c r="G1282" s="2" t="s">
        <v>30</v>
      </c>
      <c r="H1282" s="3">
        <v>25143</v>
      </c>
      <c r="I1282" s="2">
        <v>1968</v>
      </c>
      <c r="J1282" s="2">
        <v>1975</v>
      </c>
      <c r="K1282" s="3">
        <v>42210</v>
      </c>
      <c r="L1282" s="2">
        <v>1</v>
      </c>
      <c r="M1282" s="2" t="s">
        <v>27</v>
      </c>
      <c r="N1282" s="2">
        <v>69</v>
      </c>
      <c r="O1282" s="2">
        <v>22.31</v>
      </c>
      <c r="P1282" s="2">
        <v>69.03</v>
      </c>
      <c r="Q1282" s="2">
        <v>108.86</v>
      </c>
      <c r="R1282" s="2">
        <v>203.2</v>
      </c>
      <c r="S1282" s="2">
        <v>203.2</v>
      </c>
      <c r="T1282" s="2">
        <v>26.36</v>
      </c>
      <c r="U1282" s="2">
        <v>525</v>
      </c>
      <c r="V1282" s="2" t="s">
        <v>28</v>
      </c>
      <c r="W1282" s="2" t="s">
        <v>4384</v>
      </c>
      <c r="X1282" s="2" t="s">
        <v>4564</v>
      </c>
      <c r="Y1282" s="2" t="s">
        <v>4461</v>
      </c>
      <c r="Z1282" s="2" t="s">
        <v>4896</v>
      </c>
    </row>
    <row r="1283" spans="1:26" x14ac:dyDescent="0.25">
      <c r="A1283">
        <v>1282</v>
      </c>
      <c r="B1283" t="s">
        <v>1315</v>
      </c>
      <c r="C1283" s="1">
        <v>25408</v>
      </c>
      <c r="D1283" t="s">
        <v>23</v>
      </c>
      <c r="E1283" s="2" t="s">
        <v>169</v>
      </c>
      <c r="F1283" s="2" t="s">
        <v>34</v>
      </c>
      <c r="G1283" s="2" t="s">
        <v>26</v>
      </c>
      <c r="H1283" s="3">
        <v>34274</v>
      </c>
      <c r="I1283" s="2">
        <v>1993</v>
      </c>
      <c r="J1283" s="2">
        <v>1999</v>
      </c>
      <c r="K1283" s="3">
        <v>43677</v>
      </c>
      <c r="L1283" s="2">
        <v>0</v>
      </c>
      <c r="M1283" s="2" t="s">
        <v>28</v>
      </c>
      <c r="N1283" s="2">
        <v>50</v>
      </c>
      <c r="O1283" s="2">
        <v>24.27</v>
      </c>
      <c r="P1283" s="2">
        <v>50.02</v>
      </c>
      <c r="Q1283" s="2">
        <v>97.52</v>
      </c>
      <c r="R1283" s="2">
        <v>203.2</v>
      </c>
      <c r="S1283" s="2">
        <v>203.2</v>
      </c>
      <c r="T1283" s="2">
        <v>23.62</v>
      </c>
      <c r="U1283" s="2">
        <v>103</v>
      </c>
      <c r="V1283" s="2" t="s">
        <v>28</v>
      </c>
      <c r="X1283" s="2"/>
      <c r="Y1283" s="2"/>
    </row>
    <row r="1284" spans="1:26" x14ac:dyDescent="0.25">
      <c r="A1284">
        <v>1283</v>
      </c>
      <c r="B1284" t="s">
        <v>1316</v>
      </c>
      <c r="C1284" s="1">
        <v>31050</v>
      </c>
      <c r="D1284" t="s">
        <v>23</v>
      </c>
      <c r="E1284" s="2" t="s">
        <v>169</v>
      </c>
      <c r="F1284" s="2" t="s">
        <v>25</v>
      </c>
      <c r="G1284" s="2" t="s">
        <v>30</v>
      </c>
      <c r="H1284" s="3">
        <v>38657</v>
      </c>
      <c r="I1284" s="2">
        <v>2005</v>
      </c>
      <c r="J1284" s="2">
        <v>2013</v>
      </c>
      <c r="K1284" s="3">
        <v>43677</v>
      </c>
      <c r="L1284" s="2">
        <v>0</v>
      </c>
      <c r="M1284" s="2" t="s">
        <v>28</v>
      </c>
      <c r="N1284" s="2">
        <v>34</v>
      </c>
      <c r="O1284" s="2">
        <v>20.83</v>
      </c>
      <c r="P1284" s="2">
        <v>34.57</v>
      </c>
      <c r="Q1284" s="2">
        <v>111.13</v>
      </c>
      <c r="R1284" s="2">
        <v>203.2</v>
      </c>
      <c r="S1284" s="2">
        <v>203.2</v>
      </c>
      <c r="T1284" s="2">
        <v>26.91</v>
      </c>
      <c r="U1284" s="2">
        <v>409</v>
      </c>
      <c r="V1284" s="2" t="s">
        <v>28</v>
      </c>
      <c r="X1284" s="2"/>
      <c r="Y1284" s="2"/>
    </row>
    <row r="1285" spans="1:26" x14ac:dyDescent="0.25">
      <c r="A1285">
        <v>1284</v>
      </c>
      <c r="B1285" t="s">
        <v>1317</v>
      </c>
      <c r="C1285" s="1">
        <v>8270</v>
      </c>
      <c r="D1285" t="s">
        <v>23</v>
      </c>
      <c r="E1285" s="2" t="s">
        <v>24</v>
      </c>
      <c r="F1285" s="2" t="s">
        <v>34</v>
      </c>
      <c r="G1285" s="2" t="s">
        <v>30</v>
      </c>
      <c r="H1285" s="3">
        <v>17107</v>
      </c>
      <c r="I1285" s="2">
        <v>1946</v>
      </c>
      <c r="J1285" s="2">
        <v>1947</v>
      </c>
      <c r="K1285" s="3">
        <v>38321</v>
      </c>
      <c r="L1285" s="2">
        <v>1</v>
      </c>
      <c r="M1285" s="2" t="s">
        <v>27</v>
      </c>
      <c r="N1285" s="2">
        <v>82</v>
      </c>
      <c r="O1285" s="2">
        <v>24.19</v>
      </c>
      <c r="P1285" s="2">
        <v>82.28</v>
      </c>
      <c r="Q1285" s="2">
        <v>99.79</v>
      </c>
      <c r="R1285" s="2">
        <v>203.2</v>
      </c>
      <c r="S1285" s="2">
        <v>203.2</v>
      </c>
      <c r="T1285" s="2">
        <v>24.17</v>
      </c>
      <c r="U1285" s="2">
        <v>53</v>
      </c>
      <c r="V1285" s="2" t="s">
        <v>28</v>
      </c>
      <c r="W1285" s="2" t="s">
        <v>4399</v>
      </c>
      <c r="X1285" s="2" t="s">
        <v>4565</v>
      </c>
      <c r="Y1285" s="2" t="s">
        <v>4401</v>
      </c>
      <c r="Z1285" s="2" t="s">
        <v>4469</v>
      </c>
    </row>
    <row r="1286" spans="1:26" x14ac:dyDescent="0.25">
      <c r="A1286">
        <v>1285</v>
      </c>
      <c r="B1286" t="s">
        <v>1318</v>
      </c>
      <c r="C1286" s="1">
        <v>18810</v>
      </c>
      <c r="D1286" t="s">
        <v>23</v>
      </c>
      <c r="E1286" s="2" t="s">
        <v>169</v>
      </c>
      <c r="F1286" s="2" t="s">
        <v>34</v>
      </c>
      <c r="G1286" s="2" t="s">
        <v>30</v>
      </c>
      <c r="H1286" s="3">
        <v>26969</v>
      </c>
      <c r="I1286" s="2">
        <v>1973</v>
      </c>
      <c r="J1286" s="2">
        <v>1976</v>
      </c>
      <c r="K1286" s="3">
        <v>43677</v>
      </c>
      <c r="L1286" s="2">
        <v>0</v>
      </c>
      <c r="M1286" s="2" t="s">
        <v>28</v>
      </c>
      <c r="N1286" s="2">
        <v>68</v>
      </c>
      <c r="O1286" s="2">
        <v>22.34</v>
      </c>
      <c r="P1286" s="2">
        <v>68.08</v>
      </c>
      <c r="Q1286" s="2">
        <v>99.79</v>
      </c>
      <c r="R1286" s="2">
        <v>203.2</v>
      </c>
      <c r="S1286" s="2">
        <v>203.2</v>
      </c>
      <c r="T1286" s="2">
        <v>24.17</v>
      </c>
      <c r="U1286" s="2">
        <v>189</v>
      </c>
      <c r="V1286" s="2" t="s">
        <v>28</v>
      </c>
      <c r="X1286" s="2"/>
      <c r="Y1286" s="2"/>
    </row>
    <row r="1287" spans="1:26" x14ac:dyDescent="0.25">
      <c r="A1287">
        <v>1286</v>
      </c>
      <c r="B1287" t="s">
        <v>1319</v>
      </c>
      <c r="C1287" s="1">
        <v>13035</v>
      </c>
      <c r="D1287" t="s">
        <v>23</v>
      </c>
      <c r="E1287" s="2" t="s">
        <v>80</v>
      </c>
      <c r="F1287" s="2" t="s">
        <v>34</v>
      </c>
      <c r="G1287" s="2" t="s">
        <v>30</v>
      </c>
      <c r="H1287" s="3">
        <v>21125</v>
      </c>
      <c r="I1287" s="2">
        <v>1957</v>
      </c>
      <c r="J1287" s="2">
        <v>1964</v>
      </c>
      <c r="K1287" s="3">
        <v>23868</v>
      </c>
      <c r="L1287" s="2">
        <v>1</v>
      </c>
      <c r="M1287" s="2" t="s">
        <v>27</v>
      </c>
      <c r="N1287" s="2">
        <v>29</v>
      </c>
      <c r="O1287" s="2">
        <v>22.15</v>
      </c>
      <c r="P1287" s="2">
        <v>29.66</v>
      </c>
      <c r="Q1287" s="2">
        <v>104.33</v>
      </c>
      <c r="R1287" s="2">
        <v>203.2</v>
      </c>
      <c r="S1287" s="2">
        <v>203.2</v>
      </c>
      <c r="T1287" s="2">
        <v>25.27</v>
      </c>
      <c r="U1287" s="2">
        <v>515</v>
      </c>
      <c r="V1287" s="2" t="s">
        <v>28</v>
      </c>
      <c r="W1287" s="2" t="s">
        <v>4402</v>
      </c>
      <c r="X1287" s="2" t="s">
        <v>4566</v>
      </c>
      <c r="Y1287" s="2" t="s">
        <v>4567</v>
      </c>
      <c r="Z1287" s="2" t="s">
        <v>4902</v>
      </c>
    </row>
    <row r="1288" spans="1:26" x14ac:dyDescent="0.25">
      <c r="A1288">
        <v>1287</v>
      </c>
      <c r="B1288" t="s">
        <v>1320</v>
      </c>
      <c r="C1288" s="1">
        <v>17477</v>
      </c>
      <c r="D1288" t="s">
        <v>23</v>
      </c>
      <c r="E1288" s="2" t="s">
        <v>121</v>
      </c>
      <c r="F1288" s="2" t="s">
        <v>34</v>
      </c>
      <c r="G1288" s="2" t="s">
        <v>30</v>
      </c>
      <c r="H1288" s="3">
        <v>25508</v>
      </c>
      <c r="I1288" s="2">
        <v>1969</v>
      </c>
      <c r="J1288" s="2">
        <v>1978</v>
      </c>
      <c r="K1288" s="3">
        <v>43677</v>
      </c>
      <c r="L1288" s="2">
        <v>0</v>
      </c>
      <c r="M1288" s="2" t="s">
        <v>28</v>
      </c>
      <c r="N1288" s="2">
        <v>71</v>
      </c>
      <c r="O1288" s="2">
        <v>21.99</v>
      </c>
      <c r="P1288" s="2">
        <v>71.73</v>
      </c>
      <c r="Q1288" s="2">
        <v>97.52</v>
      </c>
      <c r="R1288" s="2">
        <v>203.2</v>
      </c>
      <c r="S1288" s="2">
        <v>203.2</v>
      </c>
      <c r="T1288" s="2">
        <v>23.62</v>
      </c>
      <c r="U1288" s="2">
        <v>568</v>
      </c>
      <c r="V1288" s="2" t="s">
        <v>28</v>
      </c>
      <c r="X1288" s="2"/>
      <c r="Y1288" s="2"/>
    </row>
    <row r="1289" spans="1:26" x14ac:dyDescent="0.25">
      <c r="A1289">
        <v>1288</v>
      </c>
      <c r="B1289" t="s">
        <v>1321</v>
      </c>
      <c r="C1289" s="1">
        <v>20230</v>
      </c>
      <c r="D1289" t="s">
        <v>23</v>
      </c>
      <c r="E1289" s="2" t="s">
        <v>121</v>
      </c>
      <c r="F1289" s="2" t="s">
        <v>34</v>
      </c>
      <c r="G1289" s="2" t="s">
        <v>30</v>
      </c>
      <c r="H1289" s="3">
        <v>28430</v>
      </c>
      <c r="I1289" s="2">
        <v>1977</v>
      </c>
      <c r="J1289" s="2">
        <v>1984</v>
      </c>
      <c r="K1289" s="3">
        <v>43677</v>
      </c>
      <c r="L1289" s="2">
        <v>0</v>
      </c>
      <c r="M1289" s="2" t="s">
        <v>28</v>
      </c>
      <c r="N1289" s="2">
        <v>64</v>
      </c>
      <c r="O1289" s="2">
        <v>22.45</v>
      </c>
      <c r="P1289" s="2">
        <v>64.19</v>
      </c>
      <c r="Q1289" s="2">
        <v>97.52</v>
      </c>
      <c r="R1289" s="2">
        <v>203.2</v>
      </c>
      <c r="S1289" s="2">
        <v>203.2</v>
      </c>
      <c r="T1289" s="2">
        <v>23.62</v>
      </c>
      <c r="U1289" s="2">
        <v>437</v>
      </c>
      <c r="V1289" s="2" t="s">
        <v>28</v>
      </c>
      <c r="X1289" s="2"/>
      <c r="Y1289" s="2"/>
    </row>
    <row r="1290" spans="1:26" x14ac:dyDescent="0.25">
      <c r="A1290">
        <v>1289</v>
      </c>
      <c r="B1290" t="s">
        <v>1322</v>
      </c>
      <c r="C1290" s="1">
        <v>26434</v>
      </c>
      <c r="D1290" t="s">
        <v>23</v>
      </c>
      <c r="E1290" s="2" t="s">
        <v>280</v>
      </c>
      <c r="F1290" s="2" t="s">
        <v>34</v>
      </c>
      <c r="G1290" s="2" t="s">
        <v>26</v>
      </c>
      <c r="H1290" s="3">
        <v>34639</v>
      </c>
      <c r="I1290" s="2">
        <v>1994</v>
      </c>
      <c r="J1290" s="2">
        <v>2000</v>
      </c>
      <c r="K1290" s="3">
        <v>43677</v>
      </c>
      <c r="L1290" s="2">
        <v>0</v>
      </c>
      <c r="M1290" s="2" t="s">
        <v>28</v>
      </c>
      <c r="N1290" s="2">
        <v>47</v>
      </c>
      <c r="O1290" s="2">
        <v>22.46</v>
      </c>
      <c r="P1290" s="2">
        <v>47.21</v>
      </c>
      <c r="Q1290" s="2">
        <v>92.99</v>
      </c>
      <c r="R1290" s="2">
        <v>203.2</v>
      </c>
      <c r="S1290" s="2">
        <v>203.2</v>
      </c>
      <c r="T1290" s="2">
        <v>22.52</v>
      </c>
      <c r="U1290" s="2">
        <v>143</v>
      </c>
      <c r="V1290" s="2" t="s">
        <v>28</v>
      </c>
      <c r="X1290" s="2"/>
      <c r="Y1290" s="2"/>
    </row>
    <row r="1291" spans="1:26" x14ac:dyDescent="0.25">
      <c r="A1291">
        <v>1290</v>
      </c>
      <c r="B1291" t="s">
        <v>1323</v>
      </c>
      <c r="C1291" s="1">
        <v>30302</v>
      </c>
      <c r="D1291" t="s">
        <v>23</v>
      </c>
      <c r="E1291" s="2" t="s">
        <v>169</v>
      </c>
      <c r="F1291" s="2" t="s">
        <v>25</v>
      </c>
      <c r="G1291" s="2" t="s">
        <v>26</v>
      </c>
      <c r="H1291" s="3">
        <v>39387</v>
      </c>
      <c r="I1291" s="2">
        <v>2007</v>
      </c>
      <c r="J1291" s="2">
        <v>2008</v>
      </c>
      <c r="K1291" s="3">
        <v>43677</v>
      </c>
      <c r="L1291" s="2">
        <v>0</v>
      </c>
      <c r="M1291" s="2" t="s">
        <v>28</v>
      </c>
      <c r="N1291" s="2">
        <v>36</v>
      </c>
      <c r="O1291" s="2">
        <v>24.87</v>
      </c>
      <c r="P1291" s="2">
        <v>36.619999999999997</v>
      </c>
      <c r="Q1291" s="2">
        <v>97.52</v>
      </c>
      <c r="R1291" s="2">
        <v>203.2</v>
      </c>
      <c r="S1291" s="2">
        <v>203.2</v>
      </c>
      <c r="T1291" s="2">
        <v>23.62</v>
      </c>
      <c r="U1291" s="2">
        <v>16</v>
      </c>
      <c r="V1291" s="2" t="s">
        <v>28</v>
      </c>
      <c r="X1291" s="2"/>
      <c r="Y1291" s="2"/>
    </row>
    <row r="1292" spans="1:26" x14ac:dyDescent="0.25">
      <c r="A1292">
        <v>1291</v>
      </c>
      <c r="B1292" t="s">
        <v>1324</v>
      </c>
      <c r="C1292" s="1">
        <v>16768</v>
      </c>
      <c r="D1292" t="s">
        <v>23</v>
      </c>
      <c r="E1292" s="2" t="s">
        <v>80</v>
      </c>
      <c r="F1292" s="2" t="s">
        <v>34</v>
      </c>
      <c r="G1292" s="2" t="s">
        <v>26</v>
      </c>
      <c r="H1292" s="3">
        <v>26604</v>
      </c>
      <c r="I1292" s="2">
        <v>1972</v>
      </c>
      <c r="J1292" s="2">
        <v>1974</v>
      </c>
      <c r="K1292" s="3">
        <v>43677</v>
      </c>
      <c r="L1292" s="2">
        <v>0</v>
      </c>
      <c r="M1292" s="2" t="s">
        <v>28</v>
      </c>
      <c r="N1292" s="2">
        <v>73</v>
      </c>
      <c r="O1292" s="2">
        <v>26.93</v>
      </c>
      <c r="P1292" s="2">
        <v>73.67</v>
      </c>
      <c r="Q1292" s="2">
        <v>102.06</v>
      </c>
      <c r="R1292" s="2">
        <v>203.2</v>
      </c>
      <c r="S1292" s="2">
        <v>203.2</v>
      </c>
      <c r="T1292" s="2">
        <v>24.72</v>
      </c>
      <c r="U1292" s="2">
        <v>135</v>
      </c>
      <c r="V1292" s="2" t="s">
        <v>28</v>
      </c>
      <c r="X1292" s="2"/>
      <c r="Y1292" s="2"/>
    </row>
    <row r="1293" spans="1:26" x14ac:dyDescent="0.25">
      <c r="A1293">
        <v>1292</v>
      </c>
      <c r="B1293" t="s">
        <v>1325</v>
      </c>
      <c r="C1293" s="1">
        <v>22285</v>
      </c>
      <c r="D1293" t="s">
        <v>23</v>
      </c>
      <c r="E1293" s="2" t="s">
        <v>169</v>
      </c>
      <c r="F1293" s="2" t="s">
        <v>34</v>
      </c>
      <c r="G1293" s="2" t="s">
        <v>26</v>
      </c>
      <c r="H1293" s="3">
        <v>30256</v>
      </c>
      <c r="I1293" s="2">
        <v>1982</v>
      </c>
      <c r="J1293" s="2">
        <v>1995</v>
      </c>
      <c r="K1293" s="3">
        <v>43677</v>
      </c>
      <c r="L1293" s="2">
        <v>0</v>
      </c>
      <c r="M1293" s="2" t="s">
        <v>28</v>
      </c>
      <c r="N1293" s="2">
        <v>58</v>
      </c>
      <c r="O1293" s="2">
        <v>21.82</v>
      </c>
      <c r="P1293" s="2">
        <v>58.57</v>
      </c>
      <c r="Q1293" s="2">
        <v>95.25</v>
      </c>
      <c r="R1293" s="2">
        <v>203.2</v>
      </c>
      <c r="S1293" s="2">
        <v>203.2</v>
      </c>
      <c r="T1293" s="2">
        <v>23.07</v>
      </c>
      <c r="U1293" s="2">
        <v>830</v>
      </c>
      <c r="V1293" s="2" t="s">
        <v>28</v>
      </c>
      <c r="X1293" s="2"/>
      <c r="Y1293" s="2"/>
    </row>
    <row r="1294" spans="1:26" x14ac:dyDescent="0.25">
      <c r="A1294">
        <v>1293</v>
      </c>
      <c r="B1294" t="s">
        <v>1326</v>
      </c>
      <c r="C1294" s="1">
        <v>25138</v>
      </c>
      <c r="D1294" t="s">
        <v>23</v>
      </c>
      <c r="E1294" s="2" t="s">
        <v>169</v>
      </c>
      <c r="F1294" s="2" t="s">
        <v>34</v>
      </c>
      <c r="G1294" s="2" t="s">
        <v>26</v>
      </c>
      <c r="H1294" s="3">
        <v>33178</v>
      </c>
      <c r="I1294" s="2">
        <v>1990</v>
      </c>
      <c r="J1294" s="2">
        <v>1994</v>
      </c>
      <c r="K1294" s="3">
        <v>43677</v>
      </c>
      <c r="L1294" s="2">
        <v>0</v>
      </c>
      <c r="M1294" s="2" t="s">
        <v>28</v>
      </c>
      <c r="N1294" s="2">
        <v>50</v>
      </c>
      <c r="O1294" s="2">
        <v>22.01</v>
      </c>
      <c r="P1294" s="2">
        <v>50.76</v>
      </c>
      <c r="Q1294" s="2">
        <v>92.99</v>
      </c>
      <c r="R1294" s="2">
        <v>203.2</v>
      </c>
      <c r="S1294" s="2">
        <v>203.2</v>
      </c>
      <c r="T1294" s="2">
        <v>22.52</v>
      </c>
      <c r="U1294" s="2">
        <v>267</v>
      </c>
      <c r="V1294" s="2" t="s">
        <v>28</v>
      </c>
      <c r="X1294" s="2"/>
      <c r="Y1294" s="2"/>
    </row>
    <row r="1295" spans="1:26" x14ac:dyDescent="0.25">
      <c r="A1295">
        <v>1294</v>
      </c>
      <c r="B1295" t="s">
        <v>1327</v>
      </c>
      <c r="C1295" s="1">
        <v>24648</v>
      </c>
      <c r="D1295" t="s">
        <v>23</v>
      </c>
      <c r="E1295" s="2" t="s">
        <v>169</v>
      </c>
      <c r="F1295" s="2" t="s">
        <v>25</v>
      </c>
      <c r="G1295" s="2" t="s">
        <v>26</v>
      </c>
      <c r="H1295" s="3">
        <v>33178</v>
      </c>
      <c r="I1295" s="2">
        <v>1990</v>
      </c>
      <c r="J1295" s="2">
        <v>1991</v>
      </c>
      <c r="K1295" s="3">
        <v>43677</v>
      </c>
      <c r="L1295" s="2">
        <v>0</v>
      </c>
      <c r="M1295" s="2" t="s">
        <v>28</v>
      </c>
      <c r="N1295" s="2">
        <v>52</v>
      </c>
      <c r="O1295" s="2">
        <v>23.35</v>
      </c>
      <c r="P1295" s="2">
        <v>52.1</v>
      </c>
      <c r="Q1295" s="2">
        <v>108.86</v>
      </c>
      <c r="R1295" s="2">
        <v>203.2</v>
      </c>
      <c r="S1295" s="2">
        <v>203.2</v>
      </c>
      <c r="T1295" s="2">
        <v>26.36</v>
      </c>
      <c r="U1295" s="2">
        <v>1</v>
      </c>
      <c r="V1295" s="2" t="s">
        <v>28</v>
      </c>
      <c r="X1295" s="2"/>
      <c r="Y1295" s="2"/>
    </row>
    <row r="1296" spans="1:26" x14ac:dyDescent="0.25">
      <c r="A1296">
        <v>1295</v>
      </c>
      <c r="B1296" t="s">
        <v>1328</v>
      </c>
      <c r="C1296" s="1">
        <v>24178</v>
      </c>
      <c r="D1296" t="s">
        <v>23</v>
      </c>
      <c r="E1296" s="2" t="s">
        <v>169</v>
      </c>
      <c r="F1296" s="2" t="s">
        <v>34</v>
      </c>
      <c r="G1296" s="2" t="s">
        <v>26</v>
      </c>
      <c r="H1296" s="3">
        <v>32448</v>
      </c>
      <c r="I1296" s="2">
        <v>1988</v>
      </c>
      <c r="J1296" s="2">
        <v>2003</v>
      </c>
      <c r="K1296" s="3">
        <v>43677</v>
      </c>
      <c r="L1296" s="2">
        <v>0</v>
      </c>
      <c r="M1296" s="2" t="s">
        <v>28</v>
      </c>
      <c r="N1296" s="2">
        <v>53</v>
      </c>
      <c r="O1296" s="2">
        <v>22.64</v>
      </c>
      <c r="P1296" s="2">
        <v>53.39</v>
      </c>
      <c r="Q1296" s="2">
        <v>102.06</v>
      </c>
      <c r="R1296" s="2">
        <v>203.2</v>
      </c>
      <c r="S1296" s="2">
        <v>203.2</v>
      </c>
      <c r="T1296" s="2">
        <v>24.72</v>
      </c>
      <c r="U1296" s="2">
        <v>1003</v>
      </c>
      <c r="V1296" s="2" t="s">
        <v>28</v>
      </c>
      <c r="X1296" s="2"/>
      <c r="Y1296" s="2"/>
    </row>
    <row r="1297" spans="1:26" x14ac:dyDescent="0.25">
      <c r="A1297">
        <v>1296</v>
      </c>
      <c r="B1297" t="s">
        <v>1329</v>
      </c>
      <c r="C1297" s="1">
        <v>15683</v>
      </c>
      <c r="D1297" t="s">
        <v>23</v>
      </c>
      <c r="E1297" s="2" t="s">
        <v>169</v>
      </c>
      <c r="F1297" s="2" t="s">
        <v>34</v>
      </c>
      <c r="G1297" s="2" t="s">
        <v>26</v>
      </c>
      <c r="H1297" s="3">
        <v>24412</v>
      </c>
      <c r="I1297" s="2">
        <v>1966</v>
      </c>
      <c r="J1297" s="2">
        <v>1977</v>
      </c>
      <c r="K1297" s="3">
        <v>43677</v>
      </c>
      <c r="L1297" s="2">
        <v>0</v>
      </c>
      <c r="M1297" s="2" t="s">
        <v>28</v>
      </c>
      <c r="N1297" s="2">
        <v>76</v>
      </c>
      <c r="O1297" s="2">
        <v>23.9</v>
      </c>
      <c r="P1297" s="2">
        <v>76.64</v>
      </c>
      <c r="Q1297" s="2">
        <v>97.52</v>
      </c>
      <c r="R1297" s="2">
        <v>203.2</v>
      </c>
      <c r="S1297" s="2">
        <v>203.2</v>
      </c>
      <c r="T1297" s="2">
        <v>23.62</v>
      </c>
      <c r="U1297" s="2">
        <v>789</v>
      </c>
      <c r="V1297" s="2" t="s">
        <v>28</v>
      </c>
      <c r="X1297" s="2"/>
      <c r="Y1297" s="2"/>
    </row>
    <row r="1298" spans="1:26" x14ac:dyDescent="0.25">
      <c r="A1298">
        <v>1297</v>
      </c>
      <c r="B1298" t="s">
        <v>1330</v>
      </c>
      <c r="C1298" s="1">
        <v>14700</v>
      </c>
      <c r="D1298" t="s">
        <v>23</v>
      </c>
      <c r="E1298" s="2" t="s">
        <v>121</v>
      </c>
      <c r="F1298" s="2" t="s">
        <v>34</v>
      </c>
      <c r="G1298" s="2" t="s">
        <v>30</v>
      </c>
      <c r="H1298" s="3">
        <v>23316</v>
      </c>
      <c r="I1298" s="2">
        <v>1963</v>
      </c>
      <c r="J1298" s="2">
        <v>1974</v>
      </c>
      <c r="K1298" s="3">
        <v>43677</v>
      </c>
      <c r="L1298" s="2">
        <v>0</v>
      </c>
      <c r="M1298" s="2" t="s">
        <v>28</v>
      </c>
      <c r="N1298" s="2">
        <v>79</v>
      </c>
      <c r="O1298" s="2">
        <v>23.59</v>
      </c>
      <c r="P1298" s="2">
        <v>79.33</v>
      </c>
      <c r="Q1298" s="2">
        <v>104.33</v>
      </c>
      <c r="R1298" s="2">
        <v>203.2</v>
      </c>
      <c r="S1298" s="2">
        <v>203.2</v>
      </c>
      <c r="T1298" s="2">
        <v>25.27</v>
      </c>
      <c r="U1298" s="2">
        <v>829</v>
      </c>
      <c r="V1298" s="2" t="s">
        <v>28</v>
      </c>
      <c r="X1298" s="2"/>
      <c r="Y1298" s="2"/>
    </row>
    <row r="1299" spans="1:26" x14ac:dyDescent="0.25">
      <c r="A1299">
        <v>1298</v>
      </c>
      <c r="B1299" t="s">
        <v>1331</v>
      </c>
      <c r="C1299" s="1">
        <v>25814</v>
      </c>
      <c r="D1299" t="s">
        <v>23</v>
      </c>
      <c r="E1299" s="2" t="s">
        <v>169</v>
      </c>
      <c r="F1299" s="2" t="s">
        <v>34</v>
      </c>
      <c r="G1299" s="2" t="s">
        <v>26</v>
      </c>
      <c r="H1299" s="3">
        <v>34274</v>
      </c>
      <c r="I1299" s="2">
        <v>1993</v>
      </c>
      <c r="J1299" s="2">
        <v>2005</v>
      </c>
      <c r="K1299" s="3">
        <v>43677</v>
      </c>
      <c r="L1299" s="2">
        <v>0</v>
      </c>
      <c r="M1299" s="2" t="s">
        <v>28</v>
      </c>
      <c r="N1299" s="2">
        <v>48</v>
      </c>
      <c r="O1299" s="2">
        <v>23.16</v>
      </c>
      <c r="P1299" s="2">
        <v>48.91</v>
      </c>
      <c r="Q1299" s="2">
        <v>98.88</v>
      </c>
      <c r="R1299" s="2">
        <v>203.2</v>
      </c>
      <c r="S1299" s="2">
        <v>203.2</v>
      </c>
      <c r="T1299" s="2">
        <v>23.95</v>
      </c>
      <c r="U1299" s="2">
        <v>774</v>
      </c>
      <c r="V1299" s="2" t="s">
        <v>28</v>
      </c>
      <c r="X1299" s="2"/>
      <c r="Y1299" s="2"/>
    </row>
    <row r="1300" spans="1:26" x14ac:dyDescent="0.25">
      <c r="A1300">
        <v>1299</v>
      </c>
      <c r="B1300" t="s">
        <v>1332</v>
      </c>
      <c r="C1300" s="1">
        <v>10309</v>
      </c>
      <c r="D1300" t="s">
        <v>23</v>
      </c>
      <c r="E1300" s="2" t="s">
        <v>80</v>
      </c>
      <c r="F1300" s="2" t="s">
        <v>34</v>
      </c>
      <c r="G1300" s="2" t="s">
        <v>30</v>
      </c>
      <c r="H1300" s="3">
        <v>18203</v>
      </c>
      <c r="I1300" s="2">
        <v>1949</v>
      </c>
      <c r="J1300" s="2">
        <v>1959</v>
      </c>
      <c r="K1300" s="3">
        <v>40856</v>
      </c>
      <c r="L1300" s="2">
        <v>1</v>
      </c>
      <c r="M1300" s="2" t="s">
        <v>27</v>
      </c>
      <c r="N1300" s="2">
        <v>83</v>
      </c>
      <c r="O1300" s="2">
        <v>21.61</v>
      </c>
      <c r="P1300" s="2">
        <v>83.63</v>
      </c>
      <c r="Q1300" s="2">
        <v>83.91</v>
      </c>
      <c r="R1300" s="2">
        <v>203.2</v>
      </c>
      <c r="S1300" s="2">
        <v>203.2</v>
      </c>
      <c r="T1300" s="2">
        <v>20.32</v>
      </c>
      <c r="U1300" s="2">
        <v>641</v>
      </c>
      <c r="V1300" s="2" t="s">
        <v>28</v>
      </c>
      <c r="W1300" s="2" t="s">
        <v>4414</v>
      </c>
      <c r="X1300" s="2" t="s">
        <v>4568</v>
      </c>
      <c r="Y1300" s="2" t="s">
        <v>4401</v>
      </c>
      <c r="Z1300" s="2" t="s">
        <v>4469</v>
      </c>
    </row>
    <row r="1301" spans="1:26" x14ac:dyDescent="0.25">
      <c r="A1301">
        <v>1300</v>
      </c>
      <c r="B1301" t="s">
        <v>1333</v>
      </c>
      <c r="C1301" s="1">
        <v>21878</v>
      </c>
      <c r="D1301" t="s">
        <v>23</v>
      </c>
      <c r="E1301" s="2" t="s">
        <v>169</v>
      </c>
      <c r="F1301" s="2" t="s">
        <v>34</v>
      </c>
      <c r="G1301" s="2" t="s">
        <v>30</v>
      </c>
      <c r="H1301" s="3">
        <v>30256</v>
      </c>
      <c r="I1301" s="2">
        <v>1982</v>
      </c>
      <c r="J1301" s="2">
        <v>1983</v>
      </c>
      <c r="K1301" s="3">
        <v>43677</v>
      </c>
      <c r="L1301" s="2">
        <v>0</v>
      </c>
      <c r="M1301" s="2" t="s">
        <v>28</v>
      </c>
      <c r="N1301" s="2">
        <v>59</v>
      </c>
      <c r="O1301" s="2">
        <v>22.94</v>
      </c>
      <c r="P1301" s="2">
        <v>59.68</v>
      </c>
      <c r="Q1301" s="2">
        <v>91.63</v>
      </c>
      <c r="R1301" s="2">
        <v>203.2</v>
      </c>
      <c r="S1301" s="2">
        <v>203.2</v>
      </c>
      <c r="T1301" s="2">
        <v>22.19</v>
      </c>
      <c r="U1301" s="2">
        <v>14</v>
      </c>
      <c r="V1301" s="2" t="s">
        <v>28</v>
      </c>
      <c r="X1301" s="2"/>
      <c r="Y1301" s="2"/>
    </row>
    <row r="1302" spans="1:26" x14ac:dyDescent="0.25">
      <c r="A1302">
        <v>1301</v>
      </c>
      <c r="B1302" t="s">
        <v>1334</v>
      </c>
      <c r="C1302" s="1">
        <v>8203</v>
      </c>
      <c r="D1302" t="s">
        <v>23</v>
      </c>
      <c r="E1302" s="2" t="s">
        <v>24</v>
      </c>
      <c r="F1302" s="2" t="s">
        <v>34</v>
      </c>
      <c r="G1302" s="2" t="s">
        <v>30</v>
      </c>
      <c r="H1302" s="3">
        <v>17107</v>
      </c>
      <c r="I1302" s="2">
        <v>1946</v>
      </c>
      <c r="J1302" s="2">
        <v>1953</v>
      </c>
      <c r="K1302" s="3">
        <v>36874</v>
      </c>
      <c r="L1302" s="2">
        <v>1</v>
      </c>
      <c r="M1302" s="2" t="s">
        <v>27</v>
      </c>
      <c r="N1302" s="2">
        <v>78</v>
      </c>
      <c r="O1302" s="2">
        <v>24.38</v>
      </c>
      <c r="P1302" s="2">
        <v>78.5</v>
      </c>
      <c r="Q1302" s="2">
        <v>99.79</v>
      </c>
      <c r="R1302" s="2">
        <v>203.2</v>
      </c>
      <c r="S1302" s="2">
        <v>203.2</v>
      </c>
      <c r="T1302" s="2">
        <v>24.17</v>
      </c>
      <c r="U1302" s="2">
        <v>414</v>
      </c>
      <c r="V1302" s="2" t="s">
        <v>28</v>
      </c>
      <c r="W1302" s="2" t="s">
        <v>4399</v>
      </c>
      <c r="X1302" s="2"/>
      <c r="Y1302" s="2" t="s">
        <v>4401</v>
      </c>
      <c r="Z1302" s="2" t="s">
        <v>4469</v>
      </c>
    </row>
    <row r="1303" spans="1:26" x14ac:dyDescent="0.25">
      <c r="A1303">
        <v>1302</v>
      </c>
      <c r="B1303" t="s">
        <v>1335</v>
      </c>
      <c r="C1303" s="1">
        <v>26605</v>
      </c>
      <c r="D1303" t="s">
        <v>23</v>
      </c>
      <c r="E1303" s="2" t="s">
        <v>4373</v>
      </c>
      <c r="F1303" s="2" t="s">
        <v>34</v>
      </c>
      <c r="G1303" s="2" t="s">
        <v>26</v>
      </c>
      <c r="H1303" s="3">
        <v>34274</v>
      </c>
      <c r="I1303" s="2">
        <v>1993</v>
      </c>
      <c r="J1303" s="2">
        <v>2004</v>
      </c>
      <c r="K1303" s="3">
        <v>43677</v>
      </c>
      <c r="L1303" s="2">
        <v>0</v>
      </c>
      <c r="M1303" s="2" t="s">
        <v>28</v>
      </c>
      <c r="N1303" s="2">
        <v>46</v>
      </c>
      <c r="O1303" s="2">
        <v>21</v>
      </c>
      <c r="P1303" s="2">
        <v>46.74</v>
      </c>
      <c r="Q1303" s="2">
        <v>108.86</v>
      </c>
      <c r="R1303" s="2">
        <v>203.2</v>
      </c>
      <c r="S1303" s="2">
        <v>203.2</v>
      </c>
      <c r="T1303" s="2">
        <v>26.36</v>
      </c>
      <c r="U1303" s="2">
        <v>611</v>
      </c>
      <c r="V1303" s="2" t="s">
        <v>28</v>
      </c>
      <c r="X1303" s="2"/>
      <c r="Y1303" s="2"/>
    </row>
    <row r="1304" spans="1:26" x14ac:dyDescent="0.25">
      <c r="A1304">
        <v>1303</v>
      </c>
      <c r="B1304" t="s">
        <v>1336</v>
      </c>
      <c r="C1304" s="1">
        <v>25235</v>
      </c>
      <c r="D1304" t="s">
        <v>23</v>
      </c>
      <c r="E1304" s="2" t="s">
        <v>4373</v>
      </c>
      <c r="F1304" s="2" t="s">
        <v>34</v>
      </c>
      <c r="G1304" s="2" t="s">
        <v>26</v>
      </c>
      <c r="H1304" s="3">
        <v>33909</v>
      </c>
      <c r="I1304" s="2">
        <v>1992</v>
      </c>
      <c r="J1304" s="2">
        <v>1994</v>
      </c>
      <c r="K1304" s="3">
        <v>43677</v>
      </c>
      <c r="L1304" s="2">
        <v>0</v>
      </c>
      <c r="M1304" s="2" t="s">
        <v>28</v>
      </c>
      <c r="N1304" s="2">
        <v>50</v>
      </c>
      <c r="O1304" s="2">
        <v>23.75</v>
      </c>
      <c r="P1304" s="2">
        <v>50.49</v>
      </c>
      <c r="Q1304" s="2">
        <v>113.4</v>
      </c>
      <c r="R1304" s="2">
        <v>203.2</v>
      </c>
      <c r="S1304" s="2">
        <v>203.2</v>
      </c>
      <c r="T1304" s="2">
        <v>27.46</v>
      </c>
      <c r="U1304" s="2">
        <v>98</v>
      </c>
      <c r="V1304" s="2" t="s">
        <v>28</v>
      </c>
      <c r="X1304" s="2"/>
      <c r="Y1304" s="2"/>
    </row>
    <row r="1305" spans="1:26" x14ac:dyDescent="0.25">
      <c r="A1305">
        <v>1304</v>
      </c>
      <c r="B1305" t="s">
        <v>1337</v>
      </c>
      <c r="C1305" s="1">
        <v>20414</v>
      </c>
      <c r="D1305" t="s">
        <v>23</v>
      </c>
      <c r="E1305" s="2" t="s">
        <v>169</v>
      </c>
      <c r="F1305" s="2" t="s">
        <v>34</v>
      </c>
      <c r="G1305" s="2" t="s">
        <v>26</v>
      </c>
      <c r="H1305" s="3">
        <v>28430</v>
      </c>
      <c r="I1305" s="2">
        <v>1977</v>
      </c>
      <c r="J1305" s="2">
        <v>1988</v>
      </c>
      <c r="K1305" s="3">
        <v>43677</v>
      </c>
      <c r="L1305" s="2">
        <v>0</v>
      </c>
      <c r="M1305" s="2" t="s">
        <v>28</v>
      </c>
      <c r="N1305" s="2">
        <v>63</v>
      </c>
      <c r="O1305" s="2">
        <v>21.95</v>
      </c>
      <c r="P1305" s="2">
        <v>63.69</v>
      </c>
      <c r="Q1305" s="2">
        <v>92.99</v>
      </c>
      <c r="R1305" s="2">
        <v>203.2</v>
      </c>
      <c r="S1305" s="2">
        <v>203.2</v>
      </c>
      <c r="T1305" s="2">
        <v>22.52</v>
      </c>
      <c r="U1305" s="2">
        <v>835</v>
      </c>
      <c r="V1305" s="2" t="s">
        <v>28</v>
      </c>
      <c r="X1305" s="2"/>
      <c r="Y1305" s="2"/>
    </row>
    <row r="1306" spans="1:26" x14ac:dyDescent="0.25">
      <c r="A1306">
        <v>1305</v>
      </c>
      <c r="B1306" t="s">
        <v>1338</v>
      </c>
      <c r="C1306" s="1">
        <v>19435</v>
      </c>
      <c r="D1306" t="s">
        <v>23</v>
      </c>
      <c r="E1306" s="2" t="s">
        <v>169</v>
      </c>
      <c r="F1306" s="2" t="s">
        <v>34</v>
      </c>
      <c r="G1306" s="2" t="s">
        <v>26</v>
      </c>
      <c r="H1306" s="3">
        <v>27699</v>
      </c>
      <c r="I1306" s="2">
        <v>1975</v>
      </c>
      <c r="J1306" s="2">
        <v>1977</v>
      </c>
      <c r="K1306" s="3">
        <v>43677</v>
      </c>
      <c r="L1306" s="2">
        <v>0</v>
      </c>
      <c r="M1306" s="2" t="s">
        <v>28</v>
      </c>
      <c r="N1306" s="2">
        <v>66</v>
      </c>
      <c r="O1306" s="2">
        <v>22.63</v>
      </c>
      <c r="P1306" s="2">
        <v>66.37</v>
      </c>
      <c r="Q1306" s="2">
        <v>102.06</v>
      </c>
      <c r="R1306" s="2">
        <v>203.2</v>
      </c>
      <c r="S1306" s="2">
        <v>203.2</v>
      </c>
      <c r="T1306" s="2">
        <v>24.72</v>
      </c>
      <c r="U1306" s="2">
        <v>74</v>
      </c>
      <c r="V1306" s="2" t="s">
        <v>28</v>
      </c>
      <c r="X1306" s="2"/>
      <c r="Y1306" s="2"/>
    </row>
    <row r="1307" spans="1:26" x14ac:dyDescent="0.25">
      <c r="A1307">
        <v>1306</v>
      </c>
      <c r="B1307" t="s">
        <v>1339</v>
      </c>
      <c r="C1307" s="1">
        <v>31664</v>
      </c>
      <c r="D1307" t="s">
        <v>85</v>
      </c>
      <c r="E1307" s="2" t="s">
        <v>169</v>
      </c>
      <c r="F1307" s="2" t="s">
        <v>25</v>
      </c>
      <c r="G1307" s="2" t="s">
        <v>26</v>
      </c>
      <c r="H1307" s="3">
        <v>39753</v>
      </c>
      <c r="I1307" s="2">
        <v>2008</v>
      </c>
      <c r="J1307" s="2">
        <v>2020</v>
      </c>
      <c r="K1307" s="3">
        <v>43677</v>
      </c>
      <c r="L1307" s="2">
        <v>0</v>
      </c>
      <c r="M1307" s="2" t="s">
        <v>28</v>
      </c>
      <c r="N1307" s="2">
        <v>32</v>
      </c>
      <c r="O1307" s="2">
        <v>22.15</v>
      </c>
      <c r="P1307" s="2">
        <v>32.89</v>
      </c>
      <c r="Q1307" s="2">
        <v>104.33</v>
      </c>
      <c r="R1307" s="2">
        <v>203.2</v>
      </c>
      <c r="S1307" s="2">
        <v>203.2</v>
      </c>
      <c r="T1307" s="2">
        <v>25.27</v>
      </c>
      <c r="U1307" s="2">
        <v>458</v>
      </c>
      <c r="V1307" s="2" t="s">
        <v>28</v>
      </c>
      <c r="X1307" s="2"/>
      <c r="Y1307" s="2"/>
    </row>
    <row r="1308" spans="1:26" x14ac:dyDescent="0.25">
      <c r="A1308">
        <v>1307</v>
      </c>
      <c r="B1308" t="s">
        <v>1340</v>
      </c>
      <c r="C1308" s="1">
        <v>24703</v>
      </c>
      <c r="D1308" t="s">
        <v>23</v>
      </c>
      <c r="E1308" s="2" t="s">
        <v>169</v>
      </c>
      <c r="F1308" s="2" t="s">
        <v>34</v>
      </c>
      <c r="G1308" s="2" t="s">
        <v>26</v>
      </c>
      <c r="H1308" s="3">
        <v>32813</v>
      </c>
      <c r="I1308" s="2">
        <v>1989</v>
      </c>
      <c r="J1308" s="2">
        <v>1990</v>
      </c>
      <c r="K1308" s="3">
        <v>43677</v>
      </c>
      <c r="L1308" s="2">
        <v>0</v>
      </c>
      <c r="M1308" s="2" t="s">
        <v>28</v>
      </c>
      <c r="N1308" s="2">
        <v>51</v>
      </c>
      <c r="O1308" s="2">
        <v>22.2</v>
      </c>
      <c r="P1308" s="2">
        <v>51.95</v>
      </c>
      <c r="Q1308" s="2">
        <v>108.86</v>
      </c>
      <c r="R1308" s="2">
        <v>203.2</v>
      </c>
      <c r="S1308" s="2">
        <v>203.2</v>
      </c>
      <c r="T1308" s="2">
        <v>26.36</v>
      </c>
      <c r="U1308" s="2">
        <v>13</v>
      </c>
      <c r="V1308" s="2" t="s">
        <v>28</v>
      </c>
      <c r="X1308" s="2"/>
      <c r="Y1308" s="2"/>
    </row>
    <row r="1309" spans="1:26" x14ac:dyDescent="0.25">
      <c r="A1309">
        <v>1308</v>
      </c>
      <c r="B1309" t="s">
        <v>1341</v>
      </c>
      <c r="C1309" s="1">
        <v>33606</v>
      </c>
      <c r="D1309" t="s">
        <v>85</v>
      </c>
      <c r="E1309" s="2" t="s">
        <v>169</v>
      </c>
      <c r="F1309" s="2" t="s">
        <v>34</v>
      </c>
      <c r="G1309" s="2" t="s">
        <v>30</v>
      </c>
      <c r="H1309" s="3">
        <v>41944</v>
      </c>
      <c r="I1309" s="2">
        <v>2014</v>
      </c>
      <c r="J1309" s="2">
        <v>2020</v>
      </c>
      <c r="K1309" s="3">
        <v>43677</v>
      </c>
      <c r="L1309" s="2">
        <v>0</v>
      </c>
      <c r="M1309" s="2" t="s">
        <v>28</v>
      </c>
      <c r="N1309" s="2">
        <v>27</v>
      </c>
      <c r="O1309" s="2">
        <v>22.83</v>
      </c>
      <c r="P1309" s="2">
        <v>27.57</v>
      </c>
      <c r="Q1309" s="2">
        <v>102.06</v>
      </c>
      <c r="R1309" s="2">
        <v>203.2</v>
      </c>
      <c r="S1309" s="2">
        <v>203.2</v>
      </c>
      <c r="T1309" s="2">
        <v>24.72</v>
      </c>
      <c r="U1309" s="2">
        <v>33</v>
      </c>
      <c r="V1309" s="2" t="s">
        <v>28</v>
      </c>
      <c r="X1309" s="2"/>
      <c r="Y1309" s="2"/>
    </row>
    <row r="1310" spans="1:26" x14ac:dyDescent="0.25">
      <c r="A1310">
        <v>1309</v>
      </c>
      <c r="B1310" t="s">
        <v>1342</v>
      </c>
      <c r="C1310" s="1">
        <v>22847</v>
      </c>
      <c r="D1310" t="s">
        <v>23</v>
      </c>
      <c r="E1310" s="2" t="s">
        <v>169</v>
      </c>
      <c r="F1310" s="2" t="s">
        <v>34</v>
      </c>
      <c r="G1310" s="2" t="s">
        <v>26</v>
      </c>
      <c r="H1310" s="3">
        <v>31352</v>
      </c>
      <c r="I1310" s="2">
        <v>1985</v>
      </c>
      <c r="J1310" s="2">
        <v>1989</v>
      </c>
      <c r="K1310" s="3">
        <v>43677</v>
      </c>
      <c r="L1310" s="2">
        <v>0</v>
      </c>
      <c r="M1310" s="2" t="s">
        <v>28</v>
      </c>
      <c r="N1310" s="2">
        <v>57</v>
      </c>
      <c r="O1310" s="2">
        <v>23.29</v>
      </c>
      <c r="P1310" s="2">
        <v>57.03</v>
      </c>
      <c r="Q1310" s="2">
        <v>95.25</v>
      </c>
      <c r="R1310" s="2">
        <v>203.2</v>
      </c>
      <c r="S1310" s="2">
        <v>203.2</v>
      </c>
      <c r="T1310" s="2">
        <v>23.07</v>
      </c>
      <c r="U1310" s="2">
        <v>176</v>
      </c>
      <c r="V1310" s="2" t="s">
        <v>28</v>
      </c>
      <c r="X1310" s="2"/>
      <c r="Y1310" s="2"/>
    </row>
    <row r="1311" spans="1:26" x14ac:dyDescent="0.25">
      <c r="A1311">
        <v>1310</v>
      </c>
      <c r="B1311" t="s">
        <v>1343</v>
      </c>
      <c r="C1311" s="1">
        <v>30067</v>
      </c>
      <c r="D1311" t="s">
        <v>23</v>
      </c>
      <c r="E1311" s="2" t="s">
        <v>169</v>
      </c>
      <c r="F1311" s="2" t="s">
        <v>34</v>
      </c>
      <c r="G1311" s="2" t="s">
        <v>26</v>
      </c>
      <c r="H1311" s="3">
        <v>39022</v>
      </c>
      <c r="I1311" s="2">
        <v>2006</v>
      </c>
      <c r="J1311" s="2">
        <v>2007</v>
      </c>
      <c r="K1311" s="3">
        <v>43677</v>
      </c>
      <c r="L1311" s="2">
        <v>0</v>
      </c>
      <c r="M1311" s="2" t="s">
        <v>28</v>
      </c>
      <c r="N1311" s="2">
        <v>37</v>
      </c>
      <c r="O1311" s="2">
        <v>24.52</v>
      </c>
      <c r="P1311" s="2">
        <v>37.26</v>
      </c>
      <c r="Q1311" s="2">
        <v>108.86</v>
      </c>
      <c r="R1311" s="2">
        <v>203.2</v>
      </c>
      <c r="S1311" s="2">
        <v>203.2</v>
      </c>
      <c r="T1311" s="2">
        <v>26.36</v>
      </c>
      <c r="U1311" s="2">
        <v>11</v>
      </c>
      <c r="V1311" s="2" t="s">
        <v>28</v>
      </c>
      <c r="X1311" s="2"/>
      <c r="Y1311" s="2"/>
    </row>
    <row r="1312" spans="1:26" x14ac:dyDescent="0.25">
      <c r="A1312">
        <v>1311</v>
      </c>
      <c r="B1312" t="s">
        <v>1344</v>
      </c>
      <c r="C1312" s="1">
        <v>18487</v>
      </c>
      <c r="D1312" t="s">
        <v>23</v>
      </c>
      <c r="E1312" s="2" t="s">
        <v>121</v>
      </c>
      <c r="F1312" s="2" t="s">
        <v>34</v>
      </c>
      <c r="G1312" s="2" t="s">
        <v>26</v>
      </c>
      <c r="H1312" s="3">
        <v>27699</v>
      </c>
      <c r="I1312" s="2">
        <v>1975</v>
      </c>
      <c r="J1312" s="2">
        <v>1982</v>
      </c>
      <c r="K1312" s="3">
        <v>43677</v>
      </c>
      <c r="L1312" s="2">
        <v>0</v>
      </c>
      <c r="M1312" s="2" t="s">
        <v>28</v>
      </c>
      <c r="N1312" s="2">
        <v>68</v>
      </c>
      <c r="O1312" s="2">
        <v>25.22</v>
      </c>
      <c r="P1312" s="2">
        <v>68.97</v>
      </c>
      <c r="Q1312" s="2">
        <v>106.59</v>
      </c>
      <c r="R1312" s="2">
        <v>203.2</v>
      </c>
      <c r="S1312" s="2">
        <v>203.2</v>
      </c>
      <c r="T1312" s="2">
        <v>25.82</v>
      </c>
      <c r="U1312" s="2">
        <v>528</v>
      </c>
      <c r="V1312" s="2" t="s">
        <v>28</v>
      </c>
      <c r="X1312" s="2"/>
      <c r="Y1312" s="2"/>
    </row>
    <row r="1313" spans="1:26" x14ac:dyDescent="0.25">
      <c r="A1313">
        <v>1312</v>
      </c>
      <c r="B1313" t="s">
        <v>1345</v>
      </c>
      <c r="C1313" s="1">
        <v>28999</v>
      </c>
      <c r="D1313" t="s">
        <v>23</v>
      </c>
      <c r="E1313" s="2" t="s">
        <v>280</v>
      </c>
      <c r="F1313" s="2" t="s">
        <v>34</v>
      </c>
      <c r="G1313" s="2" t="s">
        <v>26</v>
      </c>
      <c r="H1313" s="3">
        <v>35735</v>
      </c>
      <c r="I1313" s="2">
        <v>1997</v>
      </c>
      <c r="J1313" s="2">
        <v>2012</v>
      </c>
      <c r="K1313" s="3">
        <v>43677</v>
      </c>
      <c r="L1313" s="2">
        <v>0</v>
      </c>
      <c r="M1313" s="2" t="s">
        <v>28</v>
      </c>
      <c r="N1313" s="2">
        <v>40</v>
      </c>
      <c r="O1313" s="2">
        <v>18.440000000000001</v>
      </c>
      <c r="P1313" s="2">
        <v>40.19</v>
      </c>
      <c r="Q1313" s="2">
        <v>95.25</v>
      </c>
      <c r="R1313" s="2">
        <v>203.2</v>
      </c>
      <c r="S1313" s="2">
        <v>203.2</v>
      </c>
      <c r="T1313" s="2">
        <v>23.07</v>
      </c>
      <c r="U1313" s="2">
        <v>938</v>
      </c>
      <c r="V1313" s="2" t="s">
        <v>28</v>
      </c>
      <c r="X1313" s="2"/>
      <c r="Y1313" s="2"/>
    </row>
    <row r="1314" spans="1:26" x14ac:dyDescent="0.25">
      <c r="A1314">
        <v>1313</v>
      </c>
      <c r="B1314" t="s">
        <v>1346</v>
      </c>
      <c r="C1314" s="1">
        <v>18063</v>
      </c>
      <c r="D1314" t="s">
        <v>23</v>
      </c>
      <c r="E1314" s="2" t="s">
        <v>169</v>
      </c>
      <c r="F1314" s="2" t="s">
        <v>34</v>
      </c>
      <c r="G1314" s="2" t="s">
        <v>26</v>
      </c>
      <c r="H1314" s="3">
        <v>26238</v>
      </c>
      <c r="I1314" s="2">
        <v>1971</v>
      </c>
      <c r="J1314" s="2">
        <v>1972</v>
      </c>
      <c r="K1314" s="3">
        <v>43677</v>
      </c>
      <c r="L1314" s="2">
        <v>0</v>
      </c>
      <c r="M1314" s="2" t="s">
        <v>28</v>
      </c>
      <c r="N1314" s="2">
        <v>70</v>
      </c>
      <c r="O1314" s="2">
        <v>22.38</v>
      </c>
      <c r="P1314" s="2">
        <v>70.13</v>
      </c>
      <c r="Q1314" s="2">
        <v>108.86</v>
      </c>
      <c r="R1314" s="2">
        <v>203.2</v>
      </c>
      <c r="S1314" s="2">
        <v>203.2</v>
      </c>
      <c r="T1314" s="2">
        <v>26.36</v>
      </c>
      <c r="U1314" s="2">
        <v>42</v>
      </c>
      <c r="V1314" s="2" t="s">
        <v>28</v>
      </c>
      <c r="X1314" s="2"/>
      <c r="Y1314" s="2"/>
    </row>
    <row r="1315" spans="1:26" x14ac:dyDescent="0.25">
      <c r="A1315">
        <v>1314</v>
      </c>
      <c r="B1315" t="s">
        <v>1347</v>
      </c>
      <c r="C1315" s="1">
        <v>27715</v>
      </c>
      <c r="D1315" t="s">
        <v>23</v>
      </c>
      <c r="E1315" s="2" t="s">
        <v>169</v>
      </c>
      <c r="F1315" s="2" t="s">
        <v>34</v>
      </c>
      <c r="G1315" s="2" t="s">
        <v>26</v>
      </c>
      <c r="H1315" s="3">
        <v>36100</v>
      </c>
      <c r="I1315" s="2">
        <v>1998</v>
      </c>
      <c r="J1315" s="2">
        <v>2001</v>
      </c>
      <c r="K1315" s="3">
        <v>43677</v>
      </c>
      <c r="L1315" s="2">
        <v>0</v>
      </c>
      <c r="M1315" s="2" t="s">
        <v>28</v>
      </c>
      <c r="N1315" s="2">
        <v>43</v>
      </c>
      <c r="O1315" s="2">
        <v>22.96</v>
      </c>
      <c r="P1315" s="2">
        <v>43.7</v>
      </c>
      <c r="Q1315" s="2">
        <v>100.24</v>
      </c>
      <c r="R1315" s="2">
        <v>203.2</v>
      </c>
      <c r="S1315" s="2">
        <v>203.2</v>
      </c>
      <c r="T1315" s="2">
        <v>24.28</v>
      </c>
      <c r="U1315" s="2">
        <v>113</v>
      </c>
      <c r="V1315" s="2" t="s">
        <v>28</v>
      </c>
      <c r="X1315" s="2"/>
      <c r="Y1315" s="2"/>
    </row>
    <row r="1316" spans="1:26" x14ac:dyDescent="0.25">
      <c r="A1316">
        <v>1315</v>
      </c>
      <c r="B1316" t="s">
        <v>1348</v>
      </c>
      <c r="C1316" s="1">
        <v>18371</v>
      </c>
      <c r="D1316" t="s">
        <v>23</v>
      </c>
      <c r="E1316" s="2" t="s">
        <v>169</v>
      </c>
      <c r="F1316" s="2" t="s">
        <v>34</v>
      </c>
      <c r="G1316" s="2" t="s">
        <v>26</v>
      </c>
      <c r="H1316" s="3">
        <v>26604</v>
      </c>
      <c r="I1316" s="2">
        <v>1972</v>
      </c>
      <c r="J1316" s="2">
        <v>1973</v>
      </c>
      <c r="K1316" s="3">
        <v>43677</v>
      </c>
      <c r="L1316" s="2">
        <v>0</v>
      </c>
      <c r="M1316" s="2" t="s">
        <v>28</v>
      </c>
      <c r="N1316" s="2">
        <v>69</v>
      </c>
      <c r="O1316" s="2">
        <v>22.54</v>
      </c>
      <c r="P1316" s="2">
        <v>69.28</v>
      </c>
      <c r="Q1316" s="2">
        <v>90.72</v>
      </c>
      <c r="R1316" s="2">
        <v>203.2</v>
      </c>
      <c r="S1316" s="2">
        <v>203.2</v>
      </c>
      <c r="T1316" s="2">
        <v>21.97</v>
      </c>
      <c r="U1316" s="2">
        <v>44</v>
      </c>
      <c r="V1316" s="2" t="s">
        <v>28</v>
      </c>
      <c r="X1316" s="2"/>
      <c r="Y1316" s="2"/>
    </row>
    <row r="1317" spans="1:26" x14ac:dyDescent="0.25">
      <c r="A1317">
        <v>1316</v>
      </c>
      <c r="B1317" t="s">
        <v>1349</v>
      </c>
      <c r="C1317" s="1">
        <v>17358</v>
      </c>
      <c r="D1317" t="s">
        <v>23</v>
      </c>
      <c r="E1317" s="2" t="s">
        <v>121</v>
      </c>
      <c r="F1317" s="2" t="s">
        <v>34</v>
      </c>
      <c r="G1317" s="2" t="s">
        <v>26</v>
      </c>
      <c r="H1317" s="3">
        <v>26238</v>
      </c>
      <c r="I1317" s="2">
        <v>1971</v>
      </c>
      <c r="J1317" s="2">
        <v>1976</v>
      </c>
      <c r="K1317" s="3">
        <v>41423</v>
      </c>
      <c r="L1317" s="2">
        <v>1</v>
      </c>
      <c r="M1317" s="2" t="s">
        <v>27</v>
      </c>
      <c r="N1317" s="2">
        <v>65</v>
      </c>
      <c r="O1317" s="2">
        <v>24.31</v>
      </c>
      <c r="P1317" s="2">
        <v>65.89</v>
      </c>
      <c r="Q1317" s="2">
        <v>97.52</v>
      </c>
      <c r="R1317" s="2">
        <v>203.2</v>
      </c>
      <c r="S1317" s="2">
        <v>203.2</v>
      </c>
      <c r="T1317" s="2">
        <v>23.62</v>
      </c>
      <c r="U1317" s="2">
        <v>318</v>
      </c>
      <c r="V1317" s="2" t="s">
        <v>28</v>
      </c>
      <c r="X1317" s="2" t="s">
        <v>4569</v>
      </c>
      <c r="Y1317" s="2" t="s">
        <v>4570</v>
      </c>
      <c r="Z1317" s="2" t="s">
        <v>4901</v>
      </c>
    </row>
    <row r="1318" spans="1:26" x14ac:dyDescent="0.25">
      <c r="A1318">
        <v>1317</v>
      </c>
      <c r="B1318" t="s">
        <v>1350</v>
      </c>
      <c r="C1318" s="1">
        <v>19470</v>
      </c>
      <c r="D1318" t="s">
        <v>23</v>
      </c>
      <c r="E1318" s="2" t="s">
        <v>121</v>
      </c>
      <c r="F1318" s="2" t="s">
        <v>34</v>
      </c>
      <c r="G1318" s="2" t="s">
        <v>30</v>
      </c>
      <c r="H1318" s="3">
        <v>27699</v>
      </c>
      <c r="I1318" s="2">
        <v>1975</v>
      </c>
      <c r="J1318" s="2">
        <v>1980</v>
      </c>
      <c r="K1318" s="3">
        <v>42286</v>
      </c>
      <c r="L1318" s="2">
        <v>1</v>
      </c>
      <c r="M1318" s="2" t="s">
        <v>27</v>
      </c>
      <c r="N1318" s="2">
        <v>62</v>
      </c>
      <c r="O1318" s="2">
        <v>22.53</v>
      </c>
      <c r="P1318" s="2">
        <v>62.47</v>
      </c>
      <c r="Q1318" s="2">
        <v>97.52</v>
      </c>
      <c r="R1318" s="2">
        <v>203.2</v>
      </c>
      <c r="S1318" s="2">
        <v>203.2</v>
      </c>
      <c r="T1318" s="2">
        <v>23.62</v>
      </c>
      <c r="U1318" s="2">
        <v>281</v>
      </c>
      <c r="V1318" s="2" t="s">
        <v>28</v>
      </c>
      <c r="W1318" s="2" t="s">
        <v>4395</v>
      </c>
      <c r="X1318" s="2" t="s">
        <v>4492</v>
      </c>
      <c r="Y1318" s="2" t="s">
        <v>4421</v>
      </c>
      <c r="Z1318" s="2" t="s">
        <v>4435</v>
      </c>
    </row>
    <row r="1319" spans="1:26" x14ac:dyDescent="0.25">
      <c r="A1319">
        <v>1318</v>
      </c>
      <c r="B1319" t="s">
        <v>1351</v>
      </c>
      <c r="C1319" s="1">
        <v>9425</v>
      </c>
      <c r="D1319" t="s">
        <v>23</v>
      </c>
      <c r="E1319" s="2" t="s">
        <v>80</v>
      </c>
      <c r="F1319" s="2" t="s">
        <v>34</v>
      </c>
      <c r="G1319" s="2" t="s">
        <v>30</v>
      </c>
      <c r="H1319" s="3">
        <v>17838</v>
      </c>
      <c r="I1319" s="2">
        <v>1948</v>
      </c>
      <c r="J1319" s="2">
        <v>1954</v>
      </c>
      <c r="K1319" s="3">
        <v>36455</v>
      </c>
      <c r="L1319" s="2">
        <v>1</v>
      </c>
      <c r="M1319" s="2" t="s">
        <v>27</v>
      </c>
      <c r="N1319" s="2">
        <v>74</v>
      </c>
      <c r="O1319" s="2">
        <v>23.03</v>
      </c>
      <c r="P1319" s="2">
        <v>74</v>
      </c>
      <c r="Q1319" s="2">
        <v>104.33</v>
      </c>
      <c r="R1319" s="2">
        <v>203.2</v>
      </c>
      <c r="S1319" s="2">
        <v>203.2</v>
      </c>
      <c r="T1319" s="2">
        <v>25.27</v>
      </c>
      <c r="U1319" s="2">
        <v>323</v>
      </c>
      <c r="V1319" s="2" t="s">
        <v>28</v>
      </c>
      <c r="X1319" s="2" t="s">
        <v>4571</v>
      </c>
      <c r="Y1319" s="2" t="s">
        <v>4572</v>
      </c>
      <c r="Z1319" s="2" t="s">
        <v>4901</v>
      </c>
    </row>
    <row r="1320" spans="1:26" x14ac:dyDescent="0.25">
      <c r="A1320">
        <v>1319</v>
      </c>
      <c r="B1320" t="s">
        <v>1352</v>
      </c>
      <c r="C1320" s="1">
        <v>32953</v>
      </c>
      <c r="D1320" t="s">
        <v>85</v>
      </c>
      <c r="E1320" s="2" t="s">
        <v>169</v>
      </c>
      <c r="F1320" s="2" t="s">
        <v>34</v>
      </c>
      <c r="G1320" s="2" t="s">
        <v>26</v>
      </c>
      <c r="H1320" s="3">
        <v>41214</v>
      </c>
      <c r="I1320" s="2">
        <v>2012</v>
      </c>
      <c r="J1320" s="2">
        <v>2020</v>
      </c>
      <c r="K1320" s="3">
        <v>43677</v>
      </c>
      <c r="L1320" s="2">
        <v>0</v>
      </c>
      <c r="M1320" s="2" t="s">
        <v>28</v>
      </c>
      <c r="N1320" s="2">
        <v>29</v>
      </c>
      <c r="O1320" s="2">
        <v>22.62</v>
      </c>
      <c r="P1320" s="2">
        <v>29.36</v>
      </c>
      <c r="Q1320" s="2">
        <v>106.59</v>
      </c>
      <c r="R1320" s="2">
        <v>203.2</v>
      </c>
      <c r="S1320" s="2">
        <v>203.2</v>
      </c>
      <c r="T1320" s="2">
        <v>25.82</v>
      </c>
      <c r="U1320" s="2">
        <v>102</v>
      </c>
      <c r="V1320" s="2" t="s">
        <v>28</v>
      </c>
      <c r="X1320" s="2"/>
      <c r="Y1320" s="2"/>
    </row>
    <row r="1321" spans="1:26" x14ac:dyDescent="0.25">
      <c r="A1321">
        <v>1320</v>
      </c>
      <c r="B1321" t="s">
        <v>1353</v>
      </c>
      <c r="C1321" s="1">
        <v>11492</v>
      </c>
      <c r="D1321" t="s">
        <v>23</v>
      </c>
      <c r="E1321" s="2" t="s">
        <v>80</v>
      </c>
      <c r="F1321" s="2" t="s">
        <v>34</v>
      </c>
      <c r="G1321" s="2" t="s">
        <v>30</v>
      </c>
      <c r="H1321" s="3">
        <v>19299</v>
      </c>
      <c r="I1321" s="2">
        <v>1952</v>
      </c>
      <c r="J1321" s="2">
        <v>1954</v>
      </c>
      <c r="K1321" s="3">
        <v>41738</v>
      </c>
      <c r="L1321" s="2">
        <v>1</v>
      </c>
      <c r="M1321" s="2" t="s">
        <v>27</v>
      </c>
      <c r="N1321" s="2">
        <v>82</v>
      </c>
      <c r="O1321" s="2">
        <v>21.37</v>
      </c>
      <c r="P1321" s="2">
        <v>82.81</v>
      </c>
      <c r="Q1321" s="2">
        <v>102.06</v>
      </c>
      <c r="R1321" s="2">
        <v>203.2</v>
      </c>
      <c r="S1321" s="2">
        <v>203.2</v>
      </c>
      <c r="T1321" s="2">
        <v>24.72</v>
      </c>
      <c r="U1321" s="2">
        <v>142</v>
      </c>
      <c r="V1321" s="2" t="s">
        <v>28</v>
      </c>
      <c r="W1321" s="2" t="s">
        <v>4399</v>
      </c>
      <c r="X1321" s="2" t="s">
        <v>4432</v>
      </c>
      <c r="Y1321" s="2" t="s">
        <v>4401</v>
      </c>
      <c r="Z1321" s="2" t="s">
        <v>4469</v>
      </c>
    </row>
    <row r="1322" spans="1:26" x14ac:dyDescent="0.25">
      <c r="A1322">
        <v>1321</v>
      </c>
      <c r="B1322" t="s">
        <v>1354</v>
      </c>
      <c r="C1322" s="1">
        <v>29270</v>
      </c>
      <c r="D1322" t="s">
        <v>23</v>
      </c>
      <c r="E1322" s="2" t="s">
        <v>280</v>
      </c>
      <c r="F1322" s="2" t="s">
        <v>34</v>
      </c>
      <c r="G1322" s="2" t="s">
        <v>30</v>
      </c>
      <c r="H1322" s="3">
        <v>36831</v>
      </c>
      <c r="I1322" s="2">
        <v>2000</v>
      </c>
      <c r="J1322" s="2">
        <v>2017</v>
      </c>
      <c r="K1322" s="3">
        <v>43677</v>
      </c>
      <c r="L1322" s="2">
        <v>0</v>
      </c>
      <c r="M1322" s="2" t="s">
        <v>28</v>
      </c>
      <c r="N1322" s="2">
        <v>39</v>
      </c>
      <c r="O1322" s="2">
        <v>20.7</v>
      </c>
      <c r="P1322" s="2">
        <v>39.44</v>
      </c>
      <c r="Q1322" s="2">
        <v>98.88</v>
      </c>
      <c r="R1322" s="2">
        <v>203.2</v>
      </c>
      <c r="S1322" s="2">
        <v>203.2</v>
      </c>
      <c r="T1322" s="2">
        <v>23.95</v>
      </c>
      <c r="U1322" s="2">
        <v>958</v>
      </c>
      <c r="V1322" s="2" t="s">
        <v>28</v>
      </c>
      <c r="X1322" s="2"/>
      <c r="Y1322" s="2"/>
    </row>
    <row r="1323" spans="1:26" x14ac:dyDescent="0.25">
      <c r="A1323">
        <v>1322</v>
      </c>
      <c r="B1323" t="s">
        <v>1355</v>
      </c>
      <c r="C1323" s="1">
        <v>7190</v>
      </c>
      <c r="D1323" t="s">
        <v>23</v>
      </c>
      <c r="E1323" s="2" t="s">
        <v>80</v>
      </c>
      <c r="F1323" s="2" t="s">
        <v>34</v>
      </c>
      <c r="G1323" s="2" t="s">
        <v>30</v>
      </c>
      <c r="H1323" s="3">
        <v>17107</v>
      </c>
      <c r="I1323" s="2">
        <v>1946</v>
      </c>
      <c r="J1323" s="2">
        <v>1947</v>
      </c>
      <c r="K1323" s="3">
        <v>34936</v>
      </c>
      <c r="L1323" s="2">
        <v>1</v>
      </c>
      <c r="M1323" s="2" t="s">
        <v>27</v>
      </c>
      <c r="N1323" s="2">
        <v>75</v>
      </c>
      <c r="O1323" s="2">
        <v>27.15</v>
      </c>
      <c r="P1323" s="2">
        <v>75.959999999999994</v>
      </c>
      <c r="Q1323" s="2">
        <v>92.08</v>
      </c>
      <c r="R1323" s="2">
        <v>203.2</v>
      </c>
      <c r="S1323" s="2">
        <v>203.2</v>
      </c>
      <c r="T1323" s="2">
        <v>22.3</v>
      </c>
      <c r="U1323" s="2">
        <v>47</v>
      </c>
      <c r="V1323" s="2" t="s">
        <v>28</v>
      </c>
      <c r="W1323" s="2" t="s">
        <v>4399</v>
      </c>
      <c r="X1323" s="2" t="s">
        <v>4432</v>
      </c>
      <c r="Y1323" s="2" t="s">
        <v>4401</v>
      </c>
      <c r="Z1323" s="2" t="s">
        <v>4469</v>
      </c>
    </row>
    <row r="1324" spans="1:26" x14ac:dyDescent="0.25">
      <c r="A1324">
        <v>1323</v>
      </c>
      <c r="B1324" t="s">
        <v>1356</v>
      </c>
      <c r="C1324" s="1">
        <v>31088</v>
      </c>
      <c r="D1324" t="s">
        <v>85</v>
      </c>
      <c r="E1324" s="2" t="s">
        <v>169</v>
      </c>
      <c r="F1324" s="2" t="s">
        <v>34</v>
      </c>
      <c r="G1324" s="2" t="s">
        <v>26</v>
      </c>
      <c r="H1324" s="3">
        <v>39022</v>
      </c>
      <c r="I1324" s="2">
        <v>2006</v>
      </c>
      <c r="J1324" s="2">
        <v>2020</v>
      </c>
      <c r="K1324" s="3">
        <v>43677</v>
      </c>
      <c r="L1324" s="2">
        <v>0</v>
      </c>
      <c r="M1324" s="2" t="s">
        <v>28</v>
      </c>
      <c r="N1324" s="2">
        <v>34</v>
      </c>
      <c r="O1324" s="2">
        <v>21.72</v>
      </c>
      <c r="P1324" s="2">
        <v>34.47</v>
      </c>
      <c r="Q1324" s="2">
        <v>111.58</v>
      </c>
      <c r="R1324" s="2">
        <v>203.2</v>
      </c>
      <c r="S1324" s="2">
        <v>203.2</v>
      </c>
      <c r="T1324" s="2">
        <v>27.02</v>
      </c>
      <c r="U1324" s="2">
        <v>679</v>
      </c>
      <c r="V1324" s="2" t="s">
        <v>28</v>
      </c>
      <c r="X1324" s="2"/>
      <c r="Y1324" s="2"/>
    </row>
    <row r="1325" spans="1:26" x14ac:dyDescent="0.25">
      <c r="A1325">
        <v>1324</v>
      </c>
      <c r="B1325" t="s">
        <v>1357</v>
      </c>
      <c r="C1325" s="1">
        <v>33701</v>
      </c>
      <c r="D1325" t="s">
        <v>23</v>
      </c>
      <c r="E1325" s="2" t="s">
        <v>169</v>
      </c>
      <c r="F1325" s="2" t="s">
        <v>34</v>
      </c>
      <c r="G1325" s="2" t="s">
        <v>26</v>
      </c>
      <c r="H1325" s="3">
        <v>41577</v>
      </c>
      <c r="I1325" s="2">
        <v>2012</v>
      </c>
      <c r="J1325" s="2">
        <v>2014</v>
      </c>
      <c r="K1325" s="3">
        <v>43677</v>
      </c>
      <c r="L1325" s="2">
        <v>0</v>
      </c>
      <c r="M1325" s="2" t="s">
        <v>28</v>
      </c>
      <c r="N1325" s="2">
        <v>27</v>
      </c>
      <c r="O1325" s="2">
        <v>21.56</v>
      </c>
      <c r="P1325" s="2">
        <v>27.31</v>
      </c>
      <c r="Q1325" s="2">
        <v>106.59</v>
      </c>
      <c r="R1325" s="2">
        <v>203.2</v>
      </c>
      <c r="S1325" s="2">
        <v>203.2</v>
      </c>
      <c r="T1325" s="2">
        <v>25.82</v>
      </c>
      <c r="U1325" s="2">
        <v>21</v>
      </c>
      <c r="V1325" s="2" t="s">
        <v>28</v>
      </c>
      <c r="X1325" s="2"/>
      <c r="Y1325" s="2"/>
    </row>
    <row r="1326" spans="1:26" x14ac:dyDescent="0.25">
      <c r="A1326">
        <v>1325</v>
      </c>
      <c r="B1326" t="s">
        <v>1358</v>
      </c>
      <c r="C1326" s="1">
        <v>20033</v>
      </c>
      <c r="D1326" t="s">
        <v>23</v>
      </c>
      <c r="E1326" s="2" t="s">
        <v>169</v>
      </c>
      <c r="F1326" s="2" t="s">
        <v>34</v>
      </c>
      <c r="G1326" s="2" t="s">
        <v>30</v>
      </c>
      <c r="H1326" s="3">
        <v>28430</v>
      </c>
      <c r="I1326" s="2">
        <v>1977</v>
      </c>
      <c r="J1326" s="2">
        <v>1978</v>
      </c>
      <c r="K1326" s="3">
        <v>40665</v>
      </c>
      <c r="L1326" s="2">
        <v>1</v>
      </c>
      <c r="M1326" s="2" t="s">
        <v>27</v>
      </c>
      <c r="N1326" s="2">
        <v>56</v>
      </c>
      <c r="O1326" s="2">
        <v>22.99</v>
      </c>
      <c r="P1326" s="2">
        <v>56.49</v>
      </c>
      <c r="Q1326" s="2">
        <v>95.25</v>
      </c>
      <c r="R1326" s="2">
        <v>203.2</v>
      </c>
      <c r="S1326" s="2">
        <v>203.2</v>
      </c>
      <c r="T1326" s="2">
        <v>23.07</v>
      </c>
      <c r="U1326" s="2">
        <v>20</v>
      </c>
      <c r="V1326" s="2" t="s">
        <v>28</v>
      </c>
      <c r="X1326" s="2" t="s">
        <v>4432</v>
      </c>
      <c r="Y1326" s="2" t="s">
        <v>4401</v>
      </c>
      <c r="Z1326" s="2" t="s">
        <v>4469</v>
      </c>
    </row>
    <row r="1327" spans="1:26" x14ac:dyDescent="0.25">
      <c r="A1327">
        <v>1326</v>
      </c>
      <c r="B1327" t="s">
        <v>1359</v>
      </c>
      <c r="C1327" s="1">
        <v>15813</v>
      </c>
      <c r="D1327" t="s">
        <v>23</v>
      </c>
      <c r="E1327" s="2" t="s">
        <v>169</v>
      </c>
      <c r="F1327" s="2" t="s">
        <v>34</v>
      </c>
      <c r="G1327" s="2" t="s">
        <v>30</v>
      </c>
      <c r="H1327" s="3">
        <v>24412</v>
      </c>
      <c r="I1327" s="2">
        <v>1966</v>
      </c>
      <c r="J1327" s="2">
        <v>1967</v>
      </c>
      <c r="K1327" s="3">
        <v>37339</v>
      </c>
      <c r="L1327" s="2">
        <v>1</v>
      </c>
      <c r="M1327" s="2" t="s">
        <v>27</v>
      </c>
      <c r="N1327" s="2">
        <v>58</v>
      </c>
      <c r="O1327" s="2">
        <v>23.54</v>
      </c>
      <c r="P1327" s="2">
        <v>58.93</v>
      </c>
      <c r="Q1327" s="2">
        <v>104.33</v>
      </c>
      <c r="R1327" s="2">
        <v>203.2</v>
      </c>
      <c r="S1327" s="2">
        <v>203.2</v>
      </c>
      <c r="T1327" s="2">
        <v>25.27</v>
      </c>
      <c r="U1327" s="2">
        <v>13</v>
      </c>
      <c r="V1327" s="2" t="s">
        <v>28</v>
      </c>
      <c r="W1327" s="2" t="s">
        <v>4384</v>
      </c>
      <c r="X1327" s="2" t="s">
        <v>4573</v>
      </c>
      <c r="Y1327" s="2" t="s">
        <v>4538</v>
      </c>
      <c r="Z1327" s="2" t="s">
        <v>4901</v>
      </c>
    </row>
    <row r="1328" spans="1:26" x14ac:dyDescent="0.25">
      <c r="A1328">
        <v>1327</v>
      </c>
      <c r="B1328" t="s">
        <v>1360</v>
      </c>
      <c r="C1328" s="1">
        <v>30421</v>
      </c>
      <c r="D1328" t="s">
        <v>23</v>
      </c>
      <c r="E1328" s="2" t="s">
        <v>169</v>
      </c>
      <c r="F1328" s="2" t="s">
        <v>25</v>
      </c>
      <c r="G1328" s="2" t="s">
        <v>30</v>
      </c>
      <c r="H1328" s="3">
        <v>38657</v>
      </c>
      <c r="I1328" s="2">
        <v>2005</v>
      </c>
      <c r="J1328" s="2">
        <v>2006</v>
      </c>
      <c r="K1328" s="3">
        <v>43677</v>
      </c>
      <c r="L1328" s="2">
        <v>0</v>
      </c>
      <c r="M1328" s="2" t="s">
        <v>28</v>
      </c>
      <c r="N1328" s="2">
        <v>36</v>
      </c>
      <c r="O1328" s="2">
        <v>22.55</v>
      </c>
      <c r="P1328" s="2">
        <v>36.29</v>
      </c>
      <c r="Q1328" s="2">
        <v>99.79</v>
      </c>
      <c r="R1328" s="2">
        <v>203.2</v>
      </c>
      <c r="S1328" s="2">
        <v>203.2</v>
      </c>
      <c r="T1328" s="2">
        <v>24.17</v>
      </c>
      <c r="U1328" s="2">
        <v>26</v>
      </c>
      <c r="V1328" s="2" t="s">
        <v>28</v>
      </c>
      <c r="X1328" s="2"/>
      <c r="Y1328" s="2"/>
    </row>
    <row r="1329" spans="1:26" x14ac:dyDescent="0.25">
      <c r="A1329">
        <v>1328</v>
      </c>
      <c r="B1329" t="s">
        <v>1361</v>
      </c>
      <c r="C1329" s="1">
        <v>29385</v>
      </c>
      <c r="D1329" t="s">
        <v>23</v>
      </c>
      <c r="E1329" s="2" t="s">
        <v>169</v>
      </c>
      <c r="F1329" s="2" t="s">
        <v>34</v>
      </c>
      <c r="G1329" s="2" t="s">
        <v>26</v>
      </c>
      <c r="H1329" s="3">
        <v>39387</v>
      </c>
      <c r="I1329" s="2">
        <v>2007</v>
      </c>
      <c r="J1329" s="2">
        <v>2012</v>
      </c>
      <c r="K1329" s="3">
        <v>43677</v>
      </c>
      <c r="L1329" s="2">
        <v>0</v>
      </c>
      <c r="M1329" s="2" t="s">
        <v>28</v>
      </c>
      <c r="N1329" s="2">
        <v>39</v>
      </c>
      <c r="O1329" s="2">
        <v>27.38</v>
      </c>
      <c r="P1329" s="2">
        <v>39.130000000000003</v>
      </c>
      <c r="Q1329" s="2">
        <v>92.99</v>
      </c>
      <c r="R1329" s="2">
        <v>203.2</v>
      </c>
      <c r="S1329" s="2">
        <v>203.2</v>
      </c>
      <c r="T1329" s="2">
        <v>22.52</v>
      </c>
      <c r="U1329" s="2">
        <v>286</v>
      </c>
      <c r="V1329" s="2" t="s">
        <v>28</v>
      </c>
      <c r="X1329" s="2"/>
      <c r="Y1329" s="2"/>
    </row>
    <row r="1330" spans="1:26" x14ac:dyDescent="0.25">
      <c r="A1330">
        <v>1329</v>
      </c>
      <c r="B1330" t="s">
        <v>1362</v>
      </c>
      <c r="C1330" s="1">
        <v>22151</v>
      </c>
      <c r="D1330" t="s">
        <v>23</v>
      </c>
      <c r="E1330" s="2" t="s">
        <v>1363</v>
      </c>
      <c r="F1330" s="2" t="s">
        <v>34</v>
      </c>
      <c r="G1330" s="2" t="s">
        <v>26</v>
      </c>
      <c r="H1330" s="3">
        <v>30256</v>
      </c>
      <c r="I1330" s="2">
        <v>1982</v>
      </c>
      <c r="J1330" s="2">
        <v>1983</v>
      </c>
      <c r="K1330" s="3">
        <v>43677</v>
      </c>
      <c r="L1330" s="2">
        <v>0</v>
      </c>
      <c r="M1330" s="2" t="s">
        <v>28</v>
      </c>
      <c r="N1330" s="2">
        <v>58</v>
      </c>
      <c r="O1330" s="2">
        <v>22.19</v>
      </c>
      <c r="P1330" s="2">
        <v>58.93</v>
      </c>
      <c r="Q1330" s="2">
        <v>92.99</v>
      </c>
      <c r="R1330" s="2">
        <v>203.2</v>
      </c>
      <c r="S1330" s="2">
        <v>203.2</v>
      </c>
      <c r="T1330" s="2">
        <v>22.52</v>
      </c>
      <c r="U1330" s="2">
        <v>8</v>
      </c>
      <c r="V1330" s="2" t="s">
        <v>28</v>
      </c>
      <c r="X1330" s="2"/>
      <c r="Y1330" s="2"/>
    </row>
    <row r="1331" spans="1:26" x14ac:dyDescent="0.25">
      <c r="A1331">
        <v>1330</v>
      </c>
      <c r="B1331" t="s">
        <v>1364</v>
      </c>
      <c r="C1331" s="1">
        <v>24127</v>
      </c>
      <c r="D1331" t="s">
        <v>23</v>
      </c>
      <c r="E1331" s="2" t="s">
        <v>169</v>
      </c>
      <c r="F1331" s="2" t="s">
        <v>34</v>
      </c>
      <c r="G1331" s="2" t="s">
        <v>26</v>
      </c>
      <c r="H1331" s="3">
        <v>32448</v>
      </c>
      <c r="I1331" s="2">
        <v>1988</v>
      </c>
      <c r="J1331" s="2">
        <v>1999</v>
      </c>
      <c r="K1331" s="3">
        <v>43677</v>
      </c>
      <c r="L1331" s="2">
        <v>0</v>
      </c>
      <c r="M1331" s="2" t="s">
        <v>28</v>
      </c>
      <c r="N1331" s="2">
        <v>53</v>
      </c>
      <c r="O1331" s="2">
        <v>22.78</v>
      </c>
      <c r="P1331" s="2">
        <v>53.52</v>
      </c>
      <c r="Q1331" s="2">
        <v>95.25</v>
      </c>
      <c r="R1331" s="2">
        <v>203.2</v>
      </c>
      <c r="S1331" s="2">
        <v>203.2</v>
      </c>
      <c r="T1331" s="2">
        <v>23.07</v>
      </c>
      <c r="U1331" s="2">
        <v>747</v>
      </c>
      <c r="V1331" s="2" t="s">
        <v>28</v>
      </c>
      <c r="X1331" s="2"/>
      <c r="Y1331" s="2"/>
    </row>
    <row r="1332" spans="1:26" x14ac:dyDescent="0.25">
      <c r="A1332">
        <v>1331</v>
      </c>
      <c r="B1332" t="s">
        <v>1365</v>
      </c>
      <c r="C1332" s="1">
        <v>25295</v>
      </c>
      <c r="D1332" t="s">
        <v>23</v>
      </c>
      <c r="E1332" s="2" t="s">
        <v>169</v>
      </c>
      <c r="F1332" s="2" t="s">
        <v>34</v>
      </c>
      <c r="G1332" s="2" t="s">
        <v>26</v>
      </c>
      <c r="H1332" s="3">
        <v>33909</v>
      </c>
      <c r="I1332" s="2">
        <v>1992</v>
      </c>
      <c r="J1332" s="2">
        <v>1993</v>
      </c>
      <c r="K1332" s="3">
        <v>43677</v>
      </c>
      <c r="L1332" s="2">
        <v>0</v>
      </c>
      <c r="M1332" s="2" t="s">
        <v>28</v>
      </c>
      <c r="N1332" s="2">
        <v>50</v>
      </c>
      <c r="O1332" s="2">
        <v>23.58</v>
      </c>
      <c r="P1332" s="2">
        <v>50.33</v>
      </c>
      <c r="Q1332" s="2">
        <v>103.87</v>
      </c>
      <c r="R1332" s="2">
        <v>203.2</v>
      </c>
      <c r="S1332" s="2">
        <v>203.2</v>
      </c>
      <c r="T1332" s="2">
        <v>25.16</v>
      </c>
      <c r="U1332" s="2">
        <v>25</v>
      </c>
      <c r="V1332" s="2" t="s">
        <v>28</v>
      </c>
      <c r="X1332" s="2"/>
      <c r="Y1332" s="2"/>
    </row>
    <row r="1333" spans="1:26" x14ac:dyDescent="0.25">
      <c r="A1333">
        <v>1332</v>
      </c>
      <c r="B1333" t="s">
        <v>1366</v>
      </c>
      <c r="C1333" s="1">
        <v>30882</v>
      </c>
      <c r="D1333" t="s">
        <v>23</v>
      </c>
      <c r="E1333" s="2" t="s">
        <v>169</v>
      </c>
      <c r="F1333" s="2" t="s">
        <v>34</v>
      </c>
      <c r="G1333" s="2" t="s">
        <v>30</v>
      </c>
      <c r="H1333" s="3">
        <v>39022</v>
      </c>
      <c r="I1333" s="2">
        <v>2006</v>
      </c>
      <c r="J1333" s="2">
        <v>2010</v>
      </c>
      <c r="K1333" s="3">
        <v>43677</v>
      </c>
      <c r="L1333" s="2">
        <v>0</v>
      </c>
      <c r="M1333" s="2" t="s">
        <v>28</v>
      </c>
      <c r="N1333" s="2">
        <v>35</v>
      </c>
      <c r="O1333" s="2">
        <v>22.29</v>
      </c>
      <c r="P1333" s="2">
        <v>35.03</v>
      </c>
      <c r="Q1333" s="2">
        <v>92.99</v>
      </c>
      <c r="R1333" s="2">
        <v>203.2</v>
      </c>
      <c r="S1333" s="2">
        <v>203.2</v>
      </c>
      <c r="T1333" s="2">
        <v>22.52</v>
      </c>
      <c r="U1333" s="2">
        <v>161</v>
      </c>
      <c r="V1333" s="2" t="s">
        <v>28</v>
      </c>
      <c r="X1333" s="2"/>
      <c r="Y1333" s="2"/>
    </row>
    <row r="1334" spans="1:26" x14ac:dyDescent="0.25">
      <c r="A1334">
        <v>1333</v>
      </c>
      <c r="B1334" t="s">
        <v>1367</v>
      </c>
      <c r="C1334" s="1">
        <v>11805</v>
      </c>
      <c r="D1334" t="s">
        <v>23</v>
      </c>
      <c r="E1334" s="2" t="s">
        <v>121</v>
      </c>
      <c r="F1334" s="2" t="s">
        <v>34</v>
      </c>
      <c r="G1334" s="2" t="s">
        <v>30</v>
      </c>
      <c r="H1334" s="3">
        <v>20029</v>
      </c>
      <c r="I1334" s="2">
        <v>1954</v>
      </c>
      <c r="J1334" s="2">
        <v>1958</v>
      </c>
      <c r="K1334" s="3">
        <v>43677</v>
      </c>
      <c r="L1334" s="2">
        <v>0</v>
      </c>
      <c r="M1334" s="2" t="s">
        <v>28</v>
      </c>
      <c r="N1334" s="2">
        <v>87</v>
      </c>
      <c r="O1334" s="2">
        <v>22.52</v>
      </c>
      <c r="P1334" s="2">
        <v>87.26</v>
      </c>
      <c r="Q1334" s="2">
        <v>99.79</v>
      </c>
      <c r="R1334" s="2">
        <v>203.2</v>
      </c>
      <c r="S1334" s="2">
        <v>203.2</v>
      </c>
      <c r="T1334" s="2">
        <v>24.17</v>
      </c>
      <c r="U1334" s="2">
        <v>155</v>
      </c>
      <c r="V1334" s="2" t="s">
        <v>28</v>
      </c>
      <c r="X1334" s="2"/>
      <c r="Y1334" s="2"/>
    </row>
    <row r="1335" spans="1:26" x14ac:dyDescent="0.25">
      <c r="A1335">
        <v>1334</v>
      </c>
      <c r="B1335" t="s">
        <v>1368</v>
      </c>
      <c r="C1335" s="1">
        <v>20449</v>
      </c>
      <c r="D1335" t="s">
        <v>23</v>
      </c>
      <c r="E1335" s="2" t="s">
        <v>169</v>
      </c>
      <c r="F1335" s="2" t="s">
        <v>34</v>
      </c>
      <c r="G1335" s="2" t="s">
        <v>26</v>
      </c>
      <c r="H1335" s="3">
        <v>28430</v>
      </c>
      <c r="I1335" s="2">
        <v>1977</v>
      </c>
      <c r="J1335" s="2">
        <v>1979</v>
      </c>
      <c r="K1335" s="3">
        <v>43677</v>
      </c>
      <c r="L1335" s="2">
        <v>0</v>
      </c>
      <c r="M1335" s="2" t="s">
        <v>28</v>
      </c>
      <c r="N1335" s="2">
        <v>63</v>
      </c>
      <c r="O1335" s="2">
        <v>21.85</v>
      </c>
      <c r="P1335" s="2">
        <v>63.59</v>
      </c>
      <c r="Q1335" s="2">
        <v>88.45</v>
      </c>
      <c r="R1335" s="2">
        <v>203.2</v>
      </c>
      <c r="S1335" s="2">
        <v>203.2</v>
      </c>
      <c r="T1335" s="2">
        <v>21.42</v>
      </c>
      <c r="U1335" s="2">
        <v>32</v>
      </c>
      <c r="V1335" s="2" t="s">
        <v>28</v>
      </c>
      <c r="X1335" s="2"/>
      <c r="Y1335" s="2"/>
    </row>
    <row r="1336" spans="1:26" x14ac:dyDescent="0.25">
      <c r="A1336">
        <v>1335</v>
      </c>
      <c r="B1336" t="s">
        <v>1369</v>
      </c>
      <c r="C1336" s="1">
        <v>16143</v>
      </c>
      <c r="D1336" t="s">
        <v>23</v>
      </c>
      <c r="E1336" s="2" t="s">
        <v>80</v>
      </c>
      <c r="F1336" s="2" t="s">
        <v>34</v>
      </c>
      <c r="G1336" s="2" t="s">
        <v>30</v>
      </c>
      <c r="H1336" s="3">
        <v>24412</v>
      </c>
      <c r="I1336" s="2">
        <v>1966</v>
      </c>
      <c r="J1336" s="2">
        <v>1973</v>
      </c>
      <c r="K1336" s="3">
        <v>43258</v>
      </c>
      <c r="L1336" s="2">
        <v>1</v>
      </c>
      <c r="M1336" s="2" t="s">
        <v>27</v>
      </c>
      <c r="N1336" s="2">
        <v>74</v>
      </c>
      <c r="O1336" s="2">
        <v>22.64</v>
      </c>
      <c r="P1336" s="2">
        <v>74.239999999999995</v>
      </c>
      <c r="Q1336" s="2">
        <v>104.33</v>
      </c>
      <c r="R1336" s="2">
        <v>203.2</v>
      </c>
      <c r="S1336" s="2">
        <v>203.2</v>
      </c>
      <c r="T1336" s="2">
        <v>25.27</v>
      </c>
      <c r="U1336" s="2">
        <v>425</v>
      </c>
      <c r="V1336" s="2" t="s">
        <v>28</v>
      </c>
      <c r="X1336" s="2" t="s">
        <v>4432</v>
      </c>
      <c r="Y1336" s="2" t="s">
        <v>4401</v>
      </c>
      <c r="Z1336" s="2" t="s">
        <v>4469</v>
      </c>
    </row>
    <row r="1337" spans="1:26" x14ac:dyDescent="0.25">
      <c r="A1337">
        <v>1336</v>
      </c>
      <c r="B1337" t="s">
        <v>1370</v>
      </c>
      <c r="C1337" s="1">
        <v>15956</v>
      </c>
      <c r="D1337" t="s">
        <v>23</v>
      </c>
      <c r="E1337" s="2" t="s">
        <v>121</v>
      </c>
      <c r="F1337" s="2" t="s">
        <v>34</v>
      </c>
      <c r="G1337" s="2" t="s">
        <v>26</v>
      </c>
      <c r="H1337" s="3">
        <v>24412</v>
      </c>
      <c r="I1337" s="2">
        <v>1966</v>
      </c>
      <c r="J1337" s="2">
        <v>1972</v>
      </c>
      <c r="K1337" s="3">
        <v>43677</v>
      </c>
      <c r="L1337" s="2">
        <v>0</v>
      </c>
      <c r="M1337" s="2" t="s">
        <v>28</v>
      </c>
      <c r="N1337" s="2">
        <v>75</v>
      </c>
      <c r="O1337" s="2">
        <v>23.15</v>
      </c>
      <c r="P1337" s="2">
        <v>75.900000000000006</v>
      </c>
      <c r="Q1337" s="2">
        <v>97.52</v>
      </c>
      <c r="R1337" s="2">
        <v>203.2</v>
      </c>
      <c r="S1337" s="2">
        <v>203.2</v>
      </c>
      <c r="T1337" s="2">
        <v>23.62</v>
      </c>
      <c r="U1337" s="2">
        <v>357</v>
      </c>
      <c r="V1337" s="2" t="s">
        <v>28</v>
      </c>
      <c r="X1337" s="2"/>
      <c r="Y1337" s="2"/>
    </row>
    <row r="1338" spans="1:26" x14ac:dyDescent="0.25">
      <c r="A1338">
        <v>1337</v>
      </c>
      <c r="B1338" t="s">
        <v>1371</v>
      </c>
      <c r="C1338" s="1">
        <v>27010</v>
      </c>
      <c r="D1338" t="s">
        <v>23</v>
      </c>
      <c r="E1338" s="2" t="s">
        <v>169</v>
      </c>
      <c r="F1338" s="2" t="s">
        <v>25</v>
      </c>
      <c r="G1338" s="2" t="s">
        <v>26</v>
      </c>
      <c r="H1338" s="3">
        <v>36100</v>
      </c>
      <c r="I1338" s="2">
        <v>1998</v>
      </c>
      <c r="J1338" s="2">
        <v>1999</v>
      </c>
      <c r="K1338" s="3">
        <v>43677</v>
      </c>
      <c r="L1338" s="2">
        <v>0</v>
      </c>
      <c r="M1338" s="2" t="s">
        <v>28</v>
      </c>
      <c r="N1338" s="2">
        <v>45</v>
      </c>
      <c r="O1338" s="2">
        <v>24.89</v>
      </c>
      <c r="P1338" s="2">
        <v>45.63</v>
      </c>
      <c r="Q1338" s="2">
        <v>111.13</v>
      </c>
      <c r="R1338" s="2">
        <v>203.2</v>
      </c>
      <c r="S1338" s="2">
        <v>203.2</v>
      </c>
      <c r="T1338" s="2">
        <v>26.91</v>
      </c>
      <c r="U1338" s="2">
        <v>4</v>
      </c>
      <c r="V1338" s="2" t="s">
        <v>28</v>
      </c>
      <c r="X1338" s="2"/>
      <c r="Y1338" s="2"/>
    </row>
    <row r="1339" spans="1:26" x14ac:dyDescent="0.25">
      <c r="A1339">
        <v>1338</v>
      </c>
      <c r="B1339" t="s">
        <v>1372</v>
      </c>
      <c r="C1339" s="1">
        <v>27952</v>
      </c>
      <c r="D1339" t="s">
        <v>23</v>
      </c>
      <c r="E1339" s="2" t="s">
        <v>169</v>
      </c>
      <c r="F1339" s="2" t="s">
        <v>25</v>
      </c>
      <c r="G1339" s="2" t="s">
        <v>30</v>
      </c>
      <c r="H1339" s="3">
        <v>36831</v>
      </c>
      <c r="I1339" s="2">
        <v>2000</v>
      </c>
      <c r="J1339" s="2">
        <v>2012</v>
      </c>
      <c r="K1339" s="3">
        <v>43677</v>
      </c>
      <c r="L1339" s="2">
        <v>0</v>
      </c>
      <c r="M1339" s="2" t="s">
        <v>28</v>
      </c>
      <c r="N1339" s="2">
        <v>43</v>
      </c>
      <c r="O1339" s="2">
        <v>24.31</v>
      </c>
      <c r="P1339" s="2">
        <v>43.05</v>
      </c>
      <c r="Q1339" s="2">
        <v>108.86</v>
      </c>
      <c r="R1339" s="2">
        <v>203.2</v>
      </c>
      <c r="S1339" s="2">
        <v>203.2</v>
      </c>
      <c r="T1339" s="2">
        <v>26.36</v>
      </c>
      <c r="U1339" s="2">
        <v>619</v>
      </c>
      <c r="V1339" s="2" t="s">
        <v>28</v>
      </c>
      <c r="X1339" s="2"/>
      <c r="Y1339" s="2"/>
    </row>
    <row r="1340" spans="1:26" x14ac:dyDescent="0.25">
      <c r="A1340">
        <v>1339</v>
      </c>
      <c r="B1340" t="s">
        <v>1373</v>
      </c>
      <c r="C1340" s="1">
        <v>18499</v>
      </c>
      <c r="D1340" t="s">
        <v>23</v>
      </c>
      <c r="E1340" s="2" t="s">
        <v>169</v>
      </c>
      <c r="F1340" s="2" t="s">
        <v>34</v>
      </c>
      <c r="G1340" s="2" t="s">
        <v>26</v>
      </c>
      <c r="H1340" s="3">
        <v>26604</v>
      </c>
      <c r="I1340" s="2">
        <v>1972</v>
      </c>
      <c r="J1340" s="2">
        <v>1979</v>
      </c>
      <c r="K1340" s="3">
        <v>43677</v>
      </c>
      <c r="L1340" s="2">
        <v>0</v>
      </c>
      <c r="M1340" s="2" t="s">
        <v>28</v>
      </c>
      <c r="N1340" s="2">
        <v>68</v>
      </c>
      <c r="O1340" s="2">
        <v>22.19</v>
      </c>
      <c r="P1340" s="2">
        <v>68.930000000000007</v>
      </c>
      <c r="Q1340" s="2">
        <v>88.45</v>
      </c>
      <c r="R1340" s="2">
        <v>203.2</v>
      </c>
      <c r="S1340" s="2">
        <v>203.2</v>
      </c>
      <c r="T1340" s="2">
        <v>21.42</v>
      </c>
      <c r="U1340" s="2">
        <v>219</v>
      </c>
      <c r="V1340" s="2" t="s">
        <v>28</v>
      </c>
      <c r="X1340" s="2"/>
      <c r="Y1340" s="2"/>
    </row>
    <row r="1341" spans="1:26" x14ac:dyDescent="0.25">
      <c r="A1341">
        <v>1340</v>
      </c>
      <c r="B1341" t="s">
        <v>1374</v>
      </c>
      <c r="C1341" s="1">
        <v>30929</v>
      </c>
      <c r="D1341" t="s">
        <v>23</v>
      </c>
      <c r="E1341" s="2" t="s">
        <v>169</v>
      </c>
      <c r="F1341" s="2" t="s">
        <v>34</v>
      </c>
      <c r="G1341" s="2" t="s">
        <v>26</v>
      </c>
      <c r="H1341" s="3">
        <v>39387</v>
      </c>
      <c r="I1341" s="2">
        <v>2007</v>
      </c>
      <c r="J1341" s="2">
        <v>2009</v>
      </c>
      <c r="K1341" s="3">
        <v>43677</v>
      </c>
      <c r="L1341" s="2">
        <v>0</v>
      </c>
      <c r="M1341" s="2" t="s">
        <v>28</v>
      </c>
      <c r="N1341" s="2">
        <v>34</v>
      </c>
      <c r="O1341" s="2">
        <v>23.16</v>
      </c>
      <c r="P1341" s="2">
        <v>34.9</v>
      </c>
      <c r="Q1341" s="2">
        <v>97.98</v>
      </c>
      <c r="R1341" s="2">
        <v>203.2</v>
      </c>
      <c r="S1341" s="2">
        <v>203.2</v>
      </c>
      <c r="T1341" s="2">
        <v>23.73</v>
      </c>
      <c r="U1341" s="2">
        <v>18</v>
      </c>
      <c r="V1341" s="2" t="s">
        <v>28</v>
      </c>
      <c r="X1341" s="2"/>
      <c r="Y1341" s="2"/>
    </row>
    <row r="1342" spans="1:26" x14ac:dyDescent="0.25">
      <c r="A1342">
        <v>1341</v>
      </c>
      <c r="B1342" t="s">
        <v>1375</v>
      </c>
      <c r="C1342" s="1">
        <v>10022</v>
      </c>
      <c r="D1342" t="s">
        <v>23</v>
      </c>
      <c r="E1342" s="2" t="s">
        <v>24</v>
      </c>
      <c r="F1342" s="2" t="s">
        <v>34</v>
      </c>
      <c r="G1342" s="2" t="s">
        <v>30</v>
      </c>
      <c r="H1342" s="3">
        <v>18203</v>
      </c>
      <c r="I1342" s="2">
        <v>1949</v>
      </c>
      <c r="J1342" s="2">
        <v>1950</v>
      </c>
      <c r="K1342" s="3">
        <v>30425</v>
      </c>
      <c r="L1342" s="2">
        <v>1</v>
      </c>
      <c r="M1342" s="2" t="s">
        <v>27</v>
      </c>
      <c r="N1342" s="2">
        <v>55</v>
      </c>
      <c r="O1342" s="2">
        <v>22.4</v>
      </c>
      <c r="P1342" s="2">
        <v>55.86</v>
      </c>
      <c r="Q1342" s="2">
        <v>95.25</v>
      </c>
      <c r="R1342" s="2">
        <v>203.2</v>
      </c>
      <c r="S1342" s="2">
        <v>203.2</v>
      </c>
      <c r="T1342" s="2">
        <v>23.07</v>
      </c>
      <c r="U1342" s="2">
        <v>5</v>
      </c>
      <c r="V1342" s="2" t="s">
        <v>28</v>
      </c>
      <c r="W1342" s="2" t="s">
        <v>4399</v>
      </c>
      <c r="X1342" s="2" t="s">
        <v>4432</v>
      </c>
      <c r="Y1342" s="2" t="s">
        <v>4401</v>
      </c>
      <c r="Z1342" s="2" t="s">
        <v>4469</v>
      </c>
    </row>
    <row r="1343" spans="1:26" x14ac:dyDescent="0.25">
      <c r="A1343">
        <v>1342</v>
      </c>
      <c r="B1343" t="s">
        <v>1376</v>
      </c>
      <c r="C1343" s="1">
        <v>23625</v>
      </c>
      <c r="D1343" t="s">
        <v>23</v>
      </c>
      <c r="E1343" s="2" t="s">
        <v>169</v>
      </c>
      <c r="F1343" s="2" t="s">
        <v>34</v>
      </c>
      <c r="G1343" s="2" t="s">
        <v>26</v>
      </c>
      <c r="H1343" s="3">
        <v>32082</v>
      </c>
      <c r="I1343" s="2">
        <v>1987</v>
      </c>
      <c r="J1343" s="2">
        <v>1997</v>
      </c>
      <c r="K1343" s="3">
        <v>43677</v>
      </c>
      <c r="L1343" s="2">
        <v>0</v>
      </c>
      <c r="M1343" s="2" t="s">
        <v>28</v>
      </c>
      <c r="N1343" s="2">
        <v>54</v>
      </c>
      <c r="O1343" s="2">
        <v>23.15</v>
      </c>
      <c r="P1343" s="2">
        <v>54.9</v>
      </c>
      <c r="Q1343" s="2">
        <v>97.52</v>
      </c>
      <c r="R1343" s="2">
        <v>203.2</v>
      </c>
      <c r="S1343" s="2">
        <v>203.2</v>
      </c>
      <c r="T1343" s="2">
        <v>23.62</v>
      </c>
      <c r="U1343" s="2">
        <v>646</v>
      </c>
      <c r="V1343" s="2" t="s">
        <v>28</v>
      </c>
      <c r="X1343" s="2"/>
      <c r="Y1343" s="2"/>
    </row>
    <row r="1344" spans="1:26" x14ac:dyDescent="0.25">
      <c r="A1344">
        <v>1343</v>
      </c>
      <c r="B1344" t="s">
        <v>1377</v>
      </c>
      <c r="C1344" s="1">
        <v>8791</v>
      </c>
      <c r="D1344" t="s">
        <v>23</v>
      </c>
      <c r="E1344" s="2" t="s">
        <v>80</v>
      </c>
      <c r="F1344" s="2" t="s">
        <v>34</v>
      </c>
      <c r="G1344" s="2" t="s">
        <v>30</v>
      </c>
      <c r="H1344" s="3">
        <v>17107</v>
      </c>
      <c r="I1344" s="2">
        <v>1946</v>
      </c>
      <c r="J1344" s="2">
        <v>1950</v>
      </c>
      <c r="K1344" s="3">
        <v>29898</v>
      </c>
      <c r="L1344" s="2">
        <v>1</v>
      </c>
      <c r="M1344" s="2" t="s">
        <v>27</v>
      </c>
      <c r="N1344" s="2">
        <v>57</v>
      </c>
      <c r="O1344" s="2">
        <v>22.77</v>
      </c>
      <c r="P1344" s="2">
        <v>57.79</v>
      </c>
      <c r="Q1344" s="2">
        <v>88.45</v>
      </c>
      <c r="R1344" s="2">
        <v>203.2</v>
      </c>
      <c r="S1344" s="2">
        <v>203.2</v>
      </c>
      <c r="T1344" s="2">
        <v>21.42</v>
      </c>
      <c r="U1344" s="2">
        <v>221</v>
      </c>
      <c r="V1344" s="2" t="s">
        <v>28</v>
      </c>
      <c r="W1344" s="2" t="s">
        <v>4399</v>
      </c>
      <c r="X1344" s="2" t="s">
        <v>4432</v>
      </c>
      <c r="Y1344" s="2" t="s">
        <v>4401</v>
      </c>
      <c r="Z1344" s="2" t="s">
        <v>4469</v>
      </c>
    </row>
    <row r="1345" spans="1:26" x14ac:dyDescent="0.25">
      <c r="A1345">
        <v>1344</v>
      </c>
      <c r="B1345" t="s">
        <v>1378</v>
      </c>
      <c r="C1345" s="1">
        <v>26525</v>
      </c>
      <c r="D1345" t="s">
        <v>23</v>
      </c>
      <c r="E1345" s="2" t="s">
        <v>169</v>
      </c>
      <c r="F1345" s="2" t="s">
        <v>34</v>
      </c>
      <c r="G1345" s="2" t="s">
        <v>26</v>
      </c>
      <c r="H1345" s="3">
        <v>35004</v>
      </c>
      <c r="I1345" s="2">
        <v>1995</v>
      </c>
      <c r="J1345" s="2">
        <v>1997</v>
      </c>
      <c r="K1345" s="3">
        <v>43677</v>
      </c>
      <c r="L1345" s="2">
        <v>0</v>
      </c>
      <c r="M1345" s="2" t="s">
        <v>28</v>
      </c>
      <c r="N1345" s="2">
        <v>46</v>
      </c>
      <c r="O1345" s="2">
        <v>23.21</v>
      </c>
      <c r="P1345" s="2">
        <v>46.96</v>
      </c>
      <c r="Q1345" s="2">
        <v>100.7</v>
      </c>
      <c r="R1345" s="2">
        <v>203.2</v>
      </c>
      <c r="S1345" s="2">
        <v>203.2</v>
      </c>
      <c r="T1345" s="2">
        <v>24.39</v>
      </c>
      <c r="U1345" s="2">
        <v>128</v>
      </c>
      <c r="V1345" s="2" t="s">
        <v>27</v>
      </c>
      <c r="X1345" s="2"/>
      <c r="Y1345" s="2"/>
    </row>
    <row r="1346" spans="1:26" x14ac:dyDescent="0.25">
      <c r="A1346">
        <v>1345</v>
      </c>
      <c r="B1346" t="s">
        <v>1379</v>
      </c>
      <c r="C1346" s="1">
        <v>23363</v>
      </c>
      <c r="D1346" t="s">
        <v>23</v>
      </c>
      <c r="E1346" s="2" t="s">
        <v>121</v>
      </c>
      <c r="F1346" s="2" t="s">
        <v>34</v>
      </c>
      <c r="G1346" s="2" t="s">
        <v>26</v>
      </c>
      <c r="H1346" s="3">
        <v>31352</v>
      </c>
      <c r="I1346" s="2">
        <v>1985</v>
      </c>
      <c r="J1346" s="2">
        <v>2004</v>
      </c>
      <c r="K1346" s="3">
        <v>43677</v>
      </c>
      <c r="L1346" s="2">
        <v>0</v>
      </c>
      <c r="M1346" s="2" t="s">
        <v>28</v>
      </c>
      <c r="N1346" s="2">
        <v>55</v>
      </c>
      <c r="O1346" s="2">
        <v>21.87</v>
      </c>
      <c r="P1346" s="2">
        <v>55.62</v>
      </c>
      <c r="Q1346" s="2">
        <v>102.06</v>
      </c>
      <c r="R1346" s="2">
        <v>203.2</v>
      </c>
      <c r="S1346" s="2">
        <v>203.2</v>
      </c>
      <c r="T1346" s="2">
        <v>24.72</v>
      </c>
      <c r="U1346" s="2">
        <v>1282</v>
      </c>
      <c r="V1346" s="2" t="s">
        <v>28</v>
      </c>
      <c r="X1346" s="2"/>
      <c r="Y1346" s="2"/>
    </row>
    <row r="1347" spans="1:26" x14ac:dyDescent="0.25">
      <c r="A1347">
        <v>1346</v>
      </c>
      <c r="B1347" t="s">
        <v>1380</v>
      </c>
      <c r="C1347" s="1">
        <v>20566</v>
      </c>
      <c r="D1347" t="s">
        <v>23</v>
      </c>
      <c r="E1347" s="2" t="s">
        <v>169</v>
      </c>
      <c r="F1347" s="2" t="s">
        <v>34</v>
      </c>
      <c r="G1347" s="2" t="s">
        <v>30</v>
      </c>
      <c r="H1347" s="3">
        <v>28065</v>
      </c>
      <c r="I1347" s="2">
        <v>1976</v>
      </c>
      <c r="J1347" s="2">
        <v>1987</v>
      </c>
      <c r="K1347" s="3">
        <v>43677</v>
      </c>
      <c r="L1347" s="2">
        <v>0</v>
      </c>
      <c r="M1347" s="2" t="s">
        <v>28</v>
      </c>
      <c r="N1347" s="2">
        <v>63</v>
      </c>
      <c r="O1347" s="2">
        <v>20.53</v>
      </c>
      <c r="P1347" s="2">
        <v>63.27</v>
      </c>
      <c r="Q1347" s="2">
        <v>102.06</v>
      </c>
      <c r="R1347" s="2">
        <v>203.2</v>
      </c>
      <c r="S1347" s="2">
        <v>203.2</v>
      </c>
      <c r="T1347" s="2">
        <v>24.72</v>
      </c>
      <c r="U1347" s="2">
        <v>865</v>
      </c>
      <c r="V1347" s="2" t="s">
        <v>28</v>
      </c>
      <c r="X1347" s="2"/>
      <c r="Y1347" s="2"/>
    </row>
    <row r="1348" spans="1:26" x14ac:dyDescent="0.25">
      <c r="A1348">
        <v>1347</v>
      </c>
      <c r="B1348" t="s">
        <v>1381</v>
      </c>
      <c r="C1348" s="1">
        <v>14817</v>
      </c>
      <c r="D1348" t="s">
        <v>23</v>
      </c>
      <c r="E1348" s="2" t="s">
        <v>121</v>
      </c>
      <c r="F1348" s="2" t="s">
        <v>34</v>
      </c>
      <c r="G1348" s="2" t="s">
        <v>30</v>
      </c>
      <c r="H1348" s="3">
        <v>22951</v>
      </c>
      <c r="I1348" s="2">
        <v>1962</v>
      </c>
      <c r="J1348" s="2">
        <v>1969</v>
      </c>
      <c r="K1348" s="3">
        <v>43171</v>
      </c>
      <c r="L1348" s="2">
        <v>1</v>
      </c>
      <c r="M1348" s="2" t="s">
        <v>27</v>
      </c>
      <c r="N1348" s="2">
        <v>77</v>
      </c>
      <c r="O1348" s="2">
        <v>22.27</v>
      </c>
      <c r="P1348" s="2">
        <v>77.63</v>
      </c>
      <c r="Q1348" s="2">
        <v>99.79</v>
      </c>
      <c r="R1348" s="2">
        <v>203.2</v>
      </c>
      <c r="S1348" s="2">
        <v>203.2</v>
      </c>
      <c r="T1348" s="2">
        <v>24.17</v>
      </c>
      <c r="U1348" s="2">
        <v>369</v>
      </c>
      <c r="V1348" s="2" t="s">
        <v>28</v>
      </c>
      <c r="X1348" s="2" t="s">
        <v>4574</v>
      </c>
      <c r="Y1348" s="2" t="s">
        <v>4401</v>
      </c>
      <c r="Z1348" t="s">
        <v>4897</v>
      </c>
    </row>
    <row r="1349" spans="1:26" x14ac:dyDescent="0.25">
      <c r="A1349">
        <v>1348</v>
      </c>
      <c r="B1349" t="s">
        <v>1382</v>
      </c>
      <c r="C1349" s="1">
        <v>21312</v>
      </c>
      <c r="D1349" t="s">
        <v>23</v>
      </c>
      <c r="E1349" s="2" t="s">
        <v>169</v>
      </c>
      <c r="F1349" s="2" t="s">
        <v>34</v>
      </c>
      <c r="G1349" s="2" t="s">
        <v>26</v>
      </c>
      <c r="H1349" s="3">
        <v>29526</v>
      </c>
      <c r="I1349" s="2">
        <v>1980</v>
      </c>
      <c r="J1349" s="2">
        <v>1988</v>
      </c>
      <c r="K1349" s="3">
        <v>43677</v>
      </c>
      <c r="L1349" s="2">
        <v>0</v>
      </c>
      <c r="M1349" s="2" t="s">
        <v>28</v>
      </c>
      <c r="N1349" s="2">
        <v>61</v>
      </c>
      <c r="O1349" s="2">
        <v>22.49</v>
      </c>
      <c r="P1349" s="2">
        <v>61.23</v>
      </c>
      <c r="Q1349" s="2">
        <v>79.38</v>
      </c>
      <c r="R1349" s="2">
        <v>203.2</v>
      </c>
      <c r="S1349" s="2">
        <v>203.2</v>
      </c>
      <c r="T1349" s="2">
        <v>19.22</v>
      </c>
      <c r="U1349" s="2">
        <v>569</v>
      </c>
      <c r="V1349" s="2" t="s">
        <v>28</v>
      </c>
      <c r="X1349" s="2"/>
      <c r="Y1349" s="2"/>
    </row>
    <row r="1350" spans="1:26" x14ac:dyDescent="0.25">
      <c r="A1350">
        <v>1349</v>
      </c>
      <c r="B1350" t="s">
        <v>1383</v>
      </c>
      <c r="C1350" s="1">
        <v>26036</v>
      </c>
      <c r="D1350" t="s">
        <v>23</v>
      </c>
      <c r="E1350" s="2" t="s">
        <v>169</v>
      </c>
      <c r="F1350" s="2" t="s">
        <v>34</v>
      </c>
      <c r="G1350" s="2" t="s">
        <v>26</v>
      </c>
      <c r="H1350" s="3">
        <v>34274</v>
      </c>
      <c r="I1350" s="2">
        <v>1993</v>
      </c>
      <c r="J1350" s="2">
        <v>2008</v>
      </c>
      <c r="K1350" s="3">
        <v>43677</v>
      </c>
      <c r="L1350" s="2">
        <v>0</v>
      </c>
      <c r="M1350" s="2" t="s">
        <v>28</v>
      </c>
      <c r="N1350" s="2">
        <v>48</v>
      </c>
      <c r="O1350" s="2">
        <v>22.55</v>
      </c>
      <c r="P1350" s="2">
        <v>48.3</v>
      </c>
      <c r="Q1350" s="2">
        <v>95.25</v>
      </c>
      <c r="R1350" s="2">
        <v>203.2</v>
      </c>
      <c r="S1350" s="2">
        <v>203.2</v>
      </c>
      <c r="T1350" s="2">
        <v>23.07</v>
      </c>
      <c r="U1350" s="2">
        <v>914</v>
      </c>
      <c r="V1350" s="2" t="s">
        <v>28</v>
      </c>
      <c r="X1350" s="2"/>
      <c r="Y1350" s="2"/>
    </row>
    <row r="1351" spans="1:26" x14ac:dyDescent="0.25">
      <c r="A1351">
        <v>1350</v>
      </c>
      <c r="B1351" t="s">
        <v>1384</v>
      </c>
      <c r="C1351" s="1">
        <v>25324</v>
      </c>
      <c r="D1351" t="s">
        <v>23</v>
      </c>
      <c r="E1351" s="2" t="s">
        <v>280</v>
      </c>
      <c r="F1351" s="2" t="s">
        <v>34</v>
      </c>
      <c r="G1351" s="2" t="s">
        <v>26</v>
      </c>
      <c r="H1351" s="3">
        <v>33543</v>
      </c>
      <c r="I1351" s="2">
        <v>1991</v>
      </c>
      <c r="J1351" s="2">
        <v>2001</v>
      </c>
      <c r="K1351" s="3">
        <v>43677</v>
      </c>
      <c r="L1351" s="2">
        <v>0</v>
      </c>
      <c r="M1351" s="2" t="s">
        <v>28</v>
      </c>
      <c r="N1351" s="2">
        <v>50</v>
      </c>
      <c r="O1351" s="2">
        <v>22.5</v>
      </c>
      <c r="P1351" s="2">
        <v>50.25</v>
      </c>
      <c r="Q1351" s="2">
        <v>99.79</v>
      </c>
      <c r="R1351" s="2">
        <v>203.2</v>
      </c>
      <c r="S1351" s="2">
        <v>203.2</v>
      </c>
      <c r="T1351" s="2">
        <v>24.17</v>
      </c>
      <c r="U1351" s="2">
        <v>600</v>
      </c>
      <c r="V1351" s="2" t="s">
        <v>28</v>
      </c>
      <c r="X1351" s="2"/>
      <c r="Y1351" s="2"/>
    </row>
    <row r="1352" spans="1:26" x14ac:dyDescent="0.25">
      <c r="A1352">
        <v>1351</v>
      </c>
      <c r="B1352" t="s">
        <v>1385</v>
      </c>
      <c r="C1352" s="1">
        <v>12213</v>
      </c>
      <c r="D1352" t="s">
        <v>23</v>
      </c>
      <c r="E1352" s="2" t="s">
        <v>121</v>
      </c>
      <c r="F1352" s="2" t="s">
        <v>34</v>
      </c>
      <c r="G1352" s="2" t="s">
        <v>30</v>
      </c>
      <c r="H1352" s="3">
        <v>21490</v>
      </c>
      <c r="I1352" s="2">
        <v>1958</v>
      </c>
      <c r="J1352" s="2">
        <v>1961</v>
      </c>
      <c r="K1352" s="3">
        <v>41533</v>
      </c>
      <c r="L1352" s="2">
        <v>1</v>
      </c>
      <c r="M1352" s="2" t="s">
        <v>27</v>
      </c>
      <c r="N1352" s="2">
        <v>80</v>
      </c>
      <c r="O1352" s="2">
        <v>25.4</v>
      </c>
      <c r="P1352" s="2">
        <v>80.27</v>
      </c>
      <c r="Q1352" s="2">
        <v>101.6</v>
      </c>
      <c r="R1352" s="2">
        <v>203.2</v>
      </c>
      <c r="S1352" s="2">
        <v>203.2</v>
      </c>
      <c r="T1352" s="2">
        <v>24.61</v>
      </c>
      <c r="U1352" s="2">
        <v>196</v>
      </c>
      <c r="V1352" s="2" t="s">
        <v>28</v>
      </c>
      <c r="W1352" s="2" t="s">
        <v>4402</v>
      </c>
      <c r="X1352" s="2" t="s">
        <v>4552</v>
      </c>
      <c r="Y1352" s="2" t="s">
        <v>4401</v>
      </c>
      <c r="Z1352" s="2" t="s">
        <v>4902</v>
      </c>
    </row>
    <row r="1353" spans="1:26" x14ac:dyDescent="0.25">
      <c r="A1353">
        <v>1352</v>
      </c>
      <c r="B1353" t="s">
        <v>1386</v>
      </c>
      <c r="C1353" s="1">
        <v>33085</v>
      </c>
      <c r="D1353" t="s">
        <v>23</v>
      </c>
      <c r="E1353" s="2" t="s">
        <v>169</v>
      </c>
      <c r="F1353" s="2" t="s">
        <v>25</v>
      </c>
      <c r="G1353" s="2" t="s">
        <v>30</v>
      </c>
      <c r="H1353" s="3">
        <v>41944</v>
      </c>
      <c r="I1353" s="2">
        <v>2014</v>
      </c>
      <c r="J1353" s="2">
        <v>2016</v>
      </c>
      <c r="K1353" s="3">
        <v>43677</v>
      </c>
      <c r="L1353" s="2">
        <v>0</v>
      </c>
      <c r="M1353" s="2" t="s">
        <v>28</v>
      </c>
      <c r="N1353" s="2">
        <v>28</v>
      </c>
      <c r="O1353" s="2">
        <v>24.25</v>
      </c>
      <c r="P1353" s="2">
        <v>29</v>
      </c>
      <c r="Q1353" s="2">
        <v>102.06</v>
      </c>
      <c r="R1353" s="2">
        <v>203.2</v>
      </c>
      <c r="S1353" s="2">
        <v>203.2</v>
      </c>
      <c r="T1353" s="2">
        <v>24.72</v>
      </c>
      <c r="U1353" s="2">
        <v>41</v>
      </c>
      <c r="V1353" s="2" t="s">
        <v>27</v>
      </c>
      <c r="X1353" s="2"/>
      <c r="Y1353" s="2"/>
    </row>
    <row r="1354" spans="1:26" x14ac:dyDescent="0.25">
      <c r="A1354">
        <v>1353</v>
      </c>
      <c r="B1354" t="s">
        <v>1387</v>
      </c>
      <c r="C1354" s="1">
        <v>34773</v>
      </c>
      <c r="D1354" t="s">
        <v>85</v>
      </c>
      <c r="E1354" s="2" t="s">
        <v>169</v>
      </c>
      <c r="F1354" s="2" t="s">
        <v>34</v>
      </c>
      <c r="G1354" s="2" t="s">
        <v>26</v>
      </c>
      <c r="H1354" s="3">
        <v>41944</v>
      </c>
      <c r="I1354" s="2">
        <v>2014</v>
      </c>
      <c r="J1354" s="2">
        <v>2020</v>
      </c>
      <c r="K1354" s="3">
        <v>43677</v>
      </c>
      <c r="L1354" s="2">
        <v>0</v>
      </c>
      <c r="M1354" s="2" t="s">
        <v>28</v>
      </c>
      <c r="N1354" s="2">
        <v>24</v>
      </c>
      <c r="O1354" s="2">
        <v>19.63</v>
      </c>
      <c r="P1354" s="2">
        <v>24.38</v>
      </c>
      <c r="Q1354" s="2">
        <v>113.4</v>
      </c>
      <c r="R1354" s="2">
        <v>203.2</v>
      </c>
      <c r="S1354" s="2">
        <v>203.2</v>
      </c>
      <c r="T1354" s="2">
        <v>27.46</v>
      </c>
      <c r="U1354" s="2">
        <v>25</v>
      </c>
      <c r="V1354" s="2" t="s">
        <v>28</v>
      </c>
      <c r="X1354" s="2"/>
      <c r="Y1354" s="2"/>
    </row>
    <row r="1355" spans="1:26" x14ac:dyDescent="0.25">
      <c r="A1355">
        <v>1354</v>
      </c>
      <c r="B1355" t="s">
        <v>1388</v>
      </c>
      <c r="C1355" s="1">
        <v>20047</v>
      </c>
      <c r="D1355" t="s">
        <v>23</v>
      </c>
      <c r="E1355" s="2" t="s">
        <v>169</v>
      </c>
      <c r="F1355" s="2" t="s">
        <v>34</v>
      </c>
      <c r="G1355" s="2" t="s">
        <v>26</v>
      </c>
      <c r="H1355" s="3">
        <v>29526</v>
      </c>
      <c r="I1355" s="2">
        <v>1980</v>
      </c>
      <c r="J1355" s="2">
        <v>1981</v>
      </c>
      <c r="K1355" s="3">
        <v>43677</v>
      </c>
      <c r="L1355" s="2">
        <v>0</v>
      </c>
      <c r="M1355" s="2" t="s">
        <v>28</v>
      </c>
      <c r="N1355" s="2">
        <v>64</v>
      </c>
      <c r="O1355" s="2">
        <v>25.95</v>
      </c>
      <c r="P1355" s="2">
        <v>64.7</v>
      </c>
      <c r="Q1355" s="2">
        <v>99.79</v>
      </c>
      <c r="R1355" s="2">
        <v>203.2</v>
      </c>
      <c r="S1355" s="2">
        <v>203.2</v>
      </c>
      <c r="T1355" s="2">
        <v>24.17</v>
      </c>
      <c r="U1355" s="2">
        <v>3</v>
      </c>
      <c r="V1355" s="2" t="s">
        <v>28</v>
      </c>
      <c r="X1355" s="2"/>
      <c r="Y1355" s="2"/>
    </row>
    <row r="1356" spans="1:26" x14ac:dyDescent="0.25">
      <c r="A1356">
        <v>1355</v>
      </c>
      <c r="B1356" t="s">
        <v>1389</v>
      </c>
      <c r="C1356" s="1">
        <v>14575</v>
      </c>
      <c r="D1356" t="s">
        <v>23</v>
      </c>
      <c r="E1356" s="2" t="s">
        <v>80</v>
      </c>
      <c r="F1356" s="2" t="s">
        <v>34</v>
      </c>
      <c r="G1356" s="2" t="s">
        <v>30</v>
      </c>
      <c r="H1356" s="3">
        <v>24777</v>
      </c>
      <c r="I1356" s="2">
        <v>1967</v>
      </c>
      <c r="J1356" s="2">
        <v>1968</v>
      </c>
      <c r="K1356" s="3">
        <v>37977</v>
      </c>
      <c r="L1356" s="2">
        <v>1</v>
      </c>
      <c r="M1356" s="2" t="s">
        <v>27</v>
      </c>
      <c r="N1356" s="2">
        <v>64</v>
      </c>
      <c r="O1356" s="2">
        <v>27.93</v>
      </c>
      <c r="P1356" s="2">
        <v>64.069999999999993</v>
      </c>
      <c r="Q1356" s="2">
        <v>104.33</v>
      </c>
      <c r="R1356" s="2">
        <v>203.2</v>
      </c>
      <c r="S1356" s="2">
        <v>203.2</v>
      </c>
      <c r="T1356" s="2">
        <v>25.27</v>
      </c>
      <c r="U1356" s="2">
        <v>59</v>
      </c>
      <c r="V1356" s="2" t="s">
        <v>28</v>
      </c>
      <c r="W1356" s="2" t="s">
        <v>4399</v>
      </c>
      <c r="X1356" s="2" t="s">
        <v>4575</v>
      </c>
      <c r="Y1356" s="2" t="s">
        <v>4401</v>
      </c>
      <c r="Z1356" s="2" t="s">
        <v>4469</v>
      </c>
    </row>
    <row r="1357" spans="1:26" x14ac:dyDescent="0.25">
      <c r="A1357">
        <v>1356</v>
      </c>
      <c r="B1357" t="s">
        <v>1390</v>
      </c>
      <c r="C1357" s="1">
        <v>16967</v>
      </c>
      <c r="D1357" t="s">
        <v>23</v>
      </c>
      <c r="E1357" s="2" t="s">
        <v>121</v>
      </c>
      <c r="F1357" s="2" t="s">
        <v>34</v>
      </c>
      <c r="G1357" s="2" t="s">
        <v>26</v>
      </c>
      <c r="H1357" s="3">
        <v>25143</v>
      </c>
      <c r="I1357" s="2">
        <v>1968</v>
      </c>
      <c r="J1357" s="2">
        <v>1972</v>
      </c>
      <c r="K1357" s="3">
        <v>41913</v>
      </c>
      <c r="L1357" s="2">
        <v>1</v>
      </c>
      <c r="M1357" s="2" t="s">
        <v>27</v>
      </c>
      <c r="N1357" s="2">
        <v>68</v>
      </c>
      <c r="O1357" s="2">
        <v>22.38</v>
      </c>
      <c r="P1357" s="2">
        <v>68.3</v>
      </c>
      <c r="Q1357" s="2">
        <v>99.34</v>
      </c>
      <c r="R1357" s="2">
        <v>203.2</v>
      </c>
      <c r="S1357" s="2">
        <v>203.2</v>
      </c>
      <c r="T1357" s="2">
        <v>24.06</v>
      </c>
      <c r="U1357" s="2">
        <v>120</v>
      </c>
      <c r="V1357" s="2" t="s">
        <v>28</v>
      </c>
      <c r="W1357" s="2" t="s">
        <v>4385</v>
      </c>
      <c r="X1357" s="2" t="s">
        <v>4385</v>
      </c>
      <c r="Y1357" s="2" t="s">
        <v>4386</v>
      </c>
      <c r="Z1357" s="2" t="s">
        <v>4896</v>
      </c>
    </row>
    <row r="1358" spans="1:26" x14ac:dyDescent="0.25">
      <c r="A1358">
        <v>1357</v>
      </c>
      <c r="B1358" t="s">
        <v>1391</v>
      </c>
      <c r="C1358" s="1">
        <v>30635</v>
      </c>
      <c r="D1358" t="s">
        <v>23</v>
      </c>
      <c r="E1358" s="2" t="s">
        <v>772</v>
      </c>
      <c r="F1358" s="2" t="s">
        <v>25</v>
      </c>
      <c r="G1358" s="2" t="s">
        <v>30</v>
      </c>
      <c r="H1358" s="3">
        <v>37926</v>
      </c>
      <c r="I1358" s="2">
        <v>2003</v>
      </c>
      <c r="J1358" s="2">
        <v>2013</v>
      </c>
      <c r="K1358" s="3">
        <v>43677</v>
      </c>
      <c r="L1358" s="2">
        <v>0</v>
      </c>
      <c r="M1358" s="2" t="s">
        <v>28</v>
      </c>
      <c r="N1358" s="2">
        <v>35</v>
      </c>
      <c r="O1358" s="2">
        <v>19.96</v>
      </c>
      <c r="P1358" s="2">
        <v>35.71</v>
      </c>
      <c r="Q1358" s="2">
        <v>99.79</v>
      </c>
      <c r="R1358" s="2">
        <v>203.2</v>
      </c>
      <c r="S1358" s="2">
        <v>203.2</v>
      </c>
      <c r="T1358" s="2">
        <v>24.17</v>
      </c>
      <c r="U1358" s="2">
        <v>567</v>
      </c>
      <c r="V1358" s="2" t="s">
        <v>28</v>
      </c>
      <c r="X1358" s="2"/>
      <c r="Y1358" s="2"/>
    </row>
    <row r="1359" spans="1:26" x14ac:dyDescent="0.25">
      <c r="A1359">
        <v>1358</v>
      </c>
      <c r="B1359" t="s">
        <v>1392</v>
      </c>
      <c r="C1359" s="1">
        <v>24436</v>
      </c>
      <c r="D1359" t="s">
        <v>23</v>
      </c>
      <c r="E1359" s="2" t="s">
        <v>280</v>
      </c>
      <c r="F1359" s="2" t="s">
        <v>34</v>
      </c>
      <c r="G1359" s="2" t="s">
        <v>26</v>
      </c>
      <c r="H1359" s="3">
        <v>32813</v>
      </c>
      <c r="I1359" s="2">
        <v>1989</v>
      </c>
      <c r="J1359" s="2">
        <v>1993</v>
      </c>
      <c r="K1359" s="3">
        <v>43677</v>
      </c>
      <c r="L1359" s="2">
        <v>0</v>
      </c>
      <c r="M1359" s="2" t="s">
        <v>28</v>
      </c>
      <c r="N1359" s="2">
        <v>52</v>
      </c>
      <c r="O1359" s="2">
        <v>22.93</v>
      </c>
      <c r="P1359" s="2">
        <v>52.68</v>
      </c>
      <c r="Q1359" s="2">
        <v>88.45</v>
      </c>
      <c r="R1359" s="2">
        <v>203.2</v>
      </c>
      <c r="S1359" s="2">
        <v>203.2</v>
      </c>
      <c r="T1359" s="2">
        <v>21.42</v>
      </c>
      <c r="U1359" s="2">
        <v>144</v>
      </c>
      <c r="V1359" s="2" t="s">
        <v>27</v>
      </c>
      <c r="X1359" s="2"/>
      <c r="Y1359" s="2"/>
    </row>
    <row r="1360" spans="1:26" x14ac:dyDescent="0.25">
      <c r="A1360">
        <v>1359</v>
      </c>
      <c r="B1360" t="s">
        <v>1393</v>
      </c>
      <c r="C1360" s="1">
        <v>23555</v>
      </c>
      <c r="D1360" t="s">
        <v>23</v>
      </c>
      <c r="E1360" s="2" t="s">
        <v>169</v>
      </c>
      <c r="F1360" s="2" t="s">
        <v>34</v>
      </c>
      <c r="G1360" s="2" t="s">
        <v>26</v>
      </c>
      <c r="H1360" s="3">
        <v>31717</v>
      </c>
      <c r="I1360" s="2">
        <v>1986</v>
      </c>
      <c r="J1360" s="2">
        <v>2000</v>
      </c>
      <c r="K1360" s="3">
        <v>43677</v>
      </c>
      <c r="L1360" s="2">
        <v>0</v>
      </c>
      <c r="M1360" s="2" t="s">
        <v>28</v>
      </c>
      <c r="N1360" s="2">
        <v>55</v>
      </c>
      <c r="O1360" s="2">
        <v>22.35</v>
      </c>
      <c r="P1360" s="2">
        <v>55.09</v>
      </c>
      <c r="Q1360" s="2">
        <v>99.79</v>
      </c>
      <c r="R1360" s="2">
        <v>203.2</v>
      </c>
      <c r="S1360" s="2">
        <v>203.2</v>
      </c>
      <c r="T1360" s="2">
        <v>24.17</v>
      </c>
      <c r="U1360" s="2">
        <v>943</v>
      </c>
      <c r="V1360" s="2" t="s">
        <v>28</v>
      </c>
      <c r="X1360" s="2"/>
      <c r="Y1360" s="2"/>
    </row>
    <row r="1361" spans="1:26" x14ac:dyDescent="0.25">
      <c r="A1361">
        <v>1360</v>
      </c>
      <c r="B1361" t="s">
        <v>1394</v>
      </c>
      <c r="C1361" s="1">
        <v>22321</v>
      </c>
      <c r="D1361" t="s">
        <v>23</v>
      </c>
      <c r="E1361" s="2" t="s">
        <v>4373</v>
      </c>
      <c r="F1361" s="2" t="s">
        <v>34</v>
      </c>
      <c r="G1361" s="2" t="s">
        <v>30</v>
      </c>
      <c r="H1361" s="3">
        <v>30621</v>
      </c>
      <c r="I1361" s="2">
        <v>1983</v>
      </c>
      <c r="J1361" s="2">
        <v>1984</v>
      </c>
      <c r="K1361" s="3">
        <v>43677</v>
      </c>
      <c r="L1361" s="2">
        <v>0</v>
      </c>
      <c r="M1361" s="2" t="s">
        <v>28</v>
      </c>
      <c r="N1361" s="2">
        <v>58</v>
      </c>
      <c r="O1361" s="2">
        <v>22.72</v>
      </c>
      <c r="P1361" s="2">
        <v>58.47</v>
      </c>
      <c r="Q1361" s="2">
        <v>104.33</v>
      </c>
      <c r="R1361" s="2">
        <v>203.2</v>
      </c>
      <c r="S1361" s="2">
        <v>203.2</v>
      </c>
      <c r="T1361" s="2">
        <v>25.27</v>
      </c>
      <c r="U1361" s="2">
        <v>7</v>
      </c>
      <c r="V1361" s="2" t="s">
        <v>28</v>
      </c>
      <c r="X1361" s="2"/>
      <c r="Y1361" s="2"/>
    </row>
    <row r="1362" spans="1:26" x14ac:dyDescent="0.25">
      <c r="A1362">
        <v>1361</v>
      </c>
      <c r="B1362" t="s">
        <v>1395</v>
      </c>
      <c r="C1362" s="1">
        <v>24010</v>
      </c>
      <c r="D1362" t="s">
        <v>23</v>
      </c>
      <c r="E1362" s="2" t="s">
        <v>280</v>
      </c>
      <c r="F1362" s="2" t="s">
        <v>34</v>
      </c>
      <c r="G1362" s="2" t="s">
        <v>26</v>
      </c>
      <c r="H1362" s="3">
        <v>32082</v>
      </c>
      <c r="I1362" s="2">
        <v>1987</v>
      </c>
      <c r="J1362" s="2">
        <v>2004</v>
      </c>
      <c r="K1362" s="3">
        <v>43677</v>
      </c>
      <c r="L1362" s="2">
        <v>0</v>
      </c>
      <c r="M1362" s="2" t="s">
        <v>28</v>
      </c>
      <c r="N1362" s="2">
        <v>53</v>
      </c>
      <c r="O1362" s="2">
        <v>22.1</v>
      </c>
      <c r="P1362" s="2">
        <v>53.85</v>
      </c>
      <c r="Q1362" s="2">
        <v>95.25</v>
      </c>
      <c r="R1362" s="2">
        <v>203.2</v>
      </c>
      <c r="S1362" s="2">
        <v>203.2</v>
      </c>
      <c r="T1362" s="2">
        <v>23.07</v>
      </c>
      <c r="U1362" s="2">
        <v>1178</v>
      </c>
      <c r="V1362" s="2" t="s">
        <v>28</v>
      </c>
      <c r="X1362" s="2"/>
      <c r="Y1362" s="2"/>
    </row>
    <row r="1363" spans="1:26" x14ac:dyDescent="0.25">
      <c r="A1363">
        <v>1362</v>
      </c>
      <c r="B1363" t="s">
        <v>1396</v>
      </c>
      <c r="C1363" s="1">
        <v>21267</v>
      </c>
      <c r="D1363" t="s">
        <v>23</v>
      </c>
      <c r="E1363" s="2" t="s">
        <v>169</v>
      </c>
      <c r="F1363" s="2" t="s">
        <v>34</v>
      </c>
      <c r="G1363" s="2" t="s">
        <v>26</v>
      </c>
      <c r="H1363" s="3">
        <v>30256</v>
      </c>
      <c r="I1363" s="2">
        <v>1982</v>
      </c>
      <c r="J1363" s="2">
        <v>1986</v>
      </c>
      <c r="K1363" s="3">
        <v>43677</v>
      </c>
      <c r="L1363" s="2">
        <v>0</v>
      </c>
      <c r="M1363" s="2" t="s">
        <v>28</v>
      </c>
      <c r="N1363" s="2">
        <v>61</v>
      </c>
      <c r="O1363" s="2">
        <v>24.61</v>
      </c>
      <c r="P1363" s="2">
        <v>61.36</v>
      </c>
      <c r="Q1363" s="2">
        <v>99.79</v>
      </c>
      <c r="R1363" s="2">
        <v>203.2</v>
      </c>
      <c r="S1363" s="2">
        <v>203.2</v>
      </c>
      <c r="T1363" s="2">
        <v>24.17</v>
      </c>
      <c r="U1363" s="2">
        <v>234</v>
      </c>
      <c r="V1363" s="2" t="s">
        <v>28</v>
      </c>
      <c r="X1363" s="2"/>
      <c r="Y1363" s="2"/>
    </row>
    <row r="1364" spans="1:26" x14ac:dyDescent="0.25">
      <c r="A1364">
        <v>1363</v>
      </c>
      <c r="B1364" t="s">
        <v>1397</v>
      </c>
      <c r="C1364" s="1">
        <v>17776</v>
      </c>
      <c r="D1364" t="s">
        <v>23</v>
      </c>
      <c r="E1364" s="2" t="s">
        <v>121</v>
      </c>
      <c r="F1364" s="2" t="s">
        <v>34</v>
      </c>
      <c r="G1364" s="2" t="s">
        <v>26</v>
      </c>
      <c r="H1364" s="3">
        <v>26238</v>
      </c>
      <c r="I1364" s="2">
        <v>1971</v>
      </c>
      <c r="J1364" s="2">
        <v>1978</v>
      </c>
      <c r="K1364" s="3">
        <v>39228</v>
      </c>
      <c r="L1364" s="2">
        <v>1</v>
      </c>
      <c r="M1364" s="2" t="s">
        <v>27</v>
      </c>
      <c r="N1364" s="2">
        <v>58</v>
      </c>
      <c r="O1364" s="2">
        <v>23.17</v>
      </c>
      <c r="P1364" s="2">
        <v>58.73</v>
      </c>
      <c r="Q1364" s="2">
        <v>99.79</v>
      </c>
      <c r="R1364" s="2">
        <v>203.2</v>
      </c>
      <c r="S1364" s="2">
        <v>203.2</v>
      </c>
      <c r="T1364" s="2">
        <v>24.17</v>
      </c>
      <c r="U1364" s="2">
        <v>457</v>
      </c>
      <c r="V1364" s="2" t="s">
        <v>28</v>
      </c>
      <c r="W1364" s="2" t="s">
        <v>4402</v>
      </c>
      <c r="X1364" s="2" t="s">
        <v>4576</v>
      </c>
      <c r="Y1364" s="2" t="s">
        <v>4577</v>
      </c>
      <c r="Z1364" s="2" t="s">
        <v>4902</v>
      </c>
    </row>
    <row r="1365" spans="1:26" x14ac:dyDescent="0.25">
      <c r="A1365">
        <v>1364</v>
      </c>
      <c r="B1365" t="s">
        <v>1398</v>
      </c>
      <c r="C1365" s="1">
        <v>28138</v>
      </c>
      <c r="D1365" t="s">
        <v>23</v>
      </c>
      <c r="E1365" s="2" t="s">
        <v>280</v>
      </c>
      <c r="F1365" s="2" t="s">
        <v>34</v>
      </c>
      <c r="G1365" s="2" t="s">
        <v>26</v>
      </c>
      <c r="H1365" s="3">
        <v>36465</v>
      </c>
      <c r="I1365" s="2">
        <v>1999</v>
      </c>
      <c r="J1365" s="2">
        <v>2011</v>
      </c>
      <c r="K1365" s="3">
        <v>43677</v>
      </c>
      <c r="L1365" s="2">
        <v>0</v>
      </c>
      <c r="M1365" s="2" t="s">
        <v>28</v>
      </c>
      <c r="N1365" s="2">
        <v>42</v>
      </c>
      <c r="O1365" s="2">
        <v>22.8</v>
      </c>
      <c r="P1365" s="2">
        <v>42.54</v>
      </c>
      <c r="Q1365" s="2">
        <v>97.52</v>
      </c>
      <c r="R1365" s="2">
        <v>203.2</v>
      </c>
      <c r="S1365" s="2">
        <v>203.2</v>
      </c>
      <c r="T1365" s="2">
        <v>23.62</v>
      </c>
      <c r="U1365" s="2">
        <v>864</v>
      </c>
      <c r="V1365" s="2" t="s">
        <v>28</v>
      </c>
      <c r="X1365" s="2"/>
      <c r="Y1365" s="2"/>
    </row>
    <row r="1366" spans="1:26" x14ac:dyDescent="0.25">
      <c r="A1366">
        <v>1365</v>
      </c>
      <c r="B1366" t="s">
        <v>1399</v>
      </c>
      <c r="C1366" s="1">
        <v>30703</v>
      </c>
      <c r="D1366" t="s">
        <v>23</v>
      </c>
      <c r="E1366" s="2" t="s">
        <v>169</v>
      </c>
      <c r="F1366" s="2" t="s">
        <v>34</v>
      </c>
      <c r="G1366" s="2" t="s">
        <v>26</v>
      </c>
      <c r="H1366" s="3">
        <v>39022</v>
      </c>
      <c r="I1366" s="2">
        <v>2006</v>
      </c>
      <c r="J1366" s="2">
        <v>2011</v>
      </c>
      <c r="K1366" s="3">
        <v>43677</v>
      </c>
      <c r="L1366" s="2">
        <v>0</v>
      </c>
      <c r="M1366" s="2" t="s">
        <v>28</v>
      </c>
      <c r="N1366" s="2">
        <v>35</v>
      </c>
      <c r="O1366" s="2">
        <v>22.78</v>
      </c>
      <c r="P1366" s="2">
        <v>35.520000000000003</v>
      </c>
      <c r="Q1366" s="2">
        <v>108.86</v>
      </c>
      <c r="R1366" s="2">
        <v>203.2</v>
      </c>
      <c r="S1366" s="2">
        <v>203.2</v>
      </c>
      <c r="T1366" s="2">
        <v>26.36</v>
      </c>
      <c r="U1366" s="2">
        <v>239</v>
      </c>
      <c r="V1366" s="2" t="s">
        <v>28</v>
      </c>
      <c r="X1366" s="2"/>
      <c r="Y1366" s="2"/>
    </row>
    <row r="1367" spans="1:26" x14ac:dyDescent="0.25">
      <c r="A1367">
        <v>1366</v>
      </c>
      <c r="B1367" t="s">
        <v>1400</v>
      </c>
      <c r="C1367" s="1">
        <v>24257</v>
      </c>
      <c r="D1367" t="s">
        <v>23</v>
      </c>
      <c r="E1367" s="2" t="s">
        <v>169</v>
      </c>
      <c r="F1367" s="2" t="s">
        <v>34</v>
      </c>
      <c r="G1367" s="2" t="s">
        <v>30</v>
      </c>
      <c r="H1367" s="3">
        <v>32813</v>
      </c>
      <c r="I1367" s="2">
        <v>1989</v>
      </c>
      <c r="J1367" s="2">
        <v>1992</v>
      </c>
      <c r="K1367" s="3">
        <v>43677</v>
      </c>
      <c r="L1367" s="2">
        <v>0</v>
      </c>
      <c r="M1367" s="2" t="s">
        <v>28</v>
      </c>
      <c r="N1367" s="2">
        <v>53</v>
      </c>
      <c r="O1367" s="2">
        <v>23.43</v>
      </c>
      <c r="P1367" s="2">
        <v>53.17</v>
      </c>
      <c r="Q1367" s="2">
        <v>106.59</v>
      </c>
      <c r="R1367" s="2">
        <v>203.2</v>
      </c>
      <c r="S1367" s="2">
        <v>203.2</v>
      </c>
      <c r="T1367" s="2">
        <v>25.82</v>
      </c>
      <c r="U1367" s="2">
        <v>138</v>
      </c>
      <c r="V1367" s="2" t="s">
        <v>28</v>
      </c>
      <c r="X1367" s="2"/>
      <c r="Y1367" s="2"/>
    </row>
    <row r="1368" spans="1:26" x14ac:dyDescent="0.25">
      <c r="A1368">
        <v>1367</v>
      </c>
      <c r="B1368" t="s">
        <v>1401</v>
      </c>
      <c r="C1368" s="1">
        <v>13942</v>
      </c>
      <c r="D1368" t="s">
        <v>23</v>
      </c>
      <c r="E1368" s="2" t="s">
        <v>169</v>
      </c>
      <c r="F1368" s="2" t="s">
        <v>34</v>
      </c>
      <c r="G1368" s="2" t="s">
        <v>30</v>
      </c>
      <c r="H1368" s="3">
        <v>22586</v>
      </c>
      <c r="I1368" s="2">
        <v>1961</v>
      </c>
      <c r="J1368" s="2">
        <v>1962</v>
      </c>
      <c r="K1368" s="3">
        <v>43677</v>
      </c>
      <c r="L1368" s="2">
        <v>0</v>
      </c>
      <c r="M1368" s="2" t="s">
        <v>28</v>
      </c>
      <c r="N1368" s="2">
        <v>81</v>
      </c>
      <c r="O1368" s="2">
        <v>23.67</v>
      </c>
      <c r="P1368" s="2">
        <v>81.41</v>
      </c>
      <c r="Q1368" s="2">
        <v>106.59</v>
      </c>
      <c r="R1368" s="2">
        <v>203.2</v>
      </c>
      <c r="S1368" s="2">
        <v>203.2</v>
      </c>
      <c r="T1368" s="2">
        <v>25.82</v>
      </c>
      <c r="U1368" s="2">
        <v>37</v>
      </c>
      <c r="V1368" s="2" t="s">
        <v>28</v>
      </c>
      <c r="X1368" s="2"/>
      <c r="Y1368" s="2"/>
    </row>
    <row r="1369" spans="1:26" x14ac:dyDescent="0.25">
      <c r="A1369">
        <v>1368</v>
      </c>
      <c r="B1369" t="s">
        <v>1402</v>
      </c>
      <c r="C1369" s="1">
        <v>21241</v>
      </c>
      <c r="D1369" t="s">
        <v>23</v>
      </c>
      <c r="E1369" s="2" t="s">
        <v>169</v>
      </c>
      <c r="F1369" s="2" t="s">
        <v>34</v>
      </c>
      <c r="G1369" s="2" t="s">
        <v>30</v>
      </c>
      <c r="H1369" s="3">
        <v>29891</v>
      </c>
      <c r="I1369" s="2">
        <v>1981</v>
      </c>
      <c r="J1369" s="2">
        <v>1995</v>
      </c>
      <c r="K1369" s="3">
        <v>43677</v>
      </c>
      <c r="L1369" s="2">
        <v>0</v>
      </c>
      <c r="M1369" s="2" t="s">
        <v>28</v>
      </c>
      <c r="N1369" s="2">
        <v>61</v>
      </c>
      <c r="O1369" s="2">
        <v>23.68</v>
      </c>
      <c r="P1369" s="2">
        <v>61.43</v>
      </c>
      <c r="Q1369" s="2">
        <v>96.61</v>
      </c>
      <c r="R1369" s="2">
        <v>203.2</v>
      </c>
      <c r="S1369" s="2">
        <v>203.2</v>
      </c>
      <c r="T1369" s="2">
        <v>23.4</v>
      </c>
      <c r="U1369" s="2">
        <v>880</v>
      </c>
      <c r="V1369" s="2" t="s">
        <v>28</v>
      </c>
      <c r="X1369" s="2"/>
      <c r="Y1369" s="2"/>
    </row>
    <row r="1370" spans="1:26" x14ac:dyDescent="0.25">
      <c r="A1370">
        <v>1369</v>
      </c>
      <c r="B1370" t="s">
        <v>1403</v>
      </c>
      <c r="C1370" s="1">
        <v>24745</v>
      </c>
      <c r="D1370" t="s">
        <v>23</v>
      </c>
      <c r="E1370" s="2" t="s">
        <v>169</v>
      </c>
      <c r="F1370" s="2" t="s">
        <v>34</v>
      </c>
      <c r="G1370" s="2" t="s">
        <v>30</v>
      </c>
      <c r="H1370" s="3">
        <v>33543</v>
      </c>
      <c r="I1370" s="2">
        <v>1991</v>
      </c>
      <c r="J1370" s="2">
        <v>1995</v>
      </c>
      <c r="K1370" s="3">
        <v>43677</v>
      </c>
      <c r="L1370" s="2">
        <v>0</v>
      </c>
      <c r="M1370" s="2" t="s">
        <v>28</v>
      </c>
      <c r="N1370" s="2">
        <v>51</v>
      </c>
      <c r="O1370" s="2">
        <v>24.09</v>
      </c>
      <c r="P1370" s="2">
        <v>51.83</v>
      </c>
      <c r="Q1370" s="2">
        <v>106.59</v>
      </c>
      <c r="R1370" s="2">
        <v>203.2</v>
      </c>
      <c r="S1370" s="2">
        <v>203.2</v>
      </c>
      <c r="T1370" s="2">
        <v>25.82</v>
      </c>
      <c r="U1370" s="2">
        <v>127</v>
      </c>
      <c r="V1370" s="2" t="s">
        <v>28</v>
      </c>
      <c r="X1370" s="2"/>
      <c r="Y1370" s="2"/>
    </row>
    <row r="1371" spans="1:26" x14ac:dyDescent="0.25">
      <c r="A1371">
        <v>1370</v>
      </c>
      <c r="B1371" t="s">
        <v>1404</v>
      </c>
      <c r="C1371" s="1">
        <v>21995</v>
      </c>
      <c r="D1371" t="s">
        <v>23</v>
      </c>
      <c r="E1371" s="2" t="s">
        <v>169</v>
      </c>
      <c r="F1371" s="2" t="s">
        <v>25</v>
      </c>
      <c r="G1371" s="2" t="s">
        <v>30</v>
      </c>
      <c r="H1371" s="3">
        <v>30621</v>
      </c>
      <c r="I1371" s="2">
        <v>1983</v>
      </c>
      <c r="J1371" s="2">
        <v>1985</v>
      </c>
      <c r="K1371" s="3">
        <v>43677</v>
      </c>
      <c r="L1371" s="2">
        <v>0</v>
      </c>
      <c r="M1371" s="2" t="s">
        <v>28</v>
      </c>
      <c r="N1371" s="2">
        <v>59</v>
      </c>
      <c r="O1371" s="2">
        <v>23.62</v>
      </c>
      <c r="P1371" s="2">
        <v>59.36</v>
      </c>
      <c r="Q1371" s="2">
        <v>97.52</v>
      </c>
      <c r="R1371" s="2">
        <v>203.2</v>
      </c>
      <c r="S1371" s="2">
        <v>203.2</v>
      </c>
      <c r="T1371" s="2">
        <v>23.62</v>
      </c>
      <c r="U1371" s="2">
        <v>32</v>
      </c>
      <c r="V1371" s="2" t="s">
        <v>27</v>
      </c>
      <c r="X1371" s="2"/>
      <c r="Y1371" s="2"/>
    </row>
    <row r="1372" spans="1:26" x14ac:dyDescent="0.25">
      <c r="A1372">
        <v>1371</v>
      </c>
      <c r="B1372" t="s">
        <v>1405</v>
      </c>
      <c r="C1372" s="1">
        <v>21028</v>
      </c>
      <c r="D1372" t="s">
        <v>23</v>
      </c>
      <c r="E1372" s="2" t="s">
        <v>169</v>
      </c>
      <c r="F1372" s="2" t="s">
        <v>34</v>
      </c>
      <c r="G1372" s="2" t="s">
        <v>26</v>
      </c>
      <c r="H1372" s="3">
        <v>29526</v>
      </c>
      <c r="I1372" s="2">
        <v>1980</v>
      </c>
      <c r="J1372" s="2">
        <v>1983</v>
      </c>
      <c r="K1372" s="3">
        <v>43677</v>
      </c>
      <c r="L1372" s="2">
        <v>0</v>
      </c>
      <c r="M1372" s="2" t="s">
        <v>28</v>
      </c>
      <c r="N1372" s="2">
        <v>62</v>
      </c>
      <c r="O1372" s="2">
        <v>23.27</v>
      </c>
      <c r="P1372" s="2">
        <v>62.01</v>
      </c>
      <c r="Q1372" s="2">
        <v>97.52</v>
      </c>
      <c r="R1372" s="2">
        <v>203.2</v>
      </c>
      <c r="S1372" s="2">
        <v>203.2</v>
      </c>
      <c r="T1372" s="2">
        <v>23.62</v>
      </c>
      <c r="U1372" s="2">
        <v>103</v>
      </c>
      <c r="V1372" s="2" t="s">
        <v>28</v>
      </c>
      <c r="X1372" s="2"/>
      <c r="Y1372" s="2"/>
    </row>
    <row r="1373" spans="1:26" x14ac:dyDescent="0.25">
      <c r="A1373">
        <v>1372</v>
      </c>
      <c r="B1373" t="s">
        <v>1406</v>
      </c>
      <c r="C1373" s="1">
        <v>29967</v>
      </c>
      <c r="D1373" t="s">
        <v>23</v>
      </c>
      <c r="E1373" s="2" t="s">
        <v>169</v>
      </c>
      <c r="F1373" s="2" t="s">
        <v>34</v>
      </c>
      <c r="G1373" s="2" t="s">
        <v>26</v>
      </c>
      <c r="H1373" s="3">
        <v>38292</v>
      </c>
      <c r="I1373" s="2">
        <v>2004</v>
      </c>
      <c r="J1373" s="2">
        <v>2007</v>
      </c>
      <c r="K1373" s="3">
        <v>43028</v>
      </c>
      <c r="L1373" s="2">
        <v>1</v>
      </c>
      <c r="M1373" s="2" t="s">
        <v>27</v>
      </c>
      <c r="N1373" s="2">
        <v>35</v>
      </c>
      <c r="O1373" s="2">
        <v>22.79</v>
      </c>
      <c r="P1373" s="2">
        <v>35.76</v>
      </c>
      <c r="Q1373" s="2">
        <v>108.86</v>
      </c>
      <c r="R1373" s="2">
        <v>203.2</v>
      </c>
      <c r="S1373" s="2">
        <v>203.2</v>
      </c>
      <c r="T1373" s="2">
        <v>26.36</v>
      </c>
      <c r="U1373" s="2">
        <v>136</v>
      </c>
      <c r="V1373" s="2" t="s">
        <v>28</v>
      </c>
      <c r="W1373" s="2" t="s">
        <v>4578</v>
      </c>
      <c r="X1373" s="2" t="s">
        <v>4579</v>
      </c>
      <c r="Y1373" s="2" t="s">
        <v>4580</v>
      </c>
      <c r="Z1373" s="2" t="s">
        <v>4435</v>
      </c>
    </row>
    <row r="1374" spans="1:26" x14ac:dyDescent="0.25">
      <c r="A1374">
        <v>1373</v>
      </c>
      <c r="B1374" t="s">
        <v>1407</v>
      </c>
      <c r="C1374" s="1">
        <v>27028</v>
      </c>
      <c r="D1374" t="s">
        <v>23</v>
      </c>
      <c r="E1374" s="2" t="s">
        <v>169</v>
      </c>
      <c r="F1374" s="2" t="s">
        <v>34</v>
      </c>
      <c r="G1374" s="2" t="s">
        <v>26</v>
      </c>
      <c r="H1374" s="3">
        <v>35004</v>
      </c>
      <c r="I1374" s="2">
        <v>1995</v>
      </c>
      <c r="J1374" s="2">
        <v>2003</v>
      </c>
      <c r="K1374" s="3">
        <v>43677</v>
      </c>
      <c r="L1374" s="2">
        <v>0</v>
      </c>
      <c r="M1374" s="2" t="s">
        <v>28</v>
      </c>
      <c r="N1374" s="2">
        <v>45</v>
      </c>
      <c r="O1374" s="2">
        <v>21.84</v>
      </c>
      <c r="P1374" s="2">
        <v>45.58</v>
      </c>
      <c r="Q1374" s="2">
        <v>113.4</v>
      </c>
      <c r="R1374" s="2">
        <v>203.2</v>
      </c>
      <c r="S1374" s="2">
        <v>203.2</v>
      </c>
      <c r="T1374" s="2">
        <v>27.46</v>
      </c>
      <c r="U1374" s="2">
        <v>403</v>
      </c>
      <c r="V1374" s="2" t="s">
        <v>28</v>
      </c>
      <c r="X1374" s="2"/>
      <c r="Y1374" s="2"/>
    </row>
    <row r="1375" spans="1:26" x14ac:dyDescent="0.25">
      <c r="A1375">
        <v>1374</v>
      </c>
      <c r="B1375" t="s">
        <v>1408</v>
      </c>
      <c r="C1375" s="1">
        <v>20331</v>
      </c>
      <c r="D1375" t="s">
        <v>23</v>
      </c>
      <c r="E1375" s="2" t="s">
        <v>280</v>
      </c>
      <c r="F1375" s="2" t="s">
        <v>34</v>
      </c>
      <c r="G1375" s="2" t="s">
        <v>26</v>
      </c>
      <c r="H1375" s="3">
        <v>28430</v>
      </c>
      <c r="I1375" s="2">
        <v>1977</v>
      </c>
      <c r="J1375" s="2">
        <v>1991</v>
      </c>
      <c r="K1375" s="3">
        <v>43677</v>
      </c>
      <c r="L1375" s="2">
        <v>0</v>
      </c>
      <c r="M1375" s="2" t="s">
        <v>28</v>
      </c>
      <c r="N1375" s="2">
        <v>63</v>
      </c>
      <c r="O1375" s="2">
        <v>22.17</v>
      </c>
      <c r="P1375" s="2">
        <v>63.92</v>
      </c>
      <c r="Q1375" s="2">
        <v>92.99</v>
      </c>
      <c r="R1375" s="2">
        <v>203.2</v>
      </c>
      <c r="S1375" s="2">
        <v>203.2</v>
      </c>
      <c r="T1375" s="2">
        <v>22.52</v>
      </c>
      <c r="U1375" s="2">
        <v>919</v>
      </c>
      <c r="V1375" s="2" t="s">
        <v>28</v>
      </c>
      <c r="X1375" s="2"/>
      <c r="Y1375" s="2"/>
    </row>
    <row r="1376" spans="1:26" x14ac:dyDescent="0.25">
      <c r="A1376">
        <v>1375</v>
      </c>
      <c r="B1376" t="s">
        <v>1409</v>
      </c>
      <c r="C1376" s="1">
        <v>31715</v>
      </c>
      <c r="D1376" t="s">
        <v>23</v>
      </c>
      <c r="E1376" s="2" t="s">
        <v>169</v>
      </c>
      <c r="F1376" s="2" t="s">
        <v>34</v>
      </c>
      <c r="G1376" s="2" t="s">
        <v>26</v>
      </c>
      <c r="H1376" s="3">
        <v>40848</v>
      </c>
      <c r="I1376" s="2">
        <v>2011</v>
      </c>
      <c r="J1376" s="2">
        <v>2012</v>
      </c>
      <c r="K1376" s="3">
        <v>43677</v>
      </c>
      <c r="L1376" s="2">
        <v>0</v>
      </c>
      <c r="M1376" s="2" t="s">
        <v>28</v>
      </c>
      <c r="N1376" s="2">
        <v>32</v>
      </c>
      <c r="O1376" s="2">
        <v>25</v>
      </c>
      <c r="P1376" s="2">
        <v>32.75</v>
      </c>
      <c r="Q1376" s="2">
        <v>105.23</v>
      </c>
      <c r="R1376" s="2">
        <v>203.2</v>
      </c>
      <c r="S1376" s="2">
        <v>203.2</v>
      </c>
      <c r="T1376" s="2">
        <v>25.49</v>
      </c>
      <c r="U1376" s="2">
        <v>5</v>
      </c>
      <c r="V1376" s="2" t="s">
        <v>28</v>
      </c>
      <c r="X1376" s="2"/>
      <c r="Y1376" s="2"/>
    </row>
    <row r="1377" spans="1:26" x14ac:dyDescent="0.25">
      <c r="A1377">
        <v>1376</v>
      </c>
      <c r="B1377" t="s">
        <v>1410</v>
      </c>
      <c r="C1377" s="1">
        <v>23003</v>
      </c>
      <c r="D1377" t="s">
        <v>23</v>
      </c>
      <c r="E1377" s="2" t="s">
        <v>772</v>
      </c>
      <c r="F1377" s="2" t="s">
        <v>34</v>
      </c>
      <c r="G1377" s="2" t="s">
        <v>26</v>
      </c>
      <c r="H1377" s="3">
        <v>31352</v>
      </c>
      <c r="I1377" s="2">
        <v>1985</v>
      </c>
      <c r="J1377" s="2">
        <v>1996</v>
      </c>
      <c r="K1377" s="3">
        <v>43677</v>
      </c>
      <c r="L1377" s="2">
        <v>0</v>
      </c>
      <c r="M1377" s="2" t="s">
        <v>28</v>
      </c>
      <c r="N1377" s="2">
        <v>56</v>
      </c>
      <c r="O1377" s="2">
        <v>22.86</v>
      </c>
      <c r="P1377" s="2">
        <v>56.6</v>
      </c>
      <c r="Q1377" s="2">
        <v>90.72</v>
      </c>
      <c r="R1377" s="2">
        <v>203.2</v>
      </c>
      <c r="S1377" s="2">
        <v>203.2</v>
      </c>
      <c r="T1377" s="2">
        <v>21.97</v>
      </c>
      <c r="U1377" s="2">
        <v>443</v>
      </c>
      <c r="V1377" s="2" t="s">
        <v>28</v>
      </c>
      <c r="X1377" s="2"/>
      <c r="Y1377" s="2"/>
    </row>
    <row r="1378" spans="1:26" x14ac:dyDescent="0.25">
      <c r="A1378">
        <v>1377</v>
      </c>
      <c r="B1378" t="s">
        <v>1411</v>
      </c>
      <c r="C1378" s="1">
        <v>18578</v>
      </c>
      <c r="D1378" t="s">
        <v>23</v>
      </c>
      <c r="E1378" s="2" t="s">
        <v>169</v>
      </c>
      <c r="F1378" s="2" t="s">
        <v>34</v>
      </c>
      <c r="G1378" s="2" t="s">
        <v>26</v>
      </c>
      <c r="H1378" s="3">
        <v>26604</v>
      </c>
      <c r="I1378" s="2">
        <v>1972</v>
      </c>
      <c r="J1378" s="2">
        <v>1976</v>
      </c>
      <c r="K1378" s="3">
        <v>43677</v>
      </c>
      <c r="L1378" s="2">
        <v>0</v>
      </c>
      <c r="M1378" s="2" t="s">
        <v>28</v>
      </c>
      <c r="N1378" s="2">
        <v>68</v>
      </c>
      <c r="O1378" s="2">
        <v>21.97</v>
      </c>
      <c r="P1378" s="2">
        <v>68.72</v>
      </c>
      <c r="Q1378" s="2">
        <v>88.45</v>
      </c>
      <c r="R1378" s="2">
        <v>203.2</v>
      </c>
      <c r="S1378" s="2">
        <v>203.2</v>
      </c>
      <c r="T1378" s="2">
        <v>21.42</v>
      </c>
      <c r="U1378" s="2">
        <v>264</v>
      </c>
      <c r="V1378" s="2" t="s">
        <v>28</v>
      </c>
      <c r="X1378" s="2"/>
      <c r="Y1378" s="2"/>
    </row>
    <row r="1379" spans="1:26" x14ac:dyDescent="0.25">
      <c r="A1379">
        <v>1378</v>
      </c>
      <c r="B1379" t="s">
        <v>1412</v>
      </c>
      <c r="C1379" s="1">
        <v>18292</v>
      </c>
      <c r="D1379" t="s">
        <v>23</v>
      </c>
      <c r="E1379" s="2" t="s">
        <v>121</v>
      </c>
      <c r="F1379" s="2" t="s">
        <v>34</v>
      </c>
      <c r="G1379" s="2" t="s">
        <v>26</v>
      </c>
      <c r="H1379" s="3">
        <v>28065</v>
      </c>
      <c r="I1379" s="2">
        <v>1976</v>
      </c>
      <c r="J1379" s="2">
        <v>1977</v>
      </c>
      <c r="K1379" s="3">
        <v>43677</v>
      </c>
      <c r="L1379" s="2">
        <v>0</v>
      </c>
      <c r="M1379" s="2" t="s">
        <v>28</v>
      </c>
      <c r="N1379" s="2">
        <v>69</v>
      </c>
      <c r="O1379" s="2">
        <v>26.76</v>
      </c>
      <c r="P1379" s="2">
        <v>69.5</v>
      </c>
      <c r="Q1379" s="2">
        <v>90.72</v>
      </c>
      <c r="R1379" s="2">
        <v>203.2</v>
      </c>
      <c r="S1379" s="2">
        <v>203.2</v>
      </c>
      <c r="T1379" s="2">
        <v>21.97</v>
      </c>
      <c r="U1379" s="2">
        <v>28</v>
      </c>
      <c r="V1379" s="2" t="s">
        <v>28</v>
      </c>
      <c r="X1379" s="2"/>
      <c r="Y1379" s="2"/>
    </row>
    <row r="1380" spans="1:26" x14ac:dyDescent="0.25">
      <c r="A1380">
        <v>1379</v>
      </c>
      <c r="B1380" t="s">
        <v>1413</v>
      </c>
      <c r="C1380" s="1">
        <v>27869</v>
      </c>
      <c r="D1380" t="s">
        <v>23</v>
      </c>
      <c r="E1380" s="2" t="s">
        <v>772</v>
      </c>
      <c r="F1380" s="2" t="s">
        <v>34</v>
      </c>
      <c r="G1380" s="2" t="s">
        <v>26</v>
      </c>
      <c r="H1380" s="3">
        <v>36465</v>
      </c>
      <c r="I1380" s="2">
        <v>1999</v>
      </c>
      <c r="J1380" s="2">
        <v>2004</v>
      </c>
      <c r="K1380" s="3">
        <v>43677</v>
      </c>
      <c r="L1380" s="2">
        <v>0</v>
      </c>
      <c r="M1380" s="2" t="s">
        <v>28</v>
      </c>
      <c r="N1380" s="2">
        <v>43</v>
      </c>
      <c r="O1380" s="2">
        <v>23.53</v>
      </c>
      <c r="P1380" s="2">
        <v>43.28</v>
      </c>
      <c r="Q1380" s="2">
        <v>95.25</v>
      </c>
      <c r="R1380" s="2">
        <v>203.2</v>
      </c>
      <c r="S1380" s="2">
        <v>203.2</v>
      </c>
      <c r="T1380" s="2">
        <v>23.07</v>
      </c>
      <c r="U1380" s="2">
        <v>278</v>
      </c>
      <c r="V1380" s="2" t="s">
        <v>28</v>
      </c>
      <c r="X1380" s="2"/>
      <c r="Y1380" s="2"/>
    </row>
    <row r="1381" spans="1:26" x14ac:dyDescent="0.25">
      <c r="A1381">
        <v>1380</v>
      </c>
      <c r="B1381" t="s">
        <v>1414</v>
      </c>
      <c r="C1381" s="1">
        <v>21294</v>
      </c>
      <c r="D1381" t="s">
        <v>23</v>
      </c>
      <c r="E1381" s="2" t="s">
        <v>169</v>
      </c>
      <c r="F1381" s="2" t="s">
        <v>34</v>
      </c>
      <c r="G1381" s="2" t="s">
        <v>26</v>
      </c>
      <c r="H1381" s="3">
        <v>29526</v>
      </c>
      <c r="I1381" s="2">
        <v>1980</v>
      </c>
      <c r="J1381" s="2">
        <v>1981</v>
      </c>
      <c r="K1381" s="3">
        <v>43677</v>
      </c>
      <c r="L1381" s="2">
        <v>0</v>
      </c>
      <c r="M1381" s="2" t="s">
        <v>28</v>
      </c>
      <c r="N1381" s="2">
        <v>61</v>
      </c>
      <c r="O1381" s="2">
        <v>22.54</v>
      </c>
      <c r="P1381" s="2">
        <v>61.28</v>
      </c>
      <c r="Q1381" s="2">
        <v>98.43</v>
      </c>
      <c r="R1381" s="2">
        <v>203.2</v>
      </c>
      <c r="S1381" s="2">
        <v>203.2</v>
      </c>
      <c r="T1381" s="2">
        <v>23.84</v>
      </c>
      <c r="U1381" s="2">
        <v>81</v>
      </c>
      <c r="V1381" s="2" t="s">
        <v>28</v>
      </c>
      <c r="X1381" s="2"/>
      <c r="Y1381" s="2"/>
    </row>
    <row r="1382" spans="1:26" x14ac:dyDescent="0.25">
      <c r="A1382">
        <v>1381</v>
      </c>
      <c r="B1382" t="s">
        <v>1415</v>
      </c>
      <c r="C1382" s="1">
        <v>26694</v>
      </c>
      <c r="D1382" t="s">
        <v>23</v>
      </c>
      <c r="E1382" s="2" t="s">
        <v>772</v>
      </c>
      <c r="F1382" s="2" t="s">
        <v>34</v>
      </c>
      <c r="G1382" s="2" t="s">
        <v>26</v>
      </c>
      <c r="H1382" s="3">
        <v>34639</v>
      </c>
      <c r="I1382" s="2">
        <v>1994</v>
      </c>
      <c r="J1382" s="2">
        <v>2007</v>
      </c>
      <c r="K1382" s="3">
        <v>43677</v>
      </c>
      <c r="L1382" s="2">
        <v>0</v>
      </c>
      <c r="M1382" s="2" t="s">
        <v>28</v>
      </c>
      <c r="N1382" s="2">
        <v>46</v>
      </c>
      <c r="O1382" s="2">
        <v>21.75</v>
      </c>
      <c r="P1382" s="2">
        <v>46.5</v>
      </c>
      <c r="Q1382" s="2">
        <v>95.25</v>
      </c>
      <c r="R1382" s="2">
        <v>203.2</v>
      </c>
      <c r="S1382" s="2">
        <v>203.2</v>
      </c>
      <c r="T1382" s="2">
        <v>23.07</v>
      </c>
      <c r="U1382" s="2">
        <v>923</v>
      </c>
      <c r="V1382" s="2" t="s">
        <v>27</v>
      </c>
      <c r="X1382" s="2"/>
      <c r="Y1382" s="2"/>
    </row>
    <row r="1383" spans="1:26" x14ac:dyDescent="0.25">
      <c r="A1383">
        <v>1382</v>
      </c>
      <c r="B1383" t="s">
        <v>1416</v>
      </c>
      <c r="C1383" s="1">
        <v>23165</v>
      </c>
      <c r="D1383" t="s">
        <v>23</v>
      </c>
      <c r="E1383" s="2" t="s">
        <v>169</v>
      </c>
      <c r="F1383" s="2" t="s">
        <v>34</v>
      </c>
      <c r="G1383" s="2" t="s">
        <v>30</v>
      </c>
      <c r="H1383" s="3">
        <v>32082</v>
      </c>
      <c r="I1383" s="2">
        <v>1987</v>
      </c>
      <c r="J1383" s="2">
        <v>1990</v>
      </c>
      <c r="K1383" s="3">
        <v>43677</v>
      </c>
      <c r="L1383" s="2">
        <v>0</v>
      </c>
      <c r="M1383" s="2" t="s">
        <v>28</v>
      </c>
      <c r="N1383" s="2">
        <v>56</v>
      </c>
      <c r="O1383" s="2">
        <v>24.41</v>
      </c>
      <c r="P1383" s="2">
        <v>56.16</v>
      </c>
      <c r="Q1383" s="2">
        <v>96.16</v>
      </c>
      <c r="R1383" s="2">
        <v>203.2</v>
      </c>
      <c r="S1383" s="2">
        <v>203.2</v>
      </c>
      <c r="T1383" s="2">
        <v>23.29</v>
      </c>
      <c r="U1383" s="2">
        <v>160</v>
      </c>
      <c r="V1383" s="2" t="s">
        <v>28</v>
      </c>
      <c r="X1383" s="2"/>
      <c r="Y1383" s="2"/>
    </row>
    <row r="1384" spans="1:26" x14ac:dyDescent="0.25">
      <c r="A1384">
        <v>1383</v>
      </c>
      <c r="B1384" t="s">
        <v>1417</v>
      </c>
      <c r="C1384" s="1">
        <v>19505</v>
      </c>
      <c r="D1384" t="s">
        <v>23</v>
      </c>
      <c r="E1384" s="2" t="s">
        <v>121</v>
      </c>
      <c r="F1384" s="2" t="s">
        <v>34</v>
      </c>
      <c r="G1384" s="2" t="s">
        <v>26</v>
      </c>
      <c r="H1384" s="3">
        <v>28065</v>
      </c>
      <c r="I1384" s="2">
        <v>1976</v>
      </c>
      <c r="J1384" s="2">
        <v>1987</v>
      </c>
      <c r="K1384" s="3">
        <v>41127</v>
      </c>
      <c r="L1384" s="2">
        <v>1</v>
      </c>
      <c r="M1384" s="2" t="s">
        <v>27</v>
      </c>
      <c r="N1384" s="2">
        <v>59</v>
      </c>
      <c r="O1384" s="2">
        <v>23.44</v>
      </c>
      <c r="P1384" s="2">
        <v>59.2</v>
      </c>
      <c r="Q1384" s="2">
        <v>92.99</v>
      </c>
      <c r="R1384" s="2">
        <v>203.2</v>
      </c>
      <c r="S1384" s="2">
        <v>203.2</v>
      </c>
      <c r="T1384" s="2">
        <v>22.52</v>
      </c>
      <c r="U1384" s="2">
        <v>746</v>
      </c>
      <c r="V1384" s="2" t="s">
        <v>28</v>
      </c>
      <c r="W1384" s="2" t="s">
        <v>4402</v>
      </c>
      <c r="X1384" s="2" t="s">
        <v>4581</v>
      </c>
      <c r="Y1384" s="2" t="s">
        <v>4466</v>
      </c>
      <c r="Z1384" s="2" t="s">
        <v>4902</v>
      </c>
    </row>
    <row r="1385" spans="1:26" x14ac:dyDescent="0.25">
      <c r="A1385">
        <v>1384</v>
      </c>
      <c r="B1385" t="s">
        <v>1418</v>
      </c>
      <c r="C1385" s="1">
        <v>22285</v>
      </c>
      <c r="D1385" t="s">
        <v>23</v>
      </c>
      <c r="E1385" s="2" t="s">
        <v>121</v>
      </c>
      <c r="F1385" s="2" t="s">
        <v>34</v>
      </c>
      <c r="G1385" s="2" t="s">
        <v>30</v>
      </c>
      <c r="H1385" s="3">
        <v>32448</v>
      </c>
      <c r="I1385" s="2">
        <v>1988</v>
      </c>
      <c r="J1385" s="2">
        <v>1990</v>
      </c>
      <c r="K1385" s="3">
        <v>43677</v>
      </c>
      <c r="L1385" s="2">
        <v>0</v>
      </c>
      <c r="M1385" s="2" t="s">
        <v>28</v>
      </c>
      <c r="N1385" s="2">
        <v>58</v>
      </c>
      <c r="O1385" s="2">
        <v>27.82</v>
      </c>
      <c r="P1385" s="2">
        <v>58.57</v>
      </c>
      <c r="Q1385" s="2">
        <v>113.4</v>
      </c>
      <c r="R1385" s="2">
        <v>203.2</v>
      </c>
      <c r="S1385" s="2">
        <v>203.2</v>
      </c>
      <c r="T1385" s="2">
        <v>27.46</v>
      </c>
      <c r="U1385" s="2">
        <v>23</v>
      </c>
      <c r="V1385" s="2" t="s">
        <v>28</v>
      </c>
      <c r="X1385" s="2"/>
      <c r="Y1385" s="2"/>
    </row>
    <row r="1386" spans="1:26" x14ac:dyDescent="0.25">
      <c r="A1386">
        <v>1385</v>
      </c>
      <c r="B1386" t="s">
        <v>1419</v>
      </c>
      <c r="C1386" s="1">
        <v>24249</v>
      </c>
      <c r="D1386" t="s">
        <v>23</v>
      </c>
      <c r="E1386" s="2" t="s">
        <v>169</v>
      </c>
      <c r="F1386" s="2" t="s">
        <v>34</v>
      </c>
      <c r="G1386" s="2" t="s">
        <v>26</v>
      </c>
      <c r="H1386" s="3">
        <v>32813</v>
      </c>
      <c r="I1386" s="2">
        <v>1989</v>
      </c>
      <c r="J1386" s="2">
        <v>1998</v>
      </c>
      <c r="K1386" s="3">
        <v>43677</v>
      </c>
      <c r="L1386" s="2">
        <v>0</v>
      </c>
      <c r="M1386" s="2" t="s">
        <v>28</v>
      </c>
      <c r="N1386" s="2">
        <v>53</v>
      </c>
      <c r="O1386" s="2">
        <v>23.45</v>
      </c>
      <c r="P1386" s="2">
        <v>53.19</v>
      </c>
      <c r="Q1386" s="2">
        <v>95.25</v>
      </c>
      <c r="R1386" s="2">
        <v>203.2</v>
      </c>
      <c r="S1386" s="2">
        <v>203.2</v>
      </c>
      <c r="T1386" s="2">
        <v>23.07</v>
      </c>
      <c r="U1386" s="2">
        <v>504</v>
      </c>
      <c r="V1386" s="2" t="s">
        <v>28</v>
      </c>
      <c r="X1386" s="2"/>
      <c r="Y1386" s="2"/>
    </row>
    <row r="1387" spans="1:26" x14ac:dyDescent="0.25">
      <c r="A1387">
        <v>1386</v>
      </c>
      <c r="B1387" t="s">
        <v>1420</v>
      </c>
      <c r="C1387" s="1">
        <v>19005</v>
      </c>
      <c r="D1387" t="s">
        <v>23</v>
      </c>
      <c r="E1387" s="2" t="s">
        <v>169</v>
      </c>
      <c r="F1387" s="2" t="s">
        <v>34</v>
      </c>
      <c r="G1387" s="2" t="s">
        <v>26</v>
      </c>
      <c r="H1387" s="3">
        <v>27334</v>
      </c>
      <c r="I1387" s="2">
        <v>1974</v>
      </c>
      <c r="J1387" s="2">
        <v>1985</v>
      </c>
      <c r="K1387" s="3">
        <v>43677</v>
      </c>
      <c r="L1387" s="2">
        <v>0</v>
      </c>
      <c r="M1387" s="2" t="s">
        <v>28</v>
      </c>
      <c r="N1387" s="2">
        <v>67</v>
      </c>
      <c r="O1387" s="2">
        <v>22.8</v>
      </c>
      <c r="P1387" s="2">
        <v>67.55</v>
      </c>
      <c r="Q1387" s="2">
        <v>97.52</v>
      </c>
      <c r="R1387" s="2">
        <v>203.2</v>
      </c>
      <c r="S1387" s="2">
        <v>203.2</v>
      </c>
      <c r="T1387" s="2">
        <v>23.62</v>
      </c>
      <c r="U1387" s="2">
        <v>566</v>
      </c>
      <c r="V1387" s="2" t="s">
        <v>28</v>
      </c>
      <c r="X1387" s="2"/>
      <c r="Y1387" s="2"/>
    </row>
    <row r="1388" spans="1:26" x14ac:dyDescent="0.25">
      <c r="A1388">
        <v>1387</v>
      </c>
      <c r="B1388" t="s">
        <v>1421</v>
      </c>
      <c r="C1388" s="1">
        <v>24121</v>
      </c>
      <c r="D1388" t="s">
        <v>23</v>
      </c>
      <c r="E1388" s="2" t="s">
        <v>169</v>
      </c>
      <c r="F1388" s="2" t="s">
        <v>34</v>
      </c>
      <c r="G1388" s="2" t="s">
        <v>26</v>
      </c>
      <c r="H1388" s="3">
        <v>32813</v>
      </c>
      <c r="I1388" s="2">
        <v>1989</v>
      </c>
      <c r="J1388" s="2">
        <v>1993</v>
      </c>
      <c r="K1388" s="3">
        <v>43677</v>
      </c>
      <c r="L1388" s="2">
        <v>0</v>
      </c>
      <c r="M1388" s="2" t="s">
        <v>28</v>
      </c>
      <c r="N1388" s="2">
        <v>53</v>
      </c>
      <c r="O1388" s="2">
        <v>23.8</v>
      </c>
      <c r="P1388" s="2">
        <v>53.54</v>
      </c>
      <c r="Q1388" s="2">
        <v>102.06</v>
      </c>
      <c r="R1388" s="2">
        <v>203.2</v>
      </c>
      <c r="S1388" s="2">
        <v>203.2</v>
      </c>
      <c r="T1388" s="2">
        <v>24.72</v>
      </c>
      <c r="U1388" s="2">
        <v>55</v>
      </c>
      <c r="V1388" s="2" t="s">
        <v>28</v>
      </c>
      <c r="X1388" s="2"/>
      <c r="Y1388" s="2"/>
    </row>
    <row r="1389" spans="1:26" x14ac:dyDescent="0.25">
      <c r="A1389">
        <v>1388</v>
      </c>
      <c r="B1389" t="s">
        <v>1422</v>
      </c>
      <c r="C1389" s="1">
        <v>21547</v>
      </c>
      <c r="D1389" t="s">
        <v>23</v>
      </c>
      <c r="E1389" s="2" t="s">
        <v>169</v>
      </c>
      <c r="F1389" s="2" t="s">
        <v>34</v>
      </c>
      <c r="G1389" s="2" t="s">
        <v>26</v>
      </c>
      <c r="H1389" s="3">
        <v>29526</v>
      </c>
      <c r="I1389" s="2">
        <v>1980</v>
      </c>
      <c r="J1389" s="2">
        <v>1984</v>
      </c>
      <c r="K1389" s="3">
        <v>43677</v>
      </c>
      <c r="L1389" s="2">
        <v>0</v>
      </c>
      <c r="M1389" s="2" t="s">
        <v>28</v>
      </c>
      <c r="N1389" s="2">
        <v>60</v>
      </c>
      <c r="O1389" s="2">
        <v>21.85</v>
      </c>
      <c r="P1389" s="2">
        <v>60.59</v>
      </c>
      <c r="Q1389" s="2">
        <v>94.35</v>
      </c>
      <c r="R1389" s="2">
        <v>203.2</v>
      </c>
      <c r="S1389" s="2">
        <v>203.2</v>
      </c>
      <c r="T1389" s="2">
        <v>22.85</v>
      </c>
      <c r="U1389" s="2">
        <v>49</v>
      </c>
      <c r="V1389" s="2" t="s">
        <v>28</v>
      </c>
      <c r="X1389" s="2"/>
      <c r="Y1389" s="2"/>
    </row>
    <row r="1390" spans="1:26" x14ac:dyDescent="0.25">
      <c r="A1390">
        <v>1389</v>
      </c>
      <c r="B1390" t="s">
        <v>1423</v>
      </c>
      <c r="C1390" s="1">
        <v>17635</v>
      </c>
      <c r="D1390" t="s">
        <v>23</v>
      </c>
      <c r="E1390" s="2" t="s">
        <v>169</v>
      </c>
      <c r="F1390" s="2" t="s">
        <v>34</v>
      </c>
      <c r="G1390" s="2" t="s">
        <v>30</v>
      </c>
      <c r="H1390" s="3">
        <v>25508</v>
      </c>
      <c r="I1390" s="2">
        <v>1969</v>
      </c>
      <c r="J1390" s="2">
        <v>1970</v>
      </c>
      <c r="K1390" s="3">
        <v>42343</v>
      </c>
      <c r="L1390" s="2">
        <v>1</v>
      </c>
      <c r="M1390" s="2" t="s">
        <v>27</v>
      </c>
      <c r="N1390" s="2">
        <v>67</v>
      </c>
      <c r="O1390" s="2">
        <v>21.56</v>
      </c>
      <c r="P1390" s="2">
        <v>67.650000000000006</v>
      </c>
      <c r="Q1390" s="2">
        <v>99.79</v>
      </c>
      <c r="R1390" s="2">
        <v>203.2</v>
      </c>
      <c r="S1390" s="2">
        <v>203.2</v>
      </c>
      <c r="T1390" s="2">
        <v>24.17</v>
      </c>
      <c r="U1390" s="2">
        <v>1</v>
      </c>
      <c r="V1390" s="2" t="s">
        <v>28</v>
      </c>
      <c r="W1390" s="2" t="s">
        <v>4399</v>
      </c>
      <c r="X1390" s="2" t="s">
        <v>4582</v>
      </c>
      <c r="Y1390" s="2" t="s">
        <v>4401</v>
      </c>
      <c r="Z1390" s="2" t="s">
        <v>4469</v>
      </c>
    </row>
    <row r="1391" spans="1:26" x14ac:dyDescent="0.25">
      <c r="A1391">
        <v>1390</v>
      </c>
      <c r="B1391" t="s">
        <v>1424</v>
      </c>
      <c r="C1391" s="1">
        <v>25086</v>
      </c>
      <c r="D1391" t="s">
        <v>23</v>
      </c>
      <c r="E1391" s="2" t="s">
        <v>169</v>
      </c>
      <c r="F1391" s="2" t="s">
        <v>34</v>
      </c>
      <c r="G1391" s="2" t="s">
        <v>26</v>
      </c>
      <c r="H1391" s="3">
        <v>33178</v>
      </c>
      <c r="I1391" s="2">
        <v>1990</v>
      </c>
      <c r="J1391" s="2">
        <v>2000</v>
      </c>
      <c r="K1391" s="3">
        <v>43677</v>
      </c>
      <c r="L1391" s="2">
        <v>0</v>
      </c>
      <c r="M1391" s="2" t="s">
        <v>28</v>
      </c>
      <c r="N1391" s="2">
        <v>50</v>
      </c>
      <c r="O1391" s="2">
        <v>22.15</v>
      </c>
      <c r="P1391" s="2">
        <v>50.9</v>
      </c>
      <c r="Q1391" s="2">
        <v>103.87</v>
      </c>
      <c r="R1391" s="2">
        <v>203.2</v>
      </c>
      <c r="S1391" s="2">
        <v>203.2</v>
      </c>
      <c r="T1391" s="2">
        <v>25.16</v>
      </c>
      <c r="U1391" s="2">
        <v>629</v>
      </c>
      <c r="V1391" s="2" t="s">
        <v>28</v>
      </c>
      <c r="X1391" s="2"/>
      <c r="Y1391" s="2"/>
    </row>
    <row r="1392" spans="1:26" x14ac:dyDescent="0.25">
      <c r="A1392">
        <v>1391</v>
      </c>
      <c r="B1392" t="s">
        <v>1425</v>
      </c>
      <c r="C1392" s="1">
        <v>32340</v>
      </c>
      <c r="D1392" t="s">
        <v>85</v>
      </c>
      <c r="E1392" s="2" t="s">
        <v>169</v>
      </c>
      <c r="F1392" s="2" t="s">
        <v>34</v>
      </c>
      <c r="G1392" s="2" t="s">
        <v>26</v>
      </c>
      <c r="H1392" s="3">
        <v>41214</v>
      </c>
      <c r="I1392" s="2">
        <v>2012</v>
      </c>
      <c r="J1392" s="2">
        <v>2020</v>
      </c>
      <c r="K1392" s="3">
        <v>43677</v>
      </c>
      <c r="L1392" s="2">
        <v>0</v>
      </c>
      <c r="M1392" s="2" t="s">
        <v>28</v>
      </c>
      <c r="N1392" s="2">
        <v>31</v>
      </c>
      <c r="O1392" s="2">
        <v>24.3</v>
      </c>
      <c r="P1392" s="2">
        <v>31.04</v>
      </c>
      <c r="Q1392" s="2">
        <v>107.5</v>
      </c>
      <c r="R1392" s="2">
        <v>203.2</v>
      </c>
      <c r="S1392" s="2">
        <v>203.2</v>
      </c>
      <c r="T1392" s="2">
        <v>26.04</v>
      </c>
      <c r="U1392" s="2">
        <v>182</v>
      </c>
      <c r="V1392" s="2" t="s">
        <v>28</v>
      </c>
      <c r="X1392" s="2"/>
      <c r="Y1392" s="2"/>
    </row>
    <row r="1393" spans="1:26" x14ac:dyDescent="0.25">
      <c r="A1393">
        <v>1392</v>
      </c>
      <c r="B1393" t="s">
        <v>1426</v>
      </c>
      <c r="C1393" s="1">
        <v>19528</v>
      </c>
      <c r="D1393" t="s">
        <v>23</v>
      </c>
      <c r="E1393" s="2" t="s">
        <v>169</v>
      </c>
      <c r="F1393" s="2" t="s">
        <v>34</v>
      </c>
      <c r="G1393" s="2" t="s">
        <v>26</v>
      </c>
      <c r="H1393" s="3">
        <v>27699</v>
      </c>
      <c r="I1393" s="2">
        <v>1975</v>
      </c>
      <c r="J1393" s="2">
        <v>1978</v>
      </c>
      <c r="K1393" s="3">
        <v>43677</v>
      </c>
      <c r="L1393" s="2">
        <v>0</v>
      </c>
      <c r="M1393" s="2" t="s">
        <v>28</v>
      </c>
      <c r="N1393" s="2">
        <v>66</v>
      </c>
      <c r="O1393" s="2">
        <v>22.37</v>
      </c>
      <c r="P1393" s="2">
        <v>66.12</v>
      </c>
      <c r="Q1393" s="2">
        <v>95.25</v>
      </c>
      <c r="R1393" s="2">
        <v>203.2</v>
      </c>
      <c r="S1393" s="2">
        <v>203.2</v>
      </c>
      <c r="T1393" s="2">
        <v>23.07</v>
      </c>
      <c r="U1393" s="2">
        <v>235</v>
      </c>
      <c r="V1393" s="2" t="s">
        <v>28</v>
      </c>
      <c r="X1393" s="2"/>
      <c r="Y1393" s="2"/>
    </row>
    <row r="1394" spans="1:26" x14ac:dyDescent="0.25">
      <c r="A1394">
        <v>1393</v>
      </c>
      <c r="B1394" t="s">
        <v>1427</v>
      </c>
      <c r="C1394" s="1">
        <v>25600</v>
      </c>
      <c r="D1394" t="s">
        <v>23</v>
      </c>
      <c r="E1394" s="2" t="s">
        <v>1363</v>
      </c>
      <c r="F1394" s="2" t="s">
        <v>34</v>
      </c>
      <c r="G1394" s="2" t="s">
        <v>26</v>
      </c>
      <c r="H1394" s="3">
        <v>33909</v>
      </c>
      <c r="I1394" s="2">
        <v>1992</v>
      </c>
      <c r="J1394" s="2">
        <v>2000</v>
      </c>
      <c r="K1394" s="3">
        <v>36666</v>
      </c>
      <c r="L1394" s="2">
        <v>1</v>
      </c>
      <c r="M1394" s="2" t="s">
        <v>27</v>
      </c>
      <c r="N1394" s="2">
        <v>30</v>
      </c>
      <c r="O1394" s="2">
        <v>22.75</v>
      </c>
      <c r="P1394" s="2">
        <v>30.3</v>
      </c>
      <c r="Q1394" s="2">
        <v>86.18</v>
      </c>
      <c r="R1394" s="2">
        <v>203.2</v>
      </c>
      <c r="S1394" s="2">
        <v>203.2</v>
      </c>
      <c r="T1394" s="2">
        <v>20.87</v>
      </c>
      <c r="U1394" s="2">
        <v>493</v>
      </c>
      <c r="V1394" s="2" t="s">
        <v>28</v>
      </c>
      <c r="W1394" s="2" t="s">
        <v>4402</v>
      </c>
      <c r="X1394" s="2" t="s">
        <v>4505</v>
      </c>
      <c r="Y1394" s="2" t="s">
        <v>4583</v>
      </c>
      <c r="Z1394" s="2" t="s">
        <v>4902</v>
      </c>
    </row>
    <row r="1395" spans="1:26" x14ac:dyDescent="0.25">
      <c r="A1395">
        <v>1394</v>
      </c>
      <c r="B1395" t="s">
        <v>1428</v>
      </c>
      <c r="C1395" s="1">
        <v>12392</v>
      </c>
      <c r="D1395" t="s">
        <v>23</v>
      </c>
      <c r="E1395" s="2" t="s">
        <v>169</v>
      </c>
      <c r="F1395" s="2" t="s">
        <v>34</v>
      </c>
      <c r="G1395" s="2" t="s">
        <v>30</v>
      </c>
      <c r="H1395" s="3">
        <v>20760</v>
      </c>
      <c r="I1395" s="2">
        <v>1956</v>
      </c>
      <c r="J1395" s="2">
        <v>1958</v>
      </c>
      <c r="K1395" s="3">
        <v>30494</v>
      </c>
      <c r="L1395" s="2">
        <v>1</v>
      </c>
      <c r="M1395" s="2" t="s">
        <v>27</v>
      </c>
      <c r="N1395" s="2">
        <v>49</v>
      </c>
      <c r="O1395" s="2">
        <v>22.91</v>
      </c>
      <c r="P1395" s="2">
        <v>49.56</v>
      </c>
      <c r="Q1395" s="2">
        <v>90.72</v>
      </c>
      <c r="R1395" s="2">
        <v>203.2</v>
      </c>
      <c r="S1395" s="2">
        <v>203.2</v>
      </c>
      <c r="T1395" s="2">
        <v>21.97</v>
      </c>
      <c r="U1395" s="2">
        <v>8</v>
      </c>
      <c r="V1395" s="2" t="s">
        <v>28</v>
      </c>
      <c r="W1395" s="2" t="s">
        <v>4395</v>
      </c>
      <c r="X1395" s="2" t="s">
        <v>4395</v>
      </c>
      <c r="Y1395" s="2" t="s">
        <v>4421</v>
      </c>
      <c r="Z1395" s="2" t="s">
        <v>4435</v>
      </c>
    </row>
    <row r="1396" spans="1:26" x14ac:dyDescent="0.25">
      <c r="A1396">
        <v>1395</v>
      </c>
      <c r="B1396" t="s">
        <v>1429</v>
      </c>
      <c r="C1396" s="1">
        <v>20381</v>
      </c>
      <c r="D1396" t="s">
        <v>23</v>
      </c>
      <c r="E1396" s="2" t="s">
        <v>121</v>
      </c>
      <c r="F1396" s="2" t="s">
        <v>34</v>
      </c>
      <c r="G1396" s="2" t="s">
        <v>26</v>
      </c>
      <c r="H1396" s="3">
        <v>28065</v>
      </c>
      <c r="I1396" s="2">
        <v>1976</v>
      </c>
      <c r="J1396" s="2">
        <v>1986</v>
      </c>
      <c r="K1396" s="3">
        <v>43289</v>
      </c>
      <c r="L1396" s="2">
        <v>1</v>
      </c>
      <c r="M1396" s="2" t="s">
        <v>27</v>
      </c>
      <c r="N1396" s="2">
        <v>62</v>
      </c>
      <c r="O1396" s="2">
        <v>21.04</v>
      </c>
      <c r="P1396" s="2">
        <v>62.72</v>
      </c>
      <c r="Q1396" s="2">
        <v>108.86</v>
      </c>
      <c r="R1396" s="2">
        <v>203.2</v>
      </c>
      <c r="S1396" s="2">
        <v>203.2</v>
      </c>
      <c r="T1396" s="2">
        <v>26.36</v>
      </c>
      <c r="U1396" s="2">
        <v>673</v>
      </c>
      <c r="V1396" s="2" t="s">
        <v>28</v>
      </c>
      <c r="W1396" s="2" t="s">
        <v>4427</v>
      </c>
      <c r="X1396" s="2" t="s">
        <v>4584</v>
      </c>
      <c r="Y1396" s="2" t="s">
        <v>4386</v>
      </c>
      <c r="Z1396" s="2" t="s">
        <v>4896</v>
      </c>
    </row>
    <row r="1397" spans="1:26" x14ac:dyDescent="0.25">
      <c r="A1397">
        <v>1396</v>
      </c>
      <c r="B1397" t="s">
        <v>1430</v>
      </c>
      <c r="C1397" s="1">
        <v>9206</v>
      </c>
      <c r="D1397" t="s">
        <v>23</v>
      </c>
      <c r="E1397" s="2" t="s">
        <v>80</v>
      </c>
      <c r="F1397" s="2" t="s">
        <v>34</v>
      </c>
      <c r="G1397" s="2" t="s">
        <v>30</v>
      </c>
      <c r="H1397" s="3">
        <v>17107</v>
      </c>
      <c r="I1397" s="2">
        <v>1946</v>
      </c>
      <c r="J1397" s="2">
        <v>1956</v>
      </c>
      <c r="K1397" s="3">
        <v>32613</v>
      </c>
      <c r="L1397" s="2">
        <v>1</v>
      </c>
      <c r="M1397" s="2" t="s">
        <v>27</v>
      </c>
      <c r="N1397" s="2">
        <v>64</v>
      </c>
      <c r="O1397" s="2">
        <v>21.63</v>
      </c>
      <c r="P1397" s="2">
        <v>64.08</v>
      </c>
      <c r="Q1397" s="2">
        <v>100.7</v>
      </c>
      <c r="R1397" s="2">
        <v>203.2</v>
      </c>
      <c r="S1397" s="2">
        <v>203.2</v>
      </c>
      <c r="T1397" s="2">
        <v>24.39</v>
      </c>
      <c r="U1397" s="2">
        <v>598</v>
      </c>
      <c r="V1397" s="2" t="s">
        <v>28</v>
      </c>
      <c r="W1397" s="2" t="s">
        <v>4399</v>
      </c>
      <c r="X1397" s="2" t="s">
        <v>4585</v>
      </c>
      <c r="Y1397" s="2" t="s">
        <v>4586</v>
      </c>
      <c r="Z1397" s="2" t="s">
        <v>4435</v>
      </c>
    </row>
    <row r="1398" spans="1:26" x14ac:dyDescent="0.25">
      <c r="A1398">
        <v>1397</v>
      </c>
      <c r="B1398" t="s">
        <v>1431</v>
      </c>
      <c r="C1398" s="1">
        <v>32267</v>
      </c>
      <c r="D1398" t="s">
        <v>23</v>
      </c>
      <c r="E1398" s="2" t="s">
        <v>169</v>
      </c>
      <c r="F1398" s="2" t="s">
        <v>34</v>
      </c>
      <c r="G1398" s="2" t="s">
        <v>30</v>
      </c>
      <c r="H1398" s="3">
        <v>41214</v>
      </c>
      <c r="I1398" s="2">
        <v>2012</v>
      </c>
      <c r="J1398" s="2">
        <v>2018</v>
      </c>
      <c r="K1398" s="3">
        <v>43677</v>
      </c>
      <c r="L1398" s="2">
        <v>0</v>
      </c>
      <c r="M1398" s="2" t="s">
        <v>28</v>
      </c>
      <c r="N1398" s="2">
        <v>31</v>
      </c>
      <c r="O1398" s="2">
        <v>24.5</v>
      </c>
      <c r="P1398" s="2">
        <v>31.24</v>
      </c>
      <c r="Q1398" s="2">
        <v>103.42</v>
      </c>
      <c r="R1398" s="2">
        <v>203.2</v>
      </c>
      <c r="S1398" s="2">
        <v>203.2</v>
      </c>
      <c r="T1398" s="2">
        <v>25.05</v>
      </c>
      <c r="U1398" s="2">
        <v>231</v>
      </c>
      <c r="V1398" s="2" t="s">
        <v>28</v>
      </c>
      <c r="X1398" s="2"/>
      <c r="Y1398" s="2"/>
    </row>
    <row r="1399" spans="1:26" x14ac:dyDescent="0.25">
      <c r="A1399">
        <v>1398</v>
      </c>
      <c r="B1399" t="s">
        <v>1432</v>
      </c>
      <c r="C1399" s="1">
        <v>32833</v>
      </c>
      <c r="D1399" t="s">
        <v>23</v>
      </c>
      <c r="E1399" s="2" t="s">
        <v>169</v>
      </c>
      <c r="F1399" s="2" t="s">
        <v>34</v>
      </c>
      <c r="G1399" s="2" t="s">
        <v>26</v>
      </c>
      <c r="H1399" s="3">
        <v>40848</v>
      </c>
      <c r="I1399" s="2">
        <v>2011</v>
      </c>
      <c r="J1399" s="2">
        <v>2014</v>
      </c>
      <c r="K1399" s="3">
        <v>43677</v>
      </c>
      <c r="L1399" s="2">
        <v>0</v>
      </c>
      <c r="M1399" s="2" t="s">
        <v>28</v>
      </c>
      <c r="N1399" s="2">
        <v>29</v>
      </c>
      <c r="O1399" s="2">
        <v>21.94</v>
      </c>
      <c r="P1399" s="2">
        <v>29.69</v>
      </c>
      <c r="Q1399" s="2">
        <v>104.33</v>
      </c>
      <c r="R1399" s="2">
        <v>203.2</v>
      </c>
      <c r="S1399" s="2">
        <v>203.2</v>
      </c>
      <c r="T1399" s="2">
        <v>25.27</v>
      </c>
      <c r="U1399" s="2">
        <v>148</v>
      </c>
      <c r="V1399" s="2" t="s">
        <v>28</v>
      </c>
      <c r="X1399" s="2"/>
      <c r="Y1399" s="2"/>
    </row>
    <row r="1400" spans="1:26" x14ac:dyDescent="0.25">
      <c r="A1400">
        <v>1399</v>
      </c>
      <c r="B1400" t="s">
        <v>1433</v>
      </c>
      <c r="C1400" s="1">
        <v>29787</v>
      </c>
      <c r="D1400" t="s">
        <v>23</v>
      </c>
      <c r="E1400" s="2" t="s">
        <v>169</v>
      </c>
      <c r="F1400" s="2" t="s">
        <v>34</v>
      </c>
      <c r="G1400" s="2" t="s">
        <v>26</v>
      </c>
      <c r="H1400" s="3">
        <v>38657</v>
      </c>
      <c r="I1400" s="2">
        <v>2005</v>
      </c>
      <c r="J1400" s="2">
        <v>2012</v>
      </c>
      <c r="K1400" s="3">
        <v>43677</v>
      </c>
      <c r="L1400" s="2">
        <v>0</v>
      </c>
      <c r="M1400" s="2" t="s">
        <v>28</v>
      </c>
      <c r="N1400" s="2">
        <v>38</v>
      </c>
      <c r="O1400" s="2">
        <v>24.28</v>
      </c>
      <c r="P1400" s="2">
        <v>38.03</v>
      </c>
      <c r="Q1400" s="2">
        <v>97.98</v>
      </c>
      <c r="R1400" s="2">
        <v>203.2</v>
      </c>
      <c r="S1400" s="2">
        <v>203.2</v>
      </c>
      <c r="T1400" s="2">
        <v>23.73</v>
      </c>
      <c r="U1400" s="2">
        <v>243</v>
      </c>
      <c r="V1400" s="2" t="s">
        <v>28</v>
      </c>
      <c r="X1400" s="2"/>
      <c r="Y1400" s="2"/>
    </row>
    <row r="1401" spans="1:26" x14ac:dyDescent="0.25">
      <c r="A1401">
        <v>1400</v>
      </c>
      <c r="B1401" t="s">
        <v>1434</v>
      </c>
      <c r="C1401" s="1">
        <v>22830</v>
      </c>
      <c r="D1401" t="s">
        <v>23</v>
      </c>
      <c r="E1401" s="2" t="s">
        <v>169</v>
      </c>
      <c r="F1401" s="2" t="s">
        <v>34</v>
      </c>
      <c r="G1401" s="2" t="s">
        <v>30</v>
      </c>
      <c r="H1401" s="3">
        <v>30987</v>
      </c>
      <c r="I1401" s="2">
        <v>1984</v>
      </c>
      <c r="J1401" s="2">
        <v>1985</v>
      </c>
      <c r="K1401" s="3">
        <v>43677</v>
      </c>
      <c r="L1401" s="2">
        <v>0</v>
      </c>
      <c r="M1401" s="2" t="s">
        <v>28</v>
      </c>
      <c r="N1401" s="2">
        <v>57</v>
      </c>
      <c r="O1401" s="2">
        <v>22.33</v>
      </c>
      <c r="P1401" s="2">
        <v>57.08</v>
      </c>
      <c r="Q1401" s="2">
        <v>95.25</v>
      </c>
      <c r="R1401" s="2">
        <v>203.2</v>
      </c>
      <c r="S1401" s="2">
        <v>203.2</v>
      </c>
      <c r="T1401" s="2">
        <v>23.07</v>
      </c>
      <c r="U1401" s="2">
        <v>43</v>
      </c>
      <c r="V1401" s="2" t="s">
        <v>28</v>
      </c>
      <c r="X1401" s="2"/>
      <c r="Y1401" s="2"/>
    </row>
    <row r="1402" spans="1:26" x14ac:dyDescent="0.25">
      <c r="A1402">
        <v>1401</v>
      </c>
      <c r="B1402" t="s">
        <v>1435</v>
      </c>
      <c r="C1402" s="1">
        <v>29313</v>
      </c>
      <c r="D1402" t="s">
        <v>23</v>
      </c>
      <c r="E1402" s="2" t="s">
        <v>1363</v>
      </c>
      <c r="F1402" s="2" t="s">
        <v>34</v>
      </c>
      <c r="G1402" s="2" t="s">
        <v>26</v>
      </c>
      <c r="H1402" s="3">
        <v>37561</v>
      </c>
      <c r="I1402" s="2">
        <v>2002</v>
      </c>
      <c r="J1402" s="2">
        <v>2005</v>
      </c>
      <c r="K1402" s="3">
        <v>43677</v>
      </c>
      <c r="L1402" s="2">
        <v>0</v>
      </c>
      <c r="M1402" s="2" t="s">
        <v>28</v>
      </c>
      <c r="N1402" s="2">
        <v>39</v>
      </c>
      <c r="O1402" s="2">
        <v>22.58</v>
      </c>
      <c r="P1402" s="2">
        <v>39.33</v>
      </c>
      <c r="Q1402" s="2">
        <v>97.52</v>
      </c>
      <c r="R1402" s="2">
        <v>203.2</v>
      </c>
      <c r="S1402" s="2">
        <v>203.2</v>
      </c>
      <c r="T1402" s="2">
        <v>23.62</v>
      </c>
      <c r="U1402" s="2">
        <v>66</v>
      </c>
      <c r="V1402" s="2" t="s">
        <v>28</v>
      </c>
      <c r="X1402" s="2"/>
      <c r="Y1402" s="2"/>
    </row>
    <row r="1403" spans="1:26" x14ac:dyDescent="0.25">
      <c r="A1403">
        <v>1402</v>
      </c>
      <c r="B1403" t="s">
        <v>1436</v>
      </c>
      <c r="C1403" s="1">
        <v>21203</v>
      </c>
      <c r="D1403" t="s">
        <v>23</v>
      </c>
      <c r="E1403" s="2" t="s">
        <v>121</v>
      </c>
      <c r="F1403" s="2" t="s">
        <v>34</v>
      </c>
      <c r="G1403" s="2" t="s">
        <v>26</v>
      </c>
      <c r="H1403" s="3">
        <v>29526</v>
      </c>
      <c r="I1403" s="2">
        <v>1980</v>
      </c>
      <c r="J1403" s="2">
        <v>1993</v>
      </c>
      <c r="K1403" s="3">
        <v>43677</v>
      </c>
      <c r="L1403" s="2">
        <v>0</v>
      </c>
      <c r="M1403" s="2" t="s">
        <v>28</v>
      </c>
      <c r="N1403" s="2">
        <v>61</v>
      </c>
      <c r="O1403" s="2">
        <v>22.79</v>
      </c>
      <c r="P1403" s="2">
        <v>61.53</v>
      </c>
      <c r="Q1403" s="2">
        <v>97.52</v>
      </c>
      <c r="R1403" s="2">
        <v>203.2</v>
      </c>
      <c r="S1403" s="2">
        <v>203.2</v>
      </c>
      <c r="T1403" s="2">
        <v>23.62</v>
      </c>
      <c r="U1403" s="2">
        <v>883</v>
      </c>
      <c r="V1403" s="2" t="s">
        <v>28</v>
      </c>
      <c r="X1403" s="2"/>
      <c r="Y1403" s="2"/>
    </row>
    <row r="1404" spans="1:26" x14ac:dyDescent="0.25">
      <c r="A1404">
        <v>1403</v>
      </c>
      <c r="B1404" t="s">
        <v>716</v>
      </c>
      <c r="C1404" s="1">
        <v>26386</v>
      </c>
      <c r="D1404" t="s">
        <v>23</v>
      </c>
      <c r="E1404" s="2" t="s">
        <v>169</v>
      </c>
      <c r="F1404" s="2" t="s">
        <v>34</v>
      </c>
      <c r="G1404" s="2" t="s">
        <v>26</v>
      </c>
      <c r="H1404" s="3">
        <v>34639</v>
      </c>
      <c r="I1404" s="2">
        <v>1994</v>
      </c>
      <c r="J1404" s="2">
        <v>2001</v>
      </c>
      <c r="K1404" s="3">
        <v>43677</v>
      </c>
      <c r="L1404" s="2">
        <v>0</v>
      </c>
      <c r="M1404" s="2" t="s">
        <v>28</v>
      </c>
      <c r="N1404" s="2">
        <v>47</v>
      </c>
      <c r="O1404" s="2">
        <v>22.6</v>
      </c>
      <c r="P1404" s="2">
        <v>47.34</v>
      </c>
      <c r="Q1404" s="2">
        <v>104.33</v>
      </c>
      <c r="R1404" s="2">
        <v>203.2</v>
      </c>
      <c r="S1404" s="2">
        <v>203.2</v>
      </c>
      <c r="T1404" s="2">
        <v>25.27</v>
      </c>
      <c r="U1404" s="2">
        <v>449</v>
      </c>
      <c r="V1404" s="2" t="s">
        <v>27</v>
      </c>
      <c r="X1404" s="2"/>
      <c r="Y1404" s="2"/>
    </row>
    <row r="1405" spans="1:26" x14ac:dyDescent="0.25">
      <c r="A1405">
        <v>1404</v>
      </c>
      <c r="B1405" t="s">
        <v>1437</v>
      </c>
      <c r="C1405" s="1">
        <v>27865</v>
      </c>
      <c r="D1405" t="s">
        <v>23</v>
      </c>
      <c r="E1405" s="2" t="s">
        <v>169</v>
      </c>
      <c r="F1405" s="2" t="s">
        <v>34</v>
      </c>
      <c r="G1405" s="2" t="s">
        <v>26</v>
      </c>
      <c r="H1405" s="3">
        <v>36831</v>
      </c>
      <c r="I1405" s="2">
        <v>2000</v>
      </c>
      <c r="J1405" s="2">
        <v>2001</v>
      </c>
      <c r="K1405" s="3">
        <v>43677</v>
      </c>
      <c r="L1405" s="2">
        <v>0</v>
      </c>
      <c r="M1405" s="2" t="s">
        <v>28</v>
      </c>
      <c r="N1405" s="2">
        <v>43</v>
      </c>
      <c r="O1405" s="2">
        <v>24.55</v>
      </c>
      <c r="P1405" s="2">
        <v>43.29</v>
      </c>
      <c r="Q1405" s="2">
        <v>88.45</v>
      </c>
      <c r="R1405" s="2">
        <v>203.2</v>
      </c>
      <c r="S1405" s="2">
        <v>203.2</v>
      </c>
      <c r="T1405" s="2">
        <v>21.42</v>
      </c>
      <c r="U1405" s="2">
        <v>17</v>
      </c>
      <c r="V1405" s="2" t="s">
        <v>28</v>
      </c>
      <c r="X1405" s="2"/>
      <c r="Y1405" s="2"/>
    </row>
    <row r="1406" spans="1:26" x14ac:dyDescent="0.25">
      <c r="A1406">
        <v>1405</v>
      </c>
      <c r="B1406" t="s">
        <v>1438</v>
      </c>
      <c r="C1406" s="1">
        <v>30418</v>
      </c>
      <c r="D1406" t="s">
        <v>23</v>
      </c>
      <c r="E1406" s="2" t="s">
        <v>169</v>
      </c>
      <c r="F1406" s="2" t="s">
        <v>34</v>
      </c>
      <c r="G1406" s="2" t="s">
        <v>26</v>
      </c>
      <c r="H1406" s="3">
        <v>39022</v>
      </c>
      <c r="I1406" s="2">
        <v>2006</v>
      </c>
      <c r="J1406" s="2">
        <v>2007</v>
      </c>
      <c r="K1406" s="3">
        <v>43677</v>
      </c>
      <c r="L1406" s="2">
        <v>0</v>
      </c>
      <c r="M1406" s="2" t="s">
        <v>28</v>
      </c>
      <c r="N1406" s="2">
        <v>36</v>
      </c>
      <c r="O1406" s="2">
        <v>23.56</v>
      </c>
      <c r="P1406" s="2">
        <v>36.299999999999997</v>
      </c>
      <c r="Q1406" s="2">
        <v>106.59</v>
      </c>
      <c r="R1406" s="2">
        <v>203.2</v>
      </c>
      <c r="S1406" s="2">
        <v>203.2</v>
      </c>
      <c r="T1406" s="2">
        <v>25.82</v>
      </c>
      <c r="U1406" s="2">
        <v>8</v>
      </c>
      <c r="V1406" s="2" t="s">
        <v>28</v>
      </c>
      <c r="X1406" s="2"/>
      <c r="Y1406" s="2"/>
    </row>
    <row r="1407" spans="1:26" x14ac:dyDescent="0.25">
      <c r="A1407">
        <v>1406</v>
      </c>
      <c r="B1407" t="s">
        <v>1439</v>
      </c>
      <c r="C1407" s="1">
        <v>29497</v>
      </c>
      <c r="D1407" t="s">
        <v>23</v>
      </c>
      <c r="E1407" s="2" t="s">
        <v>169</v>
      </c>
      <c r="F1407" s="2" t="s">
        <v>34</v>
      </c>
      <c r="G1407" s="2" t="s">
        <v>26</v>
      </c>
      <c r="H1407" s="3">
        <v>37926</v>
      </c>
      <c r="I1407" s="2">
        <v>2003</v>
      </c>
      <c r="J1407" s="2">
        <v>2005</v>
      </c>
      <c r="K1407" s="3">
        <v>43677</v>
      </c>
      <c r="L1407" s="2">
        <v>0</v>
      </c>
      <c r="M1407" s="2" t="s">
        <v>28</v>
      </c>
      <c r="N1407" s="2">
        <v>38</v>
      </c>
      <c r="O1407" s="2">
        <v>23.08</v>
      </c>
      <c r="P1407" s="2">
        <v>38.82</v>
      </c>
      <c r="Q1407" s="2">
        <v>102.06</v>
      </c>
      <c r="R1407" s="2">
        <v>203.2</v>
      </c>
      <c r="S1407" s="2">
        <v>203.2</v>
      </c>
      <c r="T1407" s="2">
        <v>24.72</v>
      </c>
      <c r="U1407" s="2">
        <v>53</v>
      </c>
      <c r="V1407" s="2" t="s">
        <v>28</v>
      </c>
      <c r="X1407" s="2"/>
      <c r="Y1407" s="2"/>
    </row>
    <row r="1408" spans="1:26" x14ac:dyDescent="0.25">
      <c r="A1408">
        <v>1407</v>
      </c>
      <c r="B1408" t="s">
        <v>1440</v>
      </c>
      <c r="C1408" s="1">
        <v>17722</v>
      </c>
      <c r="D1408" t="s">
        <v>23</v>
      </c>
      <c r="E1408" s="2" t="s">
        <v>169</v>
      </c>
      <c r="F1408" s="2" t="s">
        <v>34</v>
      </c>
      <c r="G1408" s="2" t="s">
        <v>30</v>
      </c>
      <c r="H1408" s="3">
        <v>25873</v>
      </c>
      <c r="I1408" s="2">
        <v>1970</v>
      </c>
      <c r="J1408" s="2">
        <v>1973</v>
      </c>
      <c r="K1408" s="3">
        <v>37446</v>
      </c>
      <c r="L1408" s="2">
        <v>1</v>
      </c>
      <c r="M1408" s="2" t="s">
        <v>27</v>
      </c>
      <c r="N1408" s="2">
        <v>54</v>
      </c>
      <c r="O1408" s="2">
        <v>22.32</v>
      </c>
      <c r="P1408" s="2">
        <v>54</v>
      </c>
      <c r="Q1408" s="2">
        <v>102.06</v>
      </c>
      <c r="R1408" s="2">
        <v>203.2</v>
      </c>
      <c r="S1408" s="2">
        <v>203.2</v>
      </c>
      <c r="T1408" s="2">
        <v>24.72</v>
      </c>
      <c r="U1408" s="2">
        <v>213</v>
      </c>
      <c r="V1408" s="2" t="s">
        <v>28</v>
      </c>
      <c r="W1408" s="2" t="s">
        <v>4395</v>
      </c>
      <c r="X1408" s="2" t="s">
        <v>4395</v>
      </c>
      <c r="Y1408" s="2" t="s">
        <v>4421</v>
      </c>
      <c r="Z1408" s="2" t="s">
        <v>4435</v>
      </c>
    </row>
    <row r="1409" spans="1:26" x14ac:dyDescent="0.25">
      <c r="A1409">
        <v>1408</v>
      </c>
      <c r="B1409" t="s">
        <v>1441</v>
      </c>
      <c r="C1409" s="1">
        <v>32991</v>
      </c>
      <c r="D1409" t="s">
        <v>23</v>
      </c>
      <c r="E1409" s="2" t="s">
        <v>169</v>
      </c>
      <c r="F1409" s="2" t="s">
        <v>34</v>
      </c>
      <c r="G1409" s="2" t="s">
        <v>26</v>
      </c>
      <c r="H1409" s="3">
        <v>41579</v>
      </c>
      <c r="I1409" s="2">
        <v>2013</v>
      </c>
      <c r="J1409" s="2">
        <v>2014</v>
      </c>
      <c r="K1409" s="3">
        <v>43677</v>
      </c>
      <c r="L1409" s="2">
        <v>0</v>
      </c>
      <c r="M1409" s="2" t="s">
        <v>28</v>
      </c>
      <c r="N1409" s="2">
        <v>29</v>
      </c>
      <c r="O1409" s="2">
        <v>23.51</v>
      </c>
      <c r="P1409" s="2">
        <v>29.26</v>
      </c>
      <c r="Q1409" s="2">
        <v>97.52</v>
      </c>
      <c r="R1409" s="2">
        <v>203.2</v>
      </c>
      <c r="S1409" s="2">
        <v>203.2</v>
      </c>
      <c r="T1409" s="2">
        <v>23.62</v>
      </c>
      <c r="U1409" s="2">
        <v>4</v>
      </c>
      <c r="V1409" s="2" t="s">
        <v>28</v>
      </c>
      <c r="X1409" s="2"/>
      <c r="Y1409" s="2"/>
    </row>
    <row r="1410" spans="1:26" x14ac:dyDescent="0.25">
      <c r="A1410">
        <v>1409</v>
      </c>
      <c r="B1410" t="s">
        <v>1442</v>
      </c>
      <c r="C1410" s="1">
        <v>27017</v>
      </c>
      <c r="D1410" t="s">
        <v>23</v>
      </c>
      <c r="E1410" s="2" t="s">
        <v>169</v>
      </c>
      <c r="F1410" s="2" t="s">
        <v>34</v>
      </c>
      <c r="G1410" s="2" t="s">
        <v>26</v>
      </c>
      <c r="H1410" s="3">
        <v>35735</v>
      </c>
      <c r="I1410" s="2">
        <v>1997</v>
      </c>
      <c r="J1410" s="2">
        <v>1998</v>
      </c>
      <c r="K1410" s="3">
        <v>43677</v>
      </c>
      <c r="L1410" s="2">
        <v>0</v>
      </c>
      <c r="M1410" s="2" t="s">
        <v>28</v>
      </c>
      <c r="N1410" s="2">
        <v>45</v>
      </c>
      <c r="O1410" s="2">
        <v>23.87</v>
      </c>
      <c r="P1410" s="2">
        <v>45.61</v>
      </c>
      <c r="Q1410" s="2">
        <v>108.41</v>
      </c>
      <c r="R1410" s="2">
        <v>203.2</v>
      </c>
      <c r="S1410" s="2">
        <v>203.2</v>
      </c>
      <c r="T1410" s="2">
        <v>26.26</v>
      </c>
      <c r="U1410" s="2">
        <v>15</v>
      </c>
      <c r="V1410" s="2" t="s">
        <v>28</v>
      </c>
      <c r="X1410" s="2"/>
      <c r="Y1410" s="2"/>
    </row>
    <row r="1411" spans="1:26" x14ac:dyDescent="0.25">
      <c r="A1411">
        <v>1410</v>
      </c>
      <c r="B1411" t="s">
        <v>1443</v>
      </c>
      <c r="C1411" s="1">
        <v>25102</v>
      </c>
      <c r="D1411" t="s">
        <v>23</v>
      </c>
      <c r="E1411" s="2" t="s">
        <v>169</v>
      </c>
      <c r="F1411" s="2" t="s">
        <v>34</v>
      </c>
      <c r="G1411" s="2" t="s">
        <v>26</v>
      </c>
      <c r="H1411" s="3">
        <v>33543</v>
      </c>
      <c r="I1411" s="2">
        <v>1991</v>
      </c>
      <c r="J1411" s="2">
        <v>1997</v>
      </c>
      <c r="K1411" s="3">
        <v>43677</v>
      </c>
      <c r="L1411" s="2">
        <v>0</v>
      </c>
      <c r="M1411" s="2" t="s">
        <v>28</v>
      </c>
      <c r="N1411" s="2">
        <v>50</v>
      </c>
      <c r="O1411" s="2">
        <v>23.11</v>
      </c>
      <c r="P1411" s="2">
        <v>50.86</v>
      </c>
      <c r="Q1411" s="2">
        <v>99.79</v>
      </c>
      <c r="R1411" s="2">
        <v>203.2</v>
      </c>
      <c r="S1411" s="2">
        <v>203.2</v>
      </c>
      <c r="T1411" s="2">
        <v>24.17</v>
      </c>
      <c r="U1411" s="2">
        <v>270</v>
      </c>
      <c r="V1411" s="2" t="s">
        <v>28</v>
      </c>
      <c r="X1411" s="2"/>
      <c r="Y1411" s="2"/>
    </row>
    <row r="1412" spans="1:26" x14ac:dyDescent="0.25">
      <c r="A1412">
        <v>1411</v>
      </c>
      <c r="B1412" t="s">
        <v>1444</v>
      </c>
      <c r="C1412" s="1">
        <v>22979</v>
      </c>
      <c r="D1412" t="s">
        <v>23</v>
      </c>
      <c r="E1412" s="2" t="s">
        <v>169</v>
      </c>
      <c r="F1412" s="2" t="s">
        <v>34</v>
      </c>
      <c r="G1412" s="2" t="s">
        <v>30</v>
      </c>
      <c r="H1412" s="3">
        <v>31352</v>
      </c>
      <c r="I1412" s="2">
        <v>1985</v>
      </c>
      <c r="J1412" s="2">
        <v>1993</v>
      </c>
      <c r="K1412" s="3">
        <v>43677</v>
      </c>
      <c r="L1412" s="2">
        <v>0</v>
      </c>
      <c r="M1412" s="2" t="s">
        <v>28</v>
      </c>
      <c r="N1412" s="2">
        <v>56</v>
      </c>
      <c r="O1412" s="2">
        <v>22.92</v>
      </c>
      <c r="P1412" s="2">
        <v>56.67</v>
      </c>
      <c r="Q1412" s="2">
        <v>99.79</v>
      </c>
      <c r="R1412" s="2">
        <v>203.2</v>
      </c>
      <c r="S1412" s="2">
        <v>203.2</v>
      </c>
      <c r="T1412" s="2">
        <v>24.17</v>
      </c>
      <c r="U1412" s="2">
        <v>22</v>
      </c>
      <c r="V1412" s="2" t="s">
        <v>28</v>
      </c>
      <c r="X1412" s="2"/>
      <c r="Y1412" s="2"/>
    </row>
    <row r="1413" spans="1:26" x14ac:dyDescent="0.25">
      <c r="A1413">
        <v>1412</v>
      </c>
      <c r="B1413" t="s">
        <v>1445</v>
      </c>
      <c r="C1413" s="1">
        <v>34341</v>
      </c>
      <c r="D1413" t="s">
        <v>23</v>
      </c>
      <c r="E1413" s="2" t="s">
        <v>121</v>
      </c>
      <c r="F1413" s="2" t="s">
        <v>34</v>
      </c>
      <c r="G1413" s="2" t="s">
        <v>26</v>
      </c>
      <c r="H1413" s="3">
        <v>41944</v>
      </c>
      <c r="I1413" s="2">
        <v>2014</v>
      </c>
      <c r="J1413" s="2">
        <v>2017</v>
      </c>
      <c r="K1413" s="3">
        <v>43677</v>
      </c>
      <c r="L1413" s="2">
        <v>0</v>
      </c>
      <c r="M1413" s="2" t="s">
        <v>28</v>
      </c>
      <c r="N1413" s="2">
        <v>25</v>
      </c>
      <c r="O1413" s="2">
        <v>20.82</v>
      </c>
      <c r="P1413" s="2">
        <v>25.56</v>
      </c>
      <c r="Q1413" s="2">
        <v>119.29</v>
      </c>
      <c r="R1413" s="2">
        <v>203.2</v>
      </c>
      <c r="S1413" s="2">
        <v>200.66</v>
      </c>
      <c r="T1413" s="2">
        <v>28.89</v>
      </c>
      <c r="U1413" s="2">
        <v>17</v>
      </c>
      <c r="V1413" s="2" t="s">
        <v>28</v>
      </c>
      <c r="X1413" s="2"/>
      <c r="Y1413" s="2"/>
    </row>
    <row r="1414" spans="1:26" x14ac:dyDescent="0.25">
      <c r="A1414">
        <v>1413</v>
      </c>
      <c r="B1414" t="s">
        <v>1446</v>
      </c>
      <c r="C1414" s="1">
        <v>24877</v>
      </c>
      <c r="D1414" t="s">
        <v>23</v>
      </c>
      <c r="E1414" s="2" t="s">
        <v>169</v>
      </c>
      <c r="F1414" s="2" t="s">
        <v>34</v>
      </c>
      <c r="G1414" s="2" t="s">
        <v>26</v>
      </c>
      <c r="H1414" s="3">
        <v>33543</v>
      </c>
      <c r="I1414" s="2">
        <v>1991</v>
      </c>
      <c r="J1414" s="2">
        <v>2001</v>
      </c>
      <c r="K1414" s="3">
        <v>43677</v>
      </c>
      <c r="L1414" s="2">
        <v>0</v>
      </c>
      <c r="M1414" s="2" t="s">
        <v>28</v>
      </c>
      <c r="N1414" s="2">
        <v>51</v>
      </c>
      <c r="O1414" s="2">
        <v>23.73</v>
      </c>
      <c r="P1414" s="2">
        <v>51.47</v>
      </c>
      <c r="Q1414" s="2">
        <v>99.79</v>
      </c>
      <c r="R1414" s="2">
        <v>203.2</v>
      </c>
      <c r="S1414" s="2">
        <v>203.2</v>
      </c>
      <c r="T1414" s="2">
        <v>24.17</v>
      </c>
      <c r="U1414" s="2">
        <v>456</v>
      </c>
      <c r="V1414" s="2" t="s">
        <v>28</v>
      </c>
      <c r="X1414" s="2"/>
      <c r="Y1414" s="2"/>
    </row>
    <row r="1415" spans="1:26" x14ac:dyDescent="0.25">
      <c r="A1415">
        <v>1414</v>
      </c>
      <c r="B1415" t="s">
        <v>1447</v>
      </c>
      <c r="C1415" s="1">
        <v>32166</v>
      </c>
      <c r="D1415" t="s">
        <v>23</v>
      </c>
      <c r="E1415" s="2" t="s">
        <v>169</v>
      </c>
      <c r="F1415" s="2" t="s">
        <v>34</v>
      </c>
      <c r="G1415" s="2" t="s">
        <v>26</v>
      </c>
      <c r="H1415" s="3">
        <v>40118</v>
      </c>
      <c r="I1415" s="2">
        <v>2009</v>
      </c>
      <c r="J1415" s="2">
        <v>2013</v>
      </c>
      <c r="K1415" s="3">
        <v>43677</v>
      </c>
      <c r="L1415" s="2">
        <v>0</v>
      </c>
      <c r="M1415" s="2" t="s">
        <v>28</v>
      </c>
      <c r="N1415" s="2">
        <v>31</v>
      </c>
      <c r="O1415" s="2">
        <v>21.77</v>
      </c>
      <c r="P1415" s="2">
        <v>31.52</v>
      </c>
      <c r="Q1415" s="2">
        <v>104.33</v>
      </c>
      <c r="R1415" s="2">
        <v>203.2</v>
      </c>
      <c r="S1415" s="2">
        <v>203.2</v>
      </c>
      <c r="T1415" s="2">
        <v>25.27</v>
      </c>
      <c r="U1415" s="2">
        <v>83</v>
      </c>
      <c r="V1415" s="2" t="s">
        <v>28</v>
      </c>
      <c r="X1415" s="2"/>
      <c r="Y1415" s="2"/>
    </row>
    <row r="1416" spans="1:26" x14ac:dyDescent="0.25">
      <c r="A1416">
        <v>1415</v>
      </c>
      <c r="B1416" t="s">
        <v>1448</v>
      </c>
      <c r="C1416" s="1">
        <v>12404</v>
      </c>
      <c r="D1416" t="s">
        <v>23</v>
      </c>
      <c r="E1416" s="2" t="s">
        <v>169</v>
      </c>
      <c r="F1416" s="2" t="s">
        <v>34</v>
      </c>
      <c r="G1416" s="2" t="s">
        <v>26</v>
      </c>
      <c r="H1416" s="3">
        <v>21490</v>
      </c>
      <c r="I1416" s="2">
        <v>1958</v>
      </c>
      <c r="J1416" s="2">
        <v>1959</v>
      </c>
      <c r="K1416" s="3">
        <v>39618</v>
      </c>
      <c r="L1416" s="2">
        <v>1</v>
      </c>
      <c r="M1416" s="2" t="s">
        <v>27</v>
      </c>
      <c r="N1416" s="2">
        <v>74</v>
      </c>
      <c r="O1416" s="2">
        <v>24.88</v>
      </c>
      <c r="P1416" s="2">
        <v>74.510000000000005</v>
      </c>
      <c r="Q1416" s="2">
        <v>99.79</v>
      </c>
      <c r="R1416" s="2">
        <v>203.2</v>
      </c>
      <c r="S1416" s="2">
        <v>203.2</v>
      </c>
      <c r="T1416" s="2">
        <v>24.17</v>
      </c>
      <c r="U1416" s="2">
        <v>58</v>
      </c>
      <c r="V1416" s="2" t="s">
        <v>28</v>
      </c>
      <c r="W1416" s="2" t="s">
        <v>4395</v>
      </c>
      <c r="X1416" s="2" t="s">
        <v>4395</v>
      </c>
      <c r="Y1416" s="2" t="s">
        <v>4421</v>
      </c>
      <c r="Z1416" s="2" t="s">
        <v>4435</v>
      </c>
    </row>
    <row r="1417" spans="1:26" x14ac:dyDescent="0.25">
      <c r="A1417">
        <v>1416</v>
      </c>
      <c r="B1417" t="s">
        <v>1449</v>
      </c>
      <c r="C1417" s="1">
        <v>30249</v>
      </c>
      <c r="D1417" t="s">
        <v>23</v>
      </c>
      <c r="E1417" s="2" t="s">
        <v>169</v>
      </c>
      <c r="F1417" s="2" t="s">
        <v>34</v>
      </c>
      <c r="G1417" s="2" t="s">
        <v>26</v>
      </c>
      <c r="H1417" s="3">
        <v>37926</v>
      </c>
      <c r="I1417" s="2">
        <v>2003</v>
      </c>
      <c r="J1417" s="2">
        <v>2007</v>
      </c>
      <c r="K1417" s="3">
        <v>43677</v>
      </c>
      <c r="L1417" s="2">
        <v>0</v>
      </c>
      <c r="M1417" s="2" t="s">
        <v>28</v>
      </c>
      <c r="N1417" s="2">
        <v>36</v>
      </c>
      <c r="O1417" s="2">
        <v>21.02</v>
      </c>
      <c r="P1417" s="2">
        <v>36.76</v>
      </c>
      <c r="Q1417" s="2">
        <v>124.74</v>
      </c>
      <c r="R1417" s="2">
        <v>203.2</v>
      </c>
      <c r="S1417" s="2">
        <v>203.2</v>
      </c>
      <c r="T1417" s="2">
        <v>30.21</v>
      </c>
      <c r="U1417" s="2">
        <v>233</v>
      </c>
      <c r="V1417" s="2" t="s">
        <v>28</v>
      </c>
      <c r="X1417" s="2"/>
      <c r="Y1417" s="2"/>
    </row>
    <row r="1418" spans="1:26" x14ac:dyDescent="0.25">
      <c r="A1418">
        <v>1417</v>
      </c>
      <c r="B1418" t="s">
        <v>1450</v>
      </c>
      <c r="C1418" s="1">
        <v>24229</v>
      </c>
      <c r="D1418" t="s">
        <v>23</v>
      </c>
      <c r="E1418" s="2" t="s">
        <v>169</v>
      </c>
      <c r="F1418" s="2" t="s">
        <v>34</v>
      </c>
      <c r="G1418" s="2" t="s">
        <v>26</v>
      </c>
      <c r="H1418" s="3">
        <v>32813</v>
      </c>
      <c r="I1418" s="2">
        <v>1989</v>
      </c>
      <c r="J1418" s="2">
        <v>1990</v>
      </c>
      <c r="K1418" s="3">
        <v>43677</v>
      </c>
      <c r="L1418" s="2">
        <v>0</v>
      </c>
      <c r="M1418" s="2" t="s">
        <v>28</v>
      </c>
      <c r="N1418" s="2">
        <v>53</v>
      </c>
      <c r="O1418" s="2">
        <v>23.5</v>
      </c>
      <c r="P1418" s="2">
        <v>53.25</v>
      </c>
      <c r="Q1418" s="2">
        <v>99.79</v>
      </c>
      <c r="R1418" s="2">
        <v>203.2</v>
      </c>
      <c r="S1418" s="2">
        <v>203.2</v>
      </c>
      <c r="T1418" s="2">
        <v>24.17</v>
      </c>
      <c r="U1418" s="2">
        <v>10</v>
      </c>
      <c r="V1418" s="2" t="s">
        <v>28</v>
      </c>
      <c r="X1418" s="2"/>
      <c r="Y1418" s="2"/>
    </row>
    <row r="1419" spans="1:26" x14ac:dyDescent="0.25">
      <c r="A1419">
        <v>1418</v>
      </c>
      <c r="B1419" t="s">
        <v>1451</v>
      </c>
      <c r="C1419" s="1">
        <v>31308</v>
      </c>
      <c r="D1419" t="s">
        <v>23</v>
      </c>
      <c r="E1419" s="2" t="s">
        <v>169</v>
      </c>
      <c r="F1419" s="2" t="s">
        <v>34</v>
      </c>
      <c r="G1419" s="2" t="s">
        <v>30</v>
      </c>
      <c r="H1419" s="3">
        <v>41214</v>
      </c>
      <c r="I1419" s="2">
        <v>2012</v>
      </c>
      <c r="J1419" s="2">
        <v>2018</v>
      </c>
      <c r="K1419" s="3">
        <v>43677</v>
      </c>
      <c r="L1419" s="2">
        <v>0</v>
      </c>
      <c r="M1419" s="2" t="s">
        <v>28</v>
      </c>
      <c r="N1419" s="2">
        <v>33</v>
      </c>
      <c r="O1419" s="2">
        <v>27.12</v>
      </c>
      <c r="P1419" s="2">
        <v>33.86</v>
      </c>
      <c r="Q1419" s="2">
        <v>109.77</v>
      </c>
      <c r="R1419" s="2">
        <v>203.2</v>
      </c>
      <c r="S1419" s="2">
        <v>205.74</v>
      </c>
      <c r="T1419" s="2">
        <v>26.58</v>
      </c>
      <c r="U1419" s="2">
        <v>165</v>
      </c>
      <c r="V1419" s="2" t="s">
        <v>28</v>
      </c>
      <c r="X1419" s="2"/>
      <c r="Y1419" s="2"/>
    </row>
    <row r="1420" spans="1:26" x14ac:dyDescent="0.25">
      <c r="A1420">
        <v>1419</v>
      </c>
      <c r="B1420" t="s">
        <v>1452</v>
      </c>
      <c r="C1420" s="1">
        <v>19894</v>
      </c>
      <c r="D1420" t="s">
        <v>23</v>
      </c>
      <c r="E1420" s="2" t="s">
        <v>121</v>
      </c>
      <c r="F1420" s="2" t="s">
        <v>34</v>
      </c>
      <c r="G1420" s="2" t="s">
        <v>26</v>
      </c>
      <c r="H1420" s="3">
        <v>28065</v>
      </c>
      <c r="I1420" s="2">
        <v>1976</v>
      </c>
      <c r="J1420" s="2">
        <v>1979</v>
      </c>
      <c r="K1420" s="3">
        <v>43677</v>
      </c>
      <c r="L1420" s="2">
        <v>0</v>
      </c>
      <c r="M1420" s="2" t="s">
        <v>28</v>
      </c>
      <c r="N1420" s="2">
        <v>65</v>
      </c>
      <c r="O1420" s="2">
        <v>22.37</v>
      </c>
      <c r="P1420" s="2">
        <v>65.11</v>
      </c>
      <c r="Q1420" s="2">
        <v>90.72</v>
      </c>
      <c r="R1420" s="2">
        <v>203.2</v>
      </c>
      <c r="S1420" s="2">
        <v>203.2</v>
      </c>
      <c r="T1420" s="2">
        <v>21.97</v>
      </c>
      <c r="U1420" s="2">
        <v>127</v>
      </c>
      <c r="V1420" s="2" t="s">
        <v>28</v>
      </c>
      <c r="X1420" s="2"/>
      <c r="Y1420" s="2"/>
    </row>
    <row r="1421" spans="1:26" x14ac:dyDescent="0.25">
      <c r="A1421">
        <v>1420</v>
      </c>
      <c r="B1421" t="s">
        <v>1453</v>
      </c>
      <c r="C1421" s="1">
        <v>24109</v>
      </c>
      <c r="D1421" t="s">
        <v>23</v>
      </c>
      <c r="E1421" s="2" t="s">
        <v>169</v>
      </c>
      <c r="F1421" s="2" t="s">
        <v>34</v>
      </c>
      <c r="G1421" s="2" t="s">
        <v>26</v>
      </c>
      <c r="H1421" s="3">
        <v>33178</v>
      </c>
      <c r="I1421" s="2">
        <v>1990</v>
      </c>
      <c r="J1421" s="2">
        <v>1991</v>
      </c>
      <c r="K1421" s="3">
        <v>43677</v>
      </c>
      <c r="L1421" s="2">
        <v>0</v>
      </c>
      <c r="M1421" s="2" t="s">
        <v>28</v>
      </c>
      <c r="N1421" s="2">
        <v>53</v>
      </c>
      <c r="O1421" s="2">
        <v>24.83</v>
      </c>
      <c r="P1421" s="2">
        <v>53.57</v>
      </c>
      <c r="Q1421" s="2">
        <v>102.06</v>
      </c>
      <c r="R1421" s="2">
        <v>203.2</v>
      </c>
      <c r="S1421" s="2">
        <v>203.2</v>
      </c>
      <c r="T1421" s="2">
        <v>24.72</v>
      </c>
      <c r="U1421" s="2">
        <v>26</v>
      </c>
      <c r="V1421" s="2" t="s">
        <v>28</v>
      </c>
      <c r="X1421" s="2"/>
      <c r="Y1421" s="2"/>
    </row>
    <row r="1422" spans="1:26" x14ac:dyDescent="0.25">
      <c r="A1422">
        <v>1421</v>
      </c>
      <c r="B1422" t="s">
        <v>1454</v>
      </c>
      <c r="C1422" s="1">
        <v>29547</v>
      </c>
      <c r="D1422" t="s">
        <v>23</v>
      </c>
      <c r="E1422" s="2" t="s">
        <v>169</v>
      </c>
      <c r="F1422" s="2" t="s">
        <v>34</v>
      </c>
      <c r="G1422" s="2" t="s">
        <v>26</v>
      </c>
      <c r="H1422" s="3">
        <v>38292</v>
      </c>
      <c r="I1422" s="2">
        <v>2004</v>
      </c>
      <c r="J1422" s="2">
        <v>2006</v>
      </c>
      <c r="K1422" s="3">
        <v>43677</v>
      </c>
      <c r="L1422" s="2">
        <v>0</v>
      </c>
      <c r="M1422" s="2" t="s">
        <v>28</v>
      </c>
      <c r="N1422" s="2">
        <v>38</v>
      </c>
      <c r="O1422" s="2">
        <v>23.94</v>
      </c>
      <c r="P1422" s="2">
        <v>38.69</v>
      </c>
      <c r="Q1422" s="2">
        <v>106.59</v>
      </c>
      <c r="R1422" s="2">
        <v>203.2</v>
      </c>
      <c r="S1422" s="2">
        <v>203.2</v>
      </c>
      <c r="T1422" s="2">
        <v>25.82</v>
      </c>
      <c r="U1422" s="2">
        <v>33</v>
      </c>
      <c r="V1422" s="2" t="s">
        <v>28</v>
      </c>
      <c r="X1422" s="2"/>
      <c r="Y1422" s="2"/>
    </row>
    <row r="1423" spans="1:26" x14ac:dyDescent="0.25">
      <c r="A1423">
        <v>1422</v>
      </c>
      <c r="B1423" t="s">
        <v>1455</v>
      </c>
      <c r="C1423" s="1">
        <v>32257</v>
      </c>
      <c r="D1423" t="s">
        <v>85</v>
      </c>
      <c r="E1423" s="2" t="s">
        <v>169</v>
      </c>
      <c r="F1423" s="2" t="s">
        <v>34</v>
      </c>
      <c r="G1423" s="2" t="s">
        <v>26</v>
      </c>
      <c r="H1423" s="3">
        <v>40848</v>
      </c>
      <c r="I1423" s="2">
        <v>2011</v>
      </c>
      <c r="J1423" s="2">
        <v>2020</v>
      </c>
      <c r="K1423" s="3">
        <v>43677</v>
      </c>
      <c r="L1423" s="2">
        <v>0</v>
      </c>
      <c r="M1423" s="2" t="s">
        <v>28</v>
      </c>
      <c r="N1423" s="2">
        <v>31</v>
      </c>
      <c r="O1423" s="2">
        <v>23.52</v>
      </c>
      <c r="P1423" s="2">
        <v>31.27</v>
      </c>
      <c r="Q1423" s="2">
        <v>106.59</v>
      </c>
      <c r="R1423" s="2">
        <v>203.2</v>
      </c>
      <c r="S1423" s="2">
        <v>203.2</v>
      </c>
      <c r="T1423" s="2">
        <v>25.82</v>
      </c>
      <c r="U1423" s="2">
        <v>154</v>
      </c>
      <c r="V1423" s="2" t="s">
        <v>28</v>
      </c>
      <c r="X1423" s="2"/>
      <c r="Y1423" s="2"/>
    </row>
    <row r="1424" spans="1:26" x14ac:dyDescent="0.25">
      <c r="A1424">
        <v>1423</v>
      </c>
      <c r="B1424" t="s">
        <v>1456</v>
      </c>
      <c r="C1424" s="1">
        <v>19591</v>
      </c>
      <c r="D1424" t="s">
        <v>23</v>
      </c>
      <c r="E1424" s="2" t="s">
        <v>169</v>
      </c>
      <c r="F1424" s="2" t="s">
        <v>34</v>
      </c>
      <c r="G1424" s="2" t="s">
        <v>26</v>
      </c>
      <c r="H1424" s="3">
        <v>27699</v>
      </c>
      <c r="I1424" s="2">
        <v>1975</v>
      </c>
      <c r="J1424" s="2">
        <v>1976</v>
      </c>
      <c r="K1424" s="3">
        <v>36094</v>
      </c>
      <c r="L1424" s="2">
        <v>1</v>
      </c>
      <c r="M1424" s="2" t="s">
        <v>27</v>
      </c>
      <c r="N1424" s="2">
        <v>45</v>
      </c>
      <c r="O1424" s="2">
        <v>22.2</v>
      </c>
      <c r="P1424" s="2">
        <v>45.18</v>
      </c>
      <c r="Q1424" s="2">
        <v>99.79</v>
      </c>
      <c r="R1424" s="2">
        <v>203.2</v>
      </c>
      <c r="S1424" s="2">
        <v>203.2</v>
      </c>
      <c r="T1424" s="2">
        <v>24.17</v>
      </c>
      <c r="U1424" s="2">
        <v>28</v>
      </c>
      <c r="V1424" s="2" t="s">
        <v>28</v>
      </c>
      <c r="W1424" s="2" t="s">
        <v>4384</v>
      </c>
      <c r="X1424" s="2" t="s">
        <v>4587</v>
      </c>
      <c r="Y1424" s="2" t="s">
        <v>4401</v>
      </c>
      <c r="Z1424" s="2" t="s">
        <v>4896</v>
      </c>
    </row>
    <row r="1425" spans="1:26" x14ac:dyDescent="0.25">
      <c r="A1425">
        <v>1424</v>
      </c>
      <c r="B1425" t="s">
        <v>1457</v>
      </c>
      <c r="C1425" s="1">
        <v>21951</v>
      </c>
      <c r="D1425" t="s">
        <v>23</v>
      </c>
      <c r="E1425" s="2" t="s">
        <v>169</v>
      </c>
      <c r="F1425" s="2" t="s">
        <v>34</v>
      </c>
      <c r="G1425" s="2" t="s">
        <v>26</v>
      </c>
      <c r="H1425" s="3">
        <v>30256</v>
      </c>
      <c r="I1425" s="2">
        <v>1982</v>
      </c>
      <c r="J1425" s="2">
        <v>1983</v>
      </c>
      <c r="K1425" s="3">
        <v>43677</v>
      </c>
      <c r="L1425" s="2">
        <v>0</v>
      </c>
      <c r="M1425" s="2" t="s">
        <v>28</v>
      </c>
      <c r="N1425" s="2">
        <v>59</v>
      </c>
      <c r="O1425" s="2">
        <v>22.74</v>
      </c>
      <c r="P1425" s="2">
        <v>59.48</v>
      </c>
      <c r="Q1425" s="2">
        <v>102.06</v>
      </c>
      <c r="R1425" s="2">
        <v>203.2</v>
      </c>
      <c r="S1425" s="2">
        <v>203.2</v>
      </c>
      <c r="T1425" s="2">
        <v>24.72</v>
      </c>
      <c r="U1425" s="2">
        <v>44</v>
      </c>
      <c r="V1425" s="2" t="s">
        <v>28</v>
      </c>
      <c r="X1425" s="2"/>
      <c r="Y1425" s="2"/>
    </row>
    <row r="1426" spans="1:26" x14ac:dyDescent="0.25">
      <c r="A1426">
        <v>1425</v>
      </c>
      <c r="B1426" t="s">
        <v>1458</v>
      </c>
      <c r="C1426" s="1">
        <v>33331</v>
      </c>
      <c r="D1426" t="s">
        <v>23</v>
      </c>
      <c r="E1426" s="2" t="s">
        <v>772</v>
      </c>
      <c r="F1426" s="2" t="s">
        <v>34</v>
      </c>
      <c r="G1426" s="2" t="s">
        <v>26</v>
      </c>
      <c r="H1426" s="3">
        <v>41579</v>
      </c>
      <c r="I1426" s="2">
        <v>2013</v>
      </c>
      <c r="J1426" s="2">
        <v>2017</v>
      </c>
      <c r="K1426" s="3">
        <v>43677</v>
      </c>
      <c r="L1426" s="2">
        <v>0</v>
      </c>
      <c r="M1426" s="2" t="s">
        <v>28</v>
      </c>
      <c r="N1426" s="2">
        <v>28</v>
      </c>
      <c r="O1426" s="2">
        <v>22.58</v>
      </c>
      <c r="P1426" s="2">
        <v>28.33</v>
      </c>
      <c r="Q1426" s="2">
        <v>93.44</v>
      </c>
      <c r="R1426" s="2">
        <v>203.2</v>
      </c>
      <c r="S1426" s="2">
        <v>203.2</v>
      </c>
      <c r="T1426" s="2">
        <v>22.63</v>
      </c>
      <c r="U1426" s="2">
        <v>134</v>
      </c>
      <c r="V1426" s="2" t="s">
        <v>28</v>
      </c>
      <c r="X1426" s="2"/>
      <c r="Y1426" s="2"/>
    </row>
    <row r="1427" spans="1:26" x14ac:dyDescent="0.25">
      <c r="A1427">
        <v>1426</v>
      </c>
      <c r="B1427" t="s">
        <v>1459</v>
      </c>
      <c r="C1427" s="1">
        <v>33310</v>
      </c>
      <c r="D1427" t="s">
        <v>85</v>
      </c>
      <c r="E1427" s="2" t="s">
        <v>121</v>
      </c>
      <c r="F1427" s="2" t="s">
        <v>34</v>
      </c>
      <c r="G1427" s="2" t="s">
        <v>26</v>
      </c>
      <c r="H1427" s="3">
        <v>40848</v>
      </c>
      <c r="I1427" s="2">
        <v>2011</v>
      </c>
      <c r="J1427" s="2">
        <v>2020</v>
      </c>
      <c r="K1427" s="3">
        <v>43677</v>
      </c>
      <c r="L1427" s="2">
        <v>0</v>
      </c>
      <c r="M1427" s="2" t="s">
        <v>28</v>
      </c>
      <c r="N1427" s="2">
        <v>28</v>
      </c>
      <c r="O1427" s="2">
        <v>20.64</v>
      </c>
      <c r="P1427" s="2">
        <v>28.38</v>
      </c>
      <c r="Q1427" s="2">
        <v>107.95</v>
      </c>
      <c r="R1427" s="2">
        <v>203.2</v>
      </c>
      <c r="S1427" s="2">
        <v>205.74</v>
      </c>
      <c r="T1427" s="2">
        <v>26.15</v>
      </c>
      <c r="U1427" s="2">
        <v>294</v>
      </c>
      <c r="V1427" s="2" t="s">
        <v>28</v>
      </c>
      <c r="X1427" s="2"/>
      <c r="Y1427" s="2"/>
    </row>
    <row r="1428" spans="1:26" x14ac:dyDescent="0.25">
      <c r="A1428">
        <v>1427</v>
      </c>
      <c r="B1428" t="s">
        <v>1460</v>
      </c>
      <c r="C1428" s="1">
        <v>30657</v>
      </c>
      <c r="D1428" t="s">
        <v>23</v>
      </c>
      <c r="E1428" s="2" t="s">
        <v>169</v>
      </c>
      <c r="F1428" s="2" t="s">
        <v>34</v>
      </c>
      <c r="G1428" s="2" t="s">
        <v>26</v>
      </c>
      <c r="H1428" s="3">
        <v>39387</v>
      </c>
      <c r="I1428" s="2">
        <v>2007</v>
      </c>
      <c r="J1428" s="2">
        <v>2011</v>
      </c>
      <c r="K1428" s="3">
        <v>43677</v>
      </c>
      <c r="L1428" s="2">
        <v>0</v>
      </c>
      <c r="M1428" s="2" t="s">
        <v>28</v>
      </c>
      <c r="N1428" s="2">
        <v>35</v>
      </c>
      <c r="O1428" s="2">
        <v>23.9</v>
      </c>
      <c r="P1428" s="2">
        <v>35.65</v>
      </c>
      <c r="Q1428" s="2">
        <v>99.79</v>
      </c>
      <c r="R1428" s="2">
        <v>203.2</v>
      </c>
      <c r="S1428" s="2">
        <v>203.2</v>
      </c>
      <c r="T1428" s="2">
        <v>24.17</v>
      </c>
      <c r="U1428" s="2">
        <v>296</v>
      </c>
      <c r="V1428" s="2" t="s">
        <v>28</v>
      </c>
      <c r="X1428" s="2"/>
      <c r="Y1428" s="2"/>
    </row>
    <row r="1429" spans="1:26" x14ac:dyDescent="0.25">
      <c r="A1429">
        <v>1428</v>
      </c>
      <c r="B1429" t="s">
        <v>1461</v>
      </c>
      <c r="C1429" s="1">
        <v>31199</v>
      </c>
      <c r="D1429" t="s">
        <v>85</v>
      </c>
      <c r="E1429" s="2" t="s">
        <v>121</v>
      </c>
      <c r="F1429" s="2" t="s">
        <v>34</v>
      </c>
      <c r="G1429" s="2" t="s">
        <v>26</v>
      </c>
      <c r="H1429" s="3">
        <v>39753</v>
      </c>
      <c r="I1429" s="2">
        <v>2008</v>
      </c>
      <c r="J1429" s="2">
        <v>2020</v>
      </c>
      <c r="K1429" s="3">
        <v>43677</v>
      </c>
      <c r="L1429" s="2">
        <v>0</v>
      </c>
      <c r="M1429" s="2" t="s">
        <v>28</v>
      </c>
      <c r="N1429" s="2">
        <v>34</v>
      </c>
      <c r="O1429" s="2">
        <v>23.42</v>
      </c>
      <c r="P1429" s="2">
        <v>34.159999999999997</v>
      </c>
      <c r="Q1429" s="2">
        <v>108.86</v>
      </c>
      <c r="R1429" s="2">
        <v>203.2</v>
      </c>
      <c r="S1429" s="2">
        <v>203.2</v>
      </c>
      <c r="T1429" s="2">
        <v>26.36</v>
      </c>
      <c r="U1429" s="2">
        <v>369</v>
      </c>
      <c r="V1429" s="2" t="s">
        <v>28</v>
      </c>
      <c r="X1429" s="2"/>
      <c r="Y1429" s="2"/>
    </row>
    <row r="1430" spans="1:26" x14ac:dyDescent="0.25">
      <c r="A1430">
        <v>1429</v>
      </c>
      <c r="B1430" t="s">
        <v>1462</v>
      </c>
      <c r="C1430" s="1">
        <v>18957</v>
      </c>
      <c r="D1430" t="s">
        <v>23</v>
      </c>
      <c r="E1430" s="2" t="s">
        <v>169</v>
      </c>
      <c r="F1430" s="2" t="s">
        <v>34</v>
      </c>
      <c r="G1430" s="2" t="s">
        <v>26</v>
      </c>
      <c r="H1430" s="3">
        <v>27334</v>
      </c>
      <c r="I1430" s="2">
        <v>1974</v>
      </c>
      <c r="J1430" s="2">
        <v>1978</v>
      </c>
      <c r="K1430" s="3">
        <v>43677</v>
      </c>
      <c r="L1430" s="2">
        <v>0</v>
      </c>
      <c r="M1430" s="2" t="s">
        <v>28</v>
      </c>
      <c r="N1430" s="2">
        <v>67</v>
      </c>
      <c r="O1430" s="2">
        <v>22.93</v>
      </c>
      <c r="P1430" s="2">
        <v>67.680000000000007</v>
      </c>
      <c r="Q1430" s="2">
        <v>86.18</v>
      </c>
      <c r="R1430" s="2">
        <v>203.2</v>
      </c>
      <c r="S1430" s="2">
        <v>203.2</v>
      </c>
      <c r="T1430" s="2">
        <v>20.87</v>
      </c>
      <c r="U1430" s="2">
        <v>80</v>
      </c>
      <c r="V1430" s="2" t="s">
        <v>28</v>
      </c>
      <c r="X1430" s="2"/>
      <c r="Y1430" s="2"/>
    </row>
    <row r="1431" spans="1:26" x14ac:dyDescent="0.25">
      <c r="A1431">
        <v>1430</v>
      </c>
      <c r="B1431" t="s">
        <v>1463</v>
      </c>
      <c r="C1431" s="1">
        <v>17861</v>
      </c>
      <c r="D1431" t="s">
        <v>23</v>
      </c>
      <c r="E1431" s="2" t="s">
        <v>169</v>
      </c>
      <c r="F1431" s="2" t="s">
        <v>34</v>
      </c>
      <c r="G1431" s="2" t="s">
        <v>30</v>
      </c>
      <c r="H1431" s="3">
        <v>25873</v>
      </c>
      <c r="I1431" s="2">
        <v>1970</v>
      </c>
      <c r="J1431" s="2">
        <v>1981</v>
      </c>
      <c r="K1431" s="3">
        <v>43677</v>
      </c>
      <c r="L1431" s="2">
        <v>0</v>
      </c>
      <c r="M1431" s="2" t="s">
        <v>28</v>
      </c>
      <c r="N1431" s="2">
        <v>70</v>
      </c>
      <c r="O1431" s="2">
        <v>21.94</v>
      </c>
      <c r="P1431" s="2">
        <v>70.680000000000007</v>
      </c>
      <c r="Q1431" s="2">
        <v>98.88</v>
      </c>
      <c r="R1431" s="2">
        <v>203.2</v>
      </c>
      <c r="S1431" s="2">
        <v>203.2</v>
      </c>
      <c r="T1431" s="2">
        <v>23.95</v>
      </c>
      <c r="U1431" s="2">
        <v>768</v>
      </c>
      <c r="V1431" s="2" t="s">
        <v>28</v>
      </c>
      <c r="X1431" s="2"/>
      <c r="Y1431" s="2"/>
    </row>
    <row r="1432" spans="1:26" x14ac:dyDescent="0.25">
      <c r="A1432">
        <v>1431</v>
      </c>
      <c r="B1432" t="s">
        <v>1464</v>
      </c>
      <c r="C1432" s="1">
        <v>13647</v>
      </c>
      <c r="D1432" t="s">
        <v>23</v>
      </c>
      <c r="E1432" s="2" t="s">
        <v>80</v>
      </c>
      <c r="F1432" s="2" t="s">
        <v>34</v>
      </c>
      <c r="G1432" s="2" t="s">
        <v>30</v>
      </c>
      <c r="H1432" s="3">
        <v>22951</v>
      </c>
      <c r="I1432" s="2">
        <v>1962</v>
      </c>
      <c r="J1432" s="2">
        <v>1970</v>
      </c>
      <c r="K1432" s="3">
        <v>43461</v>
      </c>
      <c r="L1432" s="2">
        <v>1</v>
      </c>
      <c r="M1432" s="2" t="s">
        <v>27</v>
      </c>
      <c r="N1432" s="2">
        <v>81</v>
      </c>
      <c r="O1432" s="2">
        <v>25.47</v>
      </c>
      <c r="P1432" s="2">
        <v>81.63</v>
      </c>
      <c r="Q1432" s="2">
        <v>104.33</v>
      </c>
      <c r="R1432" s="2">
        <v>203.2</v>
      </c>
      <c r="S1432" s="2">
        <v>203.2</v>
      </c>
      <c r="T1432" s="2">
        <v>25.27</v>
      </c>
      <c r="U1432" s="2">
        <v>271</v>
      </c>
      <c r="V1432" s="2" t="s">
        <v>28</v>
      </c>
      <c r="W1432" s="2" t="s">
        <v>4399</v>
      </c>
      <c r="X1432" s="2" t="s">
        <v>4588</v>
      </c>
      <c r="Y1432" s="2" t="s">
        <v>4401</v>
      </c>
      <c r="Z1432" s="2" t="s">
        <v>4897</v>
      </c>
    </row>
    <row r="1433" spans="1:26" x14ac:dyDescent="0.25">
      <c r="A1433">
        <v>1432</v>
      </c>
      <c r="B1433" t="s">
        <v>1465</v>
      </c>
      <c r="C1433" s="1">
        <v>17725</v>
      </c>
      <c r="D1433" t="s">
        <v>23</v>
      </c>
      <c r="E1433" s="2" t="s">
        <v>121</v>
      </c>
      <c r="F1433" s="2" t="s">
        <v>34</v>
      </c>
      <c r="G1433" s="2" t="s">
        <v>26</v>
      </c>
      <c r="H1433" s="3">
        <v>26238</v>
      </c>
      <c r="I1433" s="2">
        <v>1971</v>
      </c>
      <c r="J1433" s="2">
        <v>1977</v>
      </c>
      <c r="K1433" s="3">
        <v>37277</v>
      </c>
      <c r="L1433" s="2">
        <v>1</v>
      </c>
      <c r="M1433" s="2" t="s">
        <v>27</v>
      </c>
      <c r="N1433" s="2">
        <v>53</v>
      </c>
      <c r="O1433" s="2">
        <v>23.31</v>
      </c>
      <c r="P1433" s="2">
        <v>53.53</v>
      </c>
      <c r="Q1433" s="2">
        <v>92.99</v>
      </c>
      <c r="R1433" s="2">
        <v>203.2</v>
      </c>
      <c r="S1433" s="2">
        <v>203.2</v>
      </c>
      <c r="T1433" s="2">
        <v>22.52</v>
      </c>
      <c r="U1433" s="2">
        <v>379</v>
      </c>
      <c r="V1433" s="2" t="s">
        <v>28</v>
      </c>
      <c r="W1433" s="2" t="s">
        <v>4402</v>
      </c>
      <c r="X1433" s="2" t="s">
        <v>4589</v>
      </c>
      <c r="Y1433" s="2" t="s">
        <v>4590</v>
      </c>
      <c r="Z1433" s="2" t="s">
        <v>4902</v>
      </c>
    </row>
    <row r="1434" spans="1:26" x14ac:dyDescent="0.25">
      <c r="A1434">
        <v>1433</v>
      </c>
      <c r="B1434" t="s">
        <v>1466</v>
      </c>
      <c r="C1434" s="1">
        <v>28157</v>
      </c>
      <c r="D1434" t="s">
        <v>23</v>
      </c>
      <c r="E1434" s="2" t="s">
        <v>169</v>
      </c>
      <c r="F1434" s="2" t="s">
        <v>34</v>
      </c>
      <c r="G1434" s="2" t="s">
        <v>26</v>
      </c>
      <c r="H1434" s="3">
        <v>36100</v>
      </c>
      <c r="I1434" s="2">
        <v>1998</v>
      </c>
      <c r="J1434" s="2">
        <v>2005</v>
      </c>
      <c r="K1434" s="3">
        <v>40674</v>
      </c>
      <c r="L1434" s="2">
        <v>1</v>
      </c>
      <c r="M1434" s="2" t="s">
        <v>27</v>
      </c>
      <c r="N1434" s="2">
        <v>34</v>
      </c>
      <c r="O1434" s="2">
        <v>21.75</v>
      </c>
      <c r="P1434" s="2">
        <v>34.270000000000003</v>
      </c>
      <c r="Q1434" s="2">
        <v>128.82</v>
      </c>
      <c r="R1434" s="2">
        <v>203.2</v>
      </c>
      <c r="S1434" s="2">
        <v>203.2</v>
      </c>
      <c r="T1434" s="2">
        <v>31.2</v>
      </c>
      <c r="U1434" s="2">
        <v>438</v>
      </c>
      <c r="V1434" s="2" t="s">
        <v>28</v>
      </c>
      <c r="W1434" s="2" t="s">
        <v>4384</v>
      </c>
      <c r="X1434" s="2" t="s">
        <v>4591</v>
      </c>
      <c r="Y1434" s="2" t="s">
        <v>4387</v>
      </c>
      <c r="Z1434" s="2" t="s">
        <v>4896</v>
      </c>
    </row>
    <row r="1435" spans="1:26" x14ac:dyDescent="0.25">
      <c r="A1435">
        <v>1434</v>
      </c>
      <c r="B1435" t="s">
        <v>1467</v>
      </c>
      <c r="C1435" s="1">
        <v>27294</v>
      </c>
      <c r="D1435" t="s">
        <v>23</v>
      </c>
      <c r="E1435" s="2" t="s">
        <v>169</v>
      </c>
      <c r="F1435" s="2" t="s">
        <v>34</v>
      </c>
      <c r="G1435" s="2" t="s">
        <v>26</v>
      </c>
      <c r="H1435" s="3">
        <v>35004</v>
      </c>
      <c r="I1435" s="2">
        <v>1995</v>
      </c>
      <c r="J1435" s="2">
        <v>2004</v>
      </c>
      <c r="K1435" s="3">
        <v>43677</v>
      </c>
      <c r="L1435" s="2">
        <v>0</v>
      </c>
      <c r="M1435" s="2" t="s">
        <v>28</v>
      </c>
      <c r="N1435" s="2">
        <v>44</v>
      </c>
      <c r="O1435" s="2">
        <v>21.11</v>
      </c>
      <c r="P1435" s="2">
        <v>44.85</v>
      </c>
      <c r="Q1435" s="2">
        <v>113.4</v>
      </c>
      <c r="R1435" s="2">
        <v>203.2</v>
      </c>
      <c r="S1435" s="2">
        <v>203.2</v>
      </c>
      <c r="T1435" s="2">
        <v>27.46</v>
      </c>
      <c r="U1435" s="2">
        <v>506</v>
      </c>
      <c r="V1435" s="2" t="s">
        <v>28</v>
      </c>
      <c r="X1435" s="2"/>
      <c r="Y1435" s="2"/>
    </row>
    <row r="1436" spans="1:26" x14ac:dyDescent="0.25">
      <c r="A1436">
        <v>1435</v>
      </c>
      <c r="B1436" t="s">
        <v>1468</v>
      </c>
      <c r="C1436" s="1">
        <v>15761</v>
      </c>
      <c r="D1436" t="s">
        <v>23</v>
      </c>
      <c r="E1436" s="2" t="s">
        <v>169</v>
      </c>
      <c r="F1436" s="2" t="s">
        <v>34</v>
      </c>
      <c r="G1436" s="2" t="s">
        <v>26</v>
      </c>
      <c r="H1436" s="3">
        <v>24777</v>
      </c>
      <c r="I1436" s="2">
        <v>1967</v>
      </c>
      <c r="J1436" s="2">
        <v>1971</v>
      </c>
      <c r="K1436" s="3">
        <v>37018</v>
      </c>
      <c r="L1436" s="2">
        <v>1</v>
      </c>
      <c r="M1436" s="2" t="s">
        <v>27</v>
      </c>
      <c r="N1436" s="2">
        <v>58</v>
      </c>
      <c r="O1436" s="2">
        <v>24.68</v>
      </c>
      <c r="P1436" s="2">
        <v>58.2</v>
      </c>
      <c r="Q1436" s="2">
        <v>86.18</v>
      </c>
      <c r="R1436" s="2">
        <v>203.2</v>
      </c>
      <c r="S1436" s="2">
        <v>203.2</v>
      </c>
      <c r="T1436" s="2">
        <v>20.87</v>
      </c>
      <c r="U1436" s="2">
        <v>257</v>
      </c>
      <c r="V1436" s="2" t="s">
        <v>28</v>
      </c>
      <c r="W1436" s="2" t="s">
        <v>4384</v>
      </c>
      <c r="X1436" s="2" t="s">
        <v>4592</v>
      </c>
      <c r="Y1436" s="2" t="s">
        <v>4538</v>
      </c>
      <c r="Z1436" s="2" t="s">
        <v>4901</v>
      </c>
    </row>
    <row r="1437" spans="1:26" x14ac:dyDescent="0.25">
      <c r="A1437">
        <v>1436</v>
      </c>
      <c r="B1437" t="s">
        <v>1469</v>
      </c>
      <c r="C1437" s="1">
        <v>25297</v>
      </c>
      <c r="D1437" t="s">
        <v>23</v>
      </c>
      <c r="E1437" s="2" t="s">
        <v>169</v>
      </c>
      <c r="F1437" s="2" t="s">
        <v>34</v>
      </c>
      <c r="G1437" s="2" t="s">
        <v>26</v>
      </c>
      <c r="H1437" s="3">
        <v>34639</v>
      </c>
      <c r="I1437" s="2">
        <v>1994</v>
      </c>
      <c r="J1437" s="2">
        <v>1995</v>
      </c>
      <c r="K1437" s="3">
        <v>43677</v>
      </c>
      <c r="L1437" s="2">
        <v>0</v>
      </c>
      <c r="M1437" s="2" t="s">
        <v>28</v>
      </c>
      <c r="N1437" s="2">
        <v>50</v>
      </c>
      <c r="O1437" s="2">
        <v>25.58</v>
      </c>
      <c r="P1437" s="2">
        <v>50.32</v>
      </c>
      <c r="Q1437" s="2">
        <v>99.79</v>
      </c>
      <c r="R1437" s="2">
        <v>203.2</v>
      </c>
      <c r="S1437" s="2">
        <v>203.2</v>
      </c>
      <c r="T1437" s="2">
        <v>24.17</v>
      </c>
      <c r="U1437" s="2">
        <v>62</v>
      </c>
      <c r="V1437" s="2" t="s">
        <v>28</v>
      </c>
      <c r="X1437" s="2"/>
      <c r="Y1437" s="2"/>
    </row>
    <row r="1438" spans="1:26" x14ac:dyDescent="0.25">
      <c r="A1438">
        <v>1437</v>
      </c>
      <c r="B1438" t="s">
        <v>1470</v>
      </c>
      <c r="C1438" s="1">
        <v>24806</v>
      </c>
      <c r="D1438" t="s">
        <v>23</v>
      </c>
      <c r="E1438" s="2" t="s">
        <v>169</v>
      </c>
      <c r="F1438" s="2" t="s">
        <v>34</v>
      </c>
      <c r="G1438" s="2" t="s">
        <v>26</v>
      </c>
      <c r="H1438" s="3">
        <v>33543</v>
      </c>
      <c r="I1438" s="2">
        <v>1991</v>
      </c>
      <c r="J1438" s="2">
        <v>1992</v>
      </c>
      <c r="K1438" s="3">
        <v>43677</v>
      </c>
      <c r="L1438" s="2">
        <v>0</v>
      </c>
      <c r="M1438" s="2" t="s">
        <v>28</v>
      </c>
      <c r="N1438" s="2">
        <v>51</v>
      </c>
      <c r="O1438" s="2">
        <v>23.92</v>
      </c>
      <c r="P1438" s="2">
        <v>51.67</v>
      </c>
      <c r="Q1438" s="2">
        <v>111.13</v>
      </c>
      <c r="R1438" s="2">
        <v>203.2</v>
      </c>
      <c r="S1438" s="2">
        <v>203.2</v>
      </c>
      <c r="T1438" s="2">
        <v>26.91</v>
      </c>
      <c r="U1438" s="2">
        <v>42</v>
      </c>
      <c r="V1438" s="2" t="s">
        <v>28</v>
      </c>
      <c r="X1438" s="2"/>
      <c r="Y1438" s="2"/>
    </row>
    <row r="1439" spans="1:26" x14ac:dyDescent="0.25">
      <c r="A1439">
        <v>1438</v>
      </c>
      <c r="B1439" t="s">
        <v>1471</v>
      </c>
      <c r="C1439" s="1">
        <v>13012</v>
      </c>
      <c r="D1439" t="s">
        <v>23</v>
      </c>
      <c r="E1439" s="2" t="s">
        <v>80</v>
      </c>
      <c r="F1439" s="2" t="s">
        <v>34</v>
      </c>
      <c r="G1439" s="2" t="s">
        <v>30</v>
      </c>
      <c r="H1439" s="3">
        <v>21125</v>
      </c>
      <c r="I1439" s="2">
        <v>1957</v>
      </c>
      <c r="J1439" s="2">
        <v>1962</v>
      </c>
      <c r="K1439" s="3">
        <v>39080</v>
      </c>
      <c r="L1439" s="2">
        <v>1</v>
      </c>
      <c r="M1439" s="2" t="s">
        <v>27</v>
      </c>
      <c r="N1439" s="2">
        <v>71</v>
      </c>
      <c r="O1439" s="2">
        <v>22.21</v>
      </c>
      <c r="P1439" s="2">
        <v>71.37</v>
      </c>
      <c r="Q1439" s="2">
        <v>104.33</v>
      </c>
      <c r="R1439" s="2">
        <v>203.2</v>
      </c>
      <c r="S1439" s="2">
        <v>203.2</v>
      </c>
      <c r="T1439" s="2">
        <v>25.27</v>
      </c>
      <c r="U1439" s="2">
        <v>348</v>
      </c>
      <c r="V1439" s="2" t="s">
        <v>28</v>
      </c>
      <c r="W1439" s="2" t="s">
        <v>4384</v>
      </c>
      <c r="X1439" s="2" t="s">
        <v>4593</v>
      </c>
      <c r="Y1439" s="2" t="s">
        <v>4391</v>
      </c>
      <c r="Z1439" s="2" t="s">
        <v>4896</v>
      </c>
    </row>
    <row r="1440" spans="1:26" x14ac:dyDescent="0.25">
      <c r="A1440">
        <v>1439</v>
      </c>
      <c r="B1440" t="s">
        <v>1472</v>
      </c>
      <c r="C1440" s="1">
        <v>26026</v>
      </c>
      <c r="D1440" t="s">
        <v>23</v>
      </c>
      <c r="E1440" s="2" t="s">
        <v>169</v>
      </c>
      <c r="F1440" s="2" t="s">
        <v>34</v>
      </c>
      <c r="G1440" s="2" t="s">
        <v>30</v>
      </c>
      <c r="H1440" s="3">
        <v>35004</v>
      </c>
      <c r="I1440" s="2">
        <v>1995</v>
      </c>
      <c r="J1440" s="2">
        <v>1996</v>
      </c>
      <c r="K1440" s="3">
        <v>43677</v>
      </c>
      <c r="L1440" s="2">
        <v>0</v>
      </c>
      <c r="M1440" s="2" t="s">
        <v>28</v>
      </c>
      <c r="N1440" s="2">
        <v>48</v>
      </c>
      <c r="O1440" s="2">
        <v>24.58</v>
      </c>
      <c r="P1440" s="2">
        <v>48.33</v>
      </c>
      <c r="Q1440" s="2">
        <v>97.52</v>
      </c>
      <c r="R1440" s="2">
        <v>203.2</v>
      </c>
      <c r="S1440" s="2">
        <v>203.2</v>
      </c>
      <c r="T1440" s="2">
        <v>23.62</v>
      </c>
      <c r="U1440" s="2">
        <v>15</v>
      </c>
      <c r="V1440" s="2" t="s">
        <v>28</v>
      </c>
      <c r="X1440" s="2"/>
      <c r="Y1440" s="2"/>
    </row>
    <row r="1441" spans="1:25" x14ac:dyDescent="0.25">
      <c r="A1441">
        <v>1440</v>
      </c>
      <c r="B1441" t="s">
        <v>1473</v>
      </c>
      <c r="C1441" s="1">
        <v>21398</v>
      </c>
      <c r="D1441" t="s">
        <v>23</v>
      </c>
      <c r="E1441" s="2" t="s">
        <v>169</v>
      </c>
      <c r="F1441" s="2" t="s">
        <v>25</v>
      </c>
      <c r="G1441" s="2" t="s">
        <v>30</v>
      </c>
      <c r="H1441" s="3">
        <v>29526</v>
      </c>
      <c r="I1441" s="2">
        <v>1980</v>
      </c>
      <c r="J1441" s="2">
        <v>1993</v>
      </c>
      <c r="K1441" s="3">
        <v>43677</v>
      </c>
      <c r="L1441" s="2">
        <v>0</v>
      </c>
      <c r="M1441" s="2" t="s">
        <v>28</v>
      </c>
      <c r="N1441" s="2">
        <v>60</v>
      </c>
      <c r="O1441" s="2">
        <v>22.25</v>
      </c>
      <c r="P1441" s="2">
        <v>61</v>
      </c>
      <c r="Q1441" s="2">
        <v>99.79</v>
      </c>
      <c r="R1441" s="2">
        <v>203.2</v>
      </c>
      <c r="S1441" s="2">
        <v>203.2</v>
      </c>
      <c r="T1441" s="2">
        <v>24.17</v>
      </c>
      <c r="U1441" s="2">
        <v>810</v>
      </c>
      <c r="V1441" s="2" t="s">
        <v>28</v>
      </c>
      <c r="X1441" s="2"/>
      <c r="Y1441" s="2"/>
    </row>
    <row r="1442" spans="1:25" x14ac:dyDescent="0.25">
      <c r="A1442">
        <v>1441</v>
      </c>
      <c r="B1442" t="s">
        <v>1474</v>
      </c>
      <c r="C1442" s="1">
        <v>30833</v>
      </c>
      <c r="D1442" t="s">
        <v>23</v>
      </c>
      <c r="E1442" s="2" t="s">
        <v>169</v>
      </c>
      <c r="F1442" s="2" t="s">
        <v>25</v>
      </c>
      <c r="G1442" s="2" t="s">
        <v>43</v>
      </c>
      <c r="H1442" s="3">
        <v>39022</v>
      </c>
      <c r="I1442" s="2">
        <v>2006</v>
      </c>
      <c r="J1442" s="2">
        <v>2008</v>
      </c>
      <c r="K1442" s="3">
        <v>43677</v>
      </c>
      <c r="L1442" s="2">
        <v>0</v>
      </c>
      <c r="M1442" s="2" t="s">
        <v>28</v>
      </c>
      <c r="N1442" s="2">
        <v>35</v>
      </c>
      <c r="O1442" s="2">
        <v>22.42</v>
      </c>
      <c r="P1442" s="2">
        <v>35.159999999999997</v>
      </c>
      <c r="Q1442" s="2">
        <v>102.06</v>
      </c>
      <c r="R1442" s="2">
        <v>203.2</v>
      </c>
      <c r="S1442" s="2">
        <v>203.2</v>
      </c>
      <c r="T1442" s="2">
        <v>24.72</v>
      </c>
      <c r="U1442" s="2">
        <v>26</v>
      </c>
      <c r="V1442" s="2" t="s">
        <v>28</v>
      </c>
      <c r="X1442" s="2"/>
      <c r="Y1442" s="2"/>
    </row>
    <row r="1443" spans="1:25" x14ac:dyDescent="0.25">
      <c r="A1443">
        <v>1442</v>
      </c>
      <c r="B1443" t="s">
        <v>1475</v>
      </c>
      <c r="C1443" s="1">
        <v>27984</v>
      </c>
      <c r="D1443" t="s">
        <v>23</v>
      </c>
      <c r="E1443" s="2" t="s">
        <v>169</v>
      </c>
      <c r="F1443" s="2" t="s">
        <v>34</v>
      </c>
      <c r="G1443" s="2" t="s">
        <v>26</v>
      </c>
      <c r="H1443" s="3">
        <v>35370</v>
      </c>
      <c r="I1443" s="2">
        <v>1996</v>
      </c>
      <c r="J1443" s="2">
        <v>2008</v>
      </c>
      <c r="K1443" s="3">
        <v>43677</v>
      </c>
      <c r="L1443" s="2">
        <v>0</v>
      </c>
      <c r="M1443" s="2" t="s">
        <v>28</v>
      </c>
      <c r="N1443" s="2">
        <v>42</v>
      </c>
      <c r="O1443" s="2">
        <v>20.22</v>
      </c>
      <c r="P1443" s="2">
        <v>42.97</v>
      </c>
      <c r="Q1443" s="2">
        <v>101.6</v>
      </c>
      <c r="R1443" s="2">
        <v>203.2</v>
      </c>
      <c r="S1443" s="2">
        <v>203.2</v>
      </c>
      <c r="T1443" s="2">
        <v>24.61</v>
      </c>
      <c r="U1443" s="2">
        <v>893</v>
      </c>
      <c r="V1443" s="2" t="s">
        <v>28</v>
      </c>
      <c r="X1443" s="2"/>
      <c r="Y1443" s="2"/>
    </row>
    <row r="1444" spans="1:25" x14ac:dyDescent="0.25">
      <c r="A1444">
        <v>1443</v>
      </c>
      <c r="B1444" t="s">
        <v>1476</v>
      </c>
      <c r="C1444" s="1">
        <v>23607</v>
      </c>
      <c r="D1444" t="s">
        <v>23</v>
      </c>
      <c r="E1444" s="2" t="s">
        <v>169</v>
      </c>
      <c r="F1444" s="2" t="s">
        <v>34</v>
      </c>
      <c r="G1444" s="2" t="s">
        <v>26</v>
      </c>
      <c r="H1444" s="3">
        <v>31717</v>
      </c>
      <c r="I1444" s="2">
        <v>1986</v>
      </c>
      <c r="J1444" s="2">
        <v>1995</v>
      </c>
      <c r="K1444" s="3">
        <v>43677</v>
      </c>
      <c r="L1444" s="2">
        <v>0</v>
      </c>
      <c r="M1444" s="2" t="s">
        <v>28</v>
      </c>
      <c r="N1444" s="2">
        <v>54</v>
      </c>
      <c r="O1444" s="2">
        <v>22.2</v>
      </c>
      <c r="P1444" s="2">
        <v>54.95</v>
      </c>
      <c r="Q1444" s="2">
        <v>95.25</v>
      </c>
      <c r="R1444" s="2">
        <v>203.2</v>
      </c>
      <c r="S1444" s="2">
        <v>203.2</v>
      </c>
      <c r="T1444" s="2">
        <v>23.07</v>
      </c>
      <c r="U1444" s="2">
        <v>448</v>
      </c>
      <c r="V1444" s="2" t="s">
        <v>28</v>
      </c>
      <c r="X1444" s="2"/>
      <c r="Y1444" s="2"/>
    </row>
    <row r="1445" spans="1:25" x14ac:dyDescent="0.25">
      <c r="A1445">
        <v>1444</v>
      </c>
      <c r="B1445" t="s">
        <v>1477</v>
      </c>
      <c r="C1445" s="1">
        <v>27069</v>
      </c>
      <c r="D1445" t="s">
        <v>23</v>
      </c>
      <c r="E1445" s="2" t="s">
        <v>169</v>
      </c>
      <c r="F1445" s="2" t="s">
        <v>34</v>
      </c>
      <c r="G1445" s="2" t="s">
        <v>26</v>
      </c>
      <c r="H1445" s="3">
        <v>35370</v>
      </c>
      <c r="I1445" s="2">
        <v>1996</v>
      </c>
      <c r="J1445" s="2">
        <v>2004</v>
      </c>
      <c r="K1445" s="3">
        <v>43677</v>
      </c>
      <c r="L1445" s="2">
        <v>0</v>
      </c>
      <c r="M1445" s="2" t="s">
        <v>28</v>
      </c>
      <c r="N1445" s="2">
        <v>45</v>
      </c>
      <c r="O1445" s="2">
        <v>22.73</v>
      </c>
      <c r="P1445" s="2">
        <v>45.47</v>
      </c>
      <c r="Q1445" s="2">
        <v>102.06</v>
      </c>
      <c r="R1445" s="2">
        <v>203.2</v>
      </c>
      <c r="S1445" s="2">
        <v>203.2</v>
      </c>
      <c r="T1445" s="2">
        <v>24.72</v>
      </c>
      <c r="U1445" s="2">
        <v>381</v>
      </c>
      <c r="V1445" s="2" t="s">
        <v>28</v>
      </c>
      <c r="X1445" s="2"/>
      <c r="Y1445" s="2"/>
    </row>
    <row r="1446" spans="1:25" x14ac:dyDescent="0.25">
      <c r="A1446">
        <v>1445</v>
      </c>
      <c r="B1446" t="s">
        <v>1478</v>
      </c>
      <c r="C1446" s="1">
        <v>29308</v>
      </c>
      <c r="D1446" t="s">
        <v>23</v>
      </c>
      <c r="E1446" s="2" t="s">
        <v>169</v>
      </c>
      <c r="F1446" s="2" t="s">
        <v>34</v>
      </c>
      <c r="G1446" s="2" t="s">
        <v>30</v>
      </c>
      <c r="H1446" s="3">
        <v>37926</v>
      </c>
      <c r="I1446" s="2">
        <v>2003</v>
      </c>
      <c r="J1446" s="2">
        <v>2013</v>
      </c>
      <c r="K1446" s="3">
        <v>43677</v>
      </c>
      <c r="L1446" s="2">
        <v>0</v>
      </c>
      <c r="M1446" s="2" t="s">
        <v>28</v>
      </c>
      <c r="N1446" s="2">
        <v>39</v>
      </c>
      <c r="O1446" s="2">
        <v>23.59</v>
      </c>
      <c r="P1446" s="2">
        <v>39.340000000000003</v>
      </c>
      <c r="Q1446" s="2">
        <v>106.59</v>
      </c>
      <c r="R1446" s="2">
        <v>203.2</v>
      </c>
      <c r="S1446" s="2">
        <v>203.2</v>
      </c>
      <c r="T1446" s="2">
        <v>25.82</v>
      </c>
      <c r="U1446" s="2">
        <v>564</v>
      </c>
      <c r="V1446" s="2" t="s">
        <v>28</v>
      </c>
      <c r="X1446" s="2"/>
      <c r="Y1446" s="2"/>
    </row>
    <row r="1447" spans="1:25" x14ac:dyDescent="0.25">
      <c r="A1447">
        <v>1446</v>
      </c>
      <c r="B1447" t="s">
        <v>1479</v>
      </c>
      <c r="C1447" s="1">
        <v>34217</v>
      </c>
      <c r="D1447" t="s">
        <v>85</v>
      </c>
      <c r="E1447" s="2" t="s">
        <v>169</v>
      </c>
      <c r="F1447" s="2" t="s">
        <v>34</v>
      </c>
      <c r="G1447" s="2" t="s">
        <v>26</v>
      </c>
      <c r="H1447" s="3">
        <v>41944</v>
      </c>
      <c r="I1447" s="2">
        <v>2014</v>
      </c>
      <c r="J1447" s="2">
        <v>2020</v>
      </c>
      <c r="K1447" s="3">
        <v>43677</v>
      </c>
      <c r="L1447" s="2">
        <v>0</v>
      </c>
      <c r="M1447" s="2" t="s">
        <v>28</v>
      </c>
      <c r="N1447" s="2">
        <v>25</v>
      </c>
      <c r="O1447" s="2">
        <v>21.16</v>
      </c>
      <c r="P1447" s="2">
        <v>25.9</v>
      </c>
      <c r="Q1447" s="2">
        <v>104.33</v>
      </c>
      <c r="R1447" s="2">
        <v>203.2</v>
      </c>
      <c r="S1447" s="2">
        <v>203.2</v>
      </c>
      <c r="T1447" s="2">
        <v>25.27</v>
      </c>
      <c r="U1447" s="2">
        <v>28</v>
      </c>
      <c r="V1447" s="2" t="s">
        <v>28</v>
      </c>
      <c r="X1447" s="2"/>
      <c r="Y1447" s="2"/>
    </row>
    <row r="1448" spans="1:25" x14ac:dyDescent="0.25">
      <c r="A1448">
        <v>1447</v>
      </c>
      <c r="B1448" t="s">
        <v>1480</v>
      </c>
      <c r="C1448" s="1">
        <v>18888</v>
      </c>
      <c r="D1448" t="s">
        <v>23</v>
      </c>
      <c r="E1448" s="2" t="s">
        <v>121</v>
      </c>
      <c r="F1448" s="2" t="s">
        <v>34</v>
      </c>
      <c r="G1448" s="2" t="s">
        <v>26</v>
      </c>
      <c r="H1448" s="3">
        <v>26969</v>
      </c>
      <c r="I1448" s="2">
        <v>1973</v>
      </c>
      <c r="J1448" s="2">
        <v>1988</v>
      </c>
      <c r="K1448" s="3">
        <v>43677</v>
      </c>
      <c r="L1448" s="2">
        <v>0</v>
      </c>
      <c r="M1448" s="2" t="s">
        <v>28</v>
      </c>
      <c r="N1448" s="2">
        <v>67</v>
      </c>
      <c r="O1448" s="2">
        <v>22.12</v>
      </c>
      <c r="P1448" s="2">
        <v>67.87</v>
      </c>
      <c r="Q1448" s="2">
        <v>104.33</v>
      </c>
      <c r="R1448" s="2">
        <v>203.2</v>
      </c>
      <c r="S1448" s="2">
        <v>203.2</v>
      </c>
      <c r="T1448" s="2">
        <v>25.27</v>
      </c>
      <c r="U1448" s="2">
        <v>507</v>
      </c>
      <c r="V1448" s="2" t="s">
        <v>28</v>
      </c>
      <c r="X1448" s="2"/>
      <c r="Y1448" s="2"/>
    </row>
    <row r="1449" spans="1:25" x14ac:dyDescent="0.25">
      <c r="A1449">
        <v>1448</v>
      </c>
      <c r="B1449" t="s">
        <v>1481</v>
      </c>
      <c r="C1449" s="1">
        <v>25983</v>
      </c>
      <c r="D1449" t="s">
        <v>23</v>
      </c>
      <c r="E1449" s="2" t="s">
        <v>169</v>
      </c>
      <c r="F1449" s="2" t="s">
        <v>34</v>
      </c>
      <c r="G1449" s="2" t="s">
        <v>26</v>
      </c>
      <c r="H1449" s="3">
        <v>35004</v>
      </c>
      <c r="I1449" s="2">
        <v>1995</v>
      </c>
      <c r="J1449" s="2">
        <v>1996</v>
      </c>
      <c r="K1449" s="3">
        <v>43677</v>
      </c>
      <c r="L1449" s="2">
        <v>0</v>
      </c>
      <c r="M1449" s="2" t="s">
        <v>28</v>
      </c>
      <c r="N1449" s="2">
        <v>48</v>
      </c>
      <c r="O1449" s="2">
        <v>24.7</v>
      </c>
      <c r="P1449" s="2">
        <v>48.44</v>
      </c>
      <c r="Q1449" s="2">
        <v>105.23</v>
      </c>
      <c r="R1449" s="2">
        <v>203.2</v>
      </c>
      <c r="S1449" s="2">
        <v>203.2</v>
      </c>
      <c r="T1449" s="2">
        <v>25.49</v>
      </c>
      <c r="U1449" s="2">
        <v>11</v>
      </c>
      <c r="V1449" s="2" t="s">
        <v>28</v>
      </c>
      <c r="X1449" s="2"/>
      <c r="Y1449" s="2"/>
    </row>
    <row r="1450" spans="1:25" x14ac:dyDescent="0.25">
      <c r="A1450">
        <v>1449</v>
      </c>
      <c r="B1450" t="s">
        <v>1482</v>
      </c>
      <c r="C1450" s="1">
        <v>24106</v>
      </c>
      <c r="D1450" t="s">
        <v>23</v>
      </c>
      <c r="E1450" s="2" t="s">
        <v>169</v>
      </c>
      <c r="F1450" s="2" t="s">
        <v>34</v>
      </c>
      <c r="G1450" s="2" t="s">
        <v>26</v>
      </c>
      <c r="H1450" s="3">
        <v>32082</v>
      </c>
      <c r="I1450" s="2">
        <v>1987</v>
      </c>
      <c r="J1450" s="2">
        <v>1989</v>
      </c>
      <c r="K1450" s="3">
        <v>43677</v>
      </c>
      <c r="L1450" s="2">
        <v>0</v>
      </c>
      <c r="M1450" s="2" t="s">
        <v>28</v>
      </c>
      <c r="N1450" s="2">
        <v>53</v>
      </c>
      <c r="O1450" s="2">
        <v>21.84</v>
      </c>
      <c r="P1450" s="2">
        <v>53.58</v>
      </c>
      <c r="Q1450" s="2">
        <v>90.72</v>
      </c>
      <c r="R1450" s="2">
        <v>203.2</v>
      </c>
      <c r="S1450" s="2">
        <v>203.2</v>
      </c>
      <c r="T1450" s="2">
        <v>21.97</v>
      </c>
      <c r="U1450" s="2">
        <v>55</v>
      </c>
      <c r="V1450" s="2" t="s">
        <v>28</v>
      </c>
      <c r="X1450" s="2"/>
      <c r="Y1450" s="2"/>
    </row>
    <row r="1451" spans="1:25" x14ac:dyDescent="0.25">
      <c r="A1451">
        <v>1450</v>
      </c>
      <c r="B1451" t="s">
        <v>1483</v>
      </c>
      <c r="C1451" s="1">
        <v>24780</v>
      </c>
      <c r="D1451" t="s">
        <v>23</v>
      </c>
      <c r="E1451" s="2" t="s">
        <v>169</v>
      </c>
      <c r="F1451" s="2" t="s">
        <v>34</v>
      </c>
      <c r="G1451" s="2" t="s">
        <v>26</v>
      </c>
      <c r="H1451" s="3">
        <v>32813</v>
      </c>
      <c r="I1451" s="2">
        <v>1989</v>
      </c>
      <c r="J1451" s="2">
        <v>1994</v>
      </c>
      <c r="K1451" s="3">
        <v>43677</v>
      </c>
      <c r="L1451" s="2">
        <v>0</v>
      </c>
      <c r="M1451" s="2" t="s">
        <v>28</v>
      </c>
      <c r="N1451" s="2">
        <v>51</v>
      </c>
      <c r="O1451" s="2">
        <v>21.99</v>
      </c>
      <c r="P1451" s="2">
        <v>51.74</v>
      </c>
      <c r="Q1451" s="2">
        <v>108.86</v>
      </c>
      <c r="R1451" s="2">
        <v>203.2</v>
      </c>
      <c r="S1451" s="2">
        <v>203.2</v>
      </c>
      <c r="T1451" s="2">
        <v>26.36</v>
      </c>
      <c r="U1451" s="2">
        <v>281</v>
      </c>
      <c r="V1451" s="2" t="s">
        <v>28</v>
      </c>
      <c r="X1451" s="2"/>
      <c r="Y1451" s="2"/>
    </row>
    <row r="1452" spans="1:25" x14ac:dyDescent="0.25">
      <c r="A1452">
        <v>1451</v>
      </c>
      <c r="B1452" t="s">
        <v>1484</v>
      </c>
      <c r="C1452" s="1">
        <v>21778</v>
      </c>
      <c r="D1452" t="s">
        <v>23</v>
      </c>
      <c r="E1452" s="2" t="s">
        <v>169</v>
      </c>
      <c r="F1452" s="2" t="s">
        <v>34</v>
      </c>
      <c r="G1452" s="2" t="s">
        <v>26</v>
      </c>
      <c r="H1452" s="3">
        <v>30256</v>
      </c>
      <c r="I1452" s="2">
        <v>1982</v>
      </c>
      <c r="J1452" s="2">
        <v>1987</v>
      </c>
      <c r="K1452" s="3">
        <v>43677</v>
      </c>
      <c r="L1452" s="2">
        <v>0</v>
      </c>
      <c r="M1452" s="2" t="s">
        <v>28</v>
      </c>
      <c r="N1452" s="2">
        <v>59</v>
      </c>
      <c r="O1452" s="2">
        <v>23.21</v>
      </c>
      <c r="P1452" s="2">
        <v>59.96</v>
      </c>
      <c r="Q1452" s="2">
        <v>95.25</v>
      </c>
      <c r="R1452" s="2">
        <v>203.2</v>
      </c>
      <c r="S1452" s="2">
        <v>203.2</v>
      </c>
      <c r="T1452" s="2">
        <v>23.07</v>
      </c>
      <c r="U1452" s="2">
        <v>324</v>
      </c>
      <c r="V1452" s="2" t="s">
        <v>28</v>
      </c>
      <c r="X1452" s="2"/>
      <c r="Y1452" s="2"/>
    </row>
    <row r="1453" spans="1:25" x14ac:dyDescent="0.25">
      <c r="A1453">
        <v>1452</v>
      </c>
      <c r="B1453" t="s">
        <v>1485</v>
      </c>
      <c r="C1453" s="1">
        <v>33338</v>
      </c>
      <c r="D1453" t="s">
        <v>23</v>
      </c>
      <c r="E1453" s="2" t="s">
        <v>169</v>
      </c>
      <c r="F1453" s="2" t="s">
        <v>34</v>
      </c>
      <c r="G1453" s="2" t="s">
        <v>26</v>
      </c>
      <c r="H1453" s="3">
        <v>41579</v>
      </c>
      <c r="I1453" s="2">
        <v>2013</v>
      </c>
      <c r="J1453" s="2">
        <v>2014</v>
      </c>
      <c r="K1453" s="3">
        <v>43677</v>
      </c>
      <c r="L1453" s="2">
        <v>0</v>
      </c>
      <c r="M1453" s="2" t="s">
        <v>28</v>
      </c>
      <c r="N1453" s="2">
        <v>28</v>
      </c>
      <c r="O1453" s="2">
        <v>22.56</v>
      </c>
      <c r="P1453" s="2">
        <v>28.31</v>
      </c>
      <c r="Q1453" s="2">
        <v>122.47</v>
      </c>
      <c r="R1453" s="2">
        <v>203.2</v>
      </c>
      <c r="S1453" s="2">
        <v>203.2</v>
      </c>
      <c r="T1453" s="2">
        <v>29.66</v>
      </c>
      <c r="U1453" s="2">
        <v>3</v>
      </c>
      <c r="V1453" s="2" t="s">
        <v>28</v>
      </c>
      <c r="X1453" s="2"/>
      <c r="Y1453" s="2"/>
    </row>
    <row r="1454" spans="1:25" x14ac:dyDescent="0.25">
      <c r="A1454">
        <v>1453</v>
      </c>
      <c r="B1454" t="s">
        <v>1486</v>
      </c>
      <c r="C1454" s="1">
        <v>18160</v>
      </c>
      <c r="D1454" t="s">
        <v>23</v>
      </c>
      <c r="E1454" s="2" t="s">
        <v>121</v>
      </c>
      <c r="F1454" s="2" t="s">
        <v>34</v>
      </c>
      <c r="G1454" s="2" t="s">
        <v>26</v>
      </c>
      <c r="H1454" s="3">
        <v>26238</v>
      </c>
      <c r="I1454" s="2">
        <v>1971</v>
      </c>
      <c r="J1454" s="2">
        <v>1981</v>
      </c>
      <c r="K1454" s="3">
        <v>43677</v>
      </c>
      <c r="L1454" s="2">
        <v>0</v>
      </c>
      <c r="M1454" s="2" t="s">
        <v>28</v>
      </c>
      <c r="N1454" s="2">
        <v>69</v>
      </c>
      <c r="O1454" s="2">
        <v>22.12</v>
      </c>
      <c r="P1454" s="2">
        <v>69.86</v>
      </c>
      <c r="Q1454" s="2">
        <v>102.06</v>
      </c>
      <c r="R1454" s="2">
        <v>203.2</v>
      </c>
      <c r="S1454" s="2">
        <v>203.2</v>
      </c>
      <c r="T1454" s="2">
        <v>24.72</v>
      </c>
      <c r="U1454" s="2">
        <v>760</v>
      </c>
      <c r="V1454" s="2" t="s">
        <v>28</v>
      </c>
      <c r="X1454" s="2"/>
      <c r="Y1454" s="2"/>
    </row>
    <row r="1455" spans="1:25" x14ac:dyDescent="0.25">
      <c r="A1455">
        <v>1454</v>
      </c>
      <c r="B1455" t="s">
        <v>1487</v>
      </c>
      <c r="C1455" s="1">
        <v>34753</v>
      </c>
      <c r="D1455" t="s">
        <v>85</v>
      </c>
      <c r="E1455" s="2" t="s">
        <v>280</v>
      </c>
      <c r="F1455" s="2" t="s">
        <v>25</v>
      </c>
      <c r="G1455" s="2" t="s">
        <v>26</v>
      </c>
      <c r="H1455" s="3">
        <v>41944</v>
      </c>
      <c r="I1455" s="2">
        <v>2014</v>
      </c>
      <c r="J1455" s="2">
        <v>2020</v>
      </c>
      <c r="K1455" s="3">
        <v>43677</v>
      </c>
      <c r="L1455" s="2">
        <v>0</v>
      </c>
      <c r="M1455" s="2" t="s">
        <v>28</v>
      </c>
      <c r="N1455" s="2">
        <v>24</v>
      </c>
      <c r="O1455" s="2">
        <v>19.690000000000001</v>
      </c>
      <c r="P1455" s="2">
        <v>24.43</v>
      </c>
      <c r="Q1455" s="2">
        <v>90.26</v>
      </c>
      <c r="R1455" s="2">
        <v>203.2</v>
      </c>
      <c r="S1455" s="2">
        <v>203.2</v>
      </c>
      <c r="T1455" s="2">
        <v>21.86</v>
      </c>
      <c r="U1455" s="2">
        <v>68</v>
      </c>
      <c r="V1455" s="2" t="s">
        <v>28</v>
      </c>
      <c r="X1455" s="2"/>
      <c r="Y1455" s="2"/>
    </row>
    <row r="1456" spans="1:25" x14ac:dyDescent="0.25">
      <c r="A1456">
        <v>1455</v>
      </c>
      <c r="B1456" t="s">
        <v>1488</v>
      </c>
      <c r="C1456" s="1">
        <v>21983</v>
      </c>
      <c r="D1456" t="s">
        <v>23</v>
      </c>
      <c r="E1456" s="2" t="s">
        <v>121</v>
      </c>
      <c r="F1456" s="2" t="s">
        <v>34</v>
      </c>
      <c r="G1456" s="2" t="s">
        <v>26</v>
      </c>
      <c r="H1456" s="3">
        <v>29891</v>
      </c>
      <c r="I1456" s="2">
        <v>1981</v>
      </c>
      <c r="J1456" s="2">
        <v>1998</v>
      </c>
      <c r="K1456" s="3">
        <v>43677</v>
      </c>
      <c r="L1456" s="2">
        <v>0</v>
      </c>
      <c r="M1456" s="2" t="s">
        <v>28</v>
      </c>
      <c r="N1456" s="2">
        <v>59</v>
      </c>
      <c r="O1456" s="2">
        <v>21.65</v>
      </c>
      <c r="P1456" s="2">
        <v>59.39</v>
      </c>
      <c r="Q1456" s="2">
        <v>97.52</v>
      </c>
      <c r="R1456" s="2">
        <v>203.2</v>
      </c>
      <c r="S1456" s="2">
        <v>203.2</v>
      </c>
      <c r="T1456" s="2">
        <v>23.62</v>
      </c>
      <c r="U1456" s="2">
        <v>1307</v>
      </c>
      <c r="V1456" s="2" t="s">
        <v>28</v>
      </c>
      <c r="X1456" s="2"/>
      <c r="Y1456" s="2"/>
    </row>
    <row r="1457" spans="1:25" x14ac:dyDescent="0.25">
      <c r="A1457">
        <v>1456</v>
      </c>
      <c r="B1457" t="s">
        <v>1489</v>
      </c>
      <c r="C1457" s="1">
        <v>33383</v>
      </c>
      <c r="D1457" t="s">
        <v>23</v>
      </c>
      <c r="E1457" s="2" t="s">
        <v>169</v>
      </c>
      <c r="F1457" s="2" t="s">
        <v>34</v>
      </c>
      <c r="G1457" s="2" t="s">
        <v>26</v>
      </c>
      <c r="H1457" s="3">
        <v>40848</v>
      </c>
      <c r="I1457" s="2">
        <v>2011</v>
      </c>
      <c r="J1457" s="2">
        <v>2018</v>
      </c>
      <c r="K1457" s="3">
        <v>43677</v>
      </c>
      <c r="L1457" s="2">
        <v>0</v>
      </c>
      <c r="M1457" s="2" t="s">
        <v>28</v>
      </c>
      <c r="N1457" s="2">
        <v>28</v>
      </c>
      <c r="O1457" s="2">
        <v>20.440000000000001</v>
      </c>
      <c r="P1457" s="2">
        <v>28.18</v>
      </c>
      <c r="Q1457" s="2">
        <v>108.86</v>
      </c>
      <c r="R1457" s="2">
        <v>203.2</v>
      </c>
      <c r="S1457" s="2">
        <v>203.2</v>
      </c>
      <c r="T1457" s="2">
        <v>26.36</v>
      </c>
      <c r="U1457" s="2">
        <v>281</v>
      </c>
      <c r="V1457" s="2" t="s">
        <v>28</v>
      </c>
      <c r="X1457" s="2"/>
      <c r="Y1457" s="2"/>
    </row>
    <row r="1458" spans="1:25" x14ac:dyDescent="0.25">
      <c r="A1458">
        <v>1457</v>
      </c>
      <c r="B1458" t="s">
        <v>1490</v>
      </c>
      <c r="C1458" s="1">
        <v>26497</v>
      </c>
      <c r="D1458" t="s">
        <v>23</v>
      </c>
      <c r="E1458" s="2" t="s">
        <v>169</v>
      </c>
      <c r="F1458" s="2" t="s">
        <v>34</v>
      </c>
      <c r="G1458" s="2" t="s">
        <v>26</v>
      </c>
      <c r="H1458" s="3">
        <v>35004</v>
      </c>
      <c r="I1458" s="2">
        <v>1995</v>
      </c>
      <c r="J1458" s="2">
        <v>2007</v>
      </c>
      <c r="K1458" s="3">
        <v>43677</v>
      </c>
      <c r="L1458" s="2">
        <v>0</v>
      </c>
      <c r="M1458" s="2" t="s">
        <v>28</v>
      </c>
      <c r="N1458" s="2">
        <v>47</v>
      </c>
      <c r="O1458" s="2">
        <v>23.29</v>
      </c>
      <c r="P1458" s="2">
        <v>47.04</v>
      </c>
      <c r="Q1458" s="2">
        <v>99.79</v>
      </c>
      <c r="R1458" s="2">
        <v>203.2</v>
      </c>
      <c r="S1458" s="2">
        <v>203.2</v>
      </c>
      <c r="T1458" s="2">
        <v>24.17</v>
      </c>
      <c r="U1458" s="2">
        <v>658</v>
      </c>
      <c r="V1458" s="2" t="s">
        <v>28</v>
      </c>
      <c r="X1458" s="2"/>
      <c r="Y1458" s="2"/>
    </row>
    <row r="1459" spans="1:25" x14ac:dyDescent="0.25">
      <c r="A1459">
        <v>1458</v>
      </c>
      <c r="B1459" t="s">
        <v>1491</v>
      </c>
      <c r="C1459" s="1">
        <v>24406</v>
      </c>
      <c r="D1459" t="s">
        <v>23</v>
      </c>
      <c r="E1459" s="2" t="s">
        <v>121</v>
      </c>
      <c r="F1459" s="2" t="s">
        <v>34</v>
      </c>
      <c r="G1459" s="2" t="s">
        <v>26</v>
      </c>
      <c r="H1459" s="3">
        <v>31717</v>
      </c>
      <c r="I1459" s="2">
        <v>1986</v>
      </c>
      <c r="J1459" s="2">
        <v>1995</v>
      </c>
      <c r="K1459" s="3">
        <v>43677</v>
      </c>
      <c r="L1459" s="2">
        <v>0</v>
      </c>
      <c r="M1459" s="2" t="s">
        <v>28</v>
      </c>
      <c r="N1459" s="2">
        <v>52</v>
      </c>
      <c r="O1459" s="2">
        <v>20.02</v>
      </c>
      <c r="P1459" s="2">
        <v>52.76</v>
      </c>
      <c r="Q1459" s="2">
        <v>106.59</v>
      </c>
      <c r="R1459" s="2">
        <v>203.2</v>
      </c>
      <c r="S1459" s="2">
        <v>203.2</v>
      </c>
      <c r="T1459" s="2">
        <v>25.82</v>
      </c>
      <c r="U1459" s="2">
        <v>435</v>
      </c>
      <c r="V1459" s="2" t="s">
        <v>28</v>
      </c>
      <c r="X1459" s="2"/>
      <c r="Y1459" s="2"/>
    </row>
    <row r="1460" spans="1:25" x14ac:dyDescent="0.25">
      <c r="A1460">
        <v>1459</v>
      </c>
      <c r="B1460" t="s">
        <v>1492</v>
      </c>
      <c r="C1460" s="1">
        <v>23237</v>
      </c>
      <c r="D1460" t="s">
        <v>23</v>
      </c>
      <c r="E1460" s="2" t="s">
        <v>169</v>
      </c>
      <c r="F1460" s="2" t="s">
        <v>34</v>
      </c>
      <c r="G1460" s="2" t="s">
        <v>26</v>
      </c>
      <c r="H1460" s="3">
        <v>32813</v>
      </c>
      <c r="I1460" s="2">
        <v>1989</v>
      </c>
      <c r="J1460" s="2">
        <v>1990</v>
      </c>
      <c r="K1460" s="3">
        <v>43677</v>
      </c>
      <c r="L1460" s="2">
        <v>0</v>
      </c>
      <c r="M1460" s="2" t="s">
        <v>28</v>
      </c>
      <c r="N1460" s="2">
        <v>55</v>
      </c>
      <c r="O1460" s="2">
        <v>26.22</v>
      </c>
      <c r="P1460" s="2">
        <v>55.96</v>
      </c>
      <c r="Q1460" s="2">
        <v>115.67</v>
      </c>
      <c r="R1460" s="2">
        <v>203.2</v>
      </c>
      <c r="S1460" s="2">
        <v>203.2</v>
      </c>
      <c r="T1460" s="2">
        <v>28.01</v>
      </c>
      <c r="U1460" s="2">
        <v>21</v>
      </c>
      <c r="V1460" s="2" t="s">
        <v>27</v>
      </c>
      <c r="X1460" s="2"/>
      <c r="Y1460" s="2"/>
    </row>
    <row r="1461" spans="1:25" x14ac:dyDescent="0.25">
      <c r="A1461">
        <v>1460</v>
      </c>
      <c r="B1461" t="s">
        <v>1493</v>
      </c>
      <c r="C1461" s="1">
        <v>26214</v>
      </c>
      <c r="D1461" t="s">
        <v>23</v>
      </c>
      <c r="E1461" s="2" t="s">
        <v>169</v>
      </c>
      <c r="F1461" s="2" t="s">
        <v>34</v>
      </c>
      <c r="G1461" s="2" t="s">
        <v>26</v>
      </c>
      <c r="H1461" s="3">
        <v>34639</v>
      </c>
      <c r="I1461" s="2">
        <v>1994</v>
      </c>
      <c r="J1461" s="2">
        <v>2003</v>
      </c>
      <c r="K1461" s="3">
        <v>43677</v>
      </c>
      <c r="L1461" s="2">
        <v>0</v>
      </c>
      <c r="M1461" s="2" t="s">
        <v>28</v>
      </c>
      <c r="N1461" s="2">
        <v>47</v>
      </c>
      <c r="O1461" s="2">
        <v>23.07</v>
      </c>
      <c r="P1461" s="2">
        <v>47.81</v>
      </c>
      <c r="Q1461" s="2">
        <v>102.06</v>
      </c>
      <c r="R1461" s="2">
        <v>203.2</v>
      </c>
      <c r="S1461" s="2">
        <v>203.2</v>
      </c>
      <c r="T1461" s="2">
        <v>24.72</v>
      </c>
      <c r="U1461" s="2">
        <v>456</v>
      </c>
      <c r="V1461" s="2" t="s">
        <v>28</v>
      </c>
      <c r="X1461" s="2"/>
      <c r="Y1461" s="2"/>
    </row>
    <row r="1462" spans="1:25" x14ac:dyDescent="0.25">
      <c r="A1462">
        <v>1461</v>
      </c>
      <c r="B1462" t="s">
        <v>1494</v>
      </c>
      <c r="C1462" s="1">
        <v>21616</v>
      </c>
      <c r="D1462" t="s">
        <v>23</v>
      </c>
      <c r="E1462" s="2" t="s">
        <v>169</v>
      </c>
      <c r="F1462" s="2" t="s">
        <v>34</v>
      </c>
      <c r="G1462" s="2" t="s">
        <v>26</v>
      </c>
      <c r="H1462" s="3">
        <v>29891</v>
      </c>
      <c r="I1462" s="2">
        <v>1981</v>
      </c>
      <c r="J1462" s="2">
        <v>1985</v>
      </c>
      <c r="K1462" s="3">
        <v>43677</v>
      </c>
      <c r="L1462" s="2">
        <v>0</v>
      </c>
      <c r="M1462" s="2" t="s">
        <v>28</v>
      </c>
      <c r="N1462" s="2">
        <v>60</v>
      </c>
      <c r="O1462" s="2">
        <v>22.66</v>
      </c>
      <c r="P1462" s="2">
        <v>60.4</v>
      </c>
      <c r="Q1462" s="2">
        <v>95.25</v>
      </c>
      <c r="R1462" s="2">
        <v>203.2</v>
      </c>
      <c r="S1462" s="2">
        <v>203.2</v>
      </c>
      <c r="T1462" s="2">
        <v>23.07</v>
      </c>
      <c r="U1462" s="2">
        <v>257</v>
      </c>
      <c r="V1462" s="2" t="s">
        <v>28</v>
      </c>
      <c r="X1462" s="2"/>
      <c r="Y1462" s="2"/>
    </row>
    <row r="1463" spans="1:25" x14ac:dyDescent="0.25">
      <c r="A1463">
        <v>1462</v>
      </c>
      <c r="B1463" t="s">
        <v>1495</v>
      </c>
      <c r="C1463" s="1">
        <v>25674</v>
      </c>
      <c r="D1463" t="s">
        <v>23</v>
      </c>
      <c r="E1463" s="2" t="s">
        <v>280</v>
      </c>
      <c r="F1463" s="2" t="s">
        <v>34</v>
      </c>
      <c r="G1463" s="2" t="s">
        <v>26</v>
      </c>
      <c r="H1463" s="3">
        <v>33909</v>
      </c>
      <c r="I1463" s="2">
        <v>1992</v>
      </c>
      <c r="J1463" s="2">
        <v>2003</v>
      </c>
      <c r="K1463" s="3">
        <v>43677</v>
      </c>
      <c r="L1463" s="2">
        <v>0</v>
      </c>
      <c r="M1463" s="2" t="s">
        <v>28</v>
      </c>
      <c r="N1463" s="2">
        <v>49</v>
      </c>
      <c r="O1463" s="2">
        <v>22.55</v>
      </c>
      <c r="P1463" s="2">
        <v>49.29</v>
      </c>
      <c r="Q1463" s="2">
        <v>99.34</v>
      </c>
      <c r="R1463" s="2">
        <v>203.2</v>
      </c>
      <c r="S1463" s="2">
        <v>203.2</v>
      </c>
      <c r="T1463" s="2">
        <v>24.06</v>
      </c>
      <c r="U1463" s="2">
        <v>708</v>
      </c>
      <c r="V1463" s="2" t="s">
        <v>28</v>
      </c>
      <c r="X1463" s="2"/>
      <c r="Y1463" s="2"/>
    </row>
    <row r="1464" spans="1:25" x14ac:dyDescent="0.25">
      <c r="A1464">
        <v>1463</v>
      </c>
      <c r="B1464" t="s">
        <v>1496</v>
      </c>
      <c r="C1464" s="1">
        <v>20960</v>
      </c>
      <c r="D1464" t="s">
        <v>23</v>
      </c>
      <c r="E1464" s="2" t="s">
        <v>121</v>
      </c>
      <c r="F1464" s="2" t="s">
        <v>34</v>
      </c>
      <c r="G1464" s="2" t="s">
        <v>26</v>
      </c>
      <c r="H1464" s="3">
        <v>27699</v>
      </c>
      <c r="I1464" s="2">
        <v>1975</v>
      </c>
      <c r="J1464" s="2">
        <v>1984</v>
      </c>
      <c r="K1464" s="3">
        <v>43677</v>
      </c>
      <c r="L1464" s="2">
        <v>0</v>
      </c>
      <c r="M1464" s="2" t="s">
        <v>28</v>
      </c>
      <c r="N1464" s="2">
        <v>62</v>
      </c>
      <c r="O1464" s="2">
        <v>18.45</v>
      </c>
      <c r="P1464" s="2">
        <v>62.2</v>
      </c>
      <c r="Q1464" s="2">
        <v>92.99</v>
      </c>
      <c r="R1464" s="2">
        <v>203.2</v>
      </c>
      <c r="S1464" s="2">
        <v>203.2</v>
      </c>
      <c r="T1464" s="2">
        <v>22.52</v>
      </c>
      <c r="U1464" s="2">
        <v>488</v>
      </c>
      <c r="V1464" s="2" t="s">
        <v>28</v>
      </c>
      <c r="X1464" s="2"/>
      <c r="Y1464" s="2"/>
    </row>
    <row r="1465" spans="1:25" x14ac:dyDescent="0.25">
      <c r="A1465">
        <v>1464</v>
      </c>
      <c r="B1465" t="s">
        <v>1497</v>
      </c>
      <c r="C1465" s="1">
        <v>15470</v>
      </c>
      <c r="D1465" t="s">
        <v>23</v>
      </c>
      <c r="E1465" s="2" t="s">
        <v>24</v>
      </c>
      <c r="F1465" s="2" t="s">
        <v>34</v>
      </c>
      <c r="G1465" s="2" t="s">
        <v>26</v>
      </c>
      <c r="H1465" s="3">
        <v>23682</v>
      </c>
      <c r="I1465" s="2">
        <v>1964</v>
      </c>
      <c r="J1465" s="2">
        <v>1971</v>
      </c>
      <c r="K1465" s="3">
        <v>43677</v>
      </c>
      <c r="L1465" s="2">
        <v>0</v>
      </c>
      <c r="M1465" s="2" t="s">
        <v>28</v>
      </c>
      <c r="N1465" s="2">
        <v>77</v>
      </c>
      <c r="O1465" s="2">
        <v>22.48</v>
      </c>
      <c r="P1465" s="2">
        <v>77.23</v>
      </c>
      <c r="Q1465" s="2">
        <v>102.06</v>
      </c>
      <c r="R1465" s="2">
        <v>203.2</v>
      </c>
      <c r="S1465" s="2">
        <v>203.2</v>
      </c>
      <c r="T1465" s="2">
        <v>24.72</v>
      </c>
      <c r="U1465" s="2">
        <v>410</v>
      </c>
      <c r="V1465" s="2" t="s">
        <v>28</v>
      </c>
      <c r="X1465" s="2"/>
      <c r="Y1465" s="2"/>
    </row>
    <row r="1466" spans="1:25" x14ac:dyDescent="0.25">
      <c r="A1466">
        <v>1465</v>
      </c>
      <c r="B1466" t="s">
        <v>1498</v>
      </c>
      <c r="C1466" s="1">
        <v>23432</v>
      </c>
      <c r="D1466" t="s">
        <v>23</v>
      </c>
      <c r="E1466" s="2" t="s">
        <v>169</v>
      </c>
      <c r="F1466" s="2" t="s">
        <v>34</v>
      </c>
      <c r="G1466" s="2" t="s">
        <v>26</v>
      </c>
      <c r="H1466" s="3">
        <v>32082</v>
      </c>
      <c r="I1466" s="2">
        <v>1987</v>
      </c>
      <c r="J1466" s="2">
        <v>1988</v>
      </c>
      <c r="K1466" s="3">
        <v>43677</v>
      </c>
      <c r="L1466" s="2">
        <v>0</v>
      </c>
      <c r="M1466" s="2" t="s">
        <v>28</v>
      </c>
      <c r="N1466" s="2">
        <v>55</v>
      </c>
      <c r="O1466" s="2">
        <v>23.68</v>
      </c>
      <c r="P1466" s="2">
        <v>55.43</v>
      </c>
      <c r="Q1466" s="2">
        <v>90.72</v>
      </c>
      <c r="R1466" s="2">
        <v>203.2</v>
      </c>
      <c r="S1466" s="2">
        <v>203.2</v>
      </c>
      <c r="T1466" s="2">
        <v>21.97</v>
      </c>
      <c r="U1466" s="2">
        <v>15</v>
      </c>
      <c r="V1466" s="2" t="s">
        <v>28</v>
      </c>
      <c r="X1466" s="2"/>
      <c r="Y1466" s="2"/>
    </row>
    <row r="1467" spans="1:25" x14ac:dyDescent="0.25">
      <c r="A1467">
        <v>1466</v>
      </c>
      <c r="B1467" t="s">
        <v>1499</v>
      </c>
      <c r="C1467" s="1">
        <v>14704</v>
      </c>
      <c r="D1467" t="s">
        <v>23</v>
      </c>
      <c r="E1467" s="2" t="s">
        <v>169</v>
      </c>
      <c r="F1467" s="2" t="s">
        <v>34</v>
      </c>
      <c r="H1467" s="3">
        <v>23316</v>
      </c>
      <c r="I1467" s="2">
        <v>1963</v>
      </c>
      <c r="J1467" s="2">
        <v>1964</v>
      </c>
      <c r="K1467" s="3">
        <v>43677</v>
      </c>
      <c r="L1467" s="2">
        <v>0</v>
      </c>
      <c r="M1467" s="2" t="s">
        <v>28</v>
      </c>
      <c r="N1467" s="2">
        <v>79</v>
      </c>
      <c r="O1467" s="2">
        <v>23.58</v>
      </c>
      <c r="P1467" s="2">
        <v>79.319999999999993</v>
      </c>
      <c r="Q1467" s="2">
        <v>97.52</v>
      </c>
      <c r="R1467" s="2">
        <v>203.2</v>
      </c>
      <c r="S1467" s="2">
        <v>203.2</v>
      </c>
      <c r="T1467" s="2">
        <v>23.62</v>
      </c>
      <c r="U1467" s="2">
        <v>11</v>
      </c>
      <c r="V1467" s="2" t="s">
        <v>28</v>
      </c>
      <c r="X1467" s="2"/>
      <c r="Y1467" s="2"/>
    </row>
    <row r="1468" spans="1:25" x14ac:dyDescent="0.25">
      <c r="A1468">
        <v>1467</v>
      </c>
      <c r="B1468" t="s">
        <v>1500</v>
      </c>
      <c r="C1468" s="1">
        <v>27203</v>
      </c>
      <c r="D1468" t="s">
        <v>23</v>
      </c>
      <c r="E1468" s="2" t="s">
        <v>169</v>
      </c>
      <c r="F1468" s="2" t="s">
        <v>34</v>
      </c>
      <c r="G1468" s="2" t="s">
        <v>26</v>
      </c>
      <c r="H1468" s="3">
        <v>34639</v>
      </c>
      <c r="I1468" s="2">
        <v>1994</v>
      </c>
      <c r="J1468" s="2">
        <v>1998</v>
      </c>
      <c r="K1468" s="3">
        <v>43677</v>
      </c>
      <c r="L1468" s="2">
        <v>0</v>
      </c>
      <c r="M1468" s="2" t="s">
        <v>28</v>
      </c>
      <c r="N1468" s="2">
        <v>45</v>
      </c>
      <c r="O1468" s="2">
        <v>20.36</v>
      </c>
      <c r="P1468" s="2">
        <v>45.1</v>
      </c>
      <c r="Q1468" s="2">
        <v>116.12</v>
      </c>
      <c r="R1468" s="2">
        <v>203.2</v>
      </c>
      <c r="S1468" s="2">
        <v>203.2</v>
      </c>
      <c r="T1468" s="2">
        <v>28.12</v>
      </c>
      <c r="U1468" s="2">
        <v>114</v>
      </c>
      <c r="V1468" s="2" t="s">
        <v>28</v>
      </c>
      <c r="X1468" s="2"/>
      <c r="Y1468" s="2"/>
    </row>
    <row r="1469" spans="1:25" x14ac:dyDescent="0.25">
      <c r="A1469">
        <v>1468</v>
      </c>
      <c r="B1469" t="s">
        <v>1501</v>
      </c>
      <c r="C1469" s="1">
        <v>23584</v>
      </c>
      <c r="D1469" t="s">
        <v>23</v>
      </c>
      <c r="E1469" s="2" t="s">
        <v>169</v>
      </c>
      <c r="F1469" s="2" t="s">
        <v>34</v>
      </c>
      <c r="G1469" s="2" t="s">
        <v>26</v>
      </c>
      <c r="H1469" s="3">
        <v>32082</v>
      </c>
      <c r="I1469" s="2">
        <v>1987</v>
      </c>
      <c r="J1469" s="2">
        <v>1988</v>
      </c>
      <c r="K1469" s="3">
        <v>43677</v>
      </c>
      <c r="L1469" s="2">
        <v>0</v>
      </c>
      <c r="M1469" s="2" t="s">
        <v>28</v>
      </c>
      <c r="N1469" s="2">
        <v>55</v>
      </c>
      <c r="O1469" s="2">
        <v>23.27</v>
      </c>
      <c r="P1469" s="2">
        <v>55.01</v>
      </c>
      <c r="Q1469" s="2">
        <v>102.06</v>
      </c>
      <c r="R1469" s="2">
        <v>203.2</v>
      </c>
      <c r="S1469" s="2">
        <v>203.2</v>
      </c>
      <c r="T1469" s="2">
        <v>24.72</v>
      </c>
      <c r="U1469" s="2">
        <v>7</v>
      </c>
      <c r="V1469" s="2" t="s">
        <v>28</v>
      </c>
      <c r="X1469" s="2"/>
      <c r="Y1469" s="2"/>
    </row>
    <row r="1470" spans="1:25" x14ac:dyDescent="0.25">
      <c r="A1470">
        <v>1469</v>
      </c>
      <c r="B1470" t="s">
        <v>1502</v>
      </c>
      <c r="C1470" s="1">
        <v>22931</v>
      </c>
      <c r="D1470" t="s">
        <v>23</v>
      </c>
      <c r="E1470" s="2" t="s">
        <v>169</v>
      </c>
      <c r="F1470" s="2" t="s">
        <v>34</v>
      </c>
      <c r="G1470" s="2" t="s">
        <v>26</v>
      </c>
      <c r="H1470" s="3">
        <v>31352</v>
      </c>
      <c r="I1470" s="2">
        <v>1985</v>
      </c>
      <c r="J1470" s="2">
        <v>1986</v>
      </c>
      <c r="K1470" s="3">
        <v>43677</v>
      </c>
      <c r="L1470" s="2">
        <v>0</v>
      </c>
      <c r="M1470" s="2" t="s">
        <v>28</v>
      </c>
      <c r="N1470" s="2">
        <v>56</v>
      </c>
      <c r="O1470" s="2">
        <v>23.06</v>
      </c>
      <c r="P1470" s="2">
        <v>56.8</v>
      </c>
      <c r="Q1470" s="2">
        <v>90.72</v>
      </c>
      <c r="R1470" s="2">
        <v>203.2</v>
      </c>
      <c r="S1470" s="2">
        <v>203.2</v>
      </c>
      <c r="T1470" s="2">
        <v>21.97</v>
      </c>
      <c r="U1470" s="2">
        <v>4</v>
      </c>
      <c r="V1470" s="2" t="s">
        <v>28</v>
      </c>
      <c r="X1470" s="2"/>
      <c r="Y1470" s="2"/>
    </row>
    <row r="1471" spans="1:25" x14ac:dyDescent="0.25">
      <c r="A1471">
        <v>1470</v>
      </c>
      <c r="B1471" t="s">
        <v>1503</v>
      </c>
      <c r="C1471" s="1">
        <v>29633</v>
      </c>
      <c r="D1471" t="s">
        <v>23</v>
      </c>
      <c r="E1471" s="2" t="s">
        <v>169</v>
      </c>
      <c r="F1471" s="2" t="s">
        <v>34</v>
      </c>
      <c r="G1471" s="2" t="s">
        <v>26</v>
      </c>
      <c r="H1471" s="3">
        <v>37561</v>
      </c>
      <c r="I1471" s="2">
        <v>2002</v>
      </c>
      <c r="J1471" s="2">
        <v>2006</v>
      </c>
      <c r="K1471" s="3">
        <v>43677</v>
      </c>
      <c r="L1471" s="2">
        <v>0</v>
      </c>
      <c r="M1471" s="2" t="s">
        <v>28</v>
      </c>
      <c r="N1471" s="2">
        <v>38</v>
      </c>
      <c r="O1471" s="2">
        <v>21.71</v>
      </c>
      <c r="P1471" s="2">
        <v>38.450000000000003</v>
      </c>
      <c r="Q1471" s="2">
        <v>100.24</v>
      </c>
      <c r="R1471" s="2">
        <v>203.2</v>
      </c>
      <c r="S1471" s="2">
        <v>203.2</v>
      </c>
      <c r="T1471" s="2">
        <v>24.28</v>
      </c>
      <c r="U1471" s="2">
        <v>167</v>
      </c>
      <c r="V1471" s="2" t="s">
        <v>28</v>
      </c>
      <c r="X1471" s="2"/>
      <c r="Y1471" s="2"/>
    </row>
    <row r="1472" spans="1:25" x14ac:dyDescent="0.25">
      <c r="A1472">
        <v>1471</v>
      </c>
      <c r="B1472" t="s">
        <v>1504</v>
      </c>
      <c r="C1472" s="1">
        <v>32416</v>
      </c>
      <c r="D1472" t="s">
        <v>23</v>
      </c>
      <c r="E1472" s="2" t="s">
        <v>169</v>
      </c>
      <c r="F1472" s="2" t="s">
        <v>34</v>
      </c>
      <c r="G1472" s="2" t="s">
        <v>26</v>
      </c>
      <c r="H1472" s="3">
        <v>40908</v>
      </c>
      <c r="I1472" s="2">
        <v>2011</v>
      </c>
      <c r="J1472" s="2">
        <v>2014</v>
      </c>
      <c r="K1472" s="3">
        <v>43677</v>
      </c>
      <c r="L1472" s="2">
        <v>0</v>
      </c>
      <c r="M1472" s="2" t="s">
        <v>28</v>
      </c>
      <c r="N1472" s="2">
        <v>30</v>
      </c>
      <c r="O1472" s="2">
        <v>23.25</v>
      </c>
      <c r="P1472" s="2">
        <v>30.83</v>
      </c>
      <c r="Q1472" s="2">
        <v>102.51</v>
      </c>
      <c r="R1472" s="2">
        <v>203.2</v>
      </c>
      <c r="S1472" s="2">
        <v>203.2</v>
      </c>
      <c r="T1472" s="2">
        <v>24.83</v>
      </c>
      <c r="U1472" s="2">
        <v>32</v>
      </c>
      <c r="V1472" s="2" t="s">
        <v>28</v>
      </c>
      <c r="X1472" s="2"/>
      <c r="Y1472" s="2"/>
    </row>
    <row r="1473" spans="1:26" x14ac:dyDescent="0.25">
      <c r="A1473">
        <v>1472</v>
      </c>
      <c r="B1473" t="s">
        <v>1505</v>
      </c>
      <c r="C1473" s="1">
        <v>24826</v>
      </c>
      <c r="D1473" t="s">
        <v>23</v>
      </c>
      <c r="E1473" s="2" t="s">
        <v>169</v>
      </c>
      <c r="F1473" s="2" t="s">
        <v>34</v>
      </c>
      <c r="G1473" s="2" t="s">
        <v>26</v>
      </c>
      <c r="H1473" s="3">
        <v>33178</v>
      </c>
      <c r="I1473" s="2">
        <v>1990</v>
      </c>
      <c r="J1473" s="2">
        <v>1993</v>
      </c>
      <c r="K1473" s="3">
        <v>43677</v>
      </c>
      <c r="L1473" s="2">
        <v>0</v>
      </c>
      <c r="M1473" s="2" t="s">
        <v>28</v>
      </c>
      <c r="N1473" s="2">
        <v>51</v>
      </c>
      <c r="O1473" s="2">
        <v>22.87</v>
      </c>
      <c r="P1473" s="2">
        <v>51.61</v>
      </c>
      <c r="Q1473" s="2">
        <v>99.79</v>
      </c>
      <c r="R1473" s="2">
        <v>203.2</v>
      </c>
      <c r="S1473" s="2">
        <v>203.2</v>
      </c>
      <c r="T1473" s="2">
        <v>24.17</v>
      </c>
      <c r="U1473" s="2">
        <v>19</v>
      </c>
      <c r="V1473" s="2" t="s">
        <v>28</v>
      </c>
      <c r="X1473" s="2"/>
      <c r="Y1473" s="2"/>
    </row>
    <row r="1474" spans="1:26" x14ac:dyDescent="0.25">
      <c r="A1474">
        <v>1473</v>
      </c>
      <c r="B1474" t="s">
        <v>1506</v>
      </c>
      <c r="C1474" s="1">
        <v>18511</v>
      </c>
      <c r="D1474" t="s">
        <v>23</v>
      </c>
      <c r="E1474" s="2" t="s">
        <v>121</v>
      </c>
      <c r="F1474" s="2" t="s">
        <v>34</v>
      </c>
      <c r="G1474" s="2" t="s">
        <v>26</v>
      </c>
      <c r="H1474" s="3">
        <v>26604</v>
      </c>
      <c r="I1474" s="2">
        <v>1972</v>
      </c>
      <c r="J1474" s="2">
        <v>1973</v>
      </c>
      <c r="K1474" s="3">
        <v>43677</v>
      </c>
      <c r="L1474" s="2">
        <v>0</v>
      </c>
      <c r="M1474" s="2" t="s">
        <v>28</v>
      </c>
      <c r="N1474" s="2">
        <v>68</v>
      </c>
      <c r="O1474" s="2">
        <v>22.16</v>
      </c>
      <c r="P1474" s="2">
        <v>68.900000000000006</v>
      </c>
      <c r="Q1474" s="2">
        <v>99.79</v>
      </c>
      <c r="R1474" s="2">
        <v>203.2</v>
      </c>
      <c r="S1474" s="2">
        <v>203.2</v>
      </c>
      <c r="T1474" s="2">
        <v>24.17</v>
      </c>
      <c r="U1474" s="2">
        <v>77</v>
      </c>
      <c r="V1474" s="2" t="s">
        <v>28</v>
      </c>
      <c r="X1474" s="2"/>
      <c r="Y1474" s="2"/>
    </row>
    <row r="1475" spans="1:26" x14ac:dyDescent="0.25">
      <c r="A1475">
        <v>1474</v>
      </c>
      <c r="B1475" t="s">
        <v>1507</v>
      </c>
      <c r="C1475" s="1">
        <v>31917</v>
      </c>
      <c r="D1475" t="s">
        <v>23</v>
      </c>
      <c r="E1475" s="2" t="s">
        <v>169</v>
      </c>
      <c r="F1475" s="2" t="s">
        <v>34</v>
      </c>
      <c r="G1475" s="2" t="s">
        <v>26</v>
      </c>
      <c r="H1475" s="3">
        <v>39387</v>
      </c>
      <c r="I1475" s="2">
        <v>2007</v>
      </c>
      <c r="J1475" s="2">
        <v>2011</v>
      </c>
      <c r="K1475" s="3">
        <v>43677</v>
      </c>
      <c r="L1475" s="2">
        <v>0</v>
      </c>
      <c r="M1475" s="2" t="s">
        <v>28</v>
      </c>
      <c r="N1475" s="2">
        <v>32</v>
      </c>
      <c r="O1475" s="2">
        <v>20.45</v>
      </c>
      <c r="P1475" s="2">
        <v>32.200000000000003</v>
      </c>
      <c r="Q1475" s="2">
        <v>102.06</v>
      </c>
      <c r="R1475" s="2">
        <v>203.2</v>
      </c>
      <c r="S1475" s="2">
        <v>203.2</v>
      </c>
      <c r="T1475" s="2">
        <v>24.72</v>
      </c>
      <c r="U1475" s="2">
        <v>231</v>
      </c>
      <c r="V1475" s="2" t="s">
        <v>28</v>
      </c>
      <c r="X1475" s="2"/>
      <c r="Y1475" s="2"/>
    </row>
    <row r="1476" spans="1:26" x14ac:dyDescent="0.25">
      <c r="A1476">
        <v>1475</v>
      </c>
      <c r="B1476" t="s">
        <v>1508</v>
      </c>
      <c r="C1476" s="1">
        <v>13826</v>
      </c>
      <c r="D1476" t="s">
        <v>23</v>
      </c>
      <c r="E1476" s="2" t="s">
        <v>4371</v>
      </c>
      <c r="F1476" s="2" t="s">
        <v>34</v>
      </c>
      <c r="G1476" s="2" t="s">
        <v>30</v>
      </c>
      <c r="H1476" s="3">
        <v>22586</v>
      </c>
      <c r="I1476" s="2">
        <v>1961</v>
      </c>
      <c r="J1476" s="2">
        <v>1962</v>
      </c>
      <c r="K1476" s="3">
        <v>43677</v>
      </c>
      <c r="L1476" s="2">
        <v>0</v>
      </c>
      <c r="M1476" s="2" t="s">
        <v>28</v>
      </c>
      <c r="N1476" s="2">
        <v>81</v>
      </c>
      <c r="O1476" s="2">
        <v>23.98</v>
      </c>
      <c r="P1476" s="2">
        <v>81.73</v>
      </c>
      <c r="Q1476" s="2">
        <v>106.59</v>
      </c>
      <c r="R1476" s="2">
        <v>203.2</v>
      </c>
      <c r="S1476" s="2">
        <v>203.2</v>
      </c>
      <c r="T1476" s="2">
        <v>25.82</v>
      </c>
      <c r="U1476" s="2">
        <v>37</v>
      </c>
      <c r="V1476" s="2" t="s">
        <v>28</v>
      </c>
      <c r="X1476" s="2"/>
      <c r="Y1476" s="2"/>
    </row>
    <row r="1477" spans="1:26" x14ac:dyDescent="0.25">
      <c r="A1477">
        <v>1476</v>
      </c>
      <c r="B1477" t="s">
        <v>1509</v>
      </c>
      <c r="C1477" s="1">
        <v>32315</v>
      </c>
      <c r="D1477" t="s">
        <v>85</v>
      </c>
      <c r="E1477" s="2" t="s">
        <v>4373</v>
      </c>
      <c r="F1477" s="2" t="s">
        <v>34</v>
      </c>
      <c r="G1477" s="2" t="s">
        <v>26</v>
      </c>
      <c r="H1477" s="3">
        <v>39387</v>
      </c>
      <c r="I1477" s="2">
        <v>2007</v>
      </c>
      <c r="J1477" s="2">
        <v>2020</v>
      </c>
      <c r="K1477" s="3">
        <v>43677</v>
      </c>
      <c r="L1477" s="2">
        <v>0</v>
      </c>
      <c r="M1477" s="2" t="s">
        <v>28</v>
      </c>
      <c r="N1477" s="2">
        <v>31</v>
      </c>
      <c r="O1477" s="2">
        <v>19.36</v>
      </c>
      <c r="P1477" s="2">
        <v>31.11</v>
      </c>
      <c r="Q1477" s="2">
        <v>100.24</v>
      </c>
      <c r="R1477" s="2">
        <v>203.2</v>
      </c>
      <c r="S1477" s="2">
        <v>203.2</v>
      </c>
      <c r="T1477" s="2">
        <v>24.28</v>
      </c>
      <c r="U1477" s="2">
        <v>578</v>
      </c>
      <c r="V1477" s="2" t="s">
        <v>27</v>
      </c>
      <c r="X1477" s="2"/>
      <c r="Y1477" s="2"/>
    </row>
    <row r="1478" spans="1:26" x14ac:dyDescent="0.25">
      <c r="A1478">
        <v>1477</v>
      </c>
      <c r="B1478" t="s">
        <v>1510</v>
      </c>
      <c r="C1478" s="1">
        <v>21094</v>
      </c>
      <c r="D1478" t="s">
        <v>23</v>
      </c>
      <c r="E1478" s="2" t="s">
        <v>4373</v>
      </c>
      <c r="F1478" s="2" t="s">
        <v>34</v>
      </c>
      <c r="G1478" s="2" t="s">
        <v>26</v>
      </c>
      <c r="H1478" s="3">
        <v>29160</v>
      </c>
      <c r="I1478" s="2">
        <v>1979</v>
      </c>
      <c r="J1478" s="2">
        <v>1980</v>
      </c>
      <c r="K1478" s="3">
        <v>43677</v>
      </c>
      <c r="L1478" s="2">
        <v>0</v>
      </c>
      <c r="M1478" s="2" t="s">
        <v>28</v>
      </c>
      <c r="N1478" s="2">
        <v>61</v>
      </c>
      <c r="O1478" s="2">
        <v>22.08</v>
      </c>
      <c r="P1478" s="2">
        <v>61.83</v>
      </c>
      <c r="Q1478" s="2">
        <v>95.25</v>
      </c>
      <c r="R1478" s="2">
        <v>203.2</v>
      </c>
      <c r="S1478" s="2">
        <v>203.2</v>
      </c>
      <c r="T1478" s="2">
        <v>23.07</v>
      </c>
      <c r="U1478" s="2">
        <v>8</v>
      </c>
      <c r="V1478" s="2" t="s">
        <v>28</v>
      </c>
      <c r="X1478" s="2"/>
      <c r="Y1478" s="2"/>
    </row>
    <row r="1479" spans="1:26" x14ac:dyDescent="0.25">
      <c r="A1479">
        <v>1478</v>
      </c>
      <c r="B1479" t="s">
        <v>1511</v>
      </c>
      <c r="C1479" s="1">
        <v>19850</v>
      </c>
      <c r="D1479" t="s">
        <v>23</v>
      </c>
      <c r="E1479" s="2" t="s">
        <v>169</v>
      </c>
      <c r="F1479" s="2" t="s">
        <v>34</v>
      </c>
      <c r="G1479" s="2" t="s">
        <v>30</v>
      </c>
      <c r="H1479" s="3">
        <v>28065</v>
      </c>
      <c r="I1479" s="2">
        <v>1976</v>
      </c>
      <c r="J1479" s="2">
        <v>1981</v>
      </c>
      <c r="K1479" s="3">
        <v>43677</v>
      </c>
      <c r="L1479" s="2">
        <v>0</v>
      </c>
      <c r="M1479" s="2" t="s">
        <v>28</v>
      </c>
      <c r="N1479" s="2">
        <v>65</v>
      </c>
      <c r="O1479" s="2">
        <v>22.49</v>
      </c>
      <c r="P1479" s="2">
        <v>65.23</v>
      </c>
      <c r="Q1479" s="2">
        <v>99.79</v>
      </c>
      <c r="R1479" s="2">
        <v>200.66</v>
      </c>
      <c r="S1479" s="2">
        <v>200.66</v>
      </c>
      <c r="T1479" s="2">
        <v>24.78</v>
      </c>
      <c r="U1479" s="2">
        <v>319</v>
      </c>
      <c r="V1479" s="2" t="s">
        <v>28</v>
      </c>
      <c r="X1479" s="2"/>
      <c r="Y1479" s="2"/>
    </row>
    <row r="1480" spans="1:26" x14ac:dyDescent="0.25">
      <c r="A1480">
        <v>1479</v>
      </c>
      <c r="B1480" t="s">
        <v>1512</v>
      </c>
      <c r="C1480" s="1">
        <v>33152</v>
      </c>
      <c r="D1480" t="s">
        <v>23</v>
      </c>
      <c r="E1480" s="2" t="s">
        <v>169</v>
      </c>
      <c r="F1480" s="2" t="s">
        <v>34</v>
      </c>
      <c r="G1480" s="2" t="s">
        <v>26</v>
      </c>
      <c r="H1480" s="3">
        <v>41214</v>
      </c>
      <c r="I1480" s="2">
        <v>2012</v>
      </c>
      <c r="J1480" s="2">
        <v>2019</v>
      </c>
      <c r="K1480" s="3">
        <v>43677</v>
      </c>
      <c r="L1480" s="2">
        <v>0</v>
      </c>
      <c r="M1480" s="2" t="s">
        <v>28</v>
      </c>
      <c r="N1480" s="2">
        <v>28</v>
      </c>
      <c r="O1480" s="2">
        <v>22.07</v>
      </c>
      <c r="P1480" s="2">
        <v>28.82</v>
      </c>
      <c r="Q1480" s="2">
        <v>108.86</v>
      </c>
      <c r="R1480" s="2">
        <v>200.66</v>
      </c>
      <c r="S1480" s="2">
        <v>200.66</v>
      </c>
      <c r="T1480" s="2">
        <v>27.04</v>
      </c>
      <c r="U1480" s="2">
        <v>146</v>
      </c>
      <c r="V1480" s="2" t="s">
        <v>28</v>
      </c>
      <c r="X1480" s="2"/>
      <c r="Y1480" s="2"/>
    </row>
    <row r="1481" spans="1:26" x14ac:dyDescent="0.25">
      <c r="A1481">
        <v>1480</v>
      </c>
      <c r="B1481" t="s">
        <v>1513</v>
      </c>
      <c r="C1481" s="1">
        <v>23580</v>
      </c>
      <c r="D1481" t="s">
        <v>23</v>
      </c>
      <c r="E1481" s="2" t="s">
        <v>280</v>
      </c>
      <c r="F1481" s="2" t="s">
        <v>34</v>
      </c>
      <c r="G1481" s="2" t="s">
        <v>26</v>
      </c>
      <c r="H1481" s="3">
        <v>31717</v>
      </c>
      <c r="I1481" s="2">
        <v>1986</v>
      </c>
      <c r="J1481" s="2">
        <v>1997</v>
      </c>
      <c r="K1481" s="3">
        <v>43677</v>
      </c>
      <c r="L1481" s="2">
        <v>0</v>
      </c>
      <c r="M1481" s="2" t="s">
        <v>28</v>
      </c>
      <c r="N1481" s="2">
        <v>55</v>
      </c>
      <c r="O1481" s="2">
        <v>22.28</v>
      </c>
      <c r="P1481" s="2">
        <v>55.02</v>
      </c>
      <c r="Q1481" s="2">
        <v>97.52</v>
      </c>
      <c r="R1481" s="2">
        <v>200.66</v>
      </c>
      <c r="S1481" s="2">
        <v>200.66</v>
      </c>
      <c r="T1481" s="2">
        <v>24.22</v>
      </c>
      <c r="U1481" s="2">
        <v>379</v>
      </c>
      <c r="V1481" s="2" t="s">
        <v>28</v>
      </c>
      <c r="X1481" s="2"/>
      <c r="Y1481" s="2"/>
    </row>
    <row r="1482" spans="1:26" x14ac:dyDescent="0.25">
      <c r="A1482">
        <v>1481</v>
      </c>
      <c r="B1482" t="s">
        <v>1514</v>
      </c>
      <c r="C1482" s="1">
        <v>31453</v>
      </c>
      <c r="D1482" t="s">
        <v>23</v>
      </c>
      <c r="E1482" s="2" t="s">
        <v>169</v>
      </c>
      <c r="F1482" s="2" t="s">
        <v>34</v>
      </c>
      <c r="G1482" s="2" t="s">
        <v>26</v>
      </c>
      <c r="H1482" s="3">
        <v>40483</v>
      </c>
      <c r="I1482" s="2">
        <v>2010</v>
      </c>
      <c r="J1482" s="2">
        <v>2015</v>
      </c>
      <c r="K1482" s="3">
        <v>43677</v>
      </c>
      <c r="L1482" s="2">
        <v>0</v>
      </c>
      <c r="M1482" s="2" t="s">
        <v>28</v>
      </c>
      <c r="N1482" s="2">
        <v>33</v>
      </c>
      <c r="O1482" s="2">
        <v>24.72</v>
      </c>
      <c r="P1482" s="2">
        <v>33.47</v>
      </c>
      <c r="Q1482" s="2">
        <v>111.13</v>
      </c>
      <c r="R1482" s="2">
        <v>200.66</v>
      </c>
      <c r="S1482" s="2">
        <v>200.66</v>
      </c>
      <c r="T1482" s="2">
        <v>27.6</v>
      </c>
      <c r="U1482" s="2">
        <v>153</v>
      </c>
      <c r="V1482" s="2" t="s">
        <v>28</v>
      </c>
      <c r="X1482" s="2"/>
      <c r="Y1482" s="2"/>
    </row>
    <row r="1483" spans="1:26" x14ac:dyDescent="0.25">
      <c r="A1483">
        <v>1482</v>
      </c>
      <c r="B1483" t="s">
        <v>1515</v>
      </c>
      <c r="C1483" s="1">
        <v>25508</v>
      </c>
      <c r="D1483" t="s">
        <v>23</v>
      </c>
      <c r="E1483" s="2" t="s">
        <v>169</v>
      </c>
      <c r="F1483" s="2" t="s">
        <v>34</v>
      </c>
      <c r="G1483" s="2" t="s">
        <v>26</v>
      </c>
      <c r="H1483" s="3">
        <v>34274</v>
      </c>
      <c r="I1483" s="2">
        <v>1993</v>
      </c>
      <c r="J1483" s="2">
        <v>1994</v>
      </c>
      <c r="K1483" s="3">
        <v>43677</v>
      </c>
      <c r="L1483" s="2">
        <v>0</v>
      </c>
      <c r="M1483" s="2" t="s">
        <v>28</v>
      </c>
      <c r="N1483" s="2">
        <v>49</v>
      </c>
      <c r="O1483" s="2">
        <v>24</v>
      </c>
      <c r="P1483" s="2">
        <v>49.74</v>
      </c>
      <c r="Q1483" s="2">
        <v>108.86</v>
      </c>
      <c r="R1483" s="2">
        <v>200.66</v>
      </c>
      <c r="S1483" s="2">
        <v>200.66</v>
      </c>
      <c r="T1483" s="2">
        <v>27.04</v>
      </c>
      <c r="U1483" s="2">
        <v>11</v>
      </c>
      <c r="V1483" s="2" t="s">
        <v>28</v>
      </c>
      <c r="X1483" s="2"/>
      <c r="Y1483" s="2"/>
    </row>
    <row r="1484" spans="1:26" x14ac:dyDescent="0.25">
      <c r="A1484">
        <v>1483</v>
      </c>
      <c r="B1484" t="s">
        <v>1516</v>
      </c>
      <c r="C1484" s="1">
        <v>20221</v>
      </c>
      <c r="D1484" t="s">
        <v>23</v>
      </c>
      <c r="E1484" s="2" t="s">
        <v>169</v>
      </c>
      <c r="F1484" s="2" t="s">
        <v>34</v>
      </c>
      <c r="G1484" s="2" t="s">
        <v>30</v>
      </c>
      <c r="H1484" s="3">
        <v>28795</v>
      </c>
      <c r="I1484" s="2">
        <v>1978</v>
      </c>
      <c r="J1484" s="2">
        <v>1979</v>
      </c>
      <c r="K1484" s="3">
        <v>43677</v>
      </c>
      <c r="L1484" s="2">
        <v>0</v>
      </c>
      <c r="M1484" s="2" t="s">
        <v>28</v>
      </c>
      <c r="N1484" s="2">
        <v>64</v>
      </c>
      <c r="O1484" s="2">
        <v>23.47</v>
      </c>
      <c r="P1484" s="2">
        <v>64.22</v>
      </c>
      <c r="Q1484" s="2">
        <v>90.72</v>
      </c>
      <c r="R1484" s="2">
        <v>200.66</v>
      </c>
      <c r="S1484" s="2">
        <v>200.66</v>
      </c>
      <c r="T1484" s="2">
        <v>22.53</v>
      </c>
      <c r="U1484" s="2">
        <v>21</v>
      </c>
      <c r="V1484" s="2" t="s">
        <v>28</v>
      </c>
      <c r="X1484" s="2"/>
      <c r="Y1484" s="2"/>
    </row>
    <row r="1485" spans="1:26" x14ac:dyDescent="0.25">
      <c r="A1485">
        <v>1484</v>
      </c>
      <c r="B1485" t="s">
        <v>1517</v>
      </c>
      <c r="C1485" s="1">
        <v>21473</v>
      </c>
      <c r="D1485" t="s">
        <v>23</v>
      </c>
      <c r="E1485" s="2" t="s">
        <v>280</v>
      </c>
      <c r="F1485" s="2" t="s">
        <v>34</v>
      </c>
      <c r="G1485" s="2" t="s">
        <v>26</v>
      </c>
      <c r="H1485" s="3">
        <v>30987</v>
      </c>
      <c r="I1485" s="2">
        <v>1984</v>
      </c>
      <c r="J1485" s="2">
        <v>1994</v>
      </c>
      <c r="K1485" s="3">
        <v>43677</v>
      </c>
      <c r="L1485" s="2">
        <v>0</v>
      </c>
      <c r="M1485" s="2" t="s">
        <v>28</v>
      </c>
      <c r="N1485" s="2">
        <v>60</v>
      </c>
      <c r="O1485" s="2">
        <v>26.05</v>
      </c>
      <c r="P1485" s="2">
        <v>60.79</v>
      </c>
      <c r="Q1485" s="2">
        <v>97.52</v>
      </c>
      <c r="R1485" s="2">
        <v>200.66</v>
      </c>
      <c r="S1485" s="2">
        <v>200.66</v>
      </c>
      <c r="T1485" s="2">
        <v>24.22</v>
      </c>
      <c r="U1485" s="2">
        <v>664</v>
      </c>
      <c r="V1485" s="2" t="s">
        <v>28</v>
      </c>
      <c r="X1485" s="2"/>
      <c r="Y1485" s="2"/>
    </row>
    <row r="1486" spans="1:26" x14ac:dyDescent="0.25">
      <c r="A1486">
        <v>1485</v>
      </c>
      <c r="B1486" t="s">
        <v>1518</v>
      </c>
      <c r="C1486" s="1">
        <v>24480</v>
      </c>
      <c r="D1486" t="s">
        <v>23</v>
      </c>
      <c r="E1486" s="2" t="s">
        <v>772</v>
      </c>
      <c r="F1486" s="2" t="s">
        <v>34</v>
      </c>
      <c r="G1486" s="2" t="s">
        <v>26</v>
      </c>
      <c r="H1486" s="3">
        <v>32448</v>
      </c>
      <c r="I1486" s="2">
        <v>1988</v>
      </c>
      <c r="J1486" s="2">
        <v>1997</v>
      </c>
      <c r="K1486" s="3">
        <v>43677</v>
      </c>
      <c r="L1486" s="2">
        <v>0</v>
      </c>
      <c r="M1486" s="2" t="s">
        <v>28</v>
      </c>
      <c r="N1486" s="2">
        <v>52</v>
      </c>
      <c r="O1486" s="2">
        <v>21.82</v>
      </c>
      <c r="P1486" s="2">
        <v>52.56</v>
      </c>
      <c r="Q1486" s="2">
        <v>86.18</v>
      </c>
      <c r="R1486" s="2">
        <v>200.66</v>
      </c>
      <c r="S1486" s="2">
        <v>200.66</v>
      </c>
      <c r="T1486" s="2">
        <v>21.4</v>
      </c>
      <c r="U1486" s="2">
        <v>555</v>
      </c>
      <c r="V1486" s="2" t="s">
        <v>28</v>
      </c>
      <c r="X1486" s="2"/>
      <c r="Y1486" s="2"/>
    </row>
    <row r="1487" spans="1:26" x14ac:dyDescent="0.25">
      <c r="A1487">
        <v>1486</v>
      </c>
      <c r="B1487" t="s">
        <v>1519</v>
      </c>
      <c r="C1487" s="1">
        <v>16813</v>
      </c>
      <c r="D1487" t="s">
        <v>23</v>
      </c>
      <c r="E1487" s="2" t="s">
        <v>80</v>
      </c>
      <c r="F1487" s="2" t="s">
        <v>34</v>
      </c>
      <c r="G1487" s="2" t="s">
        <v>30</v>
      </c>
      <c r="H1487" s="3">
        <v>25508</v>
      </c>
      <c r="I1487" s="2">
        <v>1969</v>
      </c>
      <c r="J1487" s="2">
        <v>1970</v>
      </c>
      <c r="K1487" s="3">
        <v>32656</v>
      </c>
      <c r="L1487" s="2">
        <v>1</v>
      </c>
      <c r="M1487" s="2" t="s">
        <v>27</v>
      </c>
      <c r="N1487" s="2">
        <v>43</v>
      </c>
      <c r="O1487" s="2">
        <v>23.81</v>
      </c>
      <c r="P1487" s="2">
        <v>43.38</v>
      </c>
      <c r="Q1487" s="2">
        <v>99.79</v>
      </c>
      <c r="R1487" s="2">
        <v>200.66</v>
      </c>
      <c r="S1487" s="2">
        <v>200.66</v>
      </c>
      <c r="T1487" s="2">
        <v>24.78</v>
      </c>
      <c r="U1487" s="2">
        <v>44</v>
      </c>
      <c r="V1487" s="2" t="s">
        <v>28</v>
      </c>
      <c r="W1487" s="2" t="s">
        <v>4384</v>
      </c>
      <c r="X1487" s="2" t="s">
        <v>4594</v>
      </c>
      <c r="Y1487" s="2" t="s">
        <v>4391</v>
      </c>
      <c r="Z1487" s="2" t="s">
        <v>4896</v>
      </c>
    </row>
    <row r="1488" spans="1:26" x14ac:dyDescent="0.25">
      <c r="A1488">
        <v>1487</v>
      </c>
      <c r="B1488" t="s">
        <v>1520</v>
      </c>
      <c r="C1488" s="1">
        <v>11263</v>
      </c>
      <c r="D1488" t="s">
        <v>23</v>
      </c>
      <c r="E1488" s="2" t="s">
        <v>169</v>
      </c>
      <c r="F1488" s="2" t="s">
        <v>34</v>
      </c>
      <c r="G1488" s="2" t="s">
        <v>30</v>
      </c>
      <c r="H1488" s="3">
        <v>20029</v>
      </c>
      <c r="I1488" s="2">
        <v>1954</v>
      </c>
      <c r="J1488" s="2">
        <v>1955</v>
      </c>
      <c r="K1488" s="3">
        <v>35022</v>
      </c>
      <c r="L1488" s="2">
        <v>1</v>
      </c>
      <c r="M1488" s="2" t="s">
        <v>27</v>
      </c>
      <c r="N1488" s="2">
        <v>65</v>
      </c>
      <c r="O1488" s="2">
        <v>24</v>
      </c>
      <c r="P1488" s="2">
        <v>65.05</v>
      </c>
      <c r="Q1488" s="2">
        <v>86.18</v>
      </c>
      <c r="R1488" s="2">
        <v>200.66</v>
      </c>
      <c r="S1488" s="2">
        <v>200.66</v>
      </c>
      <c r="T1488" s="2">
        <v>21.4</v>
      </c>
      <c r="U1488" s="2">
        <v>1</v>
      </c>
      <c r="V1488" s="2" t="s">
        <v>28</v>
      </c>
      <c r="W1488" s="2" t="s">
        <v>4384</v>
      </c>
      <c r="X1488" s="2" t="s">
        <v>4595</v>
      </c>
      <c r="Y1488" s="2" t="s">
        <v>4386</v>
      </c>
      <c r="Z1488" s="2" t="s">
        <v>4896</v>
      </c>
    </row>
    <row r="1489" spans="1:26" x14ac:dyDescent="0.25">
      <c r="A1489">
        <v>1488</v>
      </c>
      <c r="B1489" t="s">
        <v>1521</v>
      </c>
      <c r="C1489" s="1">
        <v>24511</v>
      </c>
      <c r="D1489" t="s">
        <v>23</v>
      </c>
      <c r="E1489" s="2" t="s">
        <v>169</v>
      </c>
      <c r="F1489" s="2" t="s">
        <v>34</v>
      </c>
      <c r="G1489" s="2" t="s">
        <v>26</v>
      </c>
      <c r="H1489" s="3">
        <v>32813</v>
      </c>
      <c r="I1489" s="2">
        <v>1989</v>
      </c>
      <c r="J1489" s="2">
        <v>1992</v>
      </c>
      <c r="K1489" s="3">
        <v>43677</v>
      </c>
      <c r="L1489" s="2">
        <v>0</v>
      </c>
      <c r="M1489" s="2" t="s">
        <v>28</v>
      </c>
      <c r="N1489" s="2">
        <v>52</v>
      </c>
      <c r="O1489" s="2">
        <v>22.73</v>
      </c>
      <c r="P1489" s="2">
        <v>52.47</v>
      </c>
      <c r="Q1489" s="2">
        <v>102.06</v>
      </c>
      <c r="R1489" s="2">
        <v>200.66</v>
      </c>
      <c r="S1489" s="2">
        <v>200.66</v>
      </c>
      <c r="T1489" s="2">
        <v>25.35</v>
      </c>
      <c r="U1489" s="2">
        <v>149</v>
      </c>
      <c r="V1489" s="2" t="s">
        <v>28</v>
      </c>
      <c r="X1489" s="2"/>
      <c r="Y1489" s="2"/>
    </row>
    <row r="1490" spans="1:26" x14ac:dyDescent="0.25">
      <c r="A1490">
        <v>1489</v>
      </c>
      <c r="B1490" t="s">
        <v>1522</v>
      </c>
      <c r="C1490" s="1">
        <v>24821</v>
      </c>
      <c r="D1490" t="s">
        <v>23</v>
      </c>
      <c r="E1490" s="2" t="s">
        <v>772</v>
      </c>
      <c r="F1490" s="2" t="s">
        <v>34</v>
      </c>
      <c r="G1490" s="2" t="s">
        <v>26</v>
      </c>
      <c r="H1490" s="3">
        <v>33178</v>
      </c>
      <c r="I1490" s="2">
        <v>1990</v>
      </c>
      <c r="J1490" s="2">
        <v>1999</v>
      </c>
      <c r="K1490" s="3">
        <v>43677</v>
      </c>
      <c r="L1490" s="2">
        <v>0</v>
      </c>
      <c r="M1490" s="2" t="s">
        <v>28</v>
      </c>
      <c r="N1490" s="2">
        <v>51</v>
      </c>
      <c r="O1490" s="2">
        <v>22.88</v>
      </c>
      <c r="P1490" s="2">
        <v>51.62</v>
      </c>
      <c r="Q1490" s="2">
        <v>89.36</v>
      </c>
      <c r="R1490" s="2">
        <v>200.66</v>
      </c>
      <c r="S1490" s="2">
        <v>200.66</v>
      </c>
      <c r="T1490" s="2">
        <v>22.19</v>
      </c>
      <c r="U1490" s="2">
        <v>486</v>
      </c>
      <c r="V1490" s="2" t="s">
        <v>28</v>
      </c>
      <c r="X1490" s="2"/>
      <c r="Y1490" s="2"/>
    </row>
    <row r="1491" spans="1:26" x14ac:dyDescent="0.25">
      <c r="A1491">
        <v>1490</v>
      </c>
      <c r="B1491" t="s">
        <v>1523</v>
      </c>
      <c r="C1491" s="1">
        <v>20118</v>
      </c>
      <c r="D1491" t="s">
        <v>23</v>
      </c>
      <c r="E1491" s="2" t="s">
        <v>169</v>
      </c>
      <c r="F1491" s="2" t="s">
        <v>34</v>
      </c>
      <c r="G1491" s="2" t="s">
        <v>26</v>
      </c>
      <c r="H1491" s="3">
        <v>28430</v>
      </c>
      <c r="I1491" s="2">
        <v>1977</v>
      </c>
      <c r="J1491" s="2">
        <v>1989</v>
      </c>
      <c r="K1491" s="3">
        <v>42683</v>
      </c>
      <c r="L1491" s="2">
        <v>1</v>
      </c>
      <c r="M1491" s="2" t="s">
        <v>27</v>
      </c>
      <c r="N1491" s="2">
        <v>61</v>
      </c>
      <c r="O1491" s="2">
        <v>22.76</v>
      </c>
      <c r="P1491" s="2">
        <v>61.78</v>
      </c>
      <c r="Q1491" s="2">
        <v>97.52</v>
      </c>
      <c r="R1491" s="2">
        <v>200.66</v>
      </c>
      <c r="S1491" s="2">
        <v>200.66</v>
      </c>
      <c r="T1491" s="2">
        <v>24.22</v>
      </c>
      <c r="U1491" s="2">
        <v>802</v>
      </c>
      <c r="V1491" s="2" t="s">
        <v>28</v>
      </c>
      <c r="W1491" s="2" t="s">
        <v>4596</v>
      </c>
      <c r="X1491" s="2" t="s">
        <v>4596</v>
      </c>
      <c r="Y1491" s="2" t="s">
        <v>4455</v>
      </c>
      <c r="Z1491" s="2" t="s">
        <v>4435</v>
      </c>
    </row>
    <row r="1492" spans="1:26" x14ac:dyDescent="0.25">
      <c r="A1492">
        <v>1491</v>
      </c>
      <c r="B1492" t="s">
        <v>1524</v>
      </c>
      <c r="C1492" s="1">
        <v>21685</v>
      </c>
      <c r="D1492" t="s">
        <v>23</v>
      </c>
      <c r="E1492" s="2" t="s">
        <v>280</v>
      </c>
      <c r="F1492" s="2" t="s">
        <v>34</v>
      </c>
      <c r="G1492" s="2" t="s">
        <v>26</v>
      </c>
      <c r="H1492" s="3">
        <v>29891</v>
      </c>
      <c r="I1492" s="2">
        <v>1981</v>
      </c>
      <c r="J1492" s="2">
        <v>1987</v>
      </c>
      <c r="K1492" s="3">
        <v>43677</v>
      </c>
      <c r="L1492" s="2">
        <v>0</v>
      </c>
      <c r="M1492" s="2" t="s">
        <v>28</v>
      </c>
      <c r="N1492" s="2">
        <v>60</v>
      </c>
      <c r="O1492" s="2">
        <v>22.47</v>
      </c>
      <c r="P1492" s="2">
        <v>60.21</v>
      </c>
      <c r="Q1492" s="2">
        <v>97.52</v>
      </c>
      <c r="R1492" s="2">
        <v>200.66</v>
      </c>
      <c r="S1492" s="2">
        <v>200.66</v>
      </c>
      <c r="T1492" s="2">
        <v>24.22</v>
      </c>
      <c r="U1492" s="2">
        <v>468</v>
      </c>
      <c r="V1492" s="2" t="s">
        <v>28</v>
      </c>
      <c r="X1492" s="2"/>
      <c r="Y1492" s="2"/>
    </row>
    <row r="1493" spans="1:26" x14ac:dyDescent="0.25">
      <c r="A1493">
        <v>1492</v>
      </c>
      <c r="B1493" t="s">
        <v>1525</v>
      </c>
      <c r="C1493" s="1">
        <v>29289</v>
      </c>
      <c r="D1493" t="s">
        <v>23</v>
      </c>
      <c r="E1493" s="2" t="s">
        <v>169</v>
      </c>
      <c r="F1493" s="2" t="s">
        <v>34</v>
      </c>
      <c r="G1493" s="2" t="s">
        <v>43</v>
      </c>
      <c r="H1493" s="3">
        <v>37926</v>
      </c>
      <c r="I1493" s="2">
        <v>2003</v>
      </c>
      <c r="J1493" s="2">
        <v>2017</v>
      </c>
      <c r="K1493" s="3">
        <v>43677</v>
      </c>
      <c r="L1493" s="2">
        <v>0</v>
      </c>
      <c r="M1493" s="2" t="s">
        <v>28</v>
      </c>
      <c r="N1493" s="2">
        <v>39</v>
      </c>
      <c r="O1493" s="2">
        <v>23.65</v>
      </c>
      <c r="P1493" s="2">
        <v>39.39</v>
      </c>
      <c r="Q1493" s="2">
        <v>102.51</v>
      </c>
      <c r="R1493" s="2">
        <v>200.66</v>
      </c>
      <c r="S1493" s="2">
        <v>200.66</v>
      </c>
      <c r="T1493" s="2">
        <v>25.46</v>
      </c>
      <c r="U1493" s="2">
        <v>766</v>
      </c>
      <c r="V1493" s="2" t="s">
        <v>28</v>
      </c>
      <c r="X1493" s="2"/>
      <c r="Y1493" s="2"/>
    </row>
    <row r="1494" spans="1:26" x14ac:dyDescent="0.25">
      <c r="A1494">
        <v>1493</v>
      </c>
      <c r="B1494" t="s">
        <v>1526</v>
      </c>
      <c r="C1494" s="1">
        <v>16159</v>
      </c>
      <c r="D1494" t="s">
        <v>23</v>
      </c>
      <c r="E1494" s="2" t="s">
        <v>169</v>
      </c>
      <c r="F1494" s="2" t="s">
        <v>34</v>
      </c>
      <c r="G1494" s="2" t="s">
        <v>30</v>
      </c>
      <c r="H1494" s="3">
        <v>24047</v>
      </c>
      <c r="I1494" s="2">
        <v>1965</v>
      </c>
      <c r="J1494" s="2">
        <v>1980</v>
      </c>
      <c r="K1494" s="3">
        <v>43677</v>
      </c>
      <c r="L1494" s="2">
        <v>0</v>
      </c>
      <c r="M1494" s="2" t="s">
        <v>28</v>
      </c>
      <c r="N1494" s="2">
        <v>75</v>
      </c>
      <c r="O1494" s="2">
        <v>21.6</v>
      </c>
      <c r="P1494" s="2">
        <v>75.34</v>
      </c>
      <c r="Q1494" s="2">
        <v>92.99</v>
      </c>
      <c r="R1494" s="2">
        <v>200.66</v>
      </c>
      <c r="S1494" s="2">
        <v>200.66</v>
      </c>
      <c r="T1494" s="2">
        <v>23.09</v>
      </c>
      <c r="U1494" s="2">
        <v>794</v>
      </c>
      <c r="V1494" s="2" t="s">
        <v>28</v>
      </c>
      <c r="X1494" s="2"/>
      <c r="Y1494" s="2"/>
    </row>
    <row r="1495" spans="1:26" x14ac:dyDescent="0.25">
      <c r="A1495">
        <v>1494</v>
      </c>
      <c r="B1495" t="s">
        <v>1527</v>
      </c>
      <c r="C1495" s="1">
        <v>18942</v>
      </c>
      <c r="D1495" t="s">
        <v>23</v>
      </c>
      <c r="E1495" s="2" t="s">
        <v>169</v>
      </c>
      <c r="F1495" s="2" t="s">
        <v>34</v>
      </c>
      <c r="G1495" s="2" t="s">
        <v>26</v>
      </c>
      <c r="H1495" s="3">
        <v>27699</v>
      </c>
      <c r="I1495" s="2">
        <v>1975</v>
      </c>
      <c r="J1495" s="2">
        <v>1976</v>
      </c>
      <c r="K1495" s="3">
        <v>43677</v>
      </c>
      <c r="L1495" s="2">
        <v>0</v>
      </c>
      <c r="M1495" s="2" t="s">
        <v>28</v>
      </c>
      <c r="N1495" s="2">
        <v>67</v>
      </c>
      <c r="O1495" s="2">
        <v>23.98</v>
      </c>
      <c r="P1495" s="2">
        <v>67.72</v>
      </c>
      <c r="Q1495" s="2">
        <v>86.18</v>
      </c>
      <c r="R1495" s="2">
        <v>200.66</v>
      </c>
      <c r="S1495" s="2">
        <v>200.66</v>
      </c>
      <c r="T1495" s="2">
        <v>21.4</v>
      </c>
      <c r="U1495" s="2">
        <v>21</v>
      </c>
      <c r="V1495" s="2" t="s">
        <v>28</v>
      </c>
      <c r="X1495" s="2"/>
      <c r="Y1495" s="2"/>
    </row>
    <row r="1496" spans="1:26" x14ac:dyDescent="0.25">
      <c r="A1496">
        <v>1495</v>
      </c>
      <c r="B1496" t="s">
        <v>1528</v>
      </c>
      <c r="C1496" s="1">
        <v>10627</v>
      </c>
      <c r="D1496" t="s">
        <v>23</v>
      </c>
      <c r="E1496" s="2" t="s">
        <v>24</v>
      </c>
      <c r="F1496" s="2" t="s">
        <v>34</v>
      </c>
      <c r="G1496" s="2" t="s">
        <v>30</v>
      </c>
      <c r="H1496" s="3">
        <v>18933</v>
      </c>
      <c r="I1496" s="2">
        <v>1951</v>
      </c>
      <c r="J1496" s="2">
        <v>1952</v>
      </c>
      <c r="K1496" s="3">
        <v>43245</v>
      </c>
      <c r="L1496" s="2">
        <v>1</v>
      </c>
      <c r="M1496" s="2" t="s">
        <v>27</v>
      </c>
      <c r="N1496" s="2">
        <v>89</v>
      </c>
      <c r="O1496" s="2">
        <v>22.74</v>
      </c>
      <c r="P1496" s="2">
        <v>89.3</v>
      </c>
      <c r="Q1496" s="2">
        <v>95.25</v>
      </c>
      <c r="R1496" s="2">
        <v>200.66</v>
      </c>
      <c r="S1496" s="2">
        <v>200.66</v>
      </c>
      <c r="T1496" s="2">
        <v>23.66</v>
      </c>
      <c r="U1496" s="2">
        <v>4</v>
      </c>
      <c r="V1496" s="2" t="s">
        <v>28</v>
      </c>
      <c r="X1496" s="2" t="s">
        <v>4597</v>
      </c>
      <c r="Y1496" s="2" t="s">
        <v>4416</v>
      </c>
      <c r="Z1496" t="s">
        <v>4897</v>
      </c>
    </row>
    <row r="1497" spans="1:26" x14ac:dyDescent="0.25">
      <c r="A1497">
        <v>1496</v>
      </c>
      <c r="B1497" t="s">
        <v>1529</v>
      </c>
      <c r="C1497" s="1">
        <v>20093</v>
      </c>
      <c r="D1497" t="s">
        <v>23</v>
      </c>
      <c r="E1497" s="2" t="s">
        <v>169</v>
      </c>
      <c r="F1497" s="2" t="s">
        <v>34</v>
      </c>
      <c r="G1497" s="2" t="s">
        <v>26</v>
      </c>
      <c r="H1497" s="3">
        <v>28065</v>
      </c>
      <c r="I1497" s="2">
        <v>1976</v>
      </c>
      <c r="J1497" s="2">
        <v>1982</v>
      </c>
      <c r="K1497" s="3">
        <v>43677</v>
      </c>
      <c r="L1497" s="2">
        <v>0</v>
      </c>
      <c r="M1497" s="2" t="s">
        <v>28</v>
      </c>
      <c r="N1497" s="2">
        <v>64</v>
      </c>
      <c r="O1497" s="2">
        <v>21.83</v>
      </c>
      <c r="P1497" s="2">
        <v>64.569999999999993</v>
      </c>
      <c r="Q1497" s="2">
        <v>90.72</v>
      </c>
      <c r="R1497" s="2">
        <v>200.66</v>
      </c>
      <c r="S1497" s="2">
        <v>200.66</v>
      </c>
      <c r="T1497" s="2">
        <v>22.53</v>
      </c>
      <c r="U1497" s="2">
        <v>129</v>
      </c>
      <c r="V1497" s="2" t="s">
        <v>28</v>
      </c>
      <c r="X1497" s="2"/>
      <c r="Y1497" s="2"/>
    </row>
    <row r="1498" spans="1:26" x14ac:dyDescent="0.25">
      <c r="A1498">
        <v>1497</v>
      </c>
      <c r="B1498" t="s">
        <v>1530</v>
      </c>
      <c r="C1498" s="1">
        <v>23782</v>
      </c>
      <c r="D1498" t="s">
        <v>23</v>
      </c>
      <c r="E1498" s="2" t="s">
        <v>169</v>
      </c>
      <c r="F1498" s="2" t="s">
        <v>34</v>
      </c>
      <c r="G1498" s="2" t="s">
        <v>26</v>
      </c>
      <c r="H1498" s="3">
        <v>32813</v>
      </c>
      <c r="I1498" s="2">
        <v>1989</v>
      </c>
      <c r="J1498" s="2">
        <v>1992</v>
      </c>
      <c r="K1498" s="3">
        <v>43677</v>
      </c>
      <c r="L1498" s="2">
        <v>0</v>
      </c>
      <c r="M1498" s="2" t="s">
        <v>28</v>
      </c>
      <c r="N1498" s="2">
        <v>54</v>
      </c>
      <c r="O1498" s="2">
        <v>24.73</v>
      </c>
      <c r="P1498" s="2">
        <v>54.47</v>
      </c>
      <c r="Q1498" s="2">
        <v>95.25</v>
      </c>
      <c r="R1498" s="2">
        <v>200.66</v>
      </c>
      <c r="S1498" s="2">
        <v>200.66</v>
      </c>
      <c r="T1498" s="2">
        <v>23.66</v>
      </c>
      <c r="U1498" s="2">
        <v>136</v>
      </c>
      <c r="V1498" s="2" t="s">
        <v>28</v>
      </c>
      <c r="X1498" s="2"/>
      <c r="Y1498" s="2"/>
    </row>
    <row r="1499" spans="1:26" x14ac:dyDescent="0.25">
      <c r="A1499">
        <v>1498</v>
      </c>
      <c r="B1499" t="s">
        <v>1531</v>
      </c>
      <c r="C1499" s="1">
        <v>11140</v>
      </c>
      <c r="D1499" t="s">
        <v>23</v>
      </c>
      <c r="E1499" s="2" t="s">
        <v>4371</v>
      </c>
      <c r="F1499" s="2" t="s">
        <v>34</v>
      </c>
      <c r="G1499" s="2" t="s">
        <v>30</v>
      </c>
      <c r="H1499" s="3">
        <v>20394</v>
      </c>
      <c r="I1499" s="2">
        <v>1955</v>
      </c>
      <c r="J1499" s="2">
        <v>1956</v>
      </c>
      <c r="K1499" s="3">
        <v>43677</v>
      </c>
      <c r="L1499" s="2">
        <v>0</v>
      </c>
      <c r="M1499" s="2" t="s">
        <v>28</v>
      </c>
      <c r="N1499" s="2">
        <v>89</v>
      </c>
      <c r="O1499" s="2">
        <v>25.34</v>
      </c>
      <c r="P1499" s="2">
        <v>89.08</v>
      </c>
      <c r="Q1499" s="2">
        <v>108.86</v>
      </c>
      <c r="R1499" s="2">
        <v>200.66</v>
      </c>
      <c r="S1499" s="2">
        <v>200.66</v>
      </c>
      <c r="T1499" s="2">
        <v>27.04</v>
      </c>
      <c r="U1499" s="2">
        <v>7</v>
      </c>
      <c r="V1499" s="2" t="s">
        <v>28</v>
      </c>
      <c r="X1499" s="2"/>
      <c r="Y1499" s="2"/>
    </row>
    <row r="1500" spans="1:26" x14ac:dyDescent="0.25">
      <c r="A1500">
        <v>1499</v>
      </c>
      <c r="B1500" t="s">
        <v>1532</v>
      </c>
      <c r="C1500" s="1">
        <v>19719</v>
      </c>
      <c r="D1500" t="s">
        <v>23</v>
      </c>
      <c r="E1500" s="2" t="s">
        <v>280</v>
      </c>
      <c r="F1500" s="2" t="s">
        <v>34</v>
      </c>
      <c r="G1500" s="2" t="s">
        <v>30</v>
      </c>
      <c r="H1500" s="3">
        <v>27699</v>
      </c>
      <c r="I1500" s="2">
        <v>1975</v>
      </c>
      <c r="J1500" s="2">
        <v>1979</v>
      </c>
      <c r="K1500" s="3">
        <v>43677</v>
      </c>
      <c r="L1500" s="2">
        <v>0</v>
      </c>
      <c r="M1500" s="2" t="s">
        <v>28</v>
      </c>
      <c r="N1500" s="2">
        <v>65</v>
      </c>
      <c r="O1500" s="2">
        <v>21.85</v>
      </c>
      <c r="P1500" s="2">
        <v>65.59</v>
      </c>
      <c r="Q1500" s="2">
        <v>97.52</v>
      </c>
      <c r="R1500" s="2">
        <v>200.66</v>
      </c>
      <c r="S1500" s="2">
        <v>200.66</v>
      </c>
      <c r="T1500" s="2">
        <v>24.22</v>
      </c>
      <c r="U1500" s="2">
        <v>94</v>
      </c>
      <c r="V1500" s="2" t="s">
        <v>28</v>
      </c>
      <c r="X1500" s="2"/>
      <c r="Y1500" s="2"/>
    </row>
    <row r="1501" spans="1:26" x14ac:dyDescent="0.25">
      <c r="A1501">
        <v>1500</v>
      </c>
      <c r="B1501" t="s">
        <v>1533</v>
      </c>
      <c r="C1501" s="1">
        <v>32620</v>
      </c>
      <c r="D1501" t="s">
        <v>23</v>
      </c>
      <c r="E1501" s="2" t="s">
        <v>121</v>
      </c>
      <c r="F1501" s="2" t="s">
        <v>34</v>
      </c>
      <c r="G1501" s="2" t="s">
        <v>26</v>
      </c>
      <c r="H1501" s="3">
        <v>40118</v>
      </c>
      <c r="I1501" s="2">
        <v>2009</v>
      </c>
      <c r="J1501" s="2">
        <v>2016</v>
      </c>
      <c r="K1501" s="3">
        <v>43677</v>
      </c>
      <c r="L1501" s="2">
        <v>0</v>
      </c>
      <c r="M1501" s="2" t="s">
        <v>28</v>
      </c>
      <c r="N1501" s="2">
        <v>30</v>
      </c>
      <c r="O1501" s="2">
        <v>20.53</v>
      </c>
      <c r="P1501" s="2">
        <v>30.27</v>
      </c>
      <c r="Q1501" s="2">
        <v>122.47</v>
      </c>
      <c r="R1501" s="2">
        <v>200.66</v>
      </c>
      <c r="S1501" s="2">
        <v>200.66</v>
      </c>
      <c r="T1501" s="2">
        <v>30.42</v>
      </c>
      <c r="U1501" s="2">
        <v>389</v>
      </c>
      <c r="V1501" s="2" t="s">
        <v>28</v>
      </c>
      <c r="X1501" s="2"/>
      <c r="Y1501" s="2"/>
    </row>
    <row r="1502" spans="1:26" x14ac:dyDescent="0.25">
      <c r="A1502">
        <v>1501</v>
      </c>
      <c r="B1502" t="s">
        <v>1534</v>
      </c>
      <c r="C1502" s="1">
        <v>24218</v>
      </c>
      <c r="D1502" t="s">
        <v>23</v>
      </c>
      <c r="E1502" s="2" t="s">
        <v>169</v>
      </c>
      <c r="F1502" s="2" t="s">
        <v>34</v>
      </c>
      <c r="G1502" s="2" t="s">
        <v>30</v>
      </c>
      <c r="H1502" s="3">
        <v>33909</v>
      </c>
      <c r="I1502" s="2">
        <v>1992</v>
      </c>
      <c r="J1502" s="2">
        <v>1993</v>
      </c>
      <c r="K1502" s="3">
        <v>43677</v>
      </c>
      <c r="L1502" s="2">
        <v>0</v>
      </c>
      <c r="M1502" s="2" t="s">
        <v>28</v>
      </c>
      <c r="N1502" s="2">
        <v>53</v>
      </c>
      <c r="O1502" s="2">
        <v>26.53</v>
      </c>
      <c r="P1502" s="2">
        <v>53.28</v>
      </c>
      <c r="Q1502" s="2">
        <v>97.52</v>
      </c>
      <c r="R1502" s="2">
        <v>200.66</v>
      </c>
      <c r="S1502" s="2">
        <v>200.66</v>
      </c>
      <c r="T1502" s="2">
        <v>24.22</v>
      </c>
      <c r="U1502" s="2">
        <v>2</v>
      </c>
      <c r="V1502" s="2" t="s">
        <v>28</v>
      </c>
      <c r="X1502" s="2"/>
      <c r="Y1502" s="2"/>
    </row>
    <row r="1503" spans="1:26" x14ac:dyDescent="0.25">
      <c r="A1503">
        <v>1502</v>
      </c>
      <c r="B1503" t="s">
        <v>1535</v>
      </c>
      <c r="C1503" s="1">
        <v>32616</v>
      </c>
      <c r="D1503" t="s">
        <v>85</v>
      </c>
      <c r="E1503" s="2" t="s">
        <v>772</v>
      </c>
      <c r="F1503" s="2" t="s">
        <v>34</v>
      </c>
      <c r="G1503" s="2" t="s">
        <v>30</v>
      </c>
      <c r="H1503" s="3">
        <v>41944</v>
      </c>
      <c r="I1503" s="2">
        <v>2014</v>
      </c>
      <c r="J1503" s="2">
        <v>2020</v>
      </c>
      <c r="K1503" s="3">
        <v>43677</v>
      </c>
      <c r="L1503" s="2">
        <v>0</v>
      </c>
      <c r="M1503" s="2" t="s">
        <v>28</v>
      </c>
      <c r="N1503" s="2">
        <v>30</v>
      </c>
      <c r="O1503" s="2">
        <v>25.54</v>
      </c>
      <c r="P1503" s="2">
        <v>30.28</v>
      </c>
      <c r="Q1503" s="2">
        <v>97.98</v>
      </c>
      <c r="R1503" s="2">
        <v>200.66</v>
      </c>
      <c r="S1503" s="2">
        <v>203.2</v>
      </c>
      <c r="T1503" s="2">
        <v>24.33</v>
      </c>
      <c r="U1503" s="2">
        <v>62</v>
      </c>
      <c r="V1503" s="2" t="s">
        <v>28</v>
      </c>
      <c r="X1503" s="2"/>
      <c r="Y1503" s="2"/>
    </row>
    <row r="1504" spans="1:26" x14ac:dyDescent="0.25">
      <c r="A1504">
        <v>1503</v>
      </c>
      <c r="B1504" t="s">
        <v>1536</v>
      </c>
      <c r="C1504" s="1">
        <v>32106</v>
      </c>
      <c r="D1504" t="s">
        <v>23</v>
      </c>
      <c r="E1504" s="2" t="s">
        <v>169</v>
      </c>
      <c r="F1504" s="2" t="s">
        <v>34</v>
      </c>
      <c r="G1504" s="2" t="s">
        <v>26</v>
      </c>
      <c r="H1504" s="3">
        <v>40483</v>
      </c>
      <c r="I1504" s="2">
        <v>2010</v>
      </c>
      <c r="J1504" s="2">
        <v>2018</v>
      </c>
      <c r="K1504" s="3">
        <v>43677</v>
      </c>
      <c r="L1504" s="2">
        <v>0</v>
      </c>
      <c r="M1504" s="2" t="s">
        <v>28</v>
      </c>
      <c r="N1504" s="2">
        <v>31</v>
      </c>
      <c r="O1504" s="2">
        <v>22.93</v>
      </c>
      <c r="P1504" s="2">
        <v>31.68</v>
      </c>
      <c r="Q1504" s="2">
        <v>103.42</v>
      </c>
      <c r="R1504" s="2">
        <v>200.66</v>
      </c>
      <c r="S1504" s="2">
        <v>203.2</v>
      </c>
      <c r="T1504" s="2">
        <v>25.68</v>
      </c>
      <c r="U1504" s="2">
        <v>301</v>
      </c>
      <c r="V1504" s="2" t="s">
        <v>27</v>
      </c>
      <c r="X1504" s="2"/>
      <c r="Y1504" s="2"/>
    </row>
    <row r="1505" spans="1:26" x14ac:dyDescent="0.25">
      <c r="A1505">
        <v>1504</v>
      </c>
      <c r="B1505" t="s">
        <v>1537</v>
      </c>
      <c r="C1505" s="1">
        <v>19387</v>
      </c>
      <c r="D1505" t="s">
        <v>23</v>
      </c>
      <c r="E1505" s="2" t="s">
        <v>169</v>
      </c>
      <c r="F1505" s="2" t="s">
        <v>34</v>
      </c>
      <c r="G1505" s="2" t="s">
        <v>26</v>
      </c>
      <c r="H1505" s="3">
        <v>28430</v>
      </c>
      <c r="I1505" s="2">
        <v>1977</v>
      </c>
      <c r="J1505" s="2">
        <v>1978</v>
      </c>
      <c r="K1505" s="3">
        <v>43677</v>
      </c>
      <c r="L1505" s="2">
        <v>0</v>
      </c>
      <c r="M1505" s="2" t="s">
        <v>28</v>
      </c>
      <c r="N1505" s="2">
        <v>66</v>
      </c>
      <c r="O1505" s="2">
        <v>24.76</v>
      </c>
      <c r="P1505" s="2">
        <v>66.5</v>
      </c>
      <c r="Q1505" s="2">
        <v>102.06</v>
      </c>
      <c r="R1505" s="2">
        <v>200.66</v>
      </c>
      <c r="S1505" s="2">
        <v>200.66</v>
      </c>
      <c r="T1505" s="2">
        <v>25.35</v>
      </c>
      <c r="U1505" s="2">
        <v>4</v>
      </c>
      <c r="V1505" s="2" t="s">
        <v>28</v>
      </c>
      <c r="X1505" s="2"/>
      <c r="Y1505" s="2"/>
    </row>
    <row r="1506" spans="1:26" x14ac:dyDescent="0.25">
      <c r="A1506">
        <v>1505</v>
      </c>
      <c r="B1506" t="s">
        <v>1538</v>
      </c>
      <c r="C1506" s="1">
        <v>26098</v>
      </c>
      <c r="D1506" t="s">
        <v>23</v>
      </c>
      <c r="E1506" s="2" t="s">
        <v>169</v>
      </c>
      <c r="F1506" s="2" t="s">
        <v>34</v>
      </c>
      <c r="G1506" s="2" t="s">
        <v>26</v>
      </c>
      <c r="H1506" s="3">
        <v>35370</v>
      </c>
      <c r="I1506" s="2">
        <v>1996</v>
      </c>
      <c r="J1506" s="2">
        <v>2009</v>
      </c>
      <c r="K1506" s="3">
        <v>43677</v>
      </c>
      <c r="L1506" s="2">
        <v>0</v>
      </c>
      <c r="M1506" s="2" t="s">
        <v>28</v>
      </c>
      <c r="N1506" s="2">
        <v>48</v>
      </c>
      <c r="O1506" s="2">
        <v>25.39</v>
      </c>
      <c r="P1506" s="2">
        <v>48.13</v>
      </c>
      <c r="Q1506" s="2">
        <v>83.91</v>
      </c>
      <c r="R1506" s="2">
        <v>200.66</v>
      </c>
      <c r="S1506" s="2">
        <v>200.66</v>
      </c>
      <c r="T1506" s="2">
        <v>20.84</v>
      </c>
      <c r="U1506" s="2">
        <v>873</v>
      </c>
      <c r="V1506" s="2" t="s">
        <v>28</v>
      </c>
      <c r="X1506" s="2"/>
      <c r="Y1506" s="2"/>
    </row>
    <row r="1507" spans="1:26" x14ac:dyDescent="0.25">
      <c r="A1507">
        <v>1506</v>
      </c>
      <c r="B1507" t="s">
        <v>1539</v>
      </c>
      <c r="C1507" s="1">
        <v>27718</v>
      </c>
      <c r="D1507" t="s">
        <v>23</v>
      </c>
      <c r="E1507" s="2" t="s">
        <v>169</v>
      </c>
      <c r="F1507" s="2" t="s">
        <v>34</v>
      </c>
      <c r="G1507" s="2" t="s">
        <v>30</v>
      </c>
      <c r="H1507" s="3">
        <v>36465</v>
      </c>
      <c r="I1507" s="2">
        <v>1999</v>
      </c>
      <c r="J1507" s="2">
        <v>2010</v>
      </c>
      <c r="K1507" s="3">
        <v>43677</v>
      </c>
      <c r="L1507" s="2">
        <v>0</v>
      </c>
      <c r="M1507" s="2" t="s">
        <v>28</v>
      </c>
      <c r="N1507" s="2">
        <v>43</v>
      </c>
      <c r="O1507" s="2">
        <v>23.95</v>
      </c>
      <c r="P1507" s="2">
        <v>43.69</v>
      </c>
      <c r="Q1507" s="2">
        <v>97.52</v>
      </c>
      <c r="R1507" s="2">
        <v>200.66</v>
      </c>
      <c r="S1507" s="2">
        <v>200.66</v>
      </c>
      <c r="T1507" s="2">
        <v>24.22</v>
      </c>
      <c r="U1507" s="2">
        <v>507</v>
      </c>
      <c r="V1507" s="2" t="s">
        <v>28</v>
      </c>
      <c r="X1507" s="2"/>
      <c r="Y1507" s="2"/>
    </row>
    <row r="1508" spans="1:26" x14ac:dyDescent="0.25">
      <c r="A1508">
        <v>1507</v>
      </c>
      <c r="B1508" t="s">
        <v>1540</v>
      </c>
      <c r="C1508" s="1">
        <v>23332</v>
      </c>
      <c r="D1508" t="s">
        <v>23</v>
      </c>
      <c r="E1508" s="2" t="s">
        <v>280</v>
      </c>
      <c r="F1508" s="2" t="s">
        <v>34</v>
      </c>
      <c r="G1508" s="2" t="s">
        <v>26</v>
      </c>
      <c r="H1508" s="3">
        <v>31717</v>
      </c>
      <c r="I1508" s="2">
        <v>1986</v>
      </c>
      <c r="J1508" s="2">
        <v>1990</v>
      </c>
      <c r="K1508" s="3">
        <v>43677</v>
      </c>
      <c r="L1508" s="2">
        <v>0</v>
      </c>
      <c r="M1508" s="2" t="s">
        <v>28</v>
      </c>
      <c r="N1508" s="2">
        <v>55</v>
      </c>
      <c r="O1508" s="2">
        <v>22.96</v>
      </c>
      <c r="P1508" s="2">
        <v>55.7</v>
      </c>
      <c r="Q1508" s="2">
        <v>83.91</v>
      </c>
      <c r="R1508" s="2">
        <v>200.66</v>
      </c>
      <c r="S1508" s="2">
        <v>200.66</v>
      </c>
      <c r="T1508" s="2">
        <v>20.84</v>
      </c>
      <c r="U1508" s="2">
        <v>130</v>
      </c>
      <c r="V1508" s="2" t="s">
        <v>28</v>
      </c>
      <c r="X1508" s="2"/>
      <c r="Y1508" s="2"/>
    </row>
    <row r="1509" spans="1:26" x14ac:dyDescent="0.25">
      <c r="A1509">
        <v>1508</v>
      </c>
      <c r="B1509" t="s">
        <v>1541</v>
      </c>
      <c r="C1509" s="1">
        <v>15348</v>
      </c>
      <c r="D1509" t="s">
        <v>23</v>
      </c>
      <c r="E1509" s="2" t="s">
        <v>169</v>
      </c>
      <c r="F1509" s="2" t="s">
        <v>34</v>
      </c>
      <c r="G1509" s="2" t="s">
        <v>30</v>
      </c>
      <c r="H1509" s="3">
        <v>24047</v>
      </c>
      <c r="I1509" s="2">
        <v>1965</v>
      </c>
      <c r="J1509" s="2">
        <v>1966</v>
      </c>
      <c r="K1509" s="3">
        <v>41945</v>
      </c>
      <c r="L1509" s="2">
        <v>1</v>
      </c>
      <c r="M1509" s="2" t="s">
        <v>27</v>
      </c>
      <c r="N1509" s="2">
        <v>72</v>
      </c>
      <c r="O1509" s="2">
        <v>23.82</v>
      </c>
      <c r="P1509" s="2">
        <v>72.819999999999993</v>
      </c>
      <c r="Q1509" s="2">
        <v>88.45</v>
      </c>
      <c r="R1509" s="2">
        <v>200.66</v>
      </c>
      <c r="S1509" s="2">
        <v>200.66</v>
      </c>
      <c r="T1509" s="2">
        <v>21.97</v>
      </c>
      <c r="U1509" s="2">
        <v>5</v>
      </c>
      <c r="V1509" s="2" t="s">
        <v>28</v>
      </c>
      <c r="X1509" s="2" t="s">
        <v>4598</v>
      </c>
      <c r="Y1509" s="2" t="s">
        <v>4401</v>
      </c>
      <c r="Z1509" s="2" t="s">
        <v>4469</v>
      </c>
    </row>
    <row r="1510" spans="1:26" x14ac:dyDescent="0.25">
      <c r="A1510">
        <v>1509</v>
      </c>
      <c r="B1510" t="s">
        <v>1542</v>
      </c>
      <c r="C1510" s="1">
        <v>25830</v>
      </c>
      <c r="D1510" t="s">
        <v>23</v>
      </c>
      <c r="E1510" s="2" t="s">
        <v>169</v>
      </c>
      <c r="F1510" s="2" t="s">
        <v>34</v>
      </c>
      <c r="G1510" s="2" t="s">
        <v>26</v>
      </c>
      <c r="H1510" s="3">
        <v>34639</v>
      </c>
      <c r="I1510" s="2">
        <v>1994</v>
      </c>
      <c r="J1510" s="2">
        <v>1998</v>
      </c>
      <c r="K1510" s="3">
        <v>43677</v>
      </c>
      <c r="L1510" s="2">
        <v>0</v>
      </c>
      <c r="M1510" s="2" t="s">
        <v>28</v>
      </c>
      <c r="N1510" s="2">
        <v>48</v>
      </c>
      <c r="O1510" s="2">
        <v>24.12</v>
      </c>
      <c r="P1510" s="2">
        <v>48.86</v>
      </c>
      <c r="Q1510" s="2">
        <v>97.52</v>
      </c>
      <c r="R1510" s="2">
        <v>200.66</v>
      </c>
      <c r="S1510" s="2">
        <v>200.66</v>
      </c>
      <c r="T1510" s="2">
        <v>24.22</v>
      </c>
      <c r="U1510" s="2">
        <v>102</v>
      </c>
      <c r="V1510" s="2" t="s">
        <v>28</v>
      </c>
      <c r="X1510" s="2" t="s">
        <v>4599</v>
      </c>
      <c r="Y1510" s="2"/>
    </row>
    <row r="1511" spans="1:26" x14ac:dyDescent="0.25">
      <c r="A1511">
        <v>1510</v>
      </c>
      <c r="B1511" t="s">
        <v>1543</v>
      </c>
      <c r="C1511" s="1">
        <v>31126</v>
      </c>
      <c r="D1511" t="s">
        <v>23</v>
      </c>
      <c r="E1511" s="2" t="s">
        <v>772</v>
      </c>
      <c r="F1511" s="2" t="s">
        <v>34</v>
      </c>
      <c r="G1511" s="2" t="s">
        <v>26</v>
      </c>
      <c r="H1511" s="3">
        <v>39022</v>
      </c>
      <c r="I1511" s="2">
        <v>2006</v>
      </c>
      <c r="J1511" s="2">
        <v>2014</v>
      </c>
      <c r="K1511" s="3">
        <v>43677</v>
      </c>
      <c r="L1511" s="2">
        <v>0</v>
      </c>
      <c r="M1511" s="2" t="s">
        <v>28</v>
      </c>
      <c r="N1511" s="2">
        <v>34</v>
      </c>
      <c r="O1511" s="2">
        <v>21.62</v>
      </c>
      <c r="P1511" s="2">
        <v>34.36</v>
      </c>
      <c r="Q1511" s="2">
        <v>99.79</v>
      </c>
      <c r="R1511" s="2">
        <v>200.66</v>
      </c>
      <c r="S1511" s="2">
        <v>200.66</v>
      </c>
      <c r="T1511" s="2">
        <v>24.78</v>
      </c>
      <c r="U1511" s="2">
        <v>502</v>
      </c>
      <c r="V1511" s="2" t="s">
        <v>28</v>
      </c>
      <c r="X1511" s="2"/>
      <c r="Y1511" s="2"/>
    </row>
    <row r="1512" spans="1:26" x14ac:dyDescent="0.25">
      <c r="A1512">
        <v>1511</v>
      </c>
      <c r="B1512" t="s">
        <v>1544</v>
      </c>
      <c r="C1512" s="1">
        <v>18863</v>
      </c>
      <c r="D1512" t="s">
        <v>23</v>
      </c>
      <c r="E1512" s="2" t="s">
        <v>280</v>
      </c>
      <c r="F1512" s="2" t="s">
        <v>34</v>
      </c>
      <c r="G1512" s="2" t="s">
        <v>30</v>
      </c>
      <c r="H1512" s="3">
        <v>26969</v>
      </c>
      <c r="I1512" s="2">
        <v>1973</v>
      </c>
      <c r="J1512" s="2">
        <v>1983</v>
      </c>
      <c r="K1512" s="3">
        <v>43677</v>
      </c>
      <c r="L1512" s="2">
        <v>0</v>
      </c>
      <c r="M1512" s="2" t="s">
        <v>28</v>
      </c>
      <c r="N1512" s="2">
        <v>67</v>
      </c>
      <c r="O1512" s="2">
        <v>22.19</v>
      </c>
      <c r="P1512" s="2">
        <v>67.94</v>
      </c>
      <c r="Q1512" s="2">
        <v>95.25</v>
      </c>
      <c r="R1512" s="2">
        <v>200.66</v>
      </c>
      <c r="S1512" s="2">
        <v>200.66</v>
      </c>
      <c r="T1512" s="2">
        <v>23.66</v>
      </c>
      <c r="U1512" s="2">
        <v>648</v>
      </c>
      <c r="V1512" s="2" t="s">
        <v>27</v>
      </c>
      <c r="X1512" s="2"/>
      <c r="Y1512" s="2"/>
    </row>
    <row r="1513" spans="1:26" x14ac:dyDescent="0.25">
      <c r="A1513">
        <v>1512</v>
      </c>
      <c r="B1513" t="s">
        <v>1545</v>
      </c>
      <c r="C1513" s="1">
        <v>31856</v>
      </c>
      <c r="D1513" t="s">
        <v>23</v>
      </c>
      <c r="E1513" s="2" t="s">
        <v>169</v>
      </c>
      <c r="F1513" s="2" t="s">
        <v>34</v>
      </c>
      <c r="G1513" s="2" t="s">
        <v>30</v>
      </c>
      <c r="H1513" s="3">
        <v>40118</v>
      </c>
      <c r="I1513" s="2">
        <v>2009</v>
      </c>
      <c r="J1513" s="2">
        <v>2012</v>
      </c>
      <c r="K1513" s="3">
        <v>43677</v>
      </c>
      <c r="L1513" s="2">
        <v>0</v>
      </c>
      <c r="M1513" s="2" t="s">
        <v>28</v>
      </c>
      <c r="N1513" s="2">
        <v>32</v>
      </c>
      <c r="O1513" s="2">
        <v>22.62</v>
      </c>
      <c r="P1513" s="2">
        <v>32.36</v>
      </c>
      <c r="Q1513" s="2">
        <v>115.67</v>
      </c>
      <c r="R1513" s="2">
        <v>200.66</v>
      </c>
      <c r="S1513" s="2">
        <v>200.66</v>
      </c>
      <c r="T1513" s="2">
        <v>28.73</v>
      </c>
      <c r="U1513" s="2">
        <v>150</v>
      </c>
      <c r="V1513" s="2" t="s">
        <v>28</v>
      </c>
      <c r="X1513" s="2"/>
      <c r="Y1513" s="2"/>
    </row>
    <row r="1514" spans="1:26" x14ac:dyDescent="0.25">
      <c r="A1514">
        <v>1513</v>
      </c>
      <c r="B1514" t="s">
        <v>1546</v>
      </c>
      <c r="C1514" s="1">
        <v>21414</v>
      </c>
      <c r="D1514" t="s">
        <v>23</v>
      </c>
      <c r="E1514" s="2" t="s">
        <v>169</v>
      </c>
      <c r="F1514" s="2" t="s">
        <v>34</v>
      </c>
      <c r="G1514" s="2" t="s">
        <v>26</v>
      </c>
      <c r="H1514" s="3">
        <v>29526</v>
      </c>
      <c r="I1514" s="2">
        <v>1980</v>
      </c>
      <c r="J1514" s="2">
        <v>1988</v>
      </c>
      <c r="K1514" s="3">
        <v>42604</v>
      </c>
      <c r="L1514" s="2">
        <v>1</v>
      </c>
      <c r="M1514" s="2" t="s">
        <v>27</v>
      </c>
      <c r="N1514" s="2">
        <v>58</v>
      </c>
      <c r="O1514" s="2">
        <v>22.21</v>
      </c>
      <c r="P1514" s="2">
        <v>58.02</v>
      </c>
      <c r="Q1514" s="2">
        <v>99.79</v>
      </c>
      <c r="R1514" s="2">
        <v>200.66</v>
      </c>
      <c r="S1514" s="2">
        <v>200.66</v>
      </c>
      <c r="T1514" s="2">
        <v>24.78</v>
      </c>
      <c r="U1514" s="2">
        <v>319</v>
      </c>
      <c r="V1514" s="2" t="s">
        <v>28</v>
      </c>
      <c r="W1514" s="2" t="s">
        <v>4384</v>
      </c>
      <c r="X1514" s="2" t="s">
        <v>4600</v>
      </c>
      <c r="Y1514" s="2" t="s">
        <v>4602</v>
      </c>
      <c r="Z1514" s="2" t="s">
        <v>4901</v>
      </c>
    </row>
    <row r="1515" spans="1:26" x14ac:dyDescent="0.25">
      <c r="A1515">
        <v>1514</v>
      </c>
      <c r="B1515" t="s">
        <v>1547</v>
      </c>
      <c r="C1515" s="1">
        <v>24897</v>
      </c>
      <c r="D1515" t="s">
        <v>23</v>
      </c>
      <c r="E1515" s="2" t="s">
        <v>169</v>
      </c>
      <c r="F1515" s="2" t="s">
        <v>34</v>
      </c>
      <c r="G1515" s="2" t="s">
        <v>26</v>
      </c>
      <c r="H1515" s="3">
        <v>32813</v>
      </c>
      <c r="I1515" s="2">
        <v>1989</v>
      </c>
      <c r="J1515" s="2">
        <v>2002</v>
      </c>
      <c r="K1515" s="3">
        <v>43677</v>
      </c>
      <c r="L1515" s="2">
        <v>0</v>
      </c>
      <c r="M1515" s="2" t="s">
        <v>28</v>
      </c>
      <c r="N1515" s="2">
        <v>51</v>
      </c>
      <c r="O1515" s="2">
        <v>21.67</v>
      </c>
      <c r="P1515" s="2">
        <v>51.42</v>
      </c>
      <c r="Q1515" s="2">
        <v>97.07</v>
      </c>
      <c r="R1515" s="2">
        <v>200.66</v>
      </c>
      <c r="S1515" s="2">
        <v>200.66</v>
      </c>
      <c r="T1515" s="2">
        <v>24.11</v>
      </c>
      <c r="U1515" s="2">
        <v>694</v>
      </c>
      <c r="V1515" s="2" t="s">
        <v>28</v>
      </c>
      <c r="X1515" s="2"/>
      <c r="Y1515" s="2"/>
    </row>
    <row r="1516" spans="1:26" x14ac:dyDescent="0.25">
      <c r="A1516">
        <v>1515</v>
      </c>
      <c r="B1516" t="s">
        <v>1548</v>
      </c>
      <c r="C1516" s="1">
        <v>32028</v>
      </c>
      <c r="D1516" t="s">
        <v>23</v>
      </c>
      <c r="E1516" s="2" t="s">
        <v>169</v>
      </c>
      <c r="F1516" s="2" t="s">
        <v>34</v>
      </c>
      <c r="G1516" s="2" t="s">
        <v>26</v>
      </c>
      <c r="H1516" s="3">
        <v>40118</v>
      </c>
      <c r="I1516" s="2">
        <v>2009</v>
      </c>
      <c r="J1516" s="2">
        <v>2012</v>
      </c>
      <c r="K1516" s="3">
        <v>43677</v>
      </c>
      <c r="L1516" s="2">
        <v>0</v>
      </c>
      <c r="M1516" s="2" t="s">
        <v>28</v>
      </c>
      <c r="N1516" s="2">
        <v>31</v>
      </c>
      <c r="O1516" s="2">
        <v>22.15</v>
      </c>
      <c r="P1516" s="2">
        <v>31.89</v>
      </c>
      <c r="Q1516" s="2">
        <v>102.06</v>
      </c>
      <c r="R1516" s="2">
        <v>200.66</v>
      </c>
      <c r="S1516" s="2">
        <v>200.66</v>
      </c>
      <c r="T1516" s="2">
        <v>25.35</v>
      </c>
      <c r="U1516" s="2">
        <v>171</v>
      </c>
      <c r="V1516" s="2" t="s">
        <v>27</v>
      </c>
      <c r="X1516" s="2"/>
      <c r="Y1516" s="2"/>
    </row>
    <row r="1517" spans="1:26" x14ac:dyDescent="0.25">
      <c r="A1517">
        <v>1516</v>
      </c>
      <c r="B1517" t="s">
        <v>1549</v>
      </c>
      <c r="C1517" s="1">
        <v>18976</v>
      </c>
      <c r="D1517" t="s">
        <v>23</v>
      </c>
      <c r="E1517" s="2" t="s">
        <v>169</v>
      </c>
      <c r="F1517" s="2" t="s">
        <v>25</v>
      </c>
      <c r="G1517" s="2" t="s">
        <v>30</v>
      </c>
      <c r="H1517" s="3">
        <v>26969</v>
      </c>
      <c r="I1517" s="2">
        <v>1973</v>
      </c>
      <c r="J1517" s="2">
        <v>1980</v>
      </c>
      <c r="K1517" s="3">
        <v>43677</v>
      </c>
      <c r="L1517" s="2">
        <v>0</v>
      </c>
      <c r="M1517" s="2" t="s">
        <v>28</v>
      </c>
      <c r="N1517" s="2">
        <v>67</v>
      </c>
      <c r="O1517" s="2">
        <v>21.88</v>
      </c>
      <c r="P1517" s="2">
        <v>67.63</v>
      </c>
      <c r="Q1517" s="2">
        <v>99.79</v>
      </c>
      <c r="R1517" s="2">
        <v>200.66</v>
      </c>
      <c r="S1517" s="2">
        <v>200.66</v>
      </c>
      <c r="T1517" s="2">
        <v>24.78</v>
      </c>
      <c r="U1517" s="2">
        <v>486</v>
      </c>
      <c r="V1517" s="2" t="s">
        <v>28</v>
      </c>
      <c r="X1517" s="2"/>
      <c r="Y1517" s="2"/>
    </row>
    <row r="1518" spans="1:26" x14ac:dyDescent="0.25">
      <c r="A1518">
        <v>1517</v>
      </c>
      <c r="B1518" t="s">
        <v>1550</v>
      </c>
      <c r="C1518" s="1">
        <v>29663</v>
      </c>
      <c r="D1518" t="s">
        <v>23</v>
      </c>
      <c r="E1518" s="2" t="s">
        <v>1363</v>
      </c>
      <c r="F1518" s="2" t="s">
        <v>34</v>
      </c>
      <c r="G1518" s="2" t="s">
        <v>26</v>
      </c>
      <c r="H1518" s="3">
        <v>37196</v>
      </c>
      <c r="I1518" s="2">
        <v>2001</v>
      </c>
      <c r="J1518" s="2">
        <v>2005</v>
      </c>
      <c r="K1518" s="3">
        <v>43677</v>
      </c>
      <c r="L1518" s="2">
        <v>0</v>
      </c>
      <c r="M1518" s="2" t="s">
        <v>28</v>
      </c>
      <c r="N1518" s="2">
        <v>38</v>
      </c>
      <c r="O1518" s="2">
        <v>20.62</v>
      </c>
      <c r="P1518" s="2">
        <v>38.369999999999997</v>
      </c>
      <c r="Q1518" s="2">
        <v>100.7</v>
      </c>
      <c r="R1518" s="2">
        <v>200.66</v>
      </c>
      <c r="S1518" s="2">
        <v>200.66</v>
      </c>
      <c r="T1518" s="2">
        <v>25.01</v>
      </c>
      <c r="U1518" s="2">
        <v>143</v>
      </c>
      <c r="V1518" s="2" t="s">
        <v>28</v>
      </c>
      <c r="X1518" s="2"/>
      <c r="Y1518" s="2"/>
    </row>
    <row r="1519" spans="1:26" x14ac:dyDescent="0.25">
      <c r="A1519">
        <v>1518</v>
      </c>
      <c r="B1519" t="s">
        <v>1551</v>
      </c>
      <c r="C1519" s="1">
        <v>13728</v>
      </c>
      <c r="D1519" t="s">
        <v>23</v>
      </c>
      <c r="E1519" s="2" t="s">
        <v>169</v>
      </c>
      <c r="F1519" s="2" t="s">
        <v>34</v>
      </c>
      <c r="G1519" s="2" t="s">
        <v>26</v>
      </c>
      <c r="H1519" s="3">
        <v>22586</v>
      </c>
      <c r="I1519" s="2">
        <v>1961</v>
      </c>
      <c r="J1519" s="2">
        <v>1963</v>
      </c>
      <c r="K1519" s="3">
        <v>41638</v>
      </c>
      <c r="L1519" s="2">
        <v>1</v>
      </c>
      <c r="M1519" s="2" t="s">
        <v>27</v>
      </c>
      <c r="N1519" s="2">
        <v>76</v>
      </c>
      <c r="O1519" s="2">
        <v>24.25</v>
      </c>
      <c r="P1519" s="2">
        <v>76.41</v>
      </c>
      <c r="Q1519" s="2">
        <v>95.25</v>
      </c>
      <c r="R1519" s="2">
        <v>200.66</v>
      </c>
      <c r="S1519" s="2">
        <v>200.66</v>
      </c>
      <c r="T1519" s="2">
        <v>23.66</v>
      </c>
      <c r="U1519" s="2">
        <v>65</v>
      </c>
      <c r="V1519" s="2" t="s">
        <v>28</v>
      </c>
      <c r="X1519" s="2" t="s">
        <v>4603</v>
      </c>
      <c r="Y1519" s="2" t="s">
        <v>4401</v>
      </c>
      <c r="Z1519" s="2" t="s">
        <v>4469</v>
      </c>
    </row>
    <row r="1520" spans="1:26" x14ac:dyDescent="0.25">
      <c r="A1520">
        <v>1519</v>
      </c>
      <c r="B1520" t="s">
        <v>1552</v>
      </c>
      <c r="C1520" s="1">
        <v>32285</v>
      </c>
      <c r="D1520" t="s">
        <v>23</v>
      </c>
      <c r="E1520" s="2" t="s">
        <v>169</v>
      </c>
      <c r="F1520" s="2" t="s">
        <v>34</v>
      </c>
      <c r="G1520" s="2" t="s">
        <v>30</v>
      </c>
      <c r="H1520" s="3">
        <v>40118</v>
      </c>
      <c r="I1520" s="2">
        <v>2009</v>
      </c>
      <c r="J1520" s="2">
        <v>2016</v>
      </c>
      <c r="K1520" s="3">
        <v>43677</v>
      </c>
      <c r="L1520" s="2">
        <v>0</v>
      </c>
      <c r="M1520" s="2" t="s">
        <v>28</v>
      </c>
      <c r="N1520" s="2">
        <v>31</v>
      </c>
      <c r="O1520" s="2">
        <v>21.45</v>
      </c>
      <c r="P1520" s="2">
        <v>31.19</v>
      </c>
      <c r="Q1520" s="2">
        <v>94.8</v>
      </c>
      <c r="R1520" s="2">
        <v>200.66</v>
      </c>
      <c r="S1520" s="2">
        <v>200.66</v>
      </c>
      <c r="T1520" s="2">
        <v>23.54</v>
      </c>
      <c r="U1520" s="2">
        <v>328</v>
      </c>
      <c r="V1520" s="2" t="s">
        <v>28</v>
      </c>
      <c r="X1520" s="2"/>
      <c r="Y1520" s="2"/>
    </row>
    <row r="1521" spans="1:26" x14ac:dyDescent="0.25">
      <c r="A1521">
        <v>1520</v>
      </c>
      <c r="B1521" t="s">
        <v>1553</v>
      </c>
      <c r="C1521" s="1">
        <v>33313</v>
      </c>
      <c r="D1521" t="s">
        <v>85</v>
      </c>
      <c r="E1521" s="2" t="s">
        <v>772</v>
      </c>
      <c r="F1521" s="2" t="s">
        <v>34</v>
      </c>
      <c r="G1521" s="2" t="s">
        <v>26</v>
      </c>
      <c r="H1521" s="3">
        <v>41579</v>
      </c>
      <c r="I1521" s="2">
        <v>2013</v>
      </c>
      <c r="J1521" s="2">
        <v>2020</v>
      </c>
      <c r="K1521" s="3">
        <v>43677</v>
      </c>
      <c r="L1521" s="2">
        <v>0</v>
      </c>
      <c r="M1521" s="2" t="s">
        <v>28</v>
      </c>
      <c r="N1521" s="2">
        <v>28</v>
      </c>
      <c r="O1521" s="2">
        <v>22.63</v>
      </c>
      <c r="P1521" s="2">
        <v>28.38</v>
      </c>
      <c r="Q1521" s="2">
        <v>92.99</v>
      </c>
      <c r="R1521" s="2">
        <v>200.66</v>
      </c>
      <c r="S1521" s="2">
        <v>200.66</v>
      </c>
      <c r="T1521" s="2">
        <v>23.09</v>
      </c>
      <c r="U1521" s="2">
        <v>74</v>
      </c>
      <c r="V1521" s="2" t="s">
        <v>28</v>
      </c>
      <c r="X1521" s="2"/>
      <c r="Y1521" s="2"/>
    </row>
    <row r="1522" spans="1:26" x14ac:dyDescent="0.25">
      <c r="A1522">
        <v>1521</v>
      </c>
      <c r="B1522" t="s">
        <v>1554</v>
      </c>
      <c r="C1522" s="1">
        <v>15466</v>
      </c>
      <c r="D1522" t="s">
        <v>23</v>
      </c>
      <c r="E1522" s="2" t="s">
        <v>80</v>
      </c>
      <c r="F1522" s="2" t="s">
        <v>34</v>
      </c>
      <c r="G1522" s="2" t="s">
        <v>26</v>
      </c>
      <c r="H1522" s="3">
        <v>24047</v>
      </c>
      <c r="I1522" s="2">
        <v>1965</v>
      </c>
      <c r="J1522" s="2">
        <v>1966</v>
      </c>
      <c r="K1522" s="3">
        <v>24967</v>
      </c>
      <c r="L1522" s="2">
        <v>1</v>
      </c>
      <c r="M1522" s="2" t="s">
        <v>27</v>
      </c>
      <c r="N1522" s="2">
        <v>26</v>
      </c>
      <c r="O1522" s="2">
        <v>23.49</v>
      </c>
      <c r="P1522" s="2">
        <v>26.01</v>
      </c>
      <c r="Q1522" s="2">
        <v>113.4</v>
      </c>
      <c r="R1522" s="2">
        <v>200.66</v>
      </c>
      <c r="S1522" s="2">
        <v>200.66</v>
      </c>
      <c r="T1522" s="2">
        <v>28.16</v>
      </c>
      <c r="U1522" s="2">
        <v>42</v>
      </c>
      <c r="V1522" s="2" t="s">
        <v>28</v>
      </c>
      <c r="W1522" s="2" t="s">
        <v>4384</v>
      </c>
      <c r="X1522" s="2" t="s">
        <v>4591</v>
      </c>
      <c r="Y1522" s="2" t="s">
        <v>4386</v>
      </c>
      <c r="Z1522" s="2" t="s">
        <v>4896</v>
      </c>
    </row>
    <row r="1523" spans="1:26" x14ac:dyDescent="0.25">
      <c r="A1523">
        <v>1522</v>
      </c>
      <c r="B1523" t="s">
        <v>1555</v>
      </c>
      <c r="C1523" s="1">
        <v>25945</v>
      </c>
      <c r="D1523" t="s">
        <v>23</v>
      </c>
      <c r="E1523" s="2" t="s">
        <v>772</v>
      </c>
      <c r="F1523" s="2" t="s">
        <v>34</v>
      </c>
      <c r="G1523" s="2" t="s">
        <v>26</v>
      </c>
      <c r="H1523" s="3">
        <v>34274</v>
      </c>
      <c r="I1523" s="2">
        <v>1993</v>
      </c>
      <c r="J1523" s="2">
        <v>2001</v>
      </c>
      <c r="K1523" s="3">
        <v>43677</v>
      </c>
      <c r="L1523" s="2">
        <v>0</v>
      </c>
      <c r="M1523" s="2" t="s">
        <v>28</v>
      </c>
      <c r="N1523" s="2">
        <v>48</v>
      </c>
      <c r="O1523" s="2">
        <v>22.8</v>
      </c>
      <c r="P1523" s="2">
        <v>48.55</v>
      </c>
      <c r="Q1523" s="2">
        <v>98.88</v>
      </c>
      <c r="R1523" s="2">
        <v>200.66</v>
      </c>
      <c r="S1523" s="2">
        <v>200.66</v>
      </c>
      <c r="T1523" s="2">
        <v>24.56</v>
      </c>
      <c r="U1523" s="2">
        <v>383</v>
      </c>
      <c r="V1523" s="2" t="s">
        <v>28</v>
      </c>
      <c r="X1523" s="2"/>
      <c r="Y1523" s="2"/>
    </row>
    <row r="1524" spans="1:26" x14ac:dyDescent="0.25">
      <c r="A1524">
        <v>1523</v>
      </c>
      <c r="B1524" t="s">
        <v>1556</v>
      </c>
      <c r="C1524" s="1">
        <v>12599</v>
      </c>
      <c r="D1524" t="s">
        <v>23</v>
      </c>
      <c r="E1524" s="2" t="s">
        <v>80</v>
      </c>
      <c r="F1524" s="2" t="s">
        <v>34</v>
      </c>
      <c r="G1524" s="2" t="s">
        <v>30</v>
      </c>
      <c r="H1524" s="3">
        <v>20760</v>
      </c>
      <c r="I1524" s="2">
        <v>1956</v>
      </c>
      <c r="J1524" s="2">
        <v>1958</v>
      </c>
      <c r="K1524" s="3">
        <v>43468</v>
      </c>
      <c r="L1524" s="2">
        <v>1</v>
      </c>
      <c r="M1524" s="2" t="s">
        <v>27</v>
      </c>
      <c r="N1524" s="2">
        <v>84</v>
      </c>
      <c r="O1524" s="2">
        <v>22.34</v>
      </c>
      <c r="P1524" s="2">
        <v>84.51</v>
      </c>
      <c r="Q1524" s="2">
        <v>103.42</v>
      </c>
      <c r="R1524" s="2">
        <v>200.66</v>
      </c>
      <c r="S1524" s="2">
        <v>200.66</v>
      </c>
      <c r="T1524" s="2">
        <v>25.68</v>
      </c>
      <c r="U1524" s="2">
        <v>81</v>
      </c>
      <c r="V1524" s="2" t="s">
        <v>28</v>
      </c>
      <c r="X1524" s="2" t="s">
        <v>4604</v>
      </c>
      <c r="Y1524" s="2" t="s">
        <v>4401</v>
      </c>
      <c r="Z1524" s="2" t="s">
        <v>4469</v>
      </c>
    </row>
    <row r="1525" spans="1:26" x14ac:dyDescent="0.25">
      <c r="A1525">
        <v>1524</v>
      </c>
      <c r="B1525" t="s">
        <v>1557</v>
      </c>
      <c r="C1525" s="1">
        <v>29293</v>
      </c>
      <c r="D1525" t="s">
        <v>23</v>
      </c>
      <c r="E1525" s="2" t="s">
        <v>169</v>
      </c>
      <c r="F1525" s="2" t="s">
        <v>34</v>
      </c>
      <c r="G1525" s="2" t="s">
        <v>26</v>
      </c>
      <c r="H1525" s="3">
        <v>37561</v>
      </c>
      <c r="I1525" s="2">
        <v>2002</v>
      </c>
      <c r="J1525" s="2">
        <v>2016</v>
      </c>
      <c r="K1525" s="3">
        <v>43677</v>
      </c>
      <c r="L1525" s="2">
        <v>0</v>
      </c>
      <c r="M1525" s="2" t="s">
        <v>28</v>
      </c>
      <c r="N1525" s="2">
        <v>39</v>
      </c>
      <c r="O1525" s="2">
        <v>22.64</v>
      </c>
      <c r="P1525" s="2">
        <v>39.380000000000003</v>
      </c>
      <c r="Q1525" s="2">
        <v>103.42</v>
      </c>
      <c r="R1525" s="2">
        <v>200.66</v>
      </c>
      <c r="S1525" s="2">
        <v>200.66</v>
      </c>
      <c r="T1525" s="2">
        <v>25.68</v>
      </c>
      <c r="U1525" s="2">
        <v>850</v>
      </c>
      <c r="V1525" s="2" t="s">
        <v>28</v>
      </c>
      <c r="X1525" s="2"/>
      <c r="Y1525" s="2"/>
    </row>
    <row r="1526" spans="1:26" x14ac:dyDescent="0.25">
      <c r="A1526">
        <v>1525</v>
      </c>
      <c r="B1526" t="s">
        <v>1558</v>
      </c>
      <c r="C1526" s="1">
        <v>32765</v>
      </c>
      <c r="D1526" t="s">
        <v>85</v>
      </c>
      <c r="E1526" s="2" t="s">
        <v>772</v>
      </c>
      <c r="F1526" s="2" t="s">
        <v>34</v>
      </c>
      <c r="G1526" s="2" t="s">
        <v>26</v>
      </c>
      <c r="H1526" s="3">
        <v>40848</v>
      </c>
      <c r="I1526" s="2">
        <v>2011</v>
      </c>
      <c r="J1526" s="2">
        <v>2020</v>
      </c>
      <c r="K1526" s="3">
        <v>43677</v>
      </c>
      <c r="L1526" s="2">
        <v>0</v>
      </c>
      <c r="M1526" s="2" t="s">
        <v>28</v>
      </c>
      <c r="N1526" s="2">
        <v>29</v>
      </c>
      <c r="O1526" s="2">
        <v>22.13</v>
      </c>
      <c r="P1526" s="2">
        <v>29.88</v>
      </c>
      <c r="Q1526" s="2">
        <v>99.79</v>
      </c>
      <c r="R1526" s="2">
        <v>200.66</v>
      </c>
      <c r="S1526" s="2">
        <v>200.66</v>
      </c>
      <c r="T1526" s="2">
        <v>24.78</v>
      </c>
      <c r="U1526" s="2">
        <v>246</v>
      </c>
      <c r="V1526" s="2" t="s">
        <v>28</v>
      </c>
      <c r="X1526" s="2"/>
      <c r="Y1526" s="2"/>
    </row>
    <row r="1527" spans="1:26" x14ac:dyDescent="0.25">
      <c r="A1527">
        <v>1526</v>
      </c>
      <c r="B1527" t="s">
        <v>1559</v>
      </c>
      <c r="C1527" s="1">
        <v>28998</v>
      </c>
      <c r="D1527" t="s">
        <v>23</v>
      </c>
      <c r="E1527" s="2" t="s">
        <v>772</v>
      </c>
      <c r="F1527" s="2" t="s">
        <v>34</v>
      </c>
      <c r="G1527" s="2" t="s">
        <v>26</v>
      </c>
      <c r="H1527" s="3">
        <v>37561</v>
      </c>
      <c r="I1527" s="2">
        <v>2002</v>
      </c>
      <c r="J1527" s="2">
        <v>2016</v>
      </c>
      <c r="K1527" s="3">
        <v>43131</v>
      </c>
      <c r="L1527" s="2">
        <v>1</v>
      </c>
      <c r="M1527" s="2" t="s">
        <v>27</v>
      </c>
      <c r="N1527" s="2">
        <v>38</v>
      </c>
      <c r="O1527" s="2">
        <v>23.44</v>
      </c>
      <c r="P1527" s="2">
        <v>38.69</v>
      </c>
      <c r="Q1527" s="2">
        <v>97.52</v>
      </c>
      <c r="R1527" s="2">
        <v>200.66</v>
      </c>
      <c r="S1527" s="2">
        <v>200.66</v>
      </c>
      <c r="T1527" s="2">
        <v>24.22</v>
      </c>
      <c r="U1527" s="2">
        <v>750</v>
      </c>
      <c r="V1527" s="2" t="s">
        <v>28</v>
      </c>
      <c r="X1527" s="2" t="s">
        <v>4605</v>
      </c>
      <c r="Y1527" s="2" t="s">
        <v>4606</v>
      </c>
      <c r="Z1527" s="2" t="s">
        <v>4902</v>
      </c>
    </row>
    <row r="1528" spans="1:26" x14ac:dyDescent="0.25">
      <c r="A1528">
        <v>1527</v>
      </c>
      <c r="B1528" t="s">
        <v>1560</v>
      </c>
      <c r="C1528" s="1">
        <v>30797</v>
      </c>
      <c r="D1528" t="s">
        <v>23</v>
      </c>
      <c r="E1528" s="2" t="s">
        <v>169</v>
      </c>
      <c r="F1528" s="2" t="s">
        <v>34</v>
      </c>
      <c r="G1528" s="2" t="s">
        <v>26</v>
      </c>
      <c r="H1528" s="3">
        <v>40848</v>
      </c>
      <c r="I1528" s="2">
        <v>2011</v>
      </c>
      <c r="J1528" s="2">
        <v>2012</v>
      </c>
      <c r="K1528" s="3">
        <v>43677</v>
      </c>
      <c r="L1528" s="2">
        <v>0</v>
      </c>
      <c r="M1528" s="2" t="s">
        <v>28</v>
      </c>
      <c r="N1528" s="2">
        <v>35</v>
      </c>
      <c r="O1528" s="2">
        <v>27.52</v>
      </c>
      <c r="P1528" s="2">
        <v>35.26</v>
      </c>
      <c r="Q1528" s="2">
        <v>99.79</v>
      </c>
      <c r="R1528" s="2">
        <v>200.66</v>
      </c>
      <c r="S1528" s="2">
        <v>200.66</v>
      </c>
      <c r="T1528" s="2">
        <v>24.78</v>
      </c>
      <c r="U1528" s="2">
        <v>2</v>
      </c>
      <c r="V1528" s="2" t="s">
        <v>28</v>
      </c>
      <c r="X1528" s="2"/>
      <c r="Y1528" s="2"/>
    </row>
    <row r="1529" spans="1:26" x14ac:dyDescent="0.25">
      <c r="A1529">
        <v>1528</v>
      </c>
      <c r="B1529" t="s">
        <v>1561</v>
      </c>
      <c r="C1529" s="1">
        <v>20575</v>
      </c>
      <c r="D1529" t="s">
        <v>23</v>
      </c>
      <c r="E1529" s="2" t="s">
        <v>169</v>
      </c>
      <c r="F1529" s="2" t="s">
        <v>34</v>
      </c>
      <c r="G1529" s="2" t="s">
        <v>30</v>
      </c>
      <c r="H1529" s="3">
        <v>28795</v>
      </c>
      <c r="I1529" s="2">
        <v>1978</v>
      </c>
      <c r="J1529" s="2">
        <v>1983</v>
      </c>
      <c r="K1529" s="3">
        <v>43677</v>
      </c>
      <c r="L1529" s="2">
        <v>0</v>
      </c>
      <c r="M1529" s="2" t="s">
        <v>28</v>
      </c>
      <c r="N1529" s="2">
        <v>63</v>
      </c>
      <c r="O1529" s="2">
        <v>22.51</v>
      </c>
      <c r="P1529" s="2">
        <v>63.25</v>
      </c>
      <c r="Q1529" s="2">
        <v>97.52</v>
      </c>
      <c r="R1529" s="2">
        <v>200.66</v>
      </c>
      <c r="S1529" s="2">
        <v>200.66</v>
      </c>
      <c r="T1529" s="2">
        <v>24.22</v>
      </c>
      <c r="U1529" s="2">
        <v>263</v>
      </c>
      <c r="V1529" s="2" t="s">
        <v>28</v>
      </c>
      <c r="X1529" s="2"/>
      <c r="Y1529" s="2"/>
    </row>
    <row r="1530" spans="1:26" x14ac:dyDescent="0.25">
      <c r="A1530">
        <v>1529</v>
      </c>
      <c r="B1530" t="s">
        <v>1562</v>
      </c>
      <c r="C1530" s="1">
        <v>12994</v>
      </c>
      <c r="D1530" t="s">
        <v>23</v>
      </c>
      <c r="E1530" s="2" t="s">
        <v>169</v>
      </c>
      <c r="F1530" s="2" t="s">
        <v>34</v>
      </c>
      <c r="G1530" s="2" t="s">
        <v>30</v>
      </c>
      <c r="H1530" s="3">
        <v>21490</v>
      </c>
      <c r="I1530" s="2">
        <v>1958</v>
      </c>
      <c r="J1530" s="2">
        <v>1964</v>
      </c>
      <c r="K1530" s="3">
        <v>43677</v>
      </c>
      <c r="L1530" s="2">
        <v>0</v>
      </c>
      <c r="M1530" s="2" t="s">
        <v>28</v>
      </c>
      <c r="N1530" s="2">
        <v>84</v>
      </c>
      <c r="O1530" s="2">
        <v>23.26</v>
      </c>
      <c r="P1530" s="2">
        <v>84.01</v>
      </c>
      <c r="Q1530" s="2">
        <v>79.38</v>
      </c>
      <c r="R1530" s="2">
        <v>200.66</v>
      </c>
      <c r="S1530" s="2">
        <v>200.66</v>
      </c>
      <c r="T1530" s="2">
        <v>19.71</v>
      </c>
      <c r="U1530" s="2">
        <v>362</v>
      </c>
      <c r="V1530" s="2" t="s">
        <v>28</v>
      </c>
      <c r="X1530" s="2"/>
      <c r="Y1530" s="2"/>
    </row>
    <row r="1531" spans="1:26" x14ac:dyDescent="0.25">
      <c r="A1531">
        <v>1530</v>
      </c>
      <c r="B1531" t="s">
        <v>1563</v>
      </c>
      <c r="C1531" s="1">
        <v>18568</v>
      </c>
      <c r="D1531" t="s">
        <v>23</v>
      </c>
      <c r="E1531" s="2" t="s">
        <v>169</v>
      </c>
      <c r="F1531" s="2" t="s">
        <v>34</v>
      </c>
      <c r="G1531" s="2" t="s">
        <v>26</v>
      </c>
      <c r="H1531" s="3">
        <v>26604</v>
      </c>
      <c r="I1531" s="2">
        <v>1972</v>
      </c>
      <c r="J1531" s="2">
        <v>1980</v>
      </c>
      <c r="K1531" s="3">
        <v>43677</v>
      </c>
      <c r="L1531" s="2">
        <v>0</v>
      </c>
      <c r="M1531" s="2" t="s">
        <v>28</v>
      </c>
      <c r="N1531" s="2">
        <v>68</v>
      </c>
      <c r="O1531" s="2">
        <v>22</v>
      </c>
      <c r="P1531" s="2">
        <v>68.739999999999995</v>
      </c>
      <c r="Q1531" s="2">
        <v>95.25</v>
      </c>
      <c r="R1531" s="2">
        <v>200.66</v>
      </c>
      <c r="S1531" s="2">
        <v>200.66</v>
      </c>
      <c r="T1531" s="2">
        <v>23.66</v>
      </c>
      <c r="U1531" s="2">
        <v>542</v>
      </c>
      <c r="V1531" s="2" t="s">
        <v>28</v>
      </c>
      <c r="X1531" s="2"/>
      <c r="Y1531" s="2"/>
    </row>
    <row r="1532" spans="1:26" x14ac:dyDescent="0.25">
      <c r="A1532">
        <v>1531</v>
      </c>
      <c r="B1532" t="s">
        <v>1564</v>
      </c>
      <c r="C1532" s="1">
        <v>25597</v>
      </c>
      <c r="D1532" t="s">
        <v>23</v>
      </c>
      <c r="E1532" s="2" t="s">
        <v>169</v>
      </c>
      <c r="F1532" s="2" t="s">
        <v>25</v>
      </c>
      <c r="G1532" s="2" t="s">
        <v>26</v>
      </c>
      <c r="H1532" s="3">
        <v>33909</v>
      </c>
      <c r="I1532" s="2">
        <v>1992</v>
      </c>
      <c r="J1532" s="2">
        <v>1993</v>
      </c>
      <c r="K1532" s="3">
        <v>43677</v>
      </c>
      <c r="L1532" s="2">
        <v>0</v>
      </c>
      <c r="M1532" s="2" t="s">
        <v>28</v>
      </c>
      <c r="N1532" s="2">
        <v>49</v>
      </c>
      <c r="O1532" s="2">
        <v>22.76</v>
      </c>
      <c r="P1532" s="2">
        <v>49.5</v>
      </c>
      <c r="Q1532" s="2">
        <v>101.6</v>
      </c>
      <c r="R1532" s="2">
        <v>200.66</v>
      </c>
      <c r="S1532" s="2">
        <v>200.66</v>
      </c>
      <c r="T1532" s="2">
        <v>25.23</v>
      </c>
      <c r="U1532" s="2">
        <v>53</v>
      </c>
      <c r="V1532" s="2" t="s">
        <v>28</v>
      </c>
      <c r="X1532" s="2"/>
      <c r="Y1532" s="2"/>
    </row>
    <row r="1533" spans="1:26" x14ac:dyDescent="0.25">
      <c r="A1533">
        <v>1532</v>
      </c>
      <c r="B1533" t="s">
        <v>1565</v>
      </c>
      <c r="C1533" s="1">
        <v>22773</v>
      </c>
      <c r="D1533" t="s">
        <v>23</v>
      </c>
      <c r="E1533" s="2" t="s">
        <v>280</v>
      </c>
      <c r="F1533" s="2" t="s">
        <v>34</v>
      </c>
      <c r="G1533" s="2" t="s">
        <v>26</v>
      </c>
      <c r="H1533" s="3">
        <v>30987</v>
      </c>
      <c r="I1533" s="2">
        <v>1984</v>
      </c>
      <c r="J1533" s="2">
        <v>1995</v>
      </c>
      <c r="K1533" s="3">
        <v>43677</v>
      </c>
      <c r="L1533" s="2">
        <v>0</v>
      </c>
      <c r="M1533" s="2" t="s">
        <v>28</v>
      </c>
      <c r="N1533" s="2">
        <v>57</v>
      </c>
      <c r="O1533" s="2">
        <v>22.49</v>
      </c>
      <c r="P1533" s="2">
        <v>57.23</v>
      </c>
      <c r="Q1533" s="2">
        <v>97.52</v>
      </c>
      <c r="R1533" s="2">
        <v>200.66</v>
      </c>
      <c r="S1533" s="2">
        <v>200.66</v>
      </c>
      <c r="T1533" s="2">
        <v>24.22</v>
      </c>
      <c r="U1533" s="2">
        <v>690</v>
      </c>
      <c r="V1533" s="2" t="s">
        <v>28</v>
      </c>
      <c r="X1533" s="2"/>
      <c r="Y1533" s="2"/>
    </row>
    <row r="1534" spans="1:26" x14ac:dyDescent="0.25">
      <c r="A1534">
        <v>1533</v>
      </c>
      <c r="B1534" t="s">
        <v>1566</v>
      </c>
      <c r="C1534" s="1">
        <v>30787</v>
      </c>
      <c r="D1534" t="s">
        <v>23</v>
      </c>
      <c r="E1534" s="2" t="s">
        <v>169</v>
      </c>
      <c r="F1534" s="2" t="s">
        <v>34</v>
      </c>
      <c r="G1534" s="2" t="s">
        <v>26</v>
      </c>
      <c r="H1534" s="3">
        <v>39022</v>
      </c>
      <c r="I1534" s="2">
        <v>2006</v>
      </c>
      <c r="J1534" s="2">
        <v>2011</v>
      </c>
      <c r="K1534" s="3">
        <v>43677</v>
      </c>
      <c r="L1534" s="2">
        <v>0</v>
      </c>
      <c r="M1534" s="2" t="s">
        <v>28</v>
      </c>
      <c r="N1534" s="2">
        <v>35</v>
      </c>
      <c r="O1534" s="2">
        <v>22.55</v>
      </c>
      <c r="P1534" s="2">
        <v>35.29</v>
      </c>
      <c r="Q1534" s="2">
        <v>92.99</v>
      </c>
      <c r="R1534" s="2">
        <v>200.66</v>
      </c>
      <c r="S1534" s="2">
        <v>200.66</v>
      </c>
      <c r="T1534" s="2">
        <v>23.09</v>
      </c>
      <c r="U1534" s="2">
        <v>299</v>
      </c>
      <c r="V1534" s="2" t="s">
        <v>28</v>
      </c>
      <c r="X1534" s="2"/>
      <c r="Y1534" s="2"/>
    </row>
    <row r="1535" spans="1:26" x14ac:dyDescent="0.25">
      <c r="A1535">
        <v>1534</v>
      </c>
      <c r="B1535" t="s">
        <v>1567</v>
      </c>
      <c r="C1535" s="1">
        <v>20315</v>
      </c>
      <c r="D1535" t="s">
        <v>23</v>
      </c>
      <c r="E1535" s="2" t="s">
        <v>4373</v>
      </c>
      <c r="F1535" s="2" t="s">
        <v>34</v>
      </c>
      <c r="G1535" s="2" t="s">
        <v>26</v>
      </c>
      <c r="H1535" s="3">
        <v>28430</v>
      </c>
      <c r="I1535" s="2">
        <v>1977</v>
      </c>
      <c r="J1535" s="2">
        <v>1987</v>
      </c>
      <c r="K1535" s="3">
        <v>43677</v>
      </c>
      <c r="L1535" s="2">
        <v>0</v>
      </c>
      <c r="M1535" s="2" t="s">
        <v>28</v>
      </c>
      <c r="N1535" s="2">
        <v>63</v>
      </c>
      <c r="O1535" s="2">
        <v>22.22</v>
      </c>
      <c r="P1535" s="2">
        <v>63.96</v>
      </c>
      <c r="Q1535" s="2">
        <v>99.79</v>
      </c>
      <c r="R1535" s="2">
        <v>200.66</v>
      </c>
      <c r="S1535" s="2">
        <v>200.66</v>
      </c>
      <c r="T1535" s="2">
        <v>24.78</v>
      </c>
      <c r="U1535" s="2">
        <v>674</v>
      </c>
      <c r="V1535" s="2" t="s">
        <v>28</v>
      </c>
      <c r="X1535" s="2"/>
      <c r="Y1535" s="2"/>
    </row>
    <row r="1536" spans="1:26" x14ac:dyDescent="0.25">
      <c r="A1536">
        <v>1535</v>
      </c>
      <c r="B1536" t="s">
        <v>1568</v>
      </c>
      <c r="C1536" s="1">
        <v>23340</v>
      </c>
      <c r="D1536" t="s">
        <v>23</v>
      </c>
      <c r="E1536" s="2" t="s">
        <v>169</v>
      </c>
      <c r="F1536" s="2" t="s">
        <v>34</v>
      </c>
      <c r="G1536" s="2" t="s">
        <v>26</v>
      </c>
      <c r="H1536" s="3">
        <v>31352</v>
      </c>
      <c r="I1536" s="2">
        <v>1985</v>
      </c>
      <c r="J1536" s="2">
        <v>1986</v>
      </c>
      <c r="K1536" s="3">
        <v>40721</v>
      </c>
      <c r="L1536" s="2">
        <v>1</v>
      </c>
      <c r="M1536" s="2" t="s">
        <v>27</v>
      </c>
      <c r="N1536" s="2">
        <v>47</v>
      </c>
      <c r="O1536" s="2">
        <v>21.94</v>
      </c>
      <c r="P1536" s="2">
        <v>47.59</v>
      </c>
      <c r="Q1536" s="2">
        <v>102.06</v>
      </c>
      <c r="R1536" s="2">
        <v>200.66</v>
      </c>
      <c r="S1536" s="2">
        <v>200.66</v>
      </c>
      <c r="T1536" s="2">
        <v>25.35</v>
      </c>
      <c r="U1536" s="2">
        <v>36</v>
      </c>
      <c r="V1536" s="2" t="s">
        <v>28</v>
      </c>
      <c r="W1536" s="2" t="s">
        <v>4402</v>
      </c>
      <c r="X1536" s="2" t="s">
        <v>4607</v>
      </c>
      <c r="Y1536" s="2" t="s">
        <v>4608</v>
      </c>
      <c r="Z1536" s="2" t="s">
        <v>4902</v>
      </c>
    </row>
    <row r="1537" spans="1:26" x14ac:dyDescent="0.25">
      <c r="A1537">
        <v>1536</v>
      </c>
      <c r="B1537" t="s">
        <v>1569</v>
      </c>
      <c r="C1537" s="1">
        <v>26131</v>
      </c>
      <c r="D1537" t="s">
        <v>23</v>
      </c>
      <c r="E1537" s="2" t="s">
        <v>772</v>
      </c>
      <c r="F1537" s="2" t="s">
        <v>34</v>
      </c>
      <c r="G1537" s="2" t="s">
        <v>26</v>
      </c>
      <c r="H1537" s="3">
        <v>34274</v>
      </c>
      <c r="I1537" s="2">
        <v>1993</v>
      </c>
      <c r="J1537" s="2">
        <v>2006</v>
      </c>
      <c r="K1537" s="3">
        <v>43677</v>
      </c>
      <c r="L1537" s="2">
        <v>0</v>
      </c>
      <c r="M1537" s="2" t="s">
        <v>28</v>
      </c>
      <c r="N1537" s="2">
        <v>48</v>
      </c>
      <c r="O1537" s="2">
        <v>22.29</v>
      </c>
      <c r="P1537" s="2">
        <v>48.04</v>
      </c>
      <c r="Q1537" s="2">
        <v>94.8</v>
      </c>
      <c r="R1537" s="2">
        <v>200.66</v>
      </c>
      <c r="S1537" s="2">
        <v>200.66</v>
      </c>
      <c r="T1537" s="2">
        <v>23.54</v>
      </c>
      <c r="U1537" s="2">
        <v>825</v>
      </c>
      <c r="V1537" s="2" t="s">
        <v>27</v>
      </c>
      <c r="X1537" s="2"/>
      <c r="Y1537" s="2"/>
    </row>
    <row r="1538" spans="1:26" x14ac:dyDescent="0.25">
      <c r="A1538">
        <v>1537</v>
      </c>
      <c r="B1538" t="s">
        <v>1570</v>
      </c>
      <c r="C1538" s="1">
        <v>24656</v>
      </c>
      <c r="D1538" t="s">
        <v>23</v>
      </c>
      <c r="E1538" s="2" t="s">
        <v>169</v>
      </c>
      <c r="F1538" s="2" t="s">
        <v>34</v>
      </c>
      <c r="G1538" s="2" t="s">
        <v>26</v>
      </c>
      <c r="H1538" s="3">
        <v>32448</v>
      </c>
      <c r="I1538" s="2">
        <v>1988</v>
      </c>
      <c r="J1538" s="2">
        <v>1991</v>
      </c>
      <c r="K1538" s="3">
        <v>43677</v>
      </c>
      <c r="L1538" s="2">
        <v>0</v>
      </c>
      <c r="M1538" s="2" t="s">
        <v>28</v>
      </c>
      <c r="N1538" s="2">
        <v>52</v>
      </c>
      <c r="O1538" s="2">
        <v>21.33</v>
      </c>
      <c r="P1538" s="2">
        <v>52.08</v>
      </c>
      <c r="Q1538" s="2">
        <v>88.45</v>
      </c>
      <c r="R1538" s="2">
        <v>200.66</v>
      </c>
      <c r="S1538" s="2">
        <v>200.66</v>
      </c>
      <c r="T1538" s="2">
        <v>21.97</v>
      </c>
      <c r="U1538" s="2">
        <v>154</v>
      </c>
      <c r="V1538" s="2" t="s">
        <v>28</v>
      </c>
      <c r="X1538" s="2"/>
      <c r="Y1538" s="2"/>
    </row>
    <row r="1539" spans="1:26" x14ac:dyDescent="0.25">
      <c r="A1539">
        <v>1538</v>
      </c>
      <c r="B1539" t="s">
        <v>1571</v>
      </c>
      <c r="C1539" s="1">
        <v>18789</v>
      </c>
      <c r="D1539" t="s">
        <v>23</v>
      </c>
      <c r="E1539" s="2" t="s">
        <v>169</v>
      </c>
      <c r="F1539" s="2" t="s">
        <v>34</v>
      </c>
      <c r="G1539" s="2" t="s">
        <v>26</v>
      </c>
      <c r="H1539" s="3">
        <v>27334</v>
      </c>
      <c r="I1539" s="2">
        <v>1974</v>
      </c>
      <c r="J1539" s="2">
        <v>1975</v>
      </c>
      <c r="K1539" s="3">
        <v>43677</v>
      </c>
      <c r="L1539" s="2">
        <v>0</v>
      </c>
      <c r="M1539" s="2" t="s">
        <v>28</v>
      </c>
      <c r="N1539" s="2">
        <v>68</v>
      </c>
      <c r="O1539" s="2">
        <v>23.39</v>
      </c>
      <c r="P1539" s="2">
        <v>68.14</v>
      </c>
      <c r="Q1539" s="2">
        <v>89.81</v>
      </c>
      <c r="R1539" s="2">
        <v>200.66</v>
      </c>
      <c r="S1539" s="2">
        <v>200.66</v>
      </c>
      <c r="T1539" s="2">
        <v>22.31</v>
      </c>
      <c r="U1539" s="2">
        <v>25</v>
      </c>
      <c r="V1539" s="2" t="s">
        <v>28</v>
      </c>
      <c r="X1539" s="2"/>
      <c r="Y1539" s="2"/>
    </row>
    <row r="1540" spans="1:26" x14ac:dyDescent="0.25">
      <c r="A1540">
        <v>1539</v>
      </c>
      <c r="B1540" t="s">
        <v>1572</v>
      </c>
      <c r="C1540" s="1">
        <v>8910</v>
      </c>
      <c r="D1540" t="s">
        <v>23</v>
      </c>
      <c r="E1540" s="2" t="s">
        <v>121</v>
      </c>
      <c r="F1540" s="2" t="s">
        <v>34</v>
      </c>
      <c r="G1540" s="2" t="s">
        <v>30</v>
      </c>
      <c r="H1540" s="3">
        <v>18203</v>
      </c>
      <c r="I1540" s="2">
        <v>1949</v>
      </c>
      <c r="J1540" s="2">
        <v>1958</v>
      </c>
      <c r="K1540" s="3">
        <v>35772</v>
      </c>
      <c r="L1540" s="2">
        <v>1</v>
      </c>
      <c r="M1540" s="2" t="s">
        <v>27</v>
      </c>
      <c r="N1540" s="2">
        <v>73</v>
      </c>
      <c r="O1540" s="2">
        <v>25.44</v>
      </c>
      <c r="P1540" s="2">
        <v>73.540000000000006</v>
      </c>
      <c r="Q1540" s="2">
        <v>88.45</v>
      </c>
      <c r="R1540" s="2">
        <v>200.66</v>
      </c>
      <c r="S1540" s="2">
        <v>200.66</v>
      </c>
      <c r="T1540" s="2">
        <v>21.97</v>
      </c>
      <c r="U1540" s="2">
        <v>633</v>
      </c>
      <c r="V1540" s="2" t="s">
        <v>28</v>
      </c>
      <c r="W1540" s="2" t="s">
        <v>4384</v>
      </c>
      <c r="X1540" s="2" t="s">
        <v>4411</v>
      </c>
      <c r="Y1540" s="2" t="s">
        <v>4386</v>
      </c>
      <c r="Z1540" s="2" t="s">
        <v>4896</v>
      </c>
    </row>
    <row r="1541" spans="1:26" x14ac:dyDescent="0.25">
      <c r="A1541">
        <v>1540</v>
      </c>
      <c r="B1541" t="s">
        <v>1573</v>
      </c>
      <c r="C1541" s="1">
        <v>9055</v>
      </c>
      <c r="D1541" t="s">
        <v>23</v>
      </c>
      <c r="E1541" s="2" t="s">
        <v>121</v>
      </c>
      <c r="F1541" s="2" t="s">
        <v>34</v>
      </c>
      <c r="G1541" s="2" t="s">
        <v>30</v>
      </c>
      <c r="H1541" s="3">
        <v>18203</v>
      </c>
      <c r="I1541" s="2">
        <v>1949</v>
      </c>
      <c r="J1541" s="2">
        <v>1950</v>
      </c>
      <c r="K1541" s="3">
        <v>42639</v>
      </c>
      <c r="L1541" s="2">
        <v>1</v>
      </c>
      <c r="M1541" s="2" t="s">
        <v>27</v>
      </c>
      <c r="N1541" s="2">
        <v>91</v>
      </c>
      <c r="O1541" s="2">
        <v>25.05</v>
      </c>
      <c r="P1541" s="2">
        <v>91.95</v>
      </c>
      <c r="Q1541" s="2">
        <v>90.72</v>
      </c>
      <c r="R1541" s="2">
        <v>200.66</v>
      </c>
      <c r="S1541" s="2">
        <v>200.66</v>
      </c>
      <c r="T1541" s="2">
        <v>22.53</v>
      </c>
      <c r="U1541" s="2">
        <v>54</v>
      </c>
      <c r="V1541" s="2" t="s">
        <v>28</v>
      </c>
      <c r="X1541" s="2"/>
      <c r="Y1541" s="2" t="s">
        <v>4416</v>
      </c>
      <c r="Z1541" t="s">
        <v>4897</v>
      </c>
    </row>
    <row r="1542" spans="1:26" x14ac:dyDescent="0.25">
      <c r="A1542">
        <v>1541</v>
      </c>
      <c r="B1542" t="s">
        <v>1574</v>
      </c>
      <c r="C1542" s="1">
        <v>18883</v>
      </c>
      <c r="D1542" t="s">
        <v>23</v>
      </c>
      <c r="E1542" s="2" t="s">
        <v>169</v>
      </c>
      <c r="F1542" s="2" t="s">
        <v>34</v>
      </c>
      <c r="G1542" s="2" t="s">
        <v>30</v>
      </c>
      <c r="H1542" s="3">
        <v>29160</v>
      </c>
      <c r="I1542" s="2">
        <v>1979</v>
      </c>
      <c r="J1542" s="2">
        <v>1980</v>
      </c>
      <c r="K1542" s="3">
        <v>43677</v>
      </c>
      <c r="L1542" s="2">
        <v>0</v>
      </c>
      <c r="M1542" s="2" t="s">
        <v>28</v>
      </c>
      <c r="N1542" s="2">
        <v>67</v>
      </c>
      <c r="O1542" s="2">
        <v>28.14</v>
      </c>
      <c r="P1542" s="2">
        <v>67.88</v>
      </c>
      <c r="Q1542" s="2">
        <v>102.06</v>
      </c>
      <c r="R1542" s="2">
        <v>200.66</v>
      </c>
      <c r="S1542" s="2">
        <v>200.66</v>
      </c>
      <c r="T1542" s="2">
        <v>25.35</v>
      </c>
      <c r="U1542" s="2">
        <v>24</v>
      </c>
      <c r="V1542" s="2" t="s">
        <v>28</v>
      </c>
      <c r="X1542" s="2"/>
      <c r="Y1542" s="2"/>
    </row>
    <row r="1543" spans="1:26" x14ac:dyDescent="0.25">
      <c r="A1543">
        <v>1542</v>
      </c>
      <c r="B1543" t="s">
        <v>1575</v>
      </c>
      <c r="C1543" s="1">
        <v>23913</v>
      </c>
      <c r="D1543" t="s">
        <v>23</v>
      </c>
      <c r="E1543" s="2" t="s">
        <v>169</v>
      </c>
      <c r="F1543" s="2" t="s">
        <v>34</v>
      </c>
      <c r="G1543" s="2" t="s">
        <v>26</v>
      </c>
      <c r="H1543" s="3">
        <v>32082</v>
      </c>
      <c r="I1543" s="2">
        <v>1987</v>
      </c>
      <c r="J1543" s="2">
        <v>1989</v>
      </c>
      <c r="K1543" s="3">
        <v>43677</v>
      </c>
      <c r="L1543" s="2">
        <v>0</v>
      </c>
      <c r="M1543" s="2" t="s">
        <v>28</v>
      </c>
      <c r="N1543" s="2">
        <v>54</v>
      </c>
      <c r="O1543" s="2">
        <v>22.37</v>
      </c>
      <c r="P1543" s="2">
        <v>54.11</v>
      </c>
      <c r="Q1543" s="2">
        <v>105.69</v>
      </c>
      <c r="R1543" s="2">
        <v>200.66</v>
      </c>
      <c r="S1543" s="2">
        <v>200.66</v>
      </c>
      <c r="T1543" s="2">
        <v>26.25</v>
      </c>
      <c r="U1543" s="2">
        <v>31</v>
      </c>
      <c r="V1543" s="2" t="s">
        <v>28</v>
      </c>
      <c r="X1543" s="2"/>
      <c r="Y1543" s="2"/>
    </row>
    <row r="1544" spans="1:26" x14ac:dyDescent="0.25">
      <c r="A1544">
        <v>1543</v>
      </c>
      <c r="B1544" t="s">
        <v>1576</v>
      </c>
      <c r="C1544" s="1">
        <v>20019</v>
      </c>
      <c r="D1544" t="s">
        <v>23</v>
      </c>
      <c r="E1544" s="2" t="s">
        <v>169</v>
      </c>
      <c r="F1544" s="2" t="s">
        <v>34</v>
      </c>
      <c r="G1544" s="2" t="s">
        <v>30</v>
      </c>
      <c r="H1544" s="3">
        <v>28430</v>
      </c>
      <c r="I1544" s="2">
        <v>1977</v>
      </c>
      <c r="J1544" s="2">
        <v>1978</v>
      </c>
      <c r="K1544" s="3">
        <v>43677</v>
      </c>
      <c r="L1544" s="2">
        <v>0</v>
      </c>
      <c r="M1544" s="2" t="s">
        <v>28</v>
      </c>
      <c r="N1544" s="2">
        <v>64</v>
      </c>
      <c r="O1544" s="2">
        <v>23.03</v>
      </c>
      <c r="P1544" s="2">
        <v>64.77</v>
      </c>
      <c r="Q1544" s="2">
        <v>95.25</v>
      </c>
      <c r="R1544" s="2">
        <v>200.66</v>
      </c>
      <c r="S1544" s="2">
        <v>200.66</v>
      </c>
      <c r="T1544" s="2">
        <v>23.66</v>
      </c>
      <c r="U1544" s="2">
        <v>15</v>
      </c>
      <c r="V1544" s="2" t="s">
        <v>28</v>
      </c>
      <c r="X1544" s="2"/>
      <c r="Y1544" s="2"/>
    </row>
    <row r="1545" spans="1:26" x14ac:dyDescent="0.25">
      <c r="A1545">
        <v>1544</v>
      </c>
      <c r="B1545" t="s">
        <v>1577</v>
      </c>
      <c r="C1545" s="1">
        <v>33060</v>
      </c>
      <c r="D1545" t="s">
        <v>85</v>
      </c>
      <c r="E1545" s="2" t="s">
        <v>169</v>
      </c>
      <c r="F1545" s="2" t="s">
        <v>34</v>
      </c>
      <c r="G1545" s="2" t="s">
        <v>26</v>
      </c>
      <c r="H1545" s="3">
        <v>41214</v>
      </c>
      <c r="I1545" s="2">
        <v>2012</v>
      </c>
      <c r="J1545" s="2">
        <v>2020</v>
      </c>
      <c r="K1545" s="3">
        <v>43677</v>
      </c>
      <c r="L1545" s="2">
        <v>0</v>
      </c>
      <c r="M1545" s="2" t="s">
        <v>28</v>
      </c>
      <c r="N1545" s="2">
        <v>29</v>
      </c>
      <c r="O1545" s="2">
        <v>22.32</v>
      </c>
      <c r="P1545" s="2">
        <v>29.07</v>
      </c>
      <c r="Q1545" s="2">
        <v>106.59</v>
      </c>
      <c r="R1545" s="2">
        <v>200.66</v>
      </c>
      <c r="S1545" s="2">
        <v>198.12</v>
      </c>
      <c r="T1545" s="2">
        <v>26.47</v>
      </c>
      <c r="U1545" s="2">
        <v>224</v>
      </c>
      <c r="V1545" s="2" t="s">
        <v>28</v>
      </c>
      <c r="X1545" s="2"/>
      <c r="Y1545" s="2"/>
    </row>
    <row r="1546" spans="1:26" x14ac:dyDescent="0.25">
      <c r="A1546">
        <v>1545</v>
      </c>
      <c r="B1546" t="s">
        <v>1578</v>
      </c>
      <c r="C1546" s="1">
        <v>24719</v>
      </c>
      <c r="D1546" t="s">
        <v>23</v>
      </c>
      <c r="E1546" s="2" t="s">
        <v>1363</v>
      </c>
      <c r="F1546" s="2" t="s">
        <v>34</v>
      </c>
      <c r="G1546" s="2" t="s">
        <v>26</v>
      </c>
      <c r="H1546" s="3">
        <v>33909</v>
      </c>
      <c r="I1546" s="2">
        <v>1992</v>
      </c>
      <c r="J1546" s="2">
        <v>1998</v>
      </c>
      <c r="K1546" s="3">
        <v>43677</v>
      </c>
      <c r="L1546" s="2">
        <v>0</v>
      </c>
      <c r="M1546" s="2" t="s">
        <v>28</v>
      </c>
      <c r="N1546" s="2">
        <v>51</v>
      </c>
      <c r="O1546" s="2">
        <v>25.16</v>
      </c>
      <c r="P1546" s="2">
        <v>51.9</v>
      </c>
      <c r="Q1546" s="2">
        <v>92.99</v>
      </c>
      <c r="R1546" s="2">
        <v>200.66</v>
      </c>
      <c r="S1546" s="2">
        <v>200.66</v>
      </c>
      <c r="T1546" s="2">
        <v>23.09</v>
      </c>
      <c r="U1546" s="2">
        <v>200</v>
      </c>
      <c r="V1546" s="2" t="s">
        <v>28</v>
      </c>
      <c r="X1546" s="2"/>
      <c r="Y1546" s="2"/>
    </row>
    <row r="1547" spans="1:26" x14ac:dyDescent="0.25">
      <c r="A1547">
        <v>1546</v>
      </c>
      <c r="B1547" t="s">
        <v>1579</v>
      </c>
      <c r="C1547" s="1">
        <v>11020</v>
      </c>
      <c r="D1547" t="s">
        <v>23</v>
      </c>
      <c r="E1547" s="2" t="s">
        <v>24</v>
      </c>
      <c r="F1547" s="2" t="s">
        <v>34</v>
      </c>
      <c r="G1547" s="2" t="s">
        <v>30</v>
      </c>
      <c r="H1547" s="3">
        <v>19299</v>
      </c>
      <c r="I1547" s="2">
        <v>1952</v>
      </c>
      <c r="J1547" s="2">
        <v>1953</v>
      </c>
      <c r="K1547" s="3">
        <v>40056</v>
      </c>
      <c r="L1547" s="2">
        <v>1</v>
      </c>
      <c r="M1547" s="2" t="s">
        <v>27</v>
      </c>
      <c r="N1547" s="2">
        <v>79</v>
      </c>
      <c r="O1547" s="2">
        <v>22.67</v>
      </c>
      <c r="P1547" s="2">
        <v>79.5</v>
      </c>
      <c r="Q1547" s="2">
        <v>98.43</v>
      </c>
      <c r="R1547" s="2">
        <v>200.66</v>
      </c>
      <c r="S1547" s="2">
        <v>200.66</v>
      </c>
      <c r="T1547" s="2">
        <v>24.45</v>
      </c>
      <c r="U1547" s="2">
        <v>12</v>
      </c>
      <c r="V1547" s="2" t="s">
        <v>28</v>
      </c>
      <c r="W1547" s="2" t="s">
        <v>4395</v>
      </c>
      <c r="X1547" s="2" t="s">
        <v>4527</v>
      </c>
      <c r="Y1547" s="2" t="s">
        <v>4421</v>
      </c>
      <c r="Z1547" s="2" t="s">
        <v>4435</v>
      </c>
    </row>
    <row r="1548" spans="1:26" x14ac:dyDescent="0.25">
      <c r="A1548">
        <v>1547</v>
      </c>
      <c r="B1548" t="s">
        <v>1580</v>
      </c>
      <c r="C1548" s="1">
        <v>18355</v>
      </c>
      <c r="D1548" t="s">
        <v>23</v>
      </c>
      <c r="E1548" s="2" t="s">
        <v>169</v>
      </c>
      <c r="F1548" s="2" t="s">
        <v>34</v>
      </c>
      <c r="G1548" s="2" t="s">
        <v>26</v>
      </c>
      <c r="H1548" s="3">
        <v>26604</v>
      </c>
      <c r="I1548" s="2">
        <v>1972</v>
      </c>
      <c r="J1548" s="2">
        <v>1973</v>
      </c>
      <c r="K1548" s="3">
        <v>43677</v>
      </c>
      <c r="L1548" s="2">
        <v>0</v>
      </c>
      <c r="M1548" s="2" t="s">
        <v>28</v>
      </c>
      <c r="N1548" s="2">
        <v>69</v>
      </c>
      <c r="O1548" s="2">
        <v>22.58</v>
      </c>
      <c r="P1548" s="2">
        <v>69.33</v>
      </c>
      <c r="Q1548" s="2">
        <v>97.52</v>
      </c>
      <c r="R1548" s="2">
        <v>200.66</v>
      </c>
      <c r="S1548" s="2">
        <v>200.66</v>
      </c>
      <c r="T1548" s="2">
        <v>24.22</v>
      </c>
      <c r="U1548" s="2">
        <v>9</v>
      </c>
      <c r="V1548" s="2" t="s">
        <v>28</v>
      </c>
      <c r="X1548" s="2"/>
      <c r="Y1548" s="2"/>
    </row>
    <row r="1549" spans="1:26" x14ac:dyDescent="0.25">
      <c r="A1549">
        <v>1548</v>
      </c>
      <c r="B1549" t="s">
        <v>1581</v>
      </c>
      <c r="C1549" s="1">
        <v>25740</v>
      </c>
      <c r="D1549" t="s">
        <v>23</v>
      </c>
      <c r="E1549" s="2" t="s">
        <v>280</v>
      </c>
      <c r="F1549" s="2" t="s">
        <v>34</v>
      </c>
      <c r="G1549" s="2" t="s">
        <v>26</v>
      </c>
      <c r="H1549" s="3">
        <v>34274</v>
      </c>
      <c r="I1549" s="2">
        <v>1993</v>
      </c>
      <c r="J1549" s="2">
        <v>1994</v>
      </c>
      <c r="K1549" s="3">
        <v>43677</v>
      </c>
      <c r="L1549" s="2">
        <v>0</v>
      </c>
      <c r="M1549" s="2" t="s">
        <v>28</v>
      </c>
      <c r="N1549" s="2">
        <v>49</v>
      </c>
      <c r="O1549" s="2">
        <v>23.36</v>
      </c>
      <c r="P1549" s="2">
        <v>49.11</v>
      </c>
      <c r="Q1549" s="2">
        <v>90.72</v>
      </c>
      <c r="R1549" s="2">
        <v>200.66</v>
      </c>
      <c r="S1549" s="2">
        <v>200.66</v>
      </c>
      <c r="T1549" s="2">
        <v>22.53</v>
      </c>
      <c r="U1549" s="2">
        <v>68</v>
      </c>
      <c r="V1549" s="2" t="s">
        <v>28</v>
      </c>
      <c r="X1549" s="2"/>
      <c r="Y1549" s="2"/>
    </row>
    <row r="1550" spans="1:26" x14ac:dyDescent="0.25">
      <c r="A1550">
        <v>1549</v>
      </c>
      <c r="B1550" t="s">
        <v>1582</v>
      </c>
      <c r="C1550" s="1">
        <v>21463</v>
      </c>
      <c r="D1550" t="s">
        <v>23</v>
      </c>
      <c r="E1550" s="2" t="s">
        <v>169</v>
      </c>
      <c r="F1550" s="2" t="s">
        <v>34</v>
      </c>
      <c r="G1550" s="2" t="s">
        <v>26</v>
      </c>
      <c r="H1550" s="3">
        <v>29891</v>
      </c>
      <c r="I1550" s="2">
        <v>1981</v>
      </c>
      <c r="J1550" s="2">
        <v>1990</v>
      </c>
      <c r="K1550" s="3">
        <v>43677</v>
      </c>
      <c r="L1550" s="2">
        <v>0</v>
      </c>
      <c r="M1550" s="2" t="s">
        <v>28</v>
      </c>
      <c r="N1550" s="2">
        <v>60</v>
      </c>
      <c r="O1550" s="2">
        <v>23.07</v>
      </c>
      <c r="P1550" s="2">
        <v>60.82</v>
      </c>
      <c r="Q1550" s="2">
        <v>97.52</v>
      </c>
      <c r="R1550" s="2">
        <v>200.66</v>
      </c>
      <c r="S1550" s="2">
        <v>200.66</v>
      </c>
      <c r="T1550" s="2">
        <v>24.22</v>
      </c>
      <c r="U1550" s="2">
        <v>415</v>
      </c>
      <c r="V1550" s="2" t="s">
        <v>28</v>
      </c>
      <c r="X1550" s="2"/>
      <c r="Y1550" s="2"/>
    </row>
    <row r="1551" spans="1:26" x14ac:dyDescent="0.25">
      <c r="A1551">
        <v>1550</v>
      </c>
      <c r="B1551" t="s">
        <v>1583</v>
      </c>
      <c r="C1551" s="1">
        <v>20481</v>
      </c>
      <c r="D1551" t="s">
        <v>23</v>
      </c>
      <c r="E1551" s="2" t="s">
        <v>169</v>
      </c>
      <c r="F1551" s="2" t="s">
        <v>34</v>
      </c>
      <c r="G1551" s="2" t="s">
        <v>26</v>
      </c>
      <c r="H1551" s="3">
        <v>28795</v>
      </c>
      <c r="I1551" s="2">
        <v>1978</v>
      </c>
      <c r="J1551" s="2">
        <v>1980</v>
      </c>
      <c r="K1551" s="3">
        <v>43677</v>
      </c>
      <c r="L1551" s="2">
        <v>0</v>
      </c>
      <c r="M1551" s="2" t="s">
        <v>28</v>
      </c>
      <c r="N1551" s="2">
        <v>63</v>
      </c>
      <c r="O1551" s="2">
        <v>22.76</v>
      </c>
      <c r="P1551" s="2">
        <v>63.51</v>
      </c>
      <c r="Q1551" s="2">
        <v>99.79</v>
      </c>
      <c r="R1551" s="2">
        <v>200.66</v>
      </c>
      <c r="S1551" s="2">
        <v>200.66</v>
      </c>
      <c r="T1551" s="2">
        <v>24.78</v>
      </c>
      <c r="U1551" s="2">
        <v>44</v>
      </c>
      <c r="V1551" s="2" t="s">
        <v>28</v>
      </c>
      <c r="X1551" s="2"/>
      <c r="Y1551" s="2"/>
    </row>
    <row r="1552" spans="1:26" x14ac:dyDescent="0.25">
      <c r="A1552">
        <v>1551</v>
      </c>
      <c r="B1552" t="s">
        <v>1584</v>
      </c>
      <c r="C1552" s="1">
        <v>26780</v>
      </c>
      <c r="D1552" t="s">
        <v>23</v>
      </c>
      <c r="E1552" s="2" t="s">
        <v>772</v>
      </c>
      <c r="F1552" s="2" t="s">
        <v>34</v>
      </c>
      <c r="G1552" s="2" t="s">
        <v>26</v>
      </c>
      <c r="H1552" s="3">
        <v>35004</v>
      </c>
      <c r="I1552" s="2">
        <v>1995</v>
      </c>
      <c r="J1552" s="2">
        <v>2000</v>
      </c>
      <c r="K1552" s="3">
        <v>43677</v>
      </c>
      <c r="L1552" s="2">
        <v>0</v>
      </c>
      <c r="M1552" s="2" t="s">
        <v>28</v>
      </c>
      <c r="N1552" s="2">
        <v>46</v>
      </c>
      <c r="O1552" s="2">
        <v>22.52</v>
      </c>
      <c r="P1552" s="2">
        <v>46.26</v>
      </c>
      <c r="Q1552" s="2">
        <v>95.25</v>
      </c>
      <c r="R1552" s="2">
        <v>200.66</v>
      </c>
      <c r="S1552" s="2">
        <v>200.66</v>
      </c>
      <c r="T1552" s="2">
        <v>23.66</v>
      </c>
      <c r="U1552" s="2">
        <v>230</v>
      </c>
      <c r="V1552" s="2" t="s">
        <v>28</v>
      </c>
      <c r="X1552" s="2"/>
      <c r="Y1552" s="2"/>
    </row>
    <row r="1553" spans="1:26" x14ac:dyDescent="0.25">
      <c r="A1553">
        <v>1552</v>
      </c>
      <c r="B1553" t="s">
        <v>1585</v>
      </c>
      <c r="C1553" s="1">
        <v>18430</v>
      </c>
      <c r="D1553" t="s">
        <v>23</v>
      </c>
      <c r="E1553" s="2" t="s">
        <v>280</v>
      </c>
      <c r="F1553" s="2" t="s">
        <v>34</v>
      </c>
      <c r="G1553" s="2" t="s">
        <v>30</v>
      </c>
      <c r="H1553" s="3">
        <v>26604</v>
      </c>
      <c r="I1553" s="2">
        <v>1972</v>
      </c>
      <c r="J1553" s="2">
        <v>1977</v>
      </c>
      <c r="K1553" s="3">
        <v>43677</v>
      </c>
      <c r="L1553" s="2">
        <v>0</v>
      </c>
      <c r="M1553" s="2" t="s">
        <v>28</v>
      </c>
      <c r="N1553" s="2">
        <v>69</v>
      </c>
      <c r="O1553" s="2">
        <v>22.38</v>
      </c>
      <c r="P1553" s="2">
        <v>69.12</v>
      </c>
      <c r="Q1553" s="2">
        <v>88.45</v>
      </c>
      <c r="R1553" s="2">
        <v>200.66</v>
      </c>
      <c r="S1553" s="2">
        <v>200.66</v>
      </c>
      <c r="T1553" s="2">
        <v>21.97</v>
      </c>
      <c r="U1553" s="2">
        <v>286</v>
      </c>
      <c r="V1553" s="2" t="s">
        <v>28</v>
      </c>
      <c r="X1553" s="2"/>
      <c r="Y1553" s="2"/>
    </row>
    <row r="1554" spans="1:26" x14ac:dyDescent="0.25">
      <c r="A1554">
        <v>1553</v>
      </c>
      <c r="B1554" t="s">
        <v>1586</v>
      </c>
      <c r="C1554" s="1">
        <v>21392</v>
      </c>
      <c r="D1554" t="s">
        <v>23</v>
      </c>
      <c r="E1554" s="2" t="s">
        <v>169</v>
      </c>
      <c r="F1554" s="2" t="s">
        <v>34</v>
      </c>
      <c r="G1554" s="2" t="s">
        <v>26</v>
      </c>
      <c r="H1554" s="3">
        <v>29526</v>
      </c>
      <c r="I1554" s="2">
        <v>1980</v>
      </c>
      <c r="J1554" s="2">
        <v>1981</v>
      </c>
      <c r="K1554" s="3">
        <v>41429</v>
      </c>
      <c r="L1554" s="2">
        <v>1</v>
      </c>
      <c r="M1554" s="2" t="s">
        <v>27</v>
      </c>
      <c r="N1554" s="2">
        <v>54</v>
      </c>
      <c r="O1554" s="2">
        <v>22.27</v>
      </c>
      <c r="P1554" s="2">
        <v>54.86</v>
      </c>
      <c r="Q1554" s="2">
        <v>92.99</v>
      </c>
      <c r="R1554" s="2">
        <v>200.66</v>
      </c>
      <c r="S1554" s="2">
        <v>200.66</v>
      </c>
      <c r="T1554" s="2">
        <v>23.09</v>
      </c>
      <c r="U1554" s="2">
        <v>2</v>
      </c>
      <c r="V1554" s="2" t="s">
        <v>28</v>
      </c>
      <c r="W1554" s="2" t="s">
        <v>4384</v>
      </c>
      <c r="X1554" s="2"/>
      <c r="Y1554" s="2" t="s">
        <v>4449</v>
      </c>
      <c r="Z1554" s="2" t="s">
        <v>4896</v>
      </c>
    </row>
    <row r="1555" spans="1:26" x14ac:dyDescent="0.25">
      <c r="A1555">
        <v>1554</v>
      </c>
      <c r="B1555" t="s">
        <v>1587</v>
      </c>
      <c r="C1555" s="1">
        <v>11801</v>
      </c>
      <c r="D1555" t="s">
        <v>23</v>
      </c>
      <c r="E1555" s="2" t="s">
        <v>24</v>
      </c>
      <c r="F1555" s="2" t="s">
        <v>34</v>
      </c>
      <c r="G1555" s="2" t="s">
        <v>30</v>
      </c>
      <c r="H1555" s="3">
        <v>20394</v>
      </c>
      <c r="I1555" s="2">
        <v>1955</v>
      </c>
      <c r="J1555" s="2">
        <v>1956</v>
      </c>
      <c r="K1555" s="3">
        <v>43677</v>
      </c>
      <c r="L1555" s="2">
        <v>0</v>
      </c>
      <c r="M1555" s="2" t="s">
        <v>28</v>
      </c>
      <c r="N1555" s="2">
        <v>87</v>
      </c>
      <c r="O1555" s="2">
        <v>23.53</v>
      </c>
      <c r="P1555" s="2">
        <v>87.27</v>
      </c>
      <c r="Q1555" s="2">
        <v>99.79</v>
      </c>
      <c r="R1555" s="2">
        <v>200.66</v>
      </c>
      <c r="S1555" s="2">
        <v>200.66</v>
      </c>
      <c r="T1555" s="2">
        <v>24.78</v>
      </c>
      <c r="U1555" s="2">
        <v>3</v>
      </c>
      <c r="V1555" s="2" t="s">
        <v>28</v>
      </c>
      <c r="X1555" s="2"/>
      <c r="Y1555" s="2"/>
    </row>
    <row r="1556" spans="1:26" x14ac:dyDescent="0.25">
      <c r="A1556">
        <v>1555</v>
      </c>
      <c r="B1556" t="s">
        <v>1588</v>
      </c>
      <c r="C1556" s="1">
        <v>24709</v>
      </c>
      <c r="D1556" t="s">
        <v>23</v>
      </c>
      <c r="E1556" s="2" t="s">
        <v>169</v>
      </c>
      <c r="F1556" s="2" t="s">
        <v>34</v>
      </c>
      <c r="G1556" s="2" t="s">
        <v>26</v>
      </c>
      <c r="H1556" s="3">
        <v>33178</v>
      </c>
      <c r="I1556" s="2">
        <v>1990</v>
      </c>
      <c r="J1556" s="2">
        <v>1995</v>
      </c>
      <c r="K1556" s="3">
        <v>43677</v>
      </c>
      <c r="L1556" s="2">
        <v>0</v>
      </c>
      <c r="M1556" s="2" t="s">
        <v>28</v>
      </c>
      <c r="N1556" s="2">
        <v>51</v>
      </c>
      <c r="O1556" s="2">
        <v>23.19</v>
      </c>
      <c r="P1556" s="2">
        <v>51.93</v>
      </c>
      <c r="Q1556" s="2">
        <v>97.52</v>
      </c>
      <c r="R1556" s="2">
        <v>200.66</v>
      </c>
      <c r="S1556" s="2">
        <v>200.66</v>
      </c>
      <c r="T1556" s="2">
        <v>24.22</v>
      </c>
      <c r="U1556" s="2">
        <v>6</v>
      </c>
      <c r="V1556" s="2" t="s">
        <v>28</v>
      </c>
      <c r="X1556" s="2"/>
      <c r="Y1556" s="2"/>
    </row>
    <row r="1557" spans="1:26" x14ac:dyDescent="0.25">
      <c r="A1557">
        <v>1556</v>
      </c>
      <c r="B1557" t="s">
        <v>1589</v>
      </c>
      <c r="C1557" s="1">
        <v>32727</v>
      </c>
      <c r="D1557" t="s">
        <v>85</v>
      </c>
      <c r="E1557" s="2" t="s">
        <v>1363</v>
      </c>
      <c r="F1557" s="2" t="s">
        <v>34</v>
      </c>
      <c r="G1557" s="2" t="s">
        <v>26</v>
      </c>
      <c r="H1557" s="3">
        <v>40118</v>
      </c>
      <c r="I1557" s="2">
        <v>2009</v>
      </c>
      <c r="J1557" s="2">
        <v>2020</v>
      </c>
      <c r="K1557" s="3">
        <v>43677</v>
      </c>
      <c r="L1557" s="2">
        <v>0</v>
      </c>
      <c r="M1557" s="2" t="s">
        <v>28</v>
      </c>
      <c r="N1557" s="2">
        <v>29</v>
      </c>
      <c r="O1557" s="2">
        <v>20.239999999999998</v>
      </c>
      <c r="P1557" s="2">
        <v>29.98</v>
      </c>
      <c r="Q1557" s="2">
        <v>99.79</v>
      </c>
      <c r="R1557" s="2">
        <v>200.66</v>
      </c>
      <c r="S1557" s="2">
        <v>200.66</v>
      </c>
      <c r="T1557" s="2">
        <v>24.78</v>
      </c>
      <c r="U1557" s="2">
        <v>430</v>
      </c>
      <c r="V1557" s="2" t="s">
        <v>28</v>
      </c>
      <c r="X1557" s="2"/>
      <c r="Y1557" s="2"/>
    </row>
    <row r="1558" spans="1:26" x14ac:dyDescent="0.25">
      <c r="A1558">
        <v>1557</v>
      </c>
      <c r="B1558" t="s">
        <v>1590</v>
      </c>
      <c r="C1558" s="1">
        <v>30192</v>
      </c>
      <c r="D1558" t="s">
        <v>23</v>
      </c>
      <c r="E1558" s="2" t="s">
        <v>772</v>
      </c>
      <c r="F1558" s="2" t="s">
        <v>25</v>
      </c>
      <c r="G1558" s="2" t="s">
        <v>26</v>
      </c>
      <c r="H1558" s="3">
        <v>39022</v>
      </c>
      <c r="I1558" s="2">
        <v>2006</v>
      </c>
      <c r="J1558" s="2">
        <v>2010</v>
      </c>
      <c r="K1558" s="3">
        <v>43677</v>
      </c>
      <c r="L1558" s="2">
        <v>0</v>
      </c>
      <c r="M1558" s="2" t="s">
        <v>28</v>
      </c>
      <c r="N1558" s="2">
        <v>36</v>
      </c>
      <c r="O1558" s="2">
        <v>24.18</v>
      </c>
      <c r="P1558" s="2">
        <v>36.92</v>
      </c>
      <c r="Q1558" s="2">
        <v>102.06</v>
      </c>
      <c r="R1558" s="2">
        <v>200.66</v>
      </c>
      <c r="S1558" s="2">
        <v>200.66</v>
      </c>
      <c r="T1558" s="2">
        <v>25.35</v>
      </c>
      <c r="U1558" s="2">
        <v>187</v>
      </c>
      <c r="V1558" s="2" t="s">
        <v>28</v>
      </c>
      <c r="X1558" s="2"/>
      <c r="Y1558" s="2"/>
    </row>
    <row r="1559" spans="1:26" x14ac:dyDescent="0.25">
      <c r="A1559">
        <v>1558</v>
      </c>
      <c r="B1559" t="s">
        <v>1591</v>
      </c>
      <c r="C1559" s="1">
        <v>18707</v>
      </c>
      <c r="D1559" t="s">
        <v>23</v>
      </c>
      <c r="E1559" s="2" t="s">
        <v>169</v>
      </c>
      <c r="F1559" s="2" t="s">
        <v>34</v>
      </c>
      <c r="G1559" s="2" t="s">
        <v>26</v>
      </c>
      <c r="H1559" s="3">
        <v>26969</v>
      </c>
      <c r="I1559" s="2">
        <v>1973</v>
      </c>
      <c r="J1559" s="2">
        <v>1978</v>
      </c>
      <c r="K1559" s="3">
        <v>37432</v>
      </c>
      <c r="L1559" s="2">
        <v>1</v>
      </c>
      <c r="M1559" s="2" t="s">
        <v>27</v>
      </c>
      <c r="N1559" s="2">
        <v>51</v>
      </c>
      <c r="O1559" s="2">
        <v>22.62</v>
      </c>
      <c r="P1559" s="2">
        <v>51.27</v>
      </c>
      <c r="Q1559" s="2">
        <v>98.88</v>
      </c>
      <c r="R1559" s="2">
        <v>200.66</v>
      </c>
      <c r="S1559" s="2">
        <v>200.66</v>
      </c>
      <c r="T1559" s="2">
        <v>24.56</v>
      </c>
      <c r="U1559" s="2">
        <v>321</v>
      </c>
      <c r="V1559" s="2" t="s">
        <v>28</v>
      </c>
      <c r="W1559" s="2" t="s">
        <v>4384</v>
      </c>
      <c r="X1559" s="2" t="s">
        <v>4609</v>
      </c>
      <c r="Y1559" s="2" t="s">
        <v>4391</v>
      </c>
      <c r="Z1559" s="2" t="s">
        <v>4896</v>
      </c>
    </row>
    <row r="1560" spans="1:26" x14ac:dyDescent="0.25">
      <c r="A1560">
        <v>1559</v>
      </c>
      <c r="B1560" t="s">
        <v>1592</v>
      </c>
      <c r="C1560" s="1">
        <v>15902</v>
      </c>
      <c r="D1560" t="s">
        <v>23</v>
      </c>
      <c r="E1560" s="2" t="s">
        <v>169</v>
      </c>
      <c r="F1560" s="2" t="s">
        <v>34</v>
      </c>
      <c r="G1560" s="2" t="s">
        <v>26</v>
      </c>
      <c r="H1560" s="3">
        <v>24777</v>
      </c>
      <c r="I1560" s="2">
        <v>1967</v>
      </c>
      <c r="J1560" s="2">
        <v>1972</v>
      </c>
      <c r="K1560" s="3">
        <v>43677</v>
      </c>
      <c r="L1560" s="2">
        <v>0</v>
      </c>
      <c r="M1560" s="2" t="s">
        <v>28</v>
      </c>
      <c r="N1560" s="2">
        <v>76</v>
      </c>
      <c r="O1560" s="2">
        <v>24.3</v>
      </c>
      <c r="P1560" s="2">
        <v>76.040000000000006</v>
      </c>
      <c r="Q1560" s="2">
        <v>99.79</v>
      </c>
      <c r="R1560" s="2">
        <v>200.66</v>
      </c>
      <c r="S1560" s="2">
        <v>200.66</v>
      </c>
      <c r="T1560" s="2">
        <v>24.78</v>
      </c>
      <c r="U1560" s="2">
        <v>220</v>
      </c>
      <c r="V1560" s="2" t="s">
        <v>28</v>
      </c>
      <c r="X1560" s="2"/>
      <c r="Y1560" s="2"/>
    </row>
    <row r="1561" spans="1:26" x14ac:dyDescent="0.25">
      <c r="A1561">
        <v>1560</v>
      </c>
      <c r="B1561" t="s">
        <v>1593</v>
      </c>
      <c r="C1561" s="1">
        <v>14936</v>
      </c>
      <c r="D1561" t="s">
        <v>23</v>
      </c>
      <c r="E1561" s="2" t="s">
        <v>280</v>
      </c>
      <c r="F1561" s="2" t="s">
        <v>34</v>
      </c>
      <c r="G1561" s="2" t="s">
        <v>30</v>
      </c>
      <c r="H1561" s="3">
        <v>22951</v>
      </c>
      <c r="I1561" s="2">
        <v>1962</v>
      </c>
      <c r="J1561" s="2">
        <v>1973</v>
      </c>
      <c r="K1561" s="3">
        <v>43677</v>
      </c>
      <c r="L1561" s="2">
        <v>0</v>
      </c>
      <c r="M1561" s="2" t="s">
        <v>28</v>
      </c>
      <c r="N1561" s="2">
        <v>78</v>
      </c>
      <c r="O1561" s="2">
        <v>21.94</v>
      </c>
      <c r="P1561" s="2">
        <v>78.69</v>
      </c>
      <c r="Q1561" s="2">
        <v>85.73</v>
      </c>
      <c r="R1561" s="2">
        <v>200.66</v>
      </c>
      <c r="S1561" s="2">
        <v>200.66</v>
      </c>
      <c r="T1561" s="2">
        <v>21.29</v>
      </c>
      <c r="U1561" s="2">
        <v>652</v>
      </c>
      <c r="V1561" s="2" t="s">
        <v>28</v>
      </c>
      <c r="X1561" s="2"/>
      <c r="Y1561" s="2"/>
    </row>
    <row r="1562" spans="1:26" x14ac:dyDescent="0.25">
      <c r="A1562">
        <v>1561</v>
      </c>
      <c r="B1562" t="s">
        <v>1594</v>
      </c>
      <c r="C1562" s="1">
        <v>20076</v>
      </c>
      <c r="D1562" t="s">
        <v>23</v>
      </c>
      <c r="E1562" s="2" t="s">
        <v>169</v>
      </c>
      <c r="F1562" s="2" t="s">
        <v>34</v>
      </c>
      <c r="G1562" s="2" t="s">
        <v>26</v>
      </c>
      <c r="H1562" s="3">
        <v>28430</v>
      </c>
      <c r="I1562" s="2">
        <v>1977</v>
      </c>
      <c r="J1562" s="2">
        <v>1981</v>
      </c>
      <c r="K1562" s="3">
        <v>43677</v>
      </c>
      <c r="L1562" s="2">
        <v>0</v>
      </c>
      <c r="M1562" s="2" t="s">
        <v>28</v>
      </c>
      <c r="N1562" s="2">
        <v>64</v>
      </c>
      <c r="O1562" s="2">
        <v>22.87</v>
      </c>
      <c r="P1562" s="2">
        <v>64.62</v>
      </c>
      <c r="Q1562" s="2">
        <v>104.33</v>
      </c>
      <c r="R1562" s="2">
        <v>200.66</v>
      </c>
      <c r="S1562" s="2">
        <v>200.66</v>
      </c>
      <c r="T1562" s="2">
        <v>25.91</v>
      </c>
      <c r="U1562" s="2">
        <v>60</v>
      </c>
      <c r="V1562" s="2" t="s">
        <v>28</v>
      </c>
      <c r="X1562" s="2"/>
      <c r="Y1562" s="2"/>
    </row>
    <row r="1563" spans="1:26" x14ac:dyDescent="0.25">
      <c r="A1563">
        <v>1562</v>
      </c>
      <c r="B1563" t="s">
        <v>1595</v>
      </c>
      <c r="C1563" s="1">
        <v>31785</v>
      </c>
      <c r="D1563" t="s">
        <v>23</v>
      </c>
      <c r="E1563" s="2" t="s">
        <v>1363</v>
      </c>
      <c r="F1563" s="2" t="s">
        <v>34</v>
      </c>
      <c r="G1563" s="2" t="s">
        <v>26</v>
      </c>
      <c r="H1563" s="3">
        <v>39753</v>
      </c>
      <c r="I1563" s="2">
        <v>2008</v>
      </c>
      <c r="J1563" s="2">
        <v>2015</v>
      </c>
      <c r="K1563" s="3">
        <v>43677</v>
      </c>
      <c r="L1563" s="2">
        <v>0</v>
      </c>
      <c r="M1563" s="2" t="s">
        <v>28</v>
      </c>
      <c r="N1563" s="2">
        <v>32</v>
      </c>
      <c r="O1563" s="2">
        <v>21.82</v>
      </c>
      <c r="P1563" s="2">
        <v>32.56</v>
      </c>
      <c r="Q1563" s="2">
        <v>90.72</v>
      </c>
      <c r="R1563" s="2">
        <v>200.66</v>
      </c>
      <c r="S1563" s="2">
        <v>200.66</v>
      </c>
      <c r="T1563" s="2">
        <v>22.53</v>
      </c>
      <c r="U1563" s="2">
        <v>222</v>
      </c>
      <c r="V1563" s="2" t="s">
        <v>28</v>
      </c>
      <c r="X1563" s="2"/>
      <c r="Y1563" s="2"/>
    </row>
    <row r="1564" spans="1:26" x14ac:dyDescent="0.25">
      <c r="A1564">
        <v>1563</v>
      </c>
      <c r="B1564" t="s">
        <v>1596</v>
      </c>
      <c r="C1564" s="1">
        <v>16665</v>
      </c>
      <c r="D1564" t="s">
        <v>23</v>
      </c>
      <c r="E1564" s="2" t="s">
        <v>169</v>
      </c>
      <c r="F1564" s="2" t="s">
        <v>34</v>
      </c>
      <c r="G1564" s="2" t="s">
        <v>26</v>
      </c>
      <c r="H1564" s="3">
        <v>24777</v>
      </c>
      <c r="I1564" s="2">
        <v>1967</v>
      </c>
      <c r="J1564" s="2">
        <v>1969</v>
      </c>
      <c r="K1564" s="3">
        <v>30361</v>
      </c>
      <c r="L1564" s="2">
        <v>1</v>
      </c>
      <c r="M1564" s="2" t="s">
        <v>27</v>
      </c>
      <c r="N1564" s="2">
        <v>37</v>
      </c>
      <c r="O1564" s="2">
        <v>22.21</v>
      </c>
      <c r="P1564" s="2">
        <v>37.5</v>
      </c>
      <c r="Q1564" s="2">
        <v>89.81</v>
      </c>
      <c r="R1564" s="2">
        <v>200.66</v>
      </c>
      <c r="S1564" s="2">
        <v>200.66</v>
      </c>
      <c r="T1564" s="2">
        <v>22.31</v>
      </c>
      <c r="U1564" s="2">
        <v>57</v>
      </c>
      <c r="V1564" s="2" t="s">
        <v>28</v>
      </c>
      <c r="W1564" s="2" t="s">
        <v>4402</v>
      </c>
      <c r="X1564" s="2" t="s">
        <v>4505</v>
      </c>
      <c r="Y1564" s="2" t="s">
        <v>4610</v>
      </c>
      <c r="Z1564" s="2" t="s">
        <v>4902</v>
      </c>
    </row>
    <row r="1565" spans="1:26" x14ac:dyDescent="0.25">
      <c r="A1565">
        <v>1564</v>
      </c>
      <c r="B1565" t="s">
        <v>1597</v>
      </c>
      <c r="C1565" s="1">
        <v>22819</v>
      </c>
      <c r="D1565" t="s">
        <v>23</v>
      </c>
      <c r="E1565" s="2" t="s">
        <v>1363</v>
      </c>
      <c r="F1565" s="2" t="s">
        <v>34</v>
      </c>
      <c r="G1565" s="2" t="s">
        <v>26</v>
      </c>
      <c r="H1565" s="3">
        <v>30621</v>
      </c>
      <c r="I1565" s="2">
        <v>1983</v>
      </c>
      <c r="J1565" s="2">
        <v>1998</v>
      </c>
      <c r="K1565" s="3">
        <v>43677</v>
      </c>
      <c r="L1565" s="2">
        <v>0</v>
      </c>
      <c r="M1565" s="2" t="s">
        <v>28</v>
      </c>
      <c r="N1565" s="2">
        <v>57</v>
      </c>
      <c r="O1565" s="2">
        <v>21.36</v>
      </c>
      <c r="P1565" s="2">
        <v>57.11</v>
      </c>
      <c r="Q1565" s="2">
        <v>95.25</v>
      </c>
      <c r="R1565" s="2">
        <v>200.66</v>
      </c>
      <c r="S1565" s="2">
        <v>200.66</v>
      </c>
      <c r="T1565" s="2">
        <v>23.66</v>
      </c>
      <c r="U1565" s="2">
        <v>1086</v>
      </c>
      <c r="V1565" s="2" t="s">
        <v>28</v>
      </c>
      <c r="X1565" s="2"/>
      <c r="Y1565" s="2"/>
    </row>
    <row r="1566" spans="1:26" x14ac:dyDescent="0.25">
      <c r="A1566">
        <v>1565</v>
      </c>
      <c r="B1566" t="s">
        <v>1598</v>
      </c>
      <c r="C1566" s="1">
        <v>17407</v>
      </c>
      <c r="D1566" t="s">
        <v>23</v>
      </c>
      <c r="E1566" s="2" t="s">
        <v>169</v>
      </c>
      <c r="F1566" s="2" t="s">
        <v>34</v>
      </c>
      <c r="G1566" s="2" t="s">
        <v>30</v>
      </c>
      <c r="H1566" s="3">
        <v>25873</v>
      </c>
      <c r="I1566" s="2">
        <v>1970</v>
      </c>
      <c r="J1566" s="2">
        <v>1975</v>
      </c>
      <c r="K1566" s="3">
        <v>43677</v>
      </c>
      <c r="L1566" s="2">
        <v>0</v>
      </c>
      <c r="M1566" s="2" t="s">
        <v>28</v>
      </c>
      <c r="N1566" s="2">
        <v>71</v>
      </c>
      <c r="O1566" s="2">
        <v>23.18</v>
      </c>
      <c r="P1566" s="2">
        <v>71.92</v>
      </c>
      <c r="Q1566" s="2">
        <v>97.52</v>
      </c>
      <c r="R1566" s="2">
        <v>200.66</v>
      </c>
      <c r="S1566" s="2">
        <v>200.66</v>
      </c>
      <c r="T1566" s="2">
        <v>24.22</v>
      </c>
      <c r="U1566" s="2">
        <v>244</v>
      </c>
      <c r="V1566" s="2" t="s">
        <v>28</v>
      </c>
      <c r="X1566" s="2"/>
      <c r="Y1566" s="2"/>
    </row>
    <row r="1567" spans="1:26" x14ac:dyDescent="0.25">
      <c r="A1567">
        <v>1566</v>
      </c>
      <c r="B1567" t="s">
        <v>1599</v>
      </c>
      <c r="C1567" s="1">
        <v>31238</v>
      </c>
      <c r="D1567" t="s">
        <v>85</v>
      </c>
      <c r="E1567" s="2" t="s">
        <v>280</v>
      </c>
      <c r="F1567" s="2" t="s">
        <v>34</v>
      </c>
      <c r="G1567" s="2" t="s">
        <v>26</v>
      </c>
      <c r="H1567" s="3">
        <v>39387</v>
      </c>
      <c r="I1567" s="2">
        <v>2007</v>
      </c>
      <c r="J1567" s="2">
        <v>2020</v>
      </c>
      <c r="K1567" s="3">
        <v>43677</v>
      </c>
      <c r="L1567" s="2">
        <v>0</v>
      </c>
      <c r="M1567" s="2" t="s">
        <v>28</v>
      </c>
      <c r="N1567" s="2">
        <v>34</v>
      </c>
      <c r="O1567" s="2">
        <v>22.31</v>
      </c>
      <c r="P1567" s="2">
        <v>34.06</v>
      </c>
      <c r="Q1567" s="2">
        <v>102.06</v>
      </c>
      <c r="R1567" s="2">
        <v>200.66</v>
      </c>
      <c r="S1567" s="2">
        <v>200.66</v>
      </c>
      <c r="T1567" s="2">
        <v>25.35</v>
      </c>
      <c r="U1567" s="2">
        <v>587</v>
      </c>
      <c r="V1567" s="2" t="s">
        <v>28</v>
      </c>
      <c r="X1567" s="2"/>
      <c r="Y1567" s="2"/>
    </row>
    <row r="1568" spans="1:26" x14ac:dyDescent="0.25">
      <c r="A1568">
        <v>1567</v>
      </c>
      <c r="B1568" t="s">
        <v>1600</v>
      </c>
      <c r="C1568" s="1">
        <v>25342</v>
      </c>
      <c r="D1568" t="s">
        <v>23</v>
      </c>
      <c r="E1568" s="2" t="s">
        <v>169</v>
      </c>
      <c r="F1568" s="2" t="s">
        <v>34</v>
      </c>
      <c r="G1568" s="2" t="s">
        <v>26</v>
      </c>
      <c r="H1568" s="3">
        <v>33909</v>
      </c>
      <c r="I1568" s="2">
        <v>1992</v>
      </c>
      <c r="J1568" s="2">
        <v>1996</v>
      </c>
      <c r="K1568" s="3">
        <v>43677</v>
      </c>
      <c r="L1568" s="2">
        <v>0</v>
      </c>
      <c r="M1568" s="2" t="s">
        <v>28</v>
      </c>
      <c r="N1568" s="2">
        <v>50</v>
      </c>
      <c r="O1568" s="2">
        <v>23.46</v>
      </c>
      <c r="P1568" s="2">
        <v>50.2</v>
      </c>
      <c r="Q1568" s="2">
        <v>90.72</v>
      </c>
      <c r="R1568" s="2">
        <v>200.66</v>
      </c>
      <c r="S1568" s="2">
        <v>200.66</v>
      </c>
      <c r="T1568" s="2">
        <v>22.53</v>
      </c>
      <c r="U1568" s="2">
        <v>102</v>
      </c>
      <c r="V1568" s="2" t="s">
        <v>28</v>
      </c>
      <c r="X1568" s="2"/>
      <c r="Y1568" s="2"/>
    </row>
    <row r="1569" spans="1:26" x14ac:dyDescent="0.25">
      <c r="A1569">
        <v>1568</v>
      </c>
      <c r="B1569" t="s">
        <v>1601</v>
      </c>
      <c r="C1569" s="1">
        <v>29612</v>
      </c>
      <c r="D1569" t="s">
        <v>23</v>
      </c>
      <c r="E1569" s="2" t="s">
        <v>169</v>
      </c>
      <c r="F1569" s="2" t="s">
        <v>34</v>
      </c>
      <c r="G1569" s="2" t="s">
        <v>26</v>
      </c>
      <c r="H1569" s="3">
        <v>37926</v>
      </c>
      <c r="I1569" s="2">
        <v>2003</v>
      </c>
      <c r="J1569" s="2">
        <v>2011</v>
      </c>
      <c r="K1569" s="3">
        <v>43677</v>
      </c>
      <c r="L1569" s="2">
        <v>0</v>
      </c>
      <c r="M1569" s="2" t="s">
        <v>28</v>
      </c>
      <c r="N1569" s="2">
        <v>38</v>
      </c>
      <c r="O1569" s="2">
        <v>22.76</v>
      </c>
      <c r="P1569" s="2">
        <v>38.51</v>
      </c>
      <c r="Q1569" s="2">
        <v>94.8</v>
      </c>
      <c r="R1569" s="2">
        <v>200.66</v>
      </c>
      <c r="S1569" s="2">
        <v>200.66</v>
      </c>
      <c r="T1569" s="2">
        <v>23.54</v>
      </c>
      <c r="U1569" s="2">
        <v>157</v>
      </c>
      <c r="V1569" s="2" t="s">
        <v>28</v>
      </c>
      <c r="X1569" s="2"/>
      <c r="Y1569" s="2"/>
    </row>
    <row r="1570" spans="1:26" x14ac:dyDescent="0.25">
      <c r="A1570">
        <v>1569</v>
      </c>
      <c r="B1570" t="s">
        <v>1602</v>
      </c>
      <c r="C1570" s="1">
        <v>24541</v>
      </c>
      <c r="D1570" t="s">
        <v>23</v>
      </c>
      <c r="E1570" s="2" t="s">
        <v>169</v>
      </c>
      <c r="F1570" s="2" t="s">
        <v>34</v>
      </c>
      <c r="G1570" s="2" t="s">
        <v>26</v>
      </c>
      <c r="H1570" s="3">
        <v>33909</v>
      </c>
      <c r="I1570" s="2">
        <v>1992</v>
      </c>
      <c r="J1570" s="2">
        <v>1995</v>
      </c>
      <c r="K1570" s="3">
        <v>43677</v>
      </c>
      <c r="L1570" s="2">
        <v>0</v>
      </c>
      <c r="M1570" s="2" t="s">
        <v>28</v>
      </c>
      <c r="N1570" s="2">
        <v>52</v>
      </c>
      <c r="O1570" s="2">
        <v>25.65</v>
      </c>
      <c r="P1570" s="2">
        <v>52.39</v>
      </c>
      <c r="Q1570" s="2">
        <v>95.25</v>
      </c>
      <c r="R1570" s="2">
        <v>200.66</v>
      </c>
      <c r="S1570" s="2">
        <v>200.66</v>
      </c>
      <c r="T1570" s="2">
        <v>23.66</v>
      </c>
      <c r="U1570" s="2">
        <v>64</v>
      </c>
      <c r="V1570" s="2" t="s">
        <v>28</v>
      </c>
      <c r="X1570" s="2"/>
      <c r="Y1570" s="2"/>
    </row>
    <row r="1571" spans="1:26" x14ac:dyDescent="0.25">
      <c r="A1571">
        <v>1570</v>
      </c>
      <c r="B1571" t="s">
        <v>1603</v>
      </c>
      <c r="C1571" s="1">
        <v>22209</v>
      </c>
      <c r="D1571" t="s">
        <v>23</v>
      </c>
      <c r="E1571" s="2" t="s">
        <v>169</v>
      </c>
      <c r="F1571" s="2" t="s">
        <v>34</v>
      </c>
      <c r="G1571" s="2" t="s">
        <v>30</v>
      </c>
      <c r="H1571" s="3">
        <v>30987</v>
      </c>
      <c r="I1571" s="2">
        <v>1984</v>
      </c>
      <c r="J1571" s="2">
        <v>1986</v>
      </c>
      <c r="K1571" s="3">
        <v>43677</v>
      </c>
      <c r="L1571" s="2">
        <v>0</v>
      </c>
      <c r="M1571" s="2" t="s">
        <v>28</v>
      </c>
      <c r="N1571" s="2">
        <v>58</v>
      </c>
      <c r="O1571" s="2">
        <v>24.03</v>
      </c>
      <c r="P1571" s="2">
        <v>58.78</v>
      </c>
      <c r="Q1571" s="2">
        <v>90.72</v>
      </c>
      <c r="R1571" s="2">
        <v>200.66</v>
      </c>
      <c r="S1571" s="2">
        <v>200.66</v>
      </c>
      <c r="T1571" s="2">
        <v>22.53</v>
      </c>
      <c r="U1571" s="2">
        <v>63</v>
      </c>
      <c r="V1571" s="2" t="s">
        <v>28</v>
      </c>
      <c r="X1571" s="2"/>
      <c r="Y1571" s="2"/>
    </row>
    <row r="1572" spans="1:26" x14ac:dyDescent="0.25">
      <c r="A1572">
        <v>1571</v>
      </c>
      <c r="B1572" t="s">
        <v>1604</v>
      </c>
      <c r="C1572" s="1">
        <v>17875</v>
      </c>
      <c r="D1572" t="s">
        <v>23</v>
      </c>
      <c r="E1572" s="2" t="s">
        <v>169</v>
      </c>
      <c r="F1572" s="2" t="s">
        <v>34</v>
      </c>
      <c r="G1572" s="2" t="s">
        <v>26</v>
      </c>
      <c r="H1572" s="3">
        <v>26238</v>
      </c>
      <c r="I1572" s="2">
        <v>1971</v>
      </c>
      <c r="J1572" s="2">
        <v>1975</v>
      </c>
      <c r="K1572" s="3">
        <v>36898</v>
      </c>
      <c r="L1572" s="2">
        <v>1</v>
      </c>
      <c r="M1572" s="2" t="s">
        <v>27</v>
      </c>
      <c r="N1572" s="2">
        <v>52</v>
      </c>
      <c r="O1572" s="2">
        <v>22.9</v>
      </c>
      <c r="P1572" s="2">
        <v>52.08</v>
      </c>
      <c r="Q1572" s="2">
        <v>86.18</v>
      </c>
      <c r="R1572" s="2">
        <v>200.66</v>
      </c>
      <c r="S1572" s="2">
        <v>200.66</v>
      </c>
      <c r="T1572" s="2">
        <v>21.4</v>
      </c>
      <c r="U1572" s="2">
        <v>120</v>
      </c>
      <c r="V1572" s="2" t="s">
        <v>28</v>
      </c>
      <c r="W1572" s="2" t="s">
        <v>4384</v>
      </c>
      <c r="X1572" s="2" t="s">
        <v>4411</v>
      </c>
      <c r="Y1572" s="2" t="s">
        <v>4386</v>
      </c>
      <c r="Z1572" s="2" t="s">
        <v>4896</v>
      </c>
    </row>
    <row r="1573" spans="1:26" x14ac:dyDescent="0.25">
      <c r="A1573">
        <v>1572</v>
      </c>
      <c r="B1573" t="s">
        <v>1605</v>
      </c>
      <c r="C1573" s="1">
        <v>25954</v>
      </c>
      <c r="D1573" t="s">
        <v>23</v>
      </c>
      <c r="E1573" s="2" t="s">
        <v>169</v>
      </c>
      <c r="F1573" s="2" t="s">
        <v>34</v>
      </c>
      <c r="G1573" s="2" t="s">
        <v>26</v>
      </c>
      <c r="H1573" s="3">
        <v>34274</v>
      </c>
      <c r="I1573" s="2">
        <v>1993</v>
      </c>
      <c r="J1573" s="2">
        <v>1996</v>
      </c>
      <c r="K1573" s="3">
        <v>43677</v>
      </c>
      <c r="L1573" s="2">
        <v>0</v>
      </c>
      <c r="M1573" s="2" t="s">
        <v>28</v>
      </c>
      <c r="N1573" s="2">
        <v>48</v>
      </c>
      <c r="O1573" s="2">
        <v>22.78</v>
      </c>
      <c r="P1573" s="2">
        <v>48.52</v>
      </c>
      <c r="Q1573" s="2">
        <v>99.79</v>
      </c>
      <c r="R1573" s="2">
        <v>200.66</v>
      </c>
      <c r="S1573" s="2">
        <v>200.66</v>
      </c>
      <c r="T1573" s="2">
        <v>24.78</v>
      </c>
      <c r="U1573" s="2">
        <v>85</v>
      </c>
      <c r="V1573" s="2" t="s">
        <v>28</v>
      </c>
      <c r="X1573" s="2"/>
      <c r="Y1573" s="2"/>
    </row>
    <row r="1574" spans="1:26" x14ac:dyDescent="0.25">
      <c r="A1574">
        <v>1573</v>
      </c>
      <c r="B1574" t="s">
        <v>1606</v>
      </c>
      <c r="C1574" s="1">
        <v>31928</v>
      </c>
      <c r="D1574" t="s">
        <v>23</v>
      </c>
      <c r="E1574" s="2" t="s">
        <v>169</v>
      </c>
      <c r="F1574" s="2" t="s">
        <v>34</v>
      </c>
      <c r="G1574" s="2" t="s">
        <v>26</v>
      </c>
      <c r="H1574" s="3">
        <v>41579</v>
      </c>
      <c r="I1574" s="2">
        <v>2013</v>
      </c>
      <c r="J1574" s="2">
        <v>2014</v>
      </c>
      <c r="K1574" s="3">
        <v>43677</v>
      </c>
      <c r="L1574" s="2">
        <v>0</v>
      </c>
      <c r="M1574" s="2" t="s">
        <v>28</v>
      </c>
      <c r="N1574" s="2">
        <v>32</v>
      </c>
      <c r="O1574" s="2">
        <v>26.42</v>
      </c>
      <c r="P1574" s="2">
        <v>32.17</v>
      </c>
      <c r="Q1574" s="2">
        <v>99.79</v>
      </c>
      <c r="R1574" s="2">
        <v>200.66</v>
      </c>
      <c r="S1574" s="2">
        <v>200.66</v>
      </c>
      <c r="T1574" s="2">
        <v>24.78</v>
      </c>
      <c r="U1574" s="2">
        <v>2</v>
      </c>
      <c r="V1574" s="2" t="s">
        <v>28</v>
      </c>
      <c r="X1574" s="2"/>
      <c r="Y1574" s="2"/>
    </row>
    <row r="1575" spans="1:26" x14ac:dyDescent="0.25">
      <c r="A1575">
        <v>1574</v>
      </c>
      <c r="B1575" t="s">
        <v>1607</v>
      </c>
      <c r="C1575" s="1">
        <v>22134</v>
      </c>
      <c r="D1575" t="s">
        <v>23</v>
      </c>
      <c r="E1575" s="2" t="s">
        <v>772</v>
      </c>
      <c r="F1575" s="2" t="s">
        <v>34</v>
      </c>
      <c r="G1575" s="2" t="s">
        <v>26</v>
      </c>
      <c r="H1575" s="3">
        <v>30621</v>
      </c>
      <c r="I1575" s="2">
        <v>1983</v>
      </c>
      <c r="J1575" s="2">
        <v>2000</v>
      </c>
      <c r="K1575" s="3">
        <v>43677</v>
      </c>
      <c r="L1575" s="2">
        <v>0</v>
      </c>
      <c r="M1575" s="2" t="s">
        <v>28</v>
      </c>
      <c r="N1575" s="2">
        <v>58</v>
      </c>
      <c r="O1575" s="2">
        <v>23.24</v>
      </c>
      <c r="P1575" s="2">
        <v>58.98</v>
      </c>
      <c r="Q1575" s="2">
        <v>92.99</v>
      </c>
      <c r="R1575" s="2">
        <v>200.66</v>
      </c>
      <c r="S1575" s="2">
        <v>200.66</v>
      </c>
      <c r="T1575" s="2">
        <v>23.09</v>
      </c>
      <c r="U1575" s="2">
        <v>1209</v>
      </c>
      <c r="V1575" s="2" t="s">
        <v>28</v>
      </c>
      <c r="X1575" s="2"/>
      <c r="Y1575" s="2"/>
    </row>
    <row r="1576" spans="1:26" x14ac:dyDescent="0.25">
      <c r="A1576">
        <v>1575</v>
      </c>
      <c r="B1576" t="s">
        <v>1608</v>
      </c>
      <c r="C1576" s="1">
        <v>19729</v>
      </c>
      <c r="D1576" t="s">
        <v>23</v>
      </c>
      <c r="E1576" s="2" t="s">
        <v>169</v>
      </c>
      <c r="F1576" s="2" t="s">
        <v>34</v>
      </c>
      <c r="G1576" s="2" t="s">
        <v>26</v>
      </c>
      <c r="H1576" s="3">
        <v>28065</v>
      </c>
      <c r="I1576" s="2">
        <v>1976</v>
      </c>
      <c r="J1576" s="2">
        <v>1991</v>
      </c>
      <c r="K1576" s="3">
        <v>43677</v>
      </c>
      <c r="L1576" s="2">
        <v>0</v>
      </c>
      <c r="M1576" s="2" t="s">
        <v>28</v>
      </c>
      <c r="N1576" s="2">
        <v>65</v>
      </c>
      <c r="O1576" s="2">
        <v>22.82</v>
      </c>
      <c r="P1576" s="2">
        <v>65.569999999999993</v>
      </c>
      <c r="Q1576" s="2">
        <v>86.18</v>
      </c>
      <c r="R1576" s="2">
        <v>200.66</v>
      </c>
      <c r="S1576" s="2">
        <v>200.66</v>
      </c>
      <c r="T1576" s="2">
        <v>21.4</v>
      </c>
      <c r="U1576" s="2">
        <v>1193</v>
      </c>
      <c r="V1576" s="2" t="s">
        <v>28</v>
      </c>
      <c r="X1576" s="2"/>
      <c r="Y1576" s="2"/>
    </row>
    <row r="1577" spans="1:26" x14ac:dyDescent="0.25">
      <c r="A1577">
        <v>1576</v>
      </c>
      <c r="B1577" t="s">
        <v>1609</v>
      </c>
      <c r="C1577" s="1">
        <v>33055</v>
      </c>
      <c r="D1577" t="s">
        <v>85</v>
      </c>
      <c r="E1577" s="2" t="s">
        <v>169</v>
      </c>
      <c r="F1577" s="2" t="s">
        <v>34</v>
      </c>
      <c r="G1577" s="2" t="s">
        <v>26</v>
      </c>
      <c r="H1577" s="3">
        <v>41944</v>
      </c>
      <c r="I1577" s="2">
        <v>2014</v>
      </c>
      <c r="J1577" s="2">
        <v>2020</v>
      </c>
      <c r="K1577" s="3">
        <v>43677</v>
      </c>
      <c r="L1577" s="2">
        <v>0</v>
      </c>
      <c r="M1577" s="2" t="s">
        <v>28</v>
      </c>
      <c r="N1577" s="2">
        <v>29</v>
      </c>
      <c r="O1577" s="2">
        <v>24.34</v>
      </c>
      <c r="P1577" s="2">
        <v>29.08</v>
      </c>
      <c r="Q1577" s="2">
        <v>95.25</v>
      </c>
      <c r="R1577" s="2">
        <v>200.66</v>
      </c>
      <c r="S1577" s="2">
        <v>200.66</v>
      </c>
      <c r="T1577" s="2">
        <v>23.66</v>
      </c>
      <c r="U1577" s="2">
        <v>50</v>
      </c>
      <c r="V1577" s="2" t="s">
        <v>28</v>
      </c>
      <c r="X1577" s="2"/>
      <c r="Y1577" s="2"/>
    </row>
    <row r="1578" spans="1:26" x14ac:dyDescent="0.25">
      <c r="A1578">
        <v>1577</v>
      </c>
      <c r="B1578" t="s">
        <v>1610</v>
      </c>
      <c r="C1578" s="1">
        <v>13419</v>
      </c>
      <c r="D1578" t="s">
        <v>23</v>
      </c>
      <c r="E1578" s="2" t="s">
        <v>169</v>
      </c>
      <c r="F1578" s="2" t="s">
        <v>34</v>
      </c>
      <c r="G1578" s="2" t="s">
        <v>30</v>
      </c>
      <c r="H1578" s="3">
        <v>21490</v>
      </c>
      <c r="I1578" s="2">
        <v>1958</v>
      </c>
      <c r="J1578" s="2">
        <v>1966</v>
      </c>
      <c r="K1578" s="3">
        <v>43677</v>
      </c>
      <c r="L1578" s="2">
        <v>0</v>
      </c>
      <c r="M1578" s="2" t="s">
        <v>28</v>
      </c>
      <c r="N1578" s="2">
        <v>82</v>
      </c>
      <c r="O1578" s="2">
        <v>22.1</v>
      </c>
      <c r="P1578" s="2">
        <v>82.84</v>
      </c>
      <c r="Q1578" s="2">
        <v>95.25</v>
      </c>
      <c r="R1578" s="2">
        <v>200.66</v>
      </c>
      <c r="S1578" s="2">
        <v>200.66</v>
      </c>
      <c r="T1578" s="2">
        <v>23.66</v>
      </c>
      <c r="U1578" s="2">
        <v>423</v>
      </c>
      <c r="V1578" s="2" t="s">
        <v>28</v>
      </c>
      <c r="X1578" s="2"/>
      <c r="Y1578" s="2"/>
    </row>
    <row r="1579" spans="1:26" x14ac:dyDescent="0.25">
      <c r="A1579">
        <v>1578</v>
      </c>
      <c r="B1579" t="s">
        <v>1611</v>
      </c>
      <c r="C1579" s="1">
        <v>28328</v>
      </c>
      <c r="D1579" t="s">
        <v>23</v>
      </c>
      <c r="E1579" s="2" t="s">
        <v>772</v>
      </c>
      <c r="F1579" s="2" t="s">
        <v>34</v>
      </c>
      <c r="G1579" s="2" t="s">
        <v>26</v>
      </c>
      <c r="H1579" s="3">
        <v>37926</v>
      </c>
      <c r="I1579" s="2">
        <v>2003</v>
      </c>
      <c r="J1579" s="2">
        <v>2004</v>
      </c>
      <c r="K1579" s="3">
        <v>43677</v>
      </c>
      <c r="L1579" s="2">
        <v>0</v>
      </c>
      <c r="M1579" s="2" t="s">
        <v>28</v>
      </c>
      <c r="N1579" s="2">
        <v>42</v>
      </c>
      <c r="O1579" s="2">
        <v>26.28</v>
      </c>
      <c r="P1579" s="2">
        <v>42.02</v>
      </c>
      <c r="Q1579" s="2">
        <v>92.08</v>
      </c>
      <c r="R1579" s="2">
        <v>200.66</v>
      </c>
      <c r="S1579" s="2">
        <v>200.66</v>
      </c>
      <c r="T1579" s="2">
        <v>22.87</v>
      </c>
      <c r="U1579" s="2">
        <v>7</v>
      </c>
      <c r="V1579" s="2" t="s">
        <v>28</v>
      </c>
      <c r="X1579" s="2"/>
      <c r="Y1579" s="2"/>
    </row>
    <row r="1580" spans="1:26" x14ac:dyDescent="0.25">
      <c r="A1580">
        <v>1579</v>
      </c>
      <c r="B1580" t="s">
        <v>1612</v>
      </c>
      <c r="C1580" s="1">
        <v>23801</v>
      </c>
      <c r="D1580" t="s">
        <v>23</v>
      </c>
      <c r="E1580" s="2" t="s">
        <v>280</v>
      </c>
      <c r="F1580" s="2" t="s">
        <v>34</v>
      </c>
      <c r="G1580" s="2" t="s">
        <v>26</v>
      </c>
      <c r="H1580" s="3">
        <v>32448</v>
      </c>
      <c r="I1580" s="2">
        <v>1988</v>
      </c>
      <c r="J1580" s="2">
        <v>1999</v>
      </c>
      <c r="K1580" s="3">
        <v>43677</v>
      </c>
      <c r="L1580" s="2">
        <v>0</v>
      </c>
      <c r="M1580" s="2" t="s">
        <v>28</v>
      </c>
      <c r="N1580" s="2">
        <v>54</v>
      </c>
      <c r="O1580" s="2">
        <v>23.67</v>
      </c>
      <c r="P1580" s="2">
        <v>54.42</v>
      </c>
      <c r="Q1580" s="2">
        <v>94.8</v>
      </c>
      <c r="R1580" s="2">
        <v>200.66</v>
      </c>
      <c r="S1580" s="2">
        <v>200.66</v>
      </c>
      <c r="T1580" s="2">
        <v>23.54</v>
      </c>
      <c r="U1580" s="2">
        <v>583</v>
      </c>
      <c r="V1580" s="2" t="s">
        <v>28</v>
      </c>
      <c r="X1580" s="2"/>
      <c r="Y1580" s="2"/>
    </row>
    <row r="1581" spans="1:26" x14ac:dyDescent="0.25">
      <c r="A1581">
        <v>1580</v>
      </c>
      <c r="B1581" t="s">
        <v>1613</v>
      </c>
      <c r="C1581" s="1">
        <v>32321</v>
      </c>
      <c r="D1581" t="s">
        <v>23</v>
      </c>
      <c r="E1581" s="2" t="s">
        <v>169</v>
      </c>
      <c r="F1581" s="2" t="s">
        <v>34</v>
      </c>
      <c r="G1581" s="2" t="s">
        <v>43</v>
      </c>
      <c r="H1581" s="3">
        <v>40483</v>
      </c>
      <c r="I1581" s="2">
        <v>2010</v>
      </c>
      <c r="J1581" s="2">
        <v>2015</v>
      </c>
      <c r="K1581" s="3">
        <v>43677</v>
      </c>
      <c r="L1581" s="2">
        <v>0</v>
      </c>
      <c r="M1581" s="2" t="s">
        <v>28</v>
      </c>
      <c r="N1581" s="2">
        <v>31</v>
      </c>
      <c r="O1581" s="2">
        <v>22.35</v>
      </c>
      <c r="P1581" s="2">
        <v>31.09</v>
      </c>
      <c r="Q1581" s="2">
        <v>95.25</v>
      </c>
      <c r="R1581" s="2">
        <v>200.66</v>
      </c>
      <c r="S1581" s="2">
        <v>200.66</v>
      </c>
      <c r="T1581" s="2">
        <v>23.66</v>
      </c>
      <c r="U1581" s="2">
        <v>251</v>
      </c>
      <c r="V1581" s="2" t="s">
        <v>28</v>
      </c>
      <c r="X1581" s="2"/>
      <c r="Y1581" s="2"/>
    </row>
    <row r="1582" spans="1:26" x14ac:dyDescent="0.25">
      <c r="A1582">
        <v>1581</v>
      </c>
      <c r="B1582" t="s">
        <v>1614</v>
      </c>
      <c r="C1582" s="1">
        <v>26729</v>
      </c>
      <c r="D1582" t="s">
        <v>23</v>
      </c>
      <c r="E1582" s="2" t="s">
        <v>772</v>
      </c>
      <c r="F1582" s="2" t="s">
        <v>34</v>
      </c>
      <c r="G1582" s="2" t="s">
        <v>26</v>
      </c>
      <c r="H1582" s="3">
        <v>35004</v>
      </c>
      <c r="I1582" s="2">
        <v>1995</v>
      </c>
      <c r="J1582" s="2">
        <v>2010</v>
      </c>
      <c r="K1582" s="3">
        <v>43677</v>
      </c>
      <c r="L1582" s="2">
        <v>0</v>
      </c>
      <c r="M1582" s="2" t="s">
        <v>28</v>
      </c>
      <c r="N1582" s="2">
        <v>46</v>
      </c>
      <c r="O1582" s="2">
        <v>22.66</v>
      </c>
      <c r="P1582" s="2">
        <v>46.4</v>
      </c>
      <c r="Q1582" s="2">
        <v>97.52</v>
      </c>
      <c r="R1582" s="2">
        <v>200.66</v>
      </c>
      <c r="S1582" s="2">
        <v>200.66</v>
      </c>
      <c r="T1582" s="2">
        <v>24.22</v>
      </c>
      <c r="U1582" s="2">
        <v>1103</v>
      </c>
      <c r="V1582" s="2" t="s">
        <v>28</v>
      </c>
      <c r="X1582" s="2"/>
      <c r="Y1582" s="2"/>
    </row>
    <row r="1583" spans="1:26" x14ac:dyDescent="0.25">
      <c r="A1583">
        <v>1582</v>
      </c>
      <c r="B1583" t="s">
        <v>1615</v>
      </c>
      <c r="C1583" s="1">
        <v>19819</v>
      </c>
      <c r="D1583" t="s">
        <v>23</v>
      </c>
      <c r="E1583" s="2" t="s">
        <v>169</v>
      </c>
      <c r="F1583" s="2" t="s">
        <v>34</v>
      </c>
      <c r="G1583" s="2" t="s">
        <v>26</v>
      </c>
      <c r="H1583" s="3">
        <v>28430</v>
      </c>
      <c r="I1583" s="2">
        <v>1977</v>
      </c>
      <c r="J1583" s="2">
        <v>1978</v>
      </c>
      <c r="K1583" s="3">
        <v>37755</v>
      </c>
      <c r="L1583" s="2">
        <v>1</v>
      </c>
      <c r="M1583" s="2" t="s">
        <v>27</v>
      </c>
      <c r="N1583" s="2">
        <v>49</v>
      </c>
      <c r="O1583" s="2">
        <v>23.58</v>
      </c>
      <c r="P1583" s="2">
        <v>49.11</v>
      </c>
      <c r="Q1583" s="2">
        <v>97.52</v>
      </c>
      <c r="R1583" s="2">
        <v>200.66</v>
      </c>
      <c r="S1583" s="2">
        <v>200.66</v>
      </c>
      <c r="T1583" s="2">
        <v>24.22</v>
      </c>
      <c r="U1583" s="2">
        <v>20</v>
      </c>
      <c r="V1583" s="2" t="s">
        <v>28</v>
      </c>
      <c r="W1583" s="2" t="s">
        <v>4395</v>
      </c>
      <c r="X1583" s="2" t="s">
        <v>4611</v>
      </c>
      <c r="Y1583" s="2" t="s">
        <v>4612</v>
      </c>
      <c r="Z1583" s="2" t="s">
        <v>4435</v>
      </c>
    </row>
    <row r="1584" spans="1:26" x14ac:dyDescent="0.25">
      <c r="A1584">
        <v>1583</v>
      </c>
      <c r="B1584" t="s">
        <v>1616</v>
      </c>
      <c r="C1584" s="1">
        <v>31103</v>
      </c>
      <c r="D1584" t="s">
        <v>23</v>
      </c>
      <c r="E1584" s="2" t="s">
        <v>169</v>
      </c>
      <c r="F1584" s="2" t="s">
        <v>25</v>
      </c>
      <c r="G1584" s="2" t="s">
        <v>26</v>
      </c>
      <c r="H1584" s="3">
        <v>40483</v>
      </c>
      <c r="I1584" s="2">
        <v>2010</v>
      </c>
      <c r="J1584" s="2">
        <v>2012</v>
      </c>
      <c r="K1584" s="3">
        <v>43677</v>
      </c>
      <c r="L1584" s="2">
        <v>0</v>
      </c>
      <c r="M1584" s="2" t="s">
        <v>28</v>
      </c>
      <c r="N1584" s="2">
        <v>34</v>
      </c>
      <c r="O1584" s="2">
        <v>25.68</v>
      </c>
      <c r="P1584" s="2">
        <v>34.43</v>
      </c>
      <c r="Q1584" s="2">
        <v>99.79</v>
      </c>
      <c r="R1584" s="2">
        <v>200.66</v>
      </c>
      <c r="S1584" s="2">
        <v>200.66</v>
      </c>
      <c r="T1584" s="2">
        <v>24.78</v>
      </c>
      <c r="U1584" s="2">
        <v>111</v>
      </c>
      <c r="V1584" s="2" t="s">
        <v>28</v>
      </c>
      <c r="X1584" s="2"/>
      <c r="Y1584" s="2"/>
    </row>
    <row r="1585" spans="1:26" x14ac:dyDescent="0.25">
      <c r="A1585">
        <v>1584</v>
      </c>
      <c r="B1585" t="s">
        <v>1617</v>
      </c>
      <c r="C1585" s="1">
        <v>26537</v>
      </c>
      <c r="D1585" t="s">
        <v>23</v>
      </c>
      <c r="E1585" s="2" t="s">
        <v>169</v>
      </c>
      <c r="F1585" s="2" t="s">
        <v>34</v>
      </c>
      <c r="G1585" s="2" t="s">
        <v>26</v>
      </c>
      <c r="H1585" s="3">
        <v>35004</v>
      </c>
      <c r="I1585" s="2">
        <v>1995</v>
      </c>
      <c r="J1585" s="2">
        <v>1996</v>
      </c>
      <c r="K1585" s="3">
        <v>43677</v>
      </c>
      <c r="L1585" s="2">
        <v>0</v>
      </c>
      <c r="M1585" s="2" t="s">
        <v>28</v>
      </c>
      <c r="N1585" s="2">
        <v>46</v>
      </c>
      <c r="O1585" s="2">
        <v>23.18</v>
      </c>
      <c r="P1585" s="2">
        <v>46.93</v>
      </c>
      <c r="Q1585" s="2">
        <v>95.25</v>
      </c>
      <c r="R1585" s="2">
        <v>200.66</v>
      </c>
      <c r="S1585" s="2">
        <v>200.66</v>
      </c>
      <c r="T1585" s="2">
        <v>23.66</v>
      </c>
      <c r="U1585" s="2">
        <v>28</v>
      </c>
      <c r="V1585" s="2" t="s">
        <v>28</v>
      </c>
      <c r="X1585" s="2"/>
      <c r="Y1585" s="2"/>
    </row>
    <row r="1586" spans="1:26" x14ac:dyDescent="0.25">
      <c r="A1586">
        <v>1585</v>
      </c>
      <c r="B1586" t="s">
        <v>1618</v>
      </c>
      <c r="C1586" s="1">
        <v>27846</v>
      </c>
      <c r="D1586" t="s">
        <v>23</v>
      </c>
      <c r="E1586" s="2" t="s">
        <v>169</v>
      </c>
      <c r="F1586" s="2" t="s">
        <v>34</v>
      </c>
      <c r="G1586" s="2" t="s">
        <v>26</v>
      </c>
      <c r="H1586" s="3">
        <v>35735</v>
      </c>
      <c r="I1586" s="2">
        <v>1997</v>
      </c>
      <c r="J1586" s="2">
        <v>2007</v>
      </c>
      <c r="K1586" s="3">
        <v>43677</v>
      </c>
      <c r="L1586" s="2">
        <v>0</v>
      </c>
      <c r="M1586" s="2" t="s">
        <v>28</v>
      </c>
      <c r="N1586" s="2">
        <v>43</v>
      </c>
      <c r="O1586" s="2">
        <v>21.6</v>
      </c>
      <c r="P1586" s="2">
        <v>43.34</v>
      </c>
      <c r="Q1586" s="2">
        <v>117.93</v>
      </c>
      <c r="R1586" s="2">
        <v>200.66</v>
      </c>
      <c r="S1586" s="2">
        <v>200.66</v>
      </c>
      <c r="T1586" s="2">
        <v>29.29</v>
      </c>
      <c r="U1586" s="2">
        <v>440</v>
      </c>
      <c r="V1586" s="2" t="s">
        <v>28</v>
      </c>
      <c r="X1586" s="2"/>
      <c r="Y1586" s="2"/>
    </row>
    <row r="1587" spans="1:26" x14ac:dyDescent="0.25">
      <c r="A1587">
        <v>1586</v>
      </c>
      <c r="B1587" t="s">
        <v>1619</v>
      </c>
      <c r="C1587" s="1">
        <v>33906</v>
      </c>
      <c r="D1587" t="s">
        <v>85</v>
      </c>
      <c r="E1587" s="2" t="s">
        <v>772</v>
      </c>
      <c r="F1587" s="2" t="s">
        <v>25</v>
      </c>
      <c r="G1587" s="2" t="s">
        <v>30</v>
      </c>
      <c r="H1587" s="3">
        <v>41214</v>
      </c>
      <c r="I1587" s="2">
        <v>2012</v>
      </c>
      <c r="J1587" s="2">
        <v>2020</v>
      </c>
      <c r="K1587" s="3">
        <v>43677</v>
      </c>
      <c r="L1587" s="2">
        <v>0</v>
      </c>
      <c r="M1587" s="2" t="s">
        <v>28</v>
      </c>
      <c r="N1587" s="2">
        <v>26</v>
      </c>
      <c r="O1587" s="2">
        <v>20.010000000000002</v>
      </c>
      <c r="P1587" s="2">
        <v>26.75</v>
      </c>
      <c r="Q1587" s="2">
        <v>92.99</v>
      </c>
      <c r="R1587" s="2">
        <v>200.66</v>
      </c>
      <c r="S1587" s="2">
        <v>200.66</v>
      </c>
      <c r="T1587" s="2">
        <v>23.09</v>
      </c>
      <c r="U1587" s="2">
        <v>170</v>
      </c>
      <c r="V1587" s="2" t="s">
        <v>28</v>
      </c>
      <c r="X1587" s="2"/>
      <c r="Y1587" s="2"/>
    </row>
    <row r="1588" spans="1:26" x14ac:dyDescent="0.25">
      <c r="A1588">
        <v>1587</v>
      </c>
      <c r="B1588" t="s">
        <v>1620</v>
      </c>
      <c r="C1588" s="1">
        <v>25408</v>
      </c>
      <c r="D1588" t="s">
        <v>23</v>
      </c>
      <c r="E1588" s="2" t="s">
        <v>280</v>
      </c>
      <c r="F1588" s="2" t="s">
        <v>25</v>
      </c>
      <c r="G1588" s="2" t="s">
        <v>26</v>
      </c>
      <c r="H1588" s="3">
        <v>33543</v>
      </c>
      <c r="I1588" s="2">
        <v>1991</v>
      </c>
      <c r="J1588" s="2">
        <v>2004</v>
      </c>
      <c r="K1588" s="3">
        <v>43677</v>
      </c>
      <c r="L1588" s="2">
        <v>0</v>
      </c>
      <c r="M1588" s="2" t="s">
        <v>28</v>
      </c>
      <c r="N1588" s="2">
        <v>50</v>
      </c>
      <c r="O1588" s="2">
        <v>22.27</v>
      </c>
      <c r="P1588" s="2">
        <v>50.02</v>
      </c>
      <c r="Q1588" s="2">
        <v>104.33</v>
      </c>
      <c r="R1588" s="2">
        <v>200.66</v>
      </c>
      <c r="S1588" s="2">
        <v>200.66</v>
      </c>
      <c r="T1588" s="2">
        <v>25.91</v>
      </c>
      <c r="U1588" s="2">
        <v>930</v>
      </c>
      <c r="V1588" s="2" t="s">
        <v>28</v>
      </c>
      <c r="X1588" s="2"/>
      <c r="Y1588" s="2"/>
    </row>
    <row r="1589" spans="1:26" x14ac:dyDescent="0.25">
      <c r="A1589">
        <v>1588</v>
      </c>
      <c r="B1589" t="s">
        <v>1621</v>
      </c>
      <c r="C1589" s="1">
        <v>15577</v>
      </c>
      <c r="D1589" t="s">
        <v>23</v>
      </c>
      <c r="E1589" s="2" t="s">
        <v>80</v>
      </c>
      <c r="F1589" s="2" t="s">
        <v>34</v>
      </c>
      <c r="G1589" s="2" t="s">
        <v>26</v>
      </c>
      <c r="H1589" s="3">
        <v>24047</v>
      </c>
      <c r="I1589" s="2">
        <v>1965</v>
      </c>
      <c r="J1589" s="2">
        <v>1966</v>
      </c>
      <c r="K1589" s="3">
        <v>43677</v>
      </c>
      <c r="L1589" s="2">
        <v>0</v>
      </c>
      <c r="M1589" s="2" t="s">
        <v>28</v>
      </c>
      <c r="N1589" s="2">
        <v>76</v>
      </c>
      <c r="O1589" s="2">
        <v>23.19</v>
      </c>
      <c r="P1589" s="2">
        <v>76.930000000000007</v>
      </c>
      <c r="Q1589" s="2">
        <v>95.25</v>
      </c>
      <c r="R1589" s="2">
        <v>200.66</v>
      </c>
      <c r="S1589" s="2">
        <v>200.66</v>
      </c>
      <c r="T1589" s="2">
        <v>23.66</v>
      </c>
      <c r="U1589" s="2">
        <v>2</v>
      </c>
      <c r="V1589" s="2" t="s">
        <v>28</v>
      </c>
      <c r="X1589" s="2"/>
      <c r="Y1589" s="2"/>
    </row>
    <row r="1590" spans="1:26" x14ac:dyDescent="0.25">
      <c r="A1590">
        <v>1589</v>
      </c>
      <c r="B1590" t="s">
        <v>1622</v>
      </c>
      <c r="C1590" s="1">
        <v>23718</v>
      </c>
      <c r="D1590" t="s">
        <v>23</v>
      </c>
      <c r="E1590" s="2" t="s">
        <v>169</v>
      </c>
      <c r="F1590" s="2" t="s">
        <v>34</v>
      </c>
      <c r="G1590" s="2" t="s">
        <v>26</v>
      </c>
      <c r="H1590" s="3">
        <v>32448</v>
      </c>
      <c r="I1590" s="2">
        <v>1988</v>
      </c>
      <c r="J1590" s="2">
        <v>1992</v>
      </c>
      <c r="K1590" s="3">
        <v>37770</v>
      </c>
      <c r="L1590" s="2">
        <v>1</v>
      </c>
      <c r="M1590" s="2" t="s">
        <v>27</v>
      </c>
      <c r="N1590" s="2">
        <v>38</v>
      </c>
      <c r="O1590" s="2">
        <v>23.9</v>
      </c>
      <c r="P1590" s="2">
        <v>38.47</v>
      </c>
      <c r="Q1590" s="2">
        <v>92.99</v>
      </c>
      <c r="R1590" s="2">
        <v>200.66</v>
      </c>
      <c r="S1590" s="2">
        <v>200.66</v>
      </c>
      <c r="T1590" s="2">
        <v>23.09</v>
      </c>
      <c r="U1590" s="2">
        <v>147</v>
      </c>
      <c r="V1590" s="2" t="s">
        <v>28</v>
      </c>
      <c r="W1590" s="2" t="s">
        <v>4384</v>
      </c>
      <c r="X1590" s="2" t="s">
        <v>4411</v>
      </c>
      <c r="Y1590" s="2" t="s">
        <v>4386</v>
      </c>
      <c r="Z1590" s="2" t="s">
        <v>4896</v>
      </c>
    </row>
    <row r="1591" spans="1:26" x14ac:dyDescent="0.25">
      <c r="A1591">
        <v>1590</v>
      </c>
      <c r="B1591" t="s">
        <v>1623</v>
      </c>
      <c r="C1591" s="1">
        <v>18572</v>
      </c>
      <c r="D1591" t="s">
        <v>23</v>
      </c>
      <c r="E1591" s="2" t="s">
        <v>169</v>
      </c>
      <c r="F1591" s="2" t="s">
        <v>34</v>
      </c>
      <c r="G1591" s="2" t="s">
        <v>30</v>
      </c>
      <c r="H1591" s="3">
        <v>26969</v>
      </c>
      <c r="I1591" s="2">
        <v>1973</v>
      </c>
      <c r="J1591" s="2">
        <v>1974</v>
      </c>
      <c r="K1591" s="3">
        <v>43677</v>
      </c>
      <c r="L1591" s="2">
        <v>0</v>
      </c>
      <c r="M1591" s="2" t="s">
        <v>28</v>
      </c>
      <c r="N1591" s="2">
        <v>68</v>
      </c>
      <c r="O1591" s="2">
        <v>22.99</v>
      </c>
      <c r="P1591" s="2">
        <v>68.73</v>
      </c>
      <c r="Q1591" s="2">
        <v>102.06</v>
      </c>
      <c r="R1591" s="2">
        <v>200.66</v>
      </c>
      <c r="S1591" s="2">
        <v>200.66</v>
      </c>
      <c r="T1591" s="2">
        <v>25.35</v>
      </c>
      <c r="U1591" s="2">
        <v>35</v>
      </c>
      <c r="V1591" s="2" t="s">
        <v>28</v>
      </c>
      <c r="X1591" s="2"/>
      <c r="Y1591" s="2"/>
    </row>
    <row r="1592" spans="1:26" x14ac:dyDescent="0.25">
      <c r="A1592">
        <v>1591</v>
      </c>
      <c r="B1592" t="s">
        <v>1624</v>
      </c>
      <c r="C1592" s="1">
        <v>29951</v>
      </c>
      <c r="D1592" t="s">
        <v>23</v>
      </c>
      <c r="E1592" s="2" t="s">
        <v>280</v>
      </c>
      <c r="F1592" s="2" t="s">
        <v>25</v>
      </c>
      <c r="G1592" s="2" t="s">
        <v>43</v>
      </c>
      <c r="H1592" s="3">
        <v>38657</v>
      </c>
      <c r="I1592" s="2">
        <v>2005</v>
      </c>
      <c r="J1592" s="2">
        <v>2015</v>
      </c>
      <c r="K1592" s="3">
        <v>43677</v>
      </c>
      <c r="L1592" s="2">
        <v>0</v>
      </c>
      <c r="M1592" s="2" t="s">
        <v>28</v>
      </c>
      <c r="N1592" s="2">
        <v>37</v>
      </c>
      <c r="O1592" s="2">
        <v>23.84</v>
      </c>
      <c r="P1592" s="2">
        <v>37.58</v>
      </c>
      <c r="Q1592" s="2">
        <v>88.45</v>
      </c>
      <c r="R1592" s="2">
        <v>200.66</v>
      </c>
      <c r="S1592" s="2">
        <v>200.66</v>
      </c>
      <c r="T1592" s="2">
        <v>21.97</v>
      </c>
      <c r="U1592" s="2">
        <v>549</v>
      </c>
      <c r="V1592" s="2" t="s">
        <v>28</v>
      </c>
      <c r="X1592" s="2"/>
      <c r="Y1592" s="2"/>
    </row>
    <row r="1593" spans="1:26" x14ac:dyDescent="0.25">
      <c r="A1593">
        <v>1592</v>
      </c>
      <c r="B1593" t="s">
        <v>1625</v>
      </c>
      <c r="C1593" s="1">
        <v>20647</v>
      </c>
      <c r="D1593" t="s">
        <v>23</v>
      </c>
      <c r="E1593" s="2" t="s">
        <v>169</v>
      </c>
      <c r="F1593" s="2" t="s">
        <v>34</v>
      </c>
      <c r="G1593" s="2" t="s">
        <v>26</v>
      </c>
      <c r="H1593" s="3">
        <v>29526</v>
      </c>
      <c r="I1593" s="2">
        <v>1980</v>
      </c>
      <c r="J1593" s="2">
        <v>1984</v>
      </c>
      <c r="K1593" s="3">
        <v>43677</v>
      </c>
      <c r="L1593" s="2">
        <v>0</v>
      </c>
      <c r="M1593" s="2" t="s">
        <v>28</v>
      </c>
      <c r="N1593" s="2">
        <v>63</v>
      </c>
      <c r="O1593" s="2">
        <v>24.31</v>
      </c>
      <c r="P1593" s="2">
        <v>63.05</v>
      </c>
      <c r="Q1593" s="2">
        <v>86.18</v>
      </c>
      <c r="R1593" s="2">
        <v>200.66</v>
      </c>
      <c r="S1593" s="2">
        <v>200.66</v>
      </c>
      <c r="T1593" s="2">
        <v>21.4</v>
      </c>
      <c r="U1593" s="2">
        <v>166</v>
      </c>
      <c r="V1593" s="2" t="s">
        <v>28</v>
      </c>
      <c r="X1593" s="2"/>
      <c r="Y1593" s="2"/>
    </row>
    <row r="1594" spans="1:26" x14ac:dyDescent="0.25">
      <c r="A1594">
        <v>1593</v>
      </c>
      <c r="B1594" t="s">
        <v>1626</v>
      </c>
      <c r="C1594" s="1">
        <v>18299</v>
      </c>
      <c r="D1594" t="s">
        <v>23</v>
      </c>
      <c r="E1594" s="2" t="s">
        <v>169</v>
      </c>
      <c r="F1594" s="2" t="s">
        <v>34</v>
      </c>
      <c r="G1594" s="2" t="s">
        <v>26</v>
      </c>
      <c r="H1594" s="3">
        <v>26969</v>
      </c>
      <c r="I1594" s="2">
        <v>1973</v>
      </c>
      <c r="J1594" s="2">
        <v>1974</v>
      </c>
      <c r="K1594" s="3">
        <v>43677</v>
      </c>
      <c r="L1594" s="2">
        <v>0</v>
      </c>
      <c r="M1594" s="2" t="s">
        <v>28</v>
      </c>
      <c r="N1594" s="2">
        <v>69</v>
      </c>
      <c r="O1594" s="2">
        <v>23.74</v>
      </c>
      <c r="P1594" s="2">
        <v>69.48</v>
      </c>
      <c r="Q1594" s="2">
        <v>90.72</v>
      </c>
      <c r="R1594" s="2">
        <v>200.66</v>
      </c>
      <c r="S1594" s="2">
        <v>200.66</v>
      </c>
      <c r="T1594" s="2">
        <v>22.53</v>
      </c>
      <c r="U1594" s="2">
        <v>6</v>
      </c>
      <c r="V1594" s="2" t="s">
        <v>28</v>
      </c>
      <c r="X1594" s="2"/>
      <c r="Y1594" s="2"/>
    </row>
    <row r="1595" spans="1:26" x14ac:dyDescent="0.25">
      <c r="A1595">
        <v>1594</v>
      </c>
      <c r="B1595" t="s">
        <v>1627</v>
      </c>
      <c r="C1595" s="1">
        <v>23947</v>
      </c>
      <c r="D1595" t="s">
        <v>23</v>
      </c>
      <c r="E1595" s="2" t="s">
        <v>1363</v>
      </c>
      <c r="F1595" s="2" t="s">
        <v>25</v>
      </c>
      <c r="G1595" s="2" t="s">
        <v>30</v>
      </c>
      <c r="H1595" s="3">
        <v>34274</v>
      </c>
      <c r="I1595" s="2">
        <v>1993</v>
      </c>
      <c r="J1595" s="2">
        <v>1999</v>
      </c>
      <c r="K1595" s="3">
        <v>43677</v>
      </c>
      <c r="L1595" s="2">
        <v>0</v>
      </c>
      <c r="M1595" s="2" t="s">
        <v>28</v>
      </c>
      <c r="N1595" s="2">
        <v>54</v>
      </c>
      <c r="O1595" s="2">
        <v>28.27</v>
      </c>
      <c r="P1595" s="2">
        <v>54.02</v>
      </c>
      <c r="Q1595" s="2">
        <v>92.99</v>
      </c>
      <c r="R1595" s="2">
        <v>200.66</v>
      </c>
      <c r="S1595" s="2">
        <v>200.66</v>
      </c>
      <c r="T1595" s="2">
        <v>23.09</v>
      </c>
      <c r="U1595" s="2">
        <v>26</v>
      </c>
      <c r="V1595" s="2" t="s">
        <v>28</v>
      </c>
      <c r="X1595" s="2"/>
      <c r="Y1595" s="2"/>
    </row>
    <row r="1596" spans="1:26" x14ac:dyDescent="0.25">
      <c r="A1596">
        <v>1595</v>
      </c>
      <c r="B1596" t="s">
        <v>1628</v>
      </c>
      <c r="C1596" s="1">
        <v>30458</v>
      </c>
      <c r="D1596" t="s">
        <v>23</v>
      </c>
      <c r="E1596" s="2" t="s">
        <v>169</v>
      </c>
      <c r="F1596" s="2" t="s">
        <v>25</v>
      </c>
      <c r="G1596" s="2" t="s">
        <v>26</v>
      </c>
      <c r="H1596" s="3">
        <v>39022</v>
      </c>
      <c r="I1596" s="2">
        <v>2006</v>
      </c>
      <c r="J1596" s="2">
        <v>2013</v>
      </c>
      <c r="K1596" s="3">
        <v>43677</v>
      </c>
      <c r="L1596" s="2">
        <v>0</v>
      </c>
      <c r="M1596" s="2" t="s">
        <v>28</v>
      </c>
      <c r="N1596" s="2">
        <v>36</v>
      </c>
      <c r="O1596" s="2">
        <v>23.45</v>
      </c>
      <c r="P1596" s="2">
        <v>36.19</v>
      </c>
      <c r="Q1596" s="2">
        <v>97.52</v>
      </c>
      <c r="R1596" s="2">
        <v>200.66</v>
      </c>
      <c r="S1596" s="2">
        <v>200.66</v>
      </c>
      <c r="T1596" s="2">
        <v>24.22</v>
      </c>
      <c r="U1596" s="2">
        <v>145</v>
      </c>
      <c r="V1596" s="2" t="s">
        <v>28</v>
      </c>
      <c r="X1596" s="2"/>
      <c r="Y1596" s="2"/>
    </row>
    <row r="1597" spans="1:26" x14ac:dyDescent="0.25">
      <c r="A1597">
        <v>1596</v>
      </c>
      <c r="B1597" t="s">
        <v>1629</v>
      </c>
      <c r="C1597" s="1">
        <v>19111</v>
      </c>
      <c r="D1597" t="s">
        <v>23</v>
      </c>
      <c r="E1597" s="2" t="s">
        <v>772</v>
      </c>
      <c r="F1597" s="2" t="s">
        <v>34</v>
      </c>
      <c r="G1597" s="2" t="s">
        <v>26</v>
      </c>
      <c r="H1597" s="3">
        <v>28065</v>
      </c>
      <c r="I1597" s="2">
        <v>1976</v>
      </c>
      <c r="J1597" s="2">
        <v>1986</v>
      </c>
      <c r="K1597" s="3">
        <v>43677</v>
      </c>
      <c r="L1597" s="2">
        <v>0</v>
      </c>
      <c r="M1597" s="2" t="s">
        <v>28</v>
      </c>
      <c r="N1597" s="2">
        <v>67</v>
      </c>
      <c r="O1597" s="2">
        <v>24.51</v>
      </c>
      <c r="P1597" s="2">
        <v>67.260000000000005</v>
      </c>
      <c r="Q1597" s="2">
        <v>81.650000000000006</v>
      </c>
      <c r="R1597" s="2">
        <v>200.66</v>
      </c>
      <c r="S1597" s="2">
        <v>200.66</v>
      </c>
      <c r="T1597" s="2">
        <v>20.28</v>
      </c>
      <c r="U1597" s="2">
        <v>791</v>
      </c>
      <c r="V1597" s="2" t="s">
        <v>28</v>
      </c>
      <c r="X1597" s="2"/>
      <c r="Y1597" s="2"/>
    </row>
    <row r="1598" spans="1:26" x14ac:dyDescent="0.25">
      <c r="A1598">
        <v>1597</v>
      </c>
      <c r="B1598" t="s">
        <v>1630</v>
      </c>
      <c r="C1598" s="1">
        <v>10176</v>
      </c>
      <c r="D1598" t="s">
        <v>23</v>
      </c>
      <c r="E1598" s="2" t="s">
        <v>169</v>
      </c>
      <c r="F1598" s="2" t="s">
        <v>34</v>
      </c>
      <c r="G1598" s="2" t="s">
        <v>30</v>
      </c>
      <c r="H1598" s="3">
        <v>18203</v>
      </c>
      <c r="I1598" s="2">
        <v>1949</v>
      </c>
      <c r="J1598" s="2">
        <v>1950</v>
      </c>
      <c r="K1598" s="3">
        <v>32586</v>
      </c>
      <c r="L1598" s="2">
        <v>1</v>
      </c>
      <c r="M1598" s="2" t="s">
        <v>27</v>
      </c>
      <c r="N1598" s="2">
        <v>61</v>
      </c>
      <c r="O1598" s="2">
        <v>21.98</v>
      </c>
      <c r="P1598" s="2">
        <v>61.36</v>
      </c>
      <c r="Q1598" s="2">
        <v>86.18</v>
      </c>
      <c r="R1598" s="2">
        <v>200.66</v>
      </c>
      <c r="S1598" s="2">
        <v>200.66</v>
      </c>
      <c r="T1598" s="2">
        <v>21.4</v>
      </c>
      <c r="U1598" s="2">
        <v>1</v>
      </c>
      <c r="V1598" s="2" t="s">
        <v>28</v>
      </c>
      <c r="W1598" s="2" t="s">
        <v>4399</v>
      </c>
      <c r="X1598" s="2" t="str">
        <f>V1598</f>
        <v>No</v>
      </c>
      <c r="Y1598" s="2" t="s">
        <v>4401</v>
      </c>
      <c r="Z1598" s="2" t="s">
        <v>4469</v>
      </c>
    </row>
    <row r="1599" spans="1:26" x14ac:dyDescent="0.25">
      <c r="A1599">
        <v>1598</v>
      </c>
      <c r="B1599" t="s">
        <v>1631</v>
      </c>
      <c r="C1599" s="1">
        <v>30195</v>
      </c>
      <c r="D1599" t="s">
        <v>23</v>
      </c>
      <c r="E1599" s="2" t="s">
        <v>169</v>
      </c>
      <c r="F1599" s="2" t="s">
        <v>34</v>
      </c>
      <c r="G1599" s="2" t="s">
        <v>26</v>
      </c>
      <c r="H1599" s="3">
        <v>38657</v>
      </c>
      <c r="I1599" s="2">
        <v>2005</v>
      </c>
      <c r="J1599" s="2">
        <v>2014</v>
      </c>
      <c r="K1599" s="3">
        <v>43677</v>
      </c>
      <c r="L1599" s="2">
        <v>0</v>
      </c>
      <c r="M1599" s="2" t="s">
        <v>28</v>
      </c>
      <c r="N1599" s="2">
        <v>36</v>
      </c>
      <c r="O1599" s="2">
        <v>23.17</v>
      </c>
      <c r="P1599" s="2">
        <v>36.909999999999997</v>
      </c>
      <c r="Q1599" s="2">
        <v>113.4</v>
      </c>
      <c r="R1599" s="2">
        <v>200.66</v>
      </c>
      <c r="S1599" s="2">
        <v>200.66</v>
      </c>
      <c r="T1599" s="2">
        <v>28.16</v>
      </c>
      <c r="U1599" s="2">
        <v>487</v>
      </c>
      <c r="V1599" s="2" t="s">
        <v>28</v>
      </c>
      <c r="X1599" s="2"/>
      <c r="Y1599" s="2"/>
    </row>
    <row r="1600" spans="1:26" x14ac:dyDescent="0.25">
      <c r="A1600">
        <v>1599</v>
      </c>
      <c r="B1600" t="s">
        <v>1632</v>
      </c>
      <c r="C1600" s="1">
        <v>10973</v>
      </c>
      <c r="D1600" t="s">
        <v>23</v>
      </c>
      <c r="E1600" s="2" t="s">
        <v>121</v>
      </c>
      <c r="F1600" s="2" t="s">
        <v>34</v>
      </c>
      <c r="G1600" s="2" t="s">
        <v>30</v>
      </c>
      <c r="H1600" s="3">
        <v>17838</v>
      </c>
      <c r="I1600" s="2">
        <v>1948</v>
      </c>
      <c r="J1600" s="2">
        <v>1962</v>
      </c>
      <c r="K1600" s="3">
        <v>35978</v>
      </c>
      <c r="L1600" s="2">
        <v>1</v>
      </c>
      <c r="M1600" s="2" t="s">
        <v>27</v>
      </c>
      <c r="N1600" s="2">
        <v>68</v>
      </c>
      <c r="O1600" s="2">
        <v>18.8</v>
      </c>
      <c r="P1600" s="2">
        <v>68.459999999999994</v>
      </c>
      <c r="Q1600" s="2">
        <v>88.45</v>
      </c>
      <c r="R1600" s="2">
        <v>200.66</v>
      </c>
      <c r="S1600" s="2">
        <v>200.66</v>
      </c>
      <c r="T1600" s="2">
        <v>21.97</v>
      </c>
      <c r="U1600" s="2">
        <v>845</v>
      </c>
      <c r="V1600" s="2" t="s">
        <v>28</v>
      </c>
      <c r="W1600" s="2" t="s">
        <v>4399</v>
      </c>
      <c r="X1600" s="2" t="str">
        <f>V1600</f>
        <v>No</v>
      </c>
      <c r="Y1600" s="2" t="s">
        <v>4401</v>
      </c>
      <c r="Z1600" s="2" t="s">
        <v>4469</v>
      </c>
    </row>
    <row r="1601" spans="1:26" x14ac:dyDescent="0.25">
      <c r="A1601">
        <v>1600</v>
      </c>
      <c r="B1601" t="s">
        <v>1633</v>
      </c>
      <c r="C1601" s="1">
        <v>30113</v>
      </c>
      <c r="D1601" t="s">
        <v>23</v>
      </c>
      <c r="E1601" s="2" t="s">
        <v>169</v>
      </c>
      <c r="F1601" s="2" t="s">
        <v>34</v>
      </c>
      <c r="G1601" s="2" t="s">
        <v>26</v>
      </c>
      <c r="H1601" s="3">
        <v>38657</v>
      </c>
      <c r="I1601" s="2">
        <v>2005</v>
      </c>
      <c r="J1601" s="2">
        <v>2011</v>
      </c>
      <c r="K1601" s="3">
        <v>43677</v>
      </c>
      <c r="L1601" s="2">
        <v>0</v>
      </c>
      <c r="M1601" s="2" t="s">
        <v>28</v>
      </c>
      <c r="N1601" s="2">
        <v>37</v>
      </c>
      <c r="O1601" s="2">
        <v>23.39</v>
      </c>
      <c r="P1601" s="2">
        <v>37.14</v>
      </c>
      <c r="Q1601" s="2">
        <v>102.06</v>
      </c>
      <c r="R1601" s="2">
        <v>200.66</v>
      </c>
      <c r="S1601" s="2">
        <v>200.66</v>
      </c>
      <c r="T1601" s="2">
        <v>25.35</v>
      </c>
      <c r="U1601" s="2">
        <v>377</v>
      </c>
      <c r="V1601" s="2" t="s">
        <v>28</v>
      </c>
      <c r="X1601" s="2"/>
      <c r="Y1601" s="2"/>
    </row>
    <row r="1602" spans="1:26" x14ac:dyDescent="0.25">
      <c r="A1602">
        <v>1601</v>
      </c>
      <c r="B1602" t="s">
        <v>1634</v>
      </c>
      <c r="C1602" s="1">
        <v>18264</v>
      </c>
      <c r="D1602" t="s">
        <v>23</v>
      </c>
      <c r="E1602" s="2" t="s">
        <v>169</v>
      </c>
      <c r="F1602" s="2" t="s">
        <v>34</v>
      </c>
      <c r="G1602" s="2" t="s">
        <v>26</v>
      </c>
      <c r="H1602" s="3">
        <v>26604</v>
      </c>
      <c r="I1602" s="2">
        <v>1972</v>
      </c>
      <c r="J1602" s="2">
        <v>1974</v>
      </c>
      <c r="K1602" s="3">
        <v>43677</v>
      </c>
      <c r="L1602" s="2">
        <v>0</v>
      </c>
      <c r="M1602" s="2" t="s">
        <v>28</v>
      </c>
      <c r="N1602" s="2">
        <v>69</v>
      </c>
      <c r="O1602" s="2">
        <v>22.83</v>
      </c>
      <c r="P1602" s="2">
        <v>69.58</v>
      </c>
      <c r="Q1602" s="2">
        <v>97.52</v>
      </c>
      <c r="R1602" s="2">
        <v>200.66</v>
      </c>
      <c r="S1602" s="2">
        <v>200.66</v>
      </c>
      <c r="T1602" s="2">
        <v>24.22</v>
      </c>
      <c r="U1602" s="2">
        <v>36</v>
      </c>
      <c r="V1602" s="2" t="s">
        <v>28</v>
      </c>
      <c r="X1602" s="2"/>
      <c r="Y1602" s="2"/>
    </row>
    <row r="1603" spans="1:26" x14ac:dyDescent="0.25">
      <c r="A1603">
        <v>1602</v>
      </c>
      <c r="B1603" t="s">
        <v>1635</v>
      </c>
      <c r="C1603" s="1">
        <v>26450</v>
      </c>
      <c r="D1603" t="s">
        <v>23</v>
      </c>
      <c r="E1603" s="2" t="s">
        <v>169</v>
      </c>
      <c r="F1603" s="2" t="s">
        <v>34</v>
      </c>
      <c r="G1603" s="2" t="s">
        <v>26</v>
      </c>
      <c r="H1603" s="3">
        <v>35370</v>
      </c>
      <c r="I1603" s="2">
        <v>1996</v>
      </c>
      <c r="J1603" s="2">
        <v>2000</v>
      </c>
      <c r="K1603" s="3">
        <v>41503</v>
      </c>
      <c r="L1603" s="2">
        <v>1</v>
      </c>
      <c r="M1603" s="2" t="s">
        <v>27</v>
      </c>
      <c r="N1603" s="2">
        <v>41</v>
      </c>
      <c r="O1603" s="2">
        <v>24.42</v>
      </c>
      <c r="P1603" s="2">
        <v>41.21</v>
      </c>
      <c r="Q1603" s="2">
        <v>108.86</v>
      </c>
      <c r="R1603" s="2">
        <v>200.66</v>
      </c>
      <c r="S1603" s="2">
        <v>200.66</v>
      </c>
      <c r="T1603" s="2">
        <v>27.04</v>
      </c>
      <c r="U1603" s="2">
        <v>27</v>
      </c>
      <c r="V1603" s="2" t="s">
        <v>27</v>
      </c>
      <c r="W1603" s="2" t="s">
        <v>4384</v>
      </c>
      <c r="X1603" s="2" t="str">
        <f>V1603</f>
        <v>Yes</v>
      </c>
      <c r="Y1603" s="2" t="s">
        <v>4386</v>
      </c>
      <c r="Z1603" s="2" t="s">
        <v>4896</v>
      </c>
    </row>
    <row r="1604" spans="1:26" x14ac:dyDescent="0.25">
      <c r="A1604">
        <v>1603</v>
      </c>
      <c r="B1604" t="s">
        <v>1636</v>
      </c>
      <c r="C1604" s="1">
        <v>25550</v>
      </c>
      <c r="D1604" t="s">
        <v>23</v>
      </c>
      <c r="E1604" s="2" t="s">
        <v>169</v>
      </c>
      <c r="F1604" s="2" t="s">
        <v>34</v>
      </c>
      <c r="G1604" s="2" t="s">
        <v>26</v>
      </c>
      <c r="H1604" s="3">
        <v>35370</v>
      </c>
      <c r="I1604" s="2">
        <v>1996</v>
      </c>
      <c r="J1604" s="2">
        <v>1997</v>
      </c>
      <c r="K1604" s="3">
        <v>43677</v>
      </c>
      <c r="L1604" s="2">
        <v>0</v>
      </c>
      <c r="M1604" s="2" t="s">
        <v>28</v>
      </c>
      <c r="N1604" s="2">
        <v>49</v>
      </c>
      <c r="O1604" s="2">
        <v>26.89</v>
      </c>
      <c r="P1604" s="2">
        <v>49.63</v>
      </c>
      <c r="Q1604" s="2">
        <v>106.59</v>
      </c>
      <c r="R1604" s="2">
        <v>200.66</v>
      </c>
      <c r="S1604" s="2">
        <v>200.66</v>
      </c>
      <c r="T1604" s="2">
        <v>26.47</v>
      </c>
      <c r="U1604" s="2">
        <v>5</v>
      </c>
      <c r="V1604" s="2" t="s">
        <v>28</v>
      </c>
      <c r="X1604" s="2"/>
      <c r="Y1604" s="2"/>
    </row>
    <row r="1605" spans="1:26" x14ac:dyDescent="0.25">
      <c r="A1605">
        <v>1604</v>
      </c>
      <c r="B1605" t="s">
        <v>1637</v>
      </c>
      <c r="C1605" s="1">
        <v>17425</v>
      </c>
      <c r="D1605" t="s">
        <v>23</v>
      </c>
      <c r="E1605" s="2" t="s">
        <v>169</v>
      </c>
      <c r="F1605" s="2" t="s">
        <v>34</v>
      </c>
      <c r="G1605" s="2" t="s">
        <v>30</v>
      </c>
      <c r="H1605" s="3">
        <v>25508</v>
      </c>
      <c r="I1605" s="2">
        <v>1969</v>
      </c>
      <c r="J1605" s="2">
        <v>1971</v>
      </c>
      <c r="K1605" s="3">
        <v>43677</v>
      </c>
      <c r="L1605" s="2">
        <v>0</v>
      </c>
      <c r="M1605" s="2" t="s">
        <v>28</v>
      </c>
      <c r="N1605" s="2">
        <v>71</v>
      </c>
      <c r="O1605" s="2">
        <v>22.13</v>
      </c>
      <c r="P1605" s="2">
        <v>71.87</v>
      </c>
      <c r="Q1605" s="2">
        <v>93.44</v>
      </c>
      <c r="R1605" s="2">
        <v>200.66</v>
      </c>
      <c r="S1605" s="2">
        <v>200.66</v>
      </c>
      <c r="T1605" s="2">
        <v>23.21</v>
      </c>
      <c r="U1605" s="2">
        <v>43</v>
      </c>
      <c r="V1605" s="2" t="s">
        <v>28</v>
      </c>
      <c r="X1605" s="2"/>
      <c r="Y1605" s="2"/>
    </row>
    <row r="1606" spans="1:26" x14ac:dyDescent="0.25">
      <c r="A1606">
        <v>1605</v>
      </c>
      <c r="B1606" t="s">
        <v>1638</v>
      </c>
      <c r="C1606" s="1">
        <v>30249</v>
      </c>
      <c r="D1606" t="s">
        <v>23</v>
      </c>
      <c r="E1606" s="2" t="s">
        <v>1363</v>
      </c>
      <c r="F1606" s="2" t="s">
        <v>34</v>
      </c>
      <c r="G1606" s="2" t="s">
        <v>26</v>
      </c>
      <c r="H1606" s="3">
        <v>38657</v>
      </c>
      <c r="I1606" s="2">
        <v>2005</v>
      </c>
      <c r="J1606" s="2">
        <v>2006</v>
      </c>
      <c r="K1606" s="3">
        <v>43677</v>
      </c>
      <c r="L1606" s="2">
        <v>0</v>
      </c>
      <c r="M1606" s="2" t="s">
        <v>28</v>
      </c>
      <c r="N1606" s="2">
        <v>36</v>
      </c>
      <c r="O1606" s="2">
        <v>23.02</v>
      </c>
      <c r="P1606" s="2">
        <v>36.76</v>
      </c>
      <c r="Q1606" s="2">
        <v>95.25</v>
      </c>
      <c r="R1606" s="2">
        <v>200.66</v>
      </c>
      <c r="S1606" s="2">
        <v>200.66</v>
      </c>
      <c r="T1606" s="2">
        <v>23.66</v>
      </c>
      <c r="U1606" s="2">
        <v>27</v>
      </c>
      <c r="V1606" s="2" t="s">
        <v>28</v>
      </c>
      <c r="X1606" s="2"/>
      <c r="Y1606" s="2"/>
    </row>
    <row r="1607" spans="1:26" x14ac:dyDescent="0.25">
      <c r="A1607">
        <v>1606</v>
      </c>
      <c r="B1607" t="s">
        <v>1639</v>
      </c>
      <c r="C1607" s="1">
        <v>32936</v>
      </c>
      <c r="D1607" t="s">
        <v>85</v>
      </c>
      <c r="E1607" s="2" t="s">
        <v>169</v>
      </c>
      <c r="F1607" s="2" t="s">
        <v>34</v>
      </c>
      <c r="G1607" s="2" t="s">
        <v>26</v>
      </c>
      <c r="H1607" s="3">
        <v>41214</v>
      </c>
      <c r="I1607" s="2">
        <v>2012</v>
      </c>
      <c r="J1607" s="2">
        <v>2020</v>
      </c>
      <c r="K1607" s="3">
        <v>43677</v>
      </c>
      <c r="L1607" s="2">
        <v>0</v>
      </c>
      <c r="M1607" s="2" t="s">
        <v>28</v>
      </c>
      <c r="N1607" s="2">
        <v>29</v>
      </c>
      <c r="O1607" s="2">
        <v>22.66</v>
      </c>
      <c r="P1607" s="2">
        <v>29.41</v>
      </c>
      <c r="Q1607" s="2">
        <v>104.33</v>
      </c>
      <c r="R1607" s="2">
        <v>200.66</v>
      </c>
      <c r="S1607" s="2">
        <v>200.66</v>
      </c>
      <c r="T1607" s="2">
        <v>25.91</v>
      </c>
      <c r="U1607" s="2">
        <v>228</v>
      </c>
      <c r="V1607" s="2" t="s">
        <v>28</v>
      </c>
      <c r="X1607" s="2"/>
      <c r="Y1607" s="2"/>
    </row>
    <row r="1608" spans="1:26" x14ac:dyDescent="0.25">
      <c r="A1608">
        <v>1607</v>
      </c>
      <c r="B1608" t="s">
        <v>1640</v>
      </c>
      <c r="C1608" s="1">
        <v>17248</v>
      </c>
      <c r="D1608" t="s">
        <v>23</v>
      </c>
      <c r="E1608" s="2" t="s">
        <v>121</v>
      </c>
      <c r="F1608" s="2" t="s">
        <v>34</v>
      </c>
      <c r="G1608" s="2" t="s">
        <v>26</v>
      </c>
      <c r="H1608" s="3">
        <v>25508</v>
      </c>
      <c r="I1608" s="2">
        <v>1969</v>
      </c>
      <c r="J1608" s="2">
        <v>1975</v>
      </c>
      <c r="K1608" s="3">
        <v>43677</v>
      </c>
      <c r="L1608" s="2">
        <v>0</v>
      </c>
      <c r="M1608" s="2" t="s">
        <v>28</v>
      </c>
      <c r="N1608" s="2">
        <v>72</v>
      </c>
      <c r="O1608" s="2">
        <v>22.61</v>
      </c>
      <c r="P1608" s="2">
        <v>72.36</v>
      </c>
      <c r="Q1608" s="2">
        <v>95.25</v>
      </c>
      <c r="R1608" s="2">
        <v>200.66</v>
      </c>
      <c r="S1608" s="2">
        <v>200.66</v>
      </c>
      <c r="T1608" s="2">
        <v>23.66</v>
      </c>
      <c r="U1608" s="2">
        <v>360</v>
      </c>
      <c r="V1608" s="2" t="s">
        <v>28</v>
      </c>
      <c r="X1608" s="2"/>
      <c r="Y1608" s="2"/>
    </row>
    <row r="1609" spans="1:26" x14ac:dyDescent="0.25">
      <c r="A1609">
        <v>1608</v>
      </c>
      <c r="B1609" t="s">
        <v>1641</v>
      </c>
      <c r="C1609" s="1">
        <v>17119</v>
      </c>
      <c r="D1609" t="s">
        <v>23</v>
      </c>
      <c r="E1609" s="2" t="s">
        <v>169</v>
      </c>
      <c r="F1609" s="2" t="s">
        <v>34</v>
      </c>
      <c r="G1609" s="2" t="s">
        <v>26</v>
      </c>
      <c r="H1609" s="3">
        <v>26604</v>
      </c>
      <c r="I1609" s="2">
        <v>1972</v>
      </c>
      <c r="J1609" s="2">
        <v>1973</v>
      </c>
      <c r="K1609" s="3">
        <v>38742</v>
      </c>
      <c r="L1609" s="2">
        <v>1</v>
      </c>
      <c r="M1609" s="2" t="s">
        <v>27</v>
      </c>
      <c r="N1609" s="2">
        <v>59</v>
      </c>
      <c r="O1609" s="2">
        <v>25.97</v>
      </c>
      <c r="P1609" s="2">
        <v>59.2</v>
      </c>
      <c r="Q1609" s="2">
        <v>86.18</v>
      </c>
      <c r="R1609" s="2">
        <v>200.66</v>
      </c>
      <c r="S1609" s="2">
        <v>200.66</v>
      </c>
      <c r="T1609" s="2">
        <v>21.4</v>
      </c>
      <c r="U1609" s="2">
        <v>5</v>
      </c>
      <c r="V1609" s="2" t="s">
        <v>28</v>
      </c>
      <c r="W1609" s="2" t="s">
        <v>4395</v>
      </c>
      <c r="X1609" s="2" t="str">
        <f>V1609</f>
        <v>No</v>
      </c>
      <c r="Y1609" s="2" t="s">
        <v>4451</v>
      </c>
      <c r="Z1609" s="2" t="s">
        <v>4435</v>
      </c>
    </row>
    <row r="1610" spans="1:26" x14ac:dyDescent="0.25">
      <c r="A1610">
        <v>1609</v>
      </c>
      <c r="B1610" t="s">
        <v>1642</v>
      </c>
      <c r="C1610" s="1">
        <v>19636</v>
      </c>
      <c r="D1610" t="s">
        <v>23</v>
      </c>
      <c r="E1610" s="2" t="s">
        <v>169</v>
      </c>
      <c r="F1610" s="2" t="s">
        <v>34</v>
      </c>
      <c r="G1610" s="2" t="s">
        <v>30</v>
      </c>
      <c r="H1610" s="3">
        <v>28065</v>
      </c>
      <c r="I1610" s="2">
        <v>1976</v>
      </c>
      <c r="J1610" s="2">
        <v>1979</v>
      </c>
      <c r="K1610" s="3">
        <v>43677</v>
      </c>
      <c r="L1610" s="2">
        <v>0</v>
      </c>
      <c r="M1610" s="2" t="s">
        <v>28</v>
      </c>
      <c r="N1610" s="2">
        <v>65</v>
      </c>
      <c r="O1610" s="2">
        <v>23.08</v>
      </c>
      <c r="P1610" s="2">
        <v>65.819999999999993</v>
      </c>
      <c r="Q1610" s="2">
        <v>99.79</v>
      </c>
      <c r="R1610" s="2">
        <v>200.66</v>
      </c>
      <c r="S1610" s="2">
        <v>200.66</v>
      </c>
      <c r="T1610" s="2">
        <v>24.78</v>
      </c>
      <c r="U1610" s="2">
        <v>153</v>
      </c>
      <c r="V1610" s="2" t="s">
        <v>28</v>
      </c>
      <c r="X1610" s="2"/>
      <c r="Y1610" s="2"/>
    </row>
    <row r="1611" spans="1:26" x14ac:dyDescent="0.25">
      <c r="A1611">
        <v>1610</v>
      </c>
      <c r="B1611" t="s">
        <v>1643</v>
      </c>
      <c r="C1611" s="1">
        <v>16662</v>
      </c>
      <c r="D1611" t="s">
        <v>23</v>
      </c>
      <c r="E1611" s="2" t="s">
        <v>121</v>
      </c>
      <c r="F1611" s="2" t="s">
        <v>34</v>
      </c>
      <c r="G1611" s="2" t="s">
        <v>30</v>
      </c>
      <c r="H1611" s="3">
        <v>25143</v>
      </c>
      <c r="I1611" s="2">
        <v>1968</v>
      </c>
      <c r="J1611" s="2">
        <v>1973</v>
      </c>
      <c r="K1611" s="3">
        <v>43677</v>
      </c>
      <c r="L1611" s="2">
        <v>0</v>
      </c>
      <c r="M1611" s="2" t="s">
        <v>28</v>
      </c>
      <c r="N1611" s="2">
        <v>73</v>
      </c>
      <c r="O1611" s="2">
        <v>23.22</v>
      </c>
      <c r="P1611" s="2">
        <v>73.959999999999994</v>
      </c>
      <c r="Q1611" s="2">
        <v>102.06</v>
      </c>
      <c r="R1611" s="2">
        <v>200.66</v>
      </c>
      <c r="S1611" s="2">
        <v>200.66</v>
      </c>
      <c r="T1611" s="2">
        <v>25.35</v>
      </c>
      <c r="U1611" s="2">
        <v>296</v>
      </c>
      <c r="V1611" s="2" t="s">
        <v>28</v>
      </c>
      <c r="X1611" s="2"/>
      <c r="Y1611" s="2"/>
    </row>
    <row r="1612" spans="1:26" x14ac:dyDescent="0.25">
      <c r="A1612">
        <v>1611</v>
      </c>
      <c r="B1612" t="s">
        <v>1644</v>
      </c>
      <c r="C1612" s="1">
        <v>22399</v>
      </c>
      <c r="D1612" t="s">
        <v>23</v>
      </c>
      <c r="E1612" s="2" t="s">
        <v>169</v>
      </c>
      <c r="F1612" s="2" t="s">
        <v>34</v>
      </c>
      <c r="G1612" s="2" t="s">
        <v>30</v>
      </c>
      <c r="H1612" s="3">
        <v>30256</v>
      </c>
      <c r="I1612" s="2">
        <v>1982</v>
      </c>
      <c r="J1612" s="2">
        <v>1983</v>
      </c>
      <c r="K1612" s="3">
        <v>43677</v>
      </c>
      <c r="L1612" s="2">
        <v>0</v>
      </c>
      <c r="M1612" s="2" t="s">
        <v>28</v>
      </c>
      <c r="N1612" s="2">
        <v>58</v>
      </c>
      <c r="O1612" s="2">
        <v>21.51</v>
      </c>
      <c r="P1612" s="2">
        <v>58.26</v>
      </c>
      <c r="Q1612" s="2">
        <v>97.52</v>
      </c>
      <c r="R1612" s="2">
        <v>200.66</v>
      </c>
      <c r="S1612" s="2">
        <v>200.66</v>
      </c>
      <c r="T1612" s="2">
        <v>24.22</v>
      </c>
      <c r="U1612" s="2">
        <v>9</v>
      </c>
      <c r="V1612" s="2" t="s">
        <v>28</v>
      </c>
      <c r="X1612" s="2"/>
      <c r="Y1612" s="2"/>
    </row>
    <row r="1613" spans="1:26" x14ac:dyDescent="0.25">
      <c r="A1613">
        <v>1612</v>
      </c>
      <c r="B1613" t="s">
        <v>1645</v>
      </c>
      <c r="C1613" s="1">
        <v>19243</v>
      </c>
      <c r="D1613" t="s">
        <v>23</v>
      </c>
      <c r="E1613" s="2" t="s">
        <v>169</v>
      </c>
      <c r="F1613" s="2" t="s">
        <v>34</v>
      </c>
      <c r="G1613" s="2" t="s">
        <v>26</v>
      </c>
      <c r="H1613" s="3">
        <v>28430</v>
      </c>
      <c r="I1613" s="2">
        <v>1977</v>
      </c>
      <c r="J1613" s="2">
        <v>1978</v>
      </c>
      <c r="K1613" s="3">
        <v>43677</v>
      </c>
      <c r="L1613" s="2">
        <v>0</v>
      </c>
      <c r="M1613" s="2" t="s">
        <v>28</v>
      </c>
      <c r="N1613" s="2">
        <v>66</v>
      </c>
      <c r="O1613" s="2">
        <v>25.15</v>
      </c>
      <c r="P1613" s="2">
        <v>66.900000000000006</v>
      </c>
      <c r="Q1613" s="2">
        <v>86.18</v>
      </c>
      <c r="R1613" s="2">
        <v>200.66</v>
      </c>
      <c r="S1613" s="2">
        <v>200.66</v>
      </c>
      <c r="T1613" s="2">
        <v>21.4</v>
      </c>
      <c r="U1613" s="2">
        <v>36</v>
      </c>
      <c r="V1613" s="2" t="s">
        <v>28</v>
      </c>
      <c r="X1613" s="2"/>
      <c r="Y1613" s="2"/>
    </row>
    <row r="1614" spans="1:26" x14ac:dyDescent="0.25">
      <c r="A1614">
        <v>1613</v>
      </c>
      <c r="B1614" t="s">
        <v>1646</v>
      </c>
      <c r="C1614" s="1">
        <v>31520</v>
      </c>
      <c r="D1614" t="s">
        <v>23</v>
      </c>
      <c r="E1614" s="2" t="s">
        <v>169</v>
      </c>
      <c r="F1614" s="2" t="s">
        <v>34</v>
      </c>
      <c r="G1614" s="2" t="s">
        <v>43</v>
      </c>
      <c r="H1614" s="3">
        <v>40118</v>
      </c>
      <c r="I1614" s="2">
        <v>2009</v>
      </c>
      <c r="J1614" s="2">
        <v>2010</v>
      </c>
      <c r="K1614" s="3">
        <v>43677</v>
      </c>
      <c r="L1614" s="2">
        <v>0</v>
      </c>
      <c r="M1614" s="2" t="s">
        <v>28</v>
      </c>
      <c r="N1614" s="2">
        <v>33</v>
      </c>
      <c r="O1614" s="2">
        <v>23.54</v>
      </c>
      <c r="P1614" s="2">
        <v>33.28</v>
      </c>
      <c r="Q1614" s="2">
        <v>107.95</v>
      </c>
      <c r="R1614" s="2">
        <v>200.66</v>
      </c>
      <c r="S1614" s="2">
        <v>200.66</v>
      </c>
      <c r="T1614" s="2">
        <v>26.81</v>
      </c>
      <c r="U1614" s="2">
        <v>8</v>
      </c>
      <c r="V1614" s="2" t="s">
        <v>28</v>
      </c>
      <c r="X1614" s="2"/>
      <c r="Y1614" s="2"/>
    </row>
    <row r="1615" spans="1:26" x14ac:dyDescent="0.25">
      <c r="A1615">
        <v>1614</v>
      </c>
      <c r="B1615" t="s">
        <v>1647</v>
      </c>
      <c r="C1615" s="1">
        <v>9777</v>
      </c>
      <c r="D1615" t="s">
        <v>23</v>
      </c>
      <c r="E1615" s="2" t="s">
        <v>24</v>
      </c>
      <c r="F1615" s="2" t="s">
        <v>34</v>
      </c>
      <c r="G1615" s="2" t="s">
        <v>30</v>
      </c>
      <c r="H1615" s="3">
        <v>18203</v>
      </c>
      <c r="I1615" s="2">
        <v>1949</v>
      </c>
      <c r="J1615" s="2">
        <v>1951</v>
      </c>
      <c r="K1615" s="3">
        <v>34720</v>
      </c>
      <c r="L1615" s="2">
        <v>1</v>
      </c>
      <c r="M1615" s="2" t="s">
        <v>27</v>
      </c>
      <c r="N1615" s="2">
        <v>68</v>
      </c>
      <c r="O1615" s="2">
        <v>23.07</v>
      </c>
      <c r="P1615" s="2">
        <v>68.290000000000006</v>
      </c>
      <c r="Q1615" s="2">
        <v>98.88</v>
      </c>
      <c r="R1615" s="2">
        <v>200.66</v>
      </c>
      <c r="S1615" s="2">
        <v>200.66</v>
      </c>
      <c r="T1615" s="2">
        <v>24.56</v>
      </c>
      <c r="U1615" s="2">
        <v>130</v>
      </c>
      <c r="V1615" s="2" t="s">
        <v>28</v>
      </c>
      <c r="W1615" s="2" t="s">
        <v>4395</v>
      </c>
      <c r="X1615" s="2" t="str">
        <f>V1615</f>
        <v>No</v>
      </c>
      <c r="Y1615" s="2" t="s">
        <v>4421</v>
      </c>
      <c r="Z1615" s="2" t="s">
        <v>4435</v>
      </c>
    </row>
    <row r="1616" spans="1:26" x14ac:dyDescent="0.25">
      <c r="A1616">
        <v>1615</v>
      </c>
      <c r="B1616" t="s">
        <v>1648</v>
      </c>
      <c r="C1616" s="1">
        <v>13718</v>
      </c>
      <c r="D1616" t="s">
        <v>23</v>
      </c>
      <c r="E1616" s="2" t="s">
        <v>169</v>
      </c>
      <c r="F1616" s="2" t="s">
        <v>34</v>
      </c>
      <c r="G1616" s="2" t="s">
        <v>30</v>
      </c>
      <c r="H1616" s="3">
        <v>22951</v>
      </c>
      <c r="I1616" s="2">
        <v>1962</v>
      </c>
      <c r="J1616" s="2">
        <v>1963</v>
      </c>
      <c r="K1616" s="3">
        <v>43677</v>
      </c>
      <c r="L1616" s="2">
        <v>0</v>
      </c>
      <c r="M1616" s="2" t="s">
        <v>28</v>
      </c>
      <c r="N1616" s="2">
        <v>82</v>
      </c>
      <c r="O1616" s="2">
        <v>25.28</v>
      </c>
      <c r="P1616" s="2">
        <v>82.02</v>
      </c>
      <c r="Q1616" s="2">
        <v>86.18</v>
      </c>
      <c r="R1616" s="2">
        <v>200.66</v>
      </c>
      <c r="S1616" s="2">
        <v>200.66</v>
      </c>
      <c r="T1616" s="2">
        <v>21.4</v>
      </c>
      <c r="U1616" s="2">
        <v>1</v>
      </c>
      <c r="V1616" s="2" t="s">
        <v>28</v>
      </c>
      <c r="X1616" s="2"/>
      <c r="Y1616" s="2"/>
    </row>
    <row r="1617" spans="1:26" x14ac:dyDescent="0.25">
      <c r="A1617">
        <v>1616</v>
      </c>
      <c r="B1617" t="s">
        <v>1649</v>
      </c>
      <c r="C1617" s="1">
        <v>15492</v>
      </c>
      <c r="D1617" t="s">
        <v>23</v>
      </c>
      <c r="E1617" s="2" t="s">
        <v>169</v>
      </c>
      <c r="F1617" s="2" t="s">
        <v>34</v>
      </c>
      <c r="G1617" s="2" t="s">
        <v>26</v>
      </c>
      <c r="H1617" s="3">
        <v>23682</v>
      </c>
      <c r="I1617" s="2">
        <v>1964</v>
      </c>
      <c r="J1617" s="2">
        <v>1975</v>
      </c>
      <c r="K1617" s="3">
        <v>37012</v>
      </c>
      <c r="L1617" s="2">
        <v>1</v>
      </c>
      <c r="M1617" s="2" t="s">
        <v>27</v>
      </c>
      <c r="N1617" s="2">
        <v>58</v>
      </c>
      <c r="O1617" s="2">
        <v>22.42</v>
      </c>
      <c r="P1617" s="2">
        <v>58.92</v>
      </c>
      <c r="Q1617" s="2">
        <v>102.06</v>
      </c>
      <c r="R1617" s="2">
        <v>200.66</v>
      </c>
      <c r="S1617" s="2">
        <v>200.66</v>
      </c>
      <c r="T1617" s="2">
        <v>25.35</v>
      </c>
      <c r="U1617" s="2">
        <v>776</v>
      </c>
      <c r="V1617" s="2" t="s">
        <v>28</v>
      </c>
      <c r="W1617" s="2" t="s">
        <v>4395</v>
      </c>
      <c r="X1617" s="2" t="str">
        <f>V1617</f>
        <v>No</v>
      </c>
      <c r="Y1617" s="2" t="s">
        <v>4455</v>
      </c>
      <c r="Z1617" s="2" t="s">
        <v>4435</v>
      </c>
    </row>
    <row r="1618" spans="1:26" x14ac:dyDescent="0.25">
      <c r="A1618">
        <v>1617</v>
      </c>
      <c r="B1618" t="s">
        <v>1650</v>
      </c>
      <c r="C1618" s="1">
        <v>18970</v>
      </c>
      <c r="D1618" t="s">
        <v>23</v>
      </c>
      <c r="E1618" s="2" t="s">
        <v>121</v>
      </c>
      <c r="F1618" s="2" t="s">
        <v>34</v>
      </c>
      <c r="G1618" s="2" t="s">
        <v>26</v>
      </c>
      <c r="H1618" s="3">
        <v>27699</v>
      </c>
      <c r="I1618" s="2">
        <v>1975</v>
      </c>
      <c r="J1618" s="2">
        <v>1976</v>
      </c>
      <c r="K1618" s="3">
        <v>43677</v>
      </c>
      <c r="L1618" s="2">
        <v>0</v>
      </c>
      <c r="M1618" s="2" t="s">
        <v>28</v>
      </c>
      <c r="N1618" s="2">
        <v>67</v>
      </c>
      <c r="O1618" s="2">
        <v>23.9</v>
      </c>
      <c r="P1618" s="2">
        <v>67.64</v>
      </c>
      <c r="Q1618" s="2">
        <v>81.650000000000006</v>
      </c>
      <c r="R1618" s="2">
        <v>200.66</v>
      </c>
      <c r="S1618" s="2">
        <v>200.66</v>
      </c>
      <c r="T1618" s="2">
        <v>20.28</v>
      </c>
      <c r="U1618" s="2">
        <v>47</v>
      </c>
      <c r="V1618" s="2" t="s">
        <v>28</v>
      </c>
      <c r="X1618" s="2"/>
      <c r="Y1618" s="2"/>
    </row>
    <row r="1619" spans="1:26" x14ac:dyDescent="0.25">
      <c r="A1619">
        <v>1618</v>
      </c>
      <c r="B1619" t="s">
        <v>1651</v>
      </c>
      <c r="C1619" s="1">
        <v>26868</v>
      </c>
      <c r="D1619" t="s">
        <v>23</v>
      </c>
      <c r="E1619" s="2" t="s">
        <v>169</v>
      </c>
      <c r="F1619" s="2" t="s">
        <v>34</v>
      </c>
      <c r="G1619" s="2" t="s">
        <v>26</v>
      </c>
      <c r="H1619" s="3">
        <v>35370</v>
      </c>
      <c r="I1619" s="2">
        <v>1996</v>
      </c>
      <c r="J1619" s="2">
        <v>2005</v>
      </c>
      <c r="K1619" s="3">
        <v>43677</v>
      </c>
      <c r="L1619" s="2">
        <v>0</v>
      </c>
      <c r="M1619" s="2" t="s">
        <v>28</v>
      </c>
      <c r="N1619" s="2">
        <v>46</v>
      </c>
      <c r="O1619" s="2">
        <v>23.28</v>
      </c>
      <c r="P1619" s="2">
        <v>46.02</v>
      </c>
      <c r="Q1619" s="2">
        <v>99.79</v>
      </c>
      <c r="R1619" s="2">
        <v>200.66</v>
      </c>
      <c r="S1619" s="2">
        <v>200.66</v>
      </c>
      <c r="T1619" s="2">
        <v>24.78</v>
      </c>
      <c r="U1619" s="2">
        <v>417</v>
      </c>
      <c r="V1619" s="2" t="s">
        <v>28</v>
      </c>
      <c r="X1619" s="2"/>
      <c r="Y1619" s="2"/>
    </row>
    <row r="1620" spans="1:26" x14ac:dyDescent="0.25">
      <c r="A1620">
        <v>1619</v>
      </c>
      <c r="B1620" t="s">
        <v>1652</v>
      </c>
      <c r="C1620" s="1">
        <v>33152</v>
      </c>
      <c r="D1620" t="s">
        <v>23</v>
      </c>
      <c r="E1620" s="2" t="s">
        <v>772</v>
      </c>
      <c r="F1620" s="2" t="s">
        <v>34</v>
      </c>
      <c r="G1620" s="2" t="s">
        <v>26</v>
      </c>
      <c r="H1620" s="3">
        <v>40848</v>
      </c>
      <c r="I1620" s="2">
        <v>2011</v>
      </c>
      <c r="J1620" s="2">
        <v>2016</v>
      </c>
      <c r="K1620" s="3">
        <v>43677</v>
      </c>
      <c r="L1620" s="2">
        <v>0</v>
      </c>
      <c r="M1620" s="2" t="s">
        <v>28</v>
      </c>
      <c r="N1620" s="2">
        <v>28</v>
      </c>
      <c r="O1620" s="2">
        <v>21.07</v>
      </c>
      <c r="P1620" s="2">
        <v>28.82</v>
      </c>
      <c r="Q1620" s="2">
        <v>99.79</v>
      </c>
      <c r="R1620" s="2">
        <v>200.66</v>
      </c>
      <c r="S1620" s="2">
        <v>200.66</v>
      </c>
      <c r="T1620" s="2">
        <v>24.78</v>
      </c>
      <c r="U1620" s="2">
        <v>134</v>
      </c>
      <c r="V1620" s="2" t="s">
        <v>28</v>
      </c>
      <c r="X1620" s="2"/>
      <c r="Y1620" s="2"/>
    </row>
    <row r="1621" spans="1:26" x14ac:dyDescent="0.25">
      <c r="A1621">
        <v>1620</v>
      </c>
      <c r="B1621" t="s">
        <v>1653</v>
      </c>
      <c r="C1621" s="1">
        <v>26240</v>
      </c>
      <c r="D1621" t="s">
        <v>23</v>
      </c>
      <c r="E1621" s="2" t="s">
        <v>772</v>
      </c>
      <c r="F1621" s="2" t="s">
        <v>34</v>
      </c>
      <c r="G1621" s="2" t="s">
        <v>26</v>
      </c>
      <c r="H1621" s="3">
        <v>34639</v>
      </c>
      <c r="I1621" s="2">
        <v>1994</v>
      </c>
      <c r="J1621" s="2">
        <v>1997</v>
      </c>
      <c r="K1621" s="3">
        <v>43677</v>
      </c>
      <c r="L1621" s="2">
        <v>0</v>
      </c>
      <c r="M1621" s="2" t="s">
        <v>28</v>
      </c>
      <c r="N1621" s="2">
        <v>47</v>
      </c>
      <c r="O1621" s="2">
        <v>23</v>
      </c>
      <c r="P1621" s="2">
        <v>47.74</v>
      </c>
      <c r="Q1621" s="2">
        <v>92.99</v>
      </c>
      <c r="R1621" s="2">
        <v>200.66</v>
      </c>
      <c r="S1621" s="2">
        <v>200.66</v>
      </c>
      <c r="T1621" s="2">
        <v>23.09</v>
      </c>
      <c r="U1621" s="2">
        <v>133</v>
      </c>
      <c r="V1621" s="2" t="s">
        <v>28</v>
      </c>
      <c r="X1621" s="2"/>
      <c r="Y1621" s="2"/>
    </row>
    <row r="1622" spans="1:26" x14ac:dyDescent="0.25">
      <c r="A1622">
        <v>1621</v>
      </c>
      <c r="B1622" t="s">
        <v>1654</v>
      </c>
      <c r="C1622" s="1">
        <v>8601</v>
      </c>
      <c r="D1622" t="s">
        <v>23</v>
      </c>
      <c r="E1622" s="2" t="s">
        <v>121</v>
      </c>
      <c r="F1622" s="2" t="s">
        <v>34</v>
      </c>
      <c r="G1622" s="2" t="s">
        <v>30</v>
      </c>
      <c r="H1622" s="3">
        <v>18203</v>
      </c>
      <c r="I1622" s="2">
        <v>1949</v>
      </c>
      <c r="J1622" s="2">
        <v>1957</v>
      </c>
      <c r="K1622" s="3">
        <v>37274</v>
      </c>
      <c r="L1622" s="2">
        <v>1</v>
      </c>
      <c r="M1622" s="2" t="s">
        <v>27</v>
      </c>
      <c r="N1622" s="2">
        <v>78</v>
      </c>
      <c r="O1622" s="2">
        <v>26.29</v>
      </c>
      <c r="P1622" s="2">
        <v>78.5</v>
      </c>
      <c r="Q1622" s="2">
        <v>95.25</v>
      </c>
      <c r="R1622" s="2">
        <v>200.66</v>
      </c>
      <c r="S1622" s="2">
        <v>200.66</v>
      </c>
      <c r="T1622" s="2">
        <v>23.66</v>
      </c>
      <c r="U1622" s="2">
        <v>516</v>
      </c>
      <c r="V1622" s="2" t="s">
        <v>28</v>
      </c>
      <c r="W1622" s="2" t="s">
        <v>4399</v>
      </c>
      <c r="X1622" s="2" t="str">
        <f>V1622</f>
        <v>No</v>
      </c>
      <c r="Y1622" s="2" t="s">
        <v>4401</v>
      </c>
      <c r="Z1622" s="2" t="s">
        <v>4469</v>
      </c>
    </row>
    <row r="1623" spans="1:26" x14ac:dyDescent="0.25">
      <c r="A1623">
        <v>1622</v>
      </c>
      <c r="B1623" t="s">
        <v>1655</v>
      </c>
      <c r="C1623" s="1">
        <v>10630</v>
      </c>
      <c r="D1623" t="s">
        <v>23</v>
      </c>
      <c r="E1623" s="2" t="s">
        <v>169</v>
      </c>
      <c r="F1623" s="2" t="s">
        <v>34</v>
      </c>
      <c r="G1623" s="2" t="s">
        <v>30</v>
      </c>
      <c r="H1623" s="3">
        <v>19299</v>
      </c>
      <c r="I1623" s="2">
        <v>1952</v>
      </c>
      <c r="J1623" s="2">
        <v>1953</v>
      </c>
      <c r="K1623" s="3">
        <v>40217</v>
      </c>
      <c r="L1623" s="2">
        <v>1</v>
      </c>
      <c r="M1623" s="2" t="s">
        <v>27</v>
      </c>
      <c r="N1623" s="2">
        <v>81</v>
      </c>
      <c r="O1623" s="2">
        <v>23.73</v>
      </c>
      <c r="P1623" s="2">
        <v>81</v>
      </c>
      <c r="Q1623" s="2">
        <v>90.72</v>
      </c>
      <c r="R1623" s="2">
        <v>200.66</v>
      </c>
      <c r="S1623" s="2">
        <v>200.66</v>
      </c>
      <c r="T1623" s="2">
        <v>22.53</v>
      </c>
      <c r="U1623" s="2">
        <v>18</v>
      </c>
      <c r="V1623" s="2" t="s">
        <v>28</v>
      </c>
      <c r="W1623" s="2" t="s">
        <v>4395</v>
      </c>
      <c r="X1623" s="2" t="str">
        <f>V1623</f>
        <v>No</v>
      </c>
      <c r="Y1623" s="2" t="s">
        <v>4421</v>
      </c>
      <c r="Z1623" s="2" t="s">
        <v>4435</v>
      </c>
    </row>
    <row r="1624" spans="1:26" x14ac:dyDescent="0.25">
      <c r="A1624">
        <v>1623</v>
      </c>
      <c r="B1624" t="s">
        <v>1656</v>
      </c>
      <c r="C1624" s="1">
        <v>21160</v>
      </c>
      <c r="D1624" t="s">
        <v>23</v>
      </c>
      <c r="E1624" s="2" t="s">
        <v>772</v>
      </c>
      <c r="F1624" s="2" t="s">
        <v>34</v>
      </c>
      <c r="G1624" s="2" t="s">
        <v>30</v>
      </c>
      <c r="H1624" s="3">
        <v>29526</v>
      </c>
      <c r="I1624" s="2">
        <v>1980</v>
      </c>
      <c r="J1624" s="2">
        <v>1990</v>
      </c>
      <c r="K1624" s="3">
        <v>43677</v>
      </c>
      <c r="L1624" s="2">
        <v>0</v>
      </c>
      <c r="M1624" s="2" t="s">
        <v>28</v>
      </c>
      <c r="N1624" s="2">
        <v>61</v>
      </c>
      <c r="O1624" s="2">
        <v>22.9</v>
      </c>
      <c r="P1624" s="2">
        <v>61.65</v>
      </c>
      <c r="Q1624" s="2">
        <v>83.91</v>
      </c>
      <c r="R1624" s="2">
        <v>200.66</v>
      </c>
      <c r="S1624" s="2">
        <v>200.66</v>
      </c>
      <c r="T1624" s="2">
        <v>20.84</v>
      </c>
      <c r="U1624" s="2">
        <v>748</v>
      </c>
      <c r="V1624" s="2" t="s">
        <v>28</v>
      </c>
      <c r="X1624" s="2"/>
      <c r="Y1624" s="2"/>
    </row>
    <row r="1625" spans="1:26" x14ac:dyDescent="0.25">
      <c r="A1625">
        <v>1624</v>
      </c>
      <c r="B1625" t="s">
        <v>1657</v>
      </c>
      <c r="C1625" s="1">
        <v>26132</v>
      </c>
      <c r="D1625" t="s">
        <v>23</v>
      </c>
      <c r="E1625" s="2" t="s">
        <v>772</v>
      </c>
      <c r="F1625" s="2" t="s">
        <v>34</v>
      </c>
      <c r="G1625" s="2" t="s">
        <v>26</v>
      </c>
      <c r="H1625" s="3">
        <v>34274</v>
      </c>
      <c r="I1625" s="2">
        <v>1993</v>
      </c>
      <c r="J1625" s="2">
        <v>2008</v>
      </c>
      <c r="K1625" s="3">
        <v>43677</v>
      </c>
      <c r="L1625" s="2">
        <v>0</v>
      </c>
      <c r="M1625" s="2" t="s">
        <v>28</v>
      </c>
      <c r="N1625" s="2">
        <v>48</v>
      </c>
      <c r="O1625" s="2">
        <v>22.29</v>
      </c>
      <c r="P1625" s="2">
        <v>48.04</v>
      </c>
      <c r="Q1625" s="2">
        <v>88.45</v>
      </c>
      <c r="R1625" s="2">
        <v>200.66</v>
      </c>
      <c r="S1625" s="2">
        <v>200.66</v>
      </c>
      <c r="T1625" s="2">
        <v>21.97</v>
      </c>
      <c r="U1625" s="2">
        <v>704</v>
      </c>
      <c r="V1625" s="2" t="s">
        <v>28</v>
      </c>
      <c r="X1625" s="2"/>
      <c r="Y1625" s="2"/>
    </row>
    <row r="1626" spans="1:26" x14ac:dyDescent="0.25">
      <c r="A1626">
        <v>1625</v>
      </c>
      <c r="B1626" t="s">
        <v>1658</v>
      </c>
      <c r="C1626" s="1">
        <v>20965</v>
      </c>
      <c r="D1626" t="s">
        <v>23</v>
      </c>
      <c r="E1626" s="2" t="s">
        <v>169</v>
      </c>
      <c r="F1626" s="2" t="s">
        <v>34</v>
      </c>
      <c r="G1626" s="2" t="s">
        <v>26</v>
      </c>
      <c r="H1626" s="3">
        <v>29526</v>
      </c>
      <c r="I1626" s="2">
        <v>1980</v>
      </c>
      <c r="J1626" s="2">
        <v>1982</v>
      </c>
      <c r="K1626" s="3">
        <v>43677</v>
      </c>
      <c r="L1626" s="2">
        <v>0</v>
      </c>
      <c r="M1626" s="2" t="s">
        <v>28</v>
      </c>
      <c r="N1626" s="2">
        <v>62</v>
      </c>
      <c r="O1626" s="2">
        <v>23.44</v>
      </c>
      <c r="P1626" s="2">
        <v>62.18</v>
      </c>
      <c r="Q1626" s="2">
        <v>88.45</v>
      </c>
      <c r="R1626" s="2">
        <v>200.66</v>
      </c>
      <c r="S1626" s="2">
        <v>200.66</v>
      </c>
      <c r="T1626" s="2">
        <v>21.97</v>
      </c>
      <c r="U1626" s="2">
        <v>60</v>
      </c>
      <c r="V1626" s="2" t="s">
        <v>28</v>
      </c>
      <c r="X1626" s="2"/>
      <c r="Y1626" s="2"/>
    </row>
    <row r="1627" spans="1:26" x14ac:dyDescent="0.25">
      <c r="A1627">
        <v>1626</v>
      </c>
      <c r="B1627" t="s">
        <v>1659</v>
      </c>
      <c r="C1627" s="1">
        <v>27911</v>
      </c>
      <c r="D1627" t="s">
        <v>23</v>
      </c>
      <c r="E1627" s="2" t="s">
        <v>169</v>
      </c>
      <c r="F1627" s="2" t="s">
        <v>34</v>
      </c>
      <c r="G1627" s="2" t="s">
        <v>30</v>
      </c>
      <c r="H1627" s="3">
        <v>36100</v>
      </c>
      <c r="I1627" s="2">
        <v>1998</v>
      </c>
      <c r="J1627" s="2">
        <v>2009</v>
      </c>
      <c r="K1627" s="3">
        <v>43677</v>
      </c>
      <c r="L1627" s="2">
        <v>0</v>
      </c>
      <c r="M1627" s="2" t="s">
        <v>28</v>
      </c>
      <c r="N1627" s="2">
        <v>43</v>
      </c>
      <c r="O1627" s="2">
        <v>22.42</v>
      </c>
      <c r="P1627" s="2">
        <v>43.16</v>
      </c>
      <c r="Q1627" s="2">
        <v>104.78</v>
      </c>
      <c r="R1627" s="2">
        <v>200.66</v>
      </c>
      <c r="S1627" s="2">
        <v>200.66</v>
      </c>
      <c r="T1627" s="2">
        <v>26.02</v>
      </c>
      <c r="U1627" s="2">
        <v>665</v>
      </c>
      <c r="V1627" s="2" t="s">
        <v>28</v>
      </c>
      <c r="X1627" s="2"/>
      <c r="Y1627" s="2"/>
    </row>
    <row r="1628" spans="1:26" x14ac:dyDescent="0.25">
      <c r="A1628">
        <v>1627</v>
      </c>
      <c r="B1628" t="s">
        <v>1660</v>
      </c>
      <c r="C1628" s="1">
        <v>9937</v>
      </c>
      <c r="D1628" t="s">
        <v>23</v>
      </c>
      <c r="E1628" s="2" t="s">
        <v>121</v>
      </c>
      <c r="F1628" s="2" t="s">
        <v>34</v>
      </c>
      <c r="G1628" s="2" t="s">
        <v>30</v>
      </c>
      <c r="H1628" s="3">
        <v>18203</v>
      </c>
      <c r="I1628" s="2">
        <v>1949</v>
      </c>
      <c r="J1628" s="2">
        <v>1954</v>
      </c>
      <c r="K1628" s="3">
        <v>28225</v>
      </c>
      <c r="L1628" s="2">
        <v>1</v>
      </c>
      <c r="M1628" s="2" t="s">
        <v>27</v>
      </c>
      <c r="N1628" s="2">
        <v>50</v>
      </c>
      <c r="O1628" s="2">
        <v>22.63</v>
      </c>
      <c r="P1628" s="2">
        <v>50.07</v>
      </c>
      <c r="Q1628" s="2">
        <v>88.45</v>
      </c>
      <c r="R1628" s="2">
        <v>200.66</v>
      </c>
      <c r="S1628" s="2">
        <v>200.66</v>
      </c>
      <c r="T1628" s="2">
        <v>21.97</v>
      </c>
      <c r="U1628" s="2">
        <v>325</v>
      </c>
      <c r="V1628" s="2" t="s">
        <v>28</v>
      </c>
      <c r="W1628" s="2" t="s">
        <v>4399</v>
      </c>
      <c r="X1628" s="2" t="str">
        <f>V1628</f>
        <v>No</v>
      </c>
      <c r="Y1628" s="2" t="s">
        <v>4401</v>
      </c>
      <c r="Z1628" s="2" t="s">
        <v>4469</v>
      </c>
    </row>
    <row r="1629" spans="1:26" x14ac:dyDescent="0.25">
      <c r="A1629">
        <v>1628</v>
      </c>
      <c r="B1629" t="s">
        <v>1661</v>
      </c>
      <c r="C1629" s="1">
        <v>26847</v>
      </c>
      <c r="D1629" t="s">
        <v>23</v>
      </c>
      <c r="E1629" s="2" t="s">
        <v>772</v>
      </c>
      <c r="F1629" s="2" t="s">
        <v>34</v>
      </c>
      <c r="G1629" s="2" t="s">
        <v>26</v>
      </c>
      <c r="H1629" s="3">
        <v>37561</v>
      </c>
      <c r="I1629" s="2">
        <v>2002</v>
      </c>
      <c r="J1629" s="2">
        <v>2003</v>
      </c>
      <c r="K1629" s="3">
        <v>43677</v>
      </c>
      <c r="L1629" s="2">
        <v>0</v>
      </c>
      <c r="M1629" s="2" t="s">
        <v>28</v>
      </c>
      <c r="N1629" s="2">
        <v>46</v>
      </c>
      <c r="O1629" s="2">
        <v>29.33</v>
      </c>
      <c r="P1629" s="2">
        <v>46.08</v>
      </c>
      <c r="Q1629" s="2">
        <v>99.79</v>
      </c>
      <c r="R1629" s="2">
        <v>200.66</v>
      </c>
      <c r="S1629" s="2">
        <v>200.66</v>
      </c>
      <c r="T1629" s="2">
        <v>24.78</v>
      </c>
      <c r="U1629" s="2">
        <v>58</v>
      </c>
      <c r="V1629" s="2" t="s">
        <v>27</v>
      </c>
      <c r="X1629" s="2"/>
      <c r="Y1629" s="2"/>
    </row>
    <row r="1630" spans="1:26" x14ac:dyDescent="0.25">
      <c r="A1630">
        <v>1629</v>
      </c>
      <c r="B1630" t="s">
        <v>1662</v>
      </c>
      <c r="C1630" s="1">
        <v>29807</v>
      </c>
      <c r="D1630" t="s">
        <v>23</v>
      </c>
      <c r="E1630" s="2" t="s">
        <v>169</v>
      </c>
      <c r="F1630" s="2" t="s">
        <v>34</v>
      </c>
      <c r="G1630" s="2" t="s">
        <v>26</v>
      </c>
      <c r="H1630" s="3">
        <v>37926</v>
      </c>
      <c r="I1630" s="2">
        <v>2003</v>
      </c>
      <c r="J1630" s="2">
        <v>2010</v>
      </c>
      <c r="K1630" s="3">
        <v>43677</v>
      </c>
      <c r="L1630" s="2">
        <v>0</v>
      </c>
      <c r="M1630" s="2" t="s">
        <v>28</v>
      </c>
      <c r="N1630" s="2">
        <v>37</v>
      </c>
      <c r="O1630" s="2">
        <v>22.23</v>
      </c>
      <c r="P1630" s="2">
        <v>37.97</v>
      </c>
      <c r="Q1630" s="2">
        <v>99.79</v>
      </c>
      <c r="R1630" s="2">
        <v>200.66</v>
      </c>
      <c r="S1630" s="2">
        <v>200.66</v>
      </c>
      <c r="T1630" s="2">
        <v>24.78</v>
      </c>
      <c r="U1630" s="2">
        <v>427</v>
      </c>
      <c r="V1630" s="2" t="s">
        <v>28</v>
      </c>
      <c r="X1630" s="2"/>
      <c r="Y1630" s="2"/>
    </row>
    <row r="1631" spans="1:26" x14ac:dyDescent="0.25">
      <c r="A1631">
        <v>1630</v>
      </c>
      <c r="B1631" t="s">
        <v>1663</v>
      </c>
      <c r="C1631" s="1">
        <v>12657</v>
      </c>
      <c r="D1631" t="s">
        <v>23</v>
      </c>
      <c r="E1631" s="2" t="s">
        <v>121</v>
      </c>
      <c r="F1631" s="2" t="s">
        <v>34</v>
      </c>
      <c r="G1631" s="2" t="s">
        <v>30</v>
      </c>
      <c r="H1631" s="3">
        <v>20760</v>
      </c>
      <c r="I1631" s="2">
        <v>1956</v>
      </c>
      <c r="J1631" s="2">
        <v>1965</v>
      </c>
      <c r="K1631" s="3">
        <v>43677</v>
      </c>
      <c r="L1631" s="2">
        <v>0</v>
      </c>
      <c r="M1631" s="2" t="s">
        <v>28</v>
      </c>
      <c r="N1631" s="2">
        <v>84</v>
      </c>
      <c r="O1631" s="2">
        <v>22.18</v>
      </c>
      <c r="P1631" s="2">
        <v>84.93</v>
      </c>
      <c r="Q1631" s="2">
        <v>98.88</v>
      </c>
      <c r="R1631" s="2">
        <v>200.66</v>
      </c>
      <c r="S1631" s="2">
        <v>200.66</v>
      </c>
      <c r="T1631" s="2">
        <v>24.56</v>
      </c>
      <c r="U1631" s="2">
        <v>654</v>
      </c>
      <c r="V1631" s="2" t="s">
        <v>28</v>
      </c>
      <c r="X1631" s="2"/>
      <c r="Y1631" s="2"/>
    </row>
    <row r="1632" spans="1:26" x14ac:dyDescent="0.25">
      <c r="A1632">
        <v>1631</v>
      </c>
      <c r="B1632" t="s">
        <v>1267</v>
      </c>
      <c r="C1632" s="1">
        <v>27464</v>
      </c>
      <c r="D1632" t="s">
        <v>23</v>
      </c>
      <c r="E1632" s="2" t="s">
        <v>169</v>
      </c>
      <c r="F1632" s="2" t="s">
        <v>34</v>
      </c>
      <c r="G1632" s="2" t="s">
        <v>26</v>
      </c>
      <c r="H1632" s="3">
        <v>35735</v>
      </c>
      <c r="I1632" s="2">
        <v>1997</v>
      </c>
      <c r="J1632" s="2">
        <v>2002</v>
      </c>
      <c r="K1632" s="3">
        <v>43677</v>
      </c>
      <c r="L1632" s="2">
        <v>0</v>
      </c>
      <c r="M1632" s="2" t="s">
        <v>28</v>
      </c>
      <c r="N1632" s="2">
        <v>44</v>
      </c>
      <c r="O1632" s="2">
        <v>22.64</v>
      </c>
      <c r="P1632" s="2">
        <v>44.39</v>
      </c>
      <c r="Q1632" s="2">
        <v>97.52</v>
      </c>
      <c r="R1632" s="2">
        <v>200.66</v>
      </c>
      <c r="S1632" s="2">
        <v>200.66</v>
      </c>
      <c r="T1632" s="2">
        <v>24.22</v>
      </c>
      <c r="U1632" s="2">
        <v>260</v>
      </c>
      <c r="V1632" s="2" t="s">
        <v>28</v>
      </c>
      <c r="X1632" s="2"/>
      <c r="Y1632" s="2"/>
    </row>
    <row r="1633" spans="1:26" x14ac:dyDescent="0.25">
      <c r="A1633">
        <v>1632</v>
      </c>
      <c r="B1633" t="s">
        <v>1664</v>
      </c>
      <c r="C1633" s="1">
        <v>10876</v>
      </c>
      <c r="D1633" t="s">
        <v>23</v>
      </c>
      <c r="E1633" s="2" t="s">
        <v>121</v>
      </c>
      <c r="F1633" s="2" t="s">
        <v>34</v>
      </c>
      <c r="G1633" s="2" t="s">
        <v>30</v>
      </c>
      <c r="H1633" s="3">
        <v>19299</v>
      </c>
      <c r="I1633" s="2">
        <v>1952</v>
      </c>
      <c r="J1633" s="2">
        <v>1955</v>
      </c>
      <c r="K1633" s="3">
        <v>39582</v>
      </c>
      <c r="L1633" s="2">
        <v>1</v>
      </c>
      <c r="M1633" s="2" t="s">
        <v>27</v>
      </c>
      <c r="N1633" s="2">
        <v>78</v>
      </c>
      <c r="O1633" s="2">
        <v>23.06</v>
      </c>
      <c r="P1633" s="2">
        <v>78.59</v>
      </c>
      <c r="Q1633" s="2">
        <v>102.06</v>
      </c>
      <c r="R1633" s="2">
        <v>200.66</v>
      </c>
      <c r="S1633" s="2">
        <v>200.66</v>
      </c>
      <c r="T1633" s="2">
        <v>25.35</v>
      </c>
      <c r="U1633" s="2">
        <v>138</v>
      </c>
      <c r="V1633" s="2" t="s">
        <v>28</v>
      </c>
      <c r="W1633" s="2" t="s">
        <v>4399</v>
      </c>
      <c r="X1633" s="2" t="str">
        <f>V1633</f>
        <v>No</v>
      </c>
      <c r="Y1633" s="2" t="s">
        <v>4401</v>
      </c>
      <c r="Z1633" s="2" t="s">
        <v>4469</v>
      </c>
    </row>
    <row r="1634" spans="1:26" x14ac:dyDescent="0.25">
      <c r="A1634">
        <v>1633</v>
      </c>
      <c r="B1634" t="s">
        <v>1665</v>
      </c>
      <c r="C1634" s="1">
        <v>23213</v>
      </c>
      <c r="D1634" t="s">
        <v>23</v>
      </c>
      <c r="E1634" s="2" t="s">
        <v>1363</v>
      </c>
      <c r="F1634" s="2" t="s">
        <v>34</v>
      </c>
      <c r="G1634" s="2" t="s">
        <v>30</v>
      </c>
      <c r="H1634" s="3">
        <v>31717</v>
      </c>
      <c r="I1634" s="2">
        <v>1986</v>
      </c>
      <c r="J1634" s="2">
        <v>1988</v>
      </c>
      <c r="K1634" s="3">
        <v>43677</v>
      </c>
      <c r="L1634" s="2">
        <v>0</v>
      </c>
      <c r="M1634" s="2" t="s">
        <v>28</v>
      </c>
      <c r="N1634" s="2">
        <v>56</v>
      </c>
      <c r="O1634" s="2">
        <v>23.28</v>
      </c>
      <c r="P1634" s="2">
        <v>56.03</v>
      </c>
      <c r="Q1634" s="2">
        <v>88.45</v>
      </c>
      <c r="R1634" s="2">
        <v>200.66</v>
      </c>
      <c r="S1634" s="2">
        <v>200.66</v>
      </c>
      <c r="T1634" s="2">
        <v>21.97</v>
      </c>
      <c r="U1634" s="2">
        <v>93</v>
      </c>
      <c r="V1634" s="2" t="s">
        <v>28</v>
      </c>
      <c r="X1634" s="2"/>
      <c r="Y1634" s="2"/>
    </row>
    <row r="1635" spans="1:26" x14ac:dyDescent="0.25">
      <c r="A1635">
        <v>1634</v>
      </c>
      <c r="B1635" t="s">
        <v>1666</v>
      </c>
      <c r="C1635" s="1">
        <v>24814</v>
      </c>
      <c r="D1635" t="s">
        <v>23</v>
      </c>
      <c r="E1635" s="2" t="s">
        <v>1363</v>
      </c>
      <c r="F1635" s="2" t="s">
        <v>34</v>
      </c>
      <c r="G1635" s="2" t="s">
        <v>26</v>
      </c>
      <c r="H1635" s="3">
        <v>34274</v>
      </c>
      <c r="I1635" s="2">
        <v>1993</v>
      </c>
      <c r="J1635" s="2">
        <v>1994</v>
      </c>
      <c r="K1635" s="3">
        <v>43677</v>
      </c>
      <c r="L1635" s="2">
        <v>0</v>
      </c>
      <c r="M1635" s="2" t="s">
        <v>28</v>
      </c>
      <c r="N1635" s="2">
        <v>51</v>
      </c>
      <c r="O1635" s="2">
        <v>25.9</v>
      </c>
      <c r="P1635" s="2">
        <v>51.64</v>
      </c>
      <c r="Q1635" s="2">
        <v>86.18</v>
      </c>
      <c r="R1635" s="2">
        <v>200.66</v>
      </c>
      <c r="S1635" s="2">
        <v>200.66</v>
      </c>
      <c r="T1635" s="2">
        <v>21.4</v>
      </c>
      <c r="U1635" s="2">
        <v>4</v>
      </c>
      <c r="V1635" s="2" t="s">
        <v>28</v>
      </c>
      <c r="X1635" s="2"/>
      <c r="Y1635" s="2"/>
    </row>
    <row r="1636" spans="1:26" x14ac:dyDescent="0.25">
      <c r="A1636">
        <v>1635</v>
      </c>
      <c r="B1636" t="s">
        <v>1667</v>
      </c>
      <c r="C1636" s="1">
        <v>16292</v>
      </c>
      <c r="D1636" t="s">
        <v>23</v>
      </c>
      <c r="E1636" s="2" t="s">
        <v>169</v>
      </c>
      <c r="F1636" s="2" t="s">
        <v>34</v>
      </c>
      <c r="G1636" s="2" t="s">
        <v>26</v>
      </c>
      <c r="H1636" s="3">
        <v>25143</v>
      </c>
      <c r="I1636" s="2">
        <v>1968</v>
      </c>
      <c r="J1636" s="2">
        <v>1975</v>
      </c>
      <c r="K1636" s="3">
        <v>43677</v>
      </c>
      <c r="L1636" s="2">
        <v>0</v>
      </c>
      <c r="M1636" s="2" t="s">
        <v>28</v>
      </c>
      <c r="N1636" s="2">
        <v>74</v>
      </c>
      <c r="O1636" s="2">
        <v>24.23</v>
      </c>
      <c r="P1636" s="2">
        <v>74.98</v>
      </c>
      <c r="Q1636" s="2">
        <v>95.25</v>
      </c>
      <c r="R1636" s="2">
        <v>200.66</v>
      </c>
      <c r="S1636" s="2">
        <v>200.66</v>
      </c>
      <c r="T1636" s="2">
        <v>23.66</v>
      </c>
      <c r="U1636" s="2">
        <v>361</v>
      </c>
      <c r="V1636" s="2" t="s">
        <v>28</v>
      </c>
      <c r="X1636" s="2"/>
      <c r="Y1636" s="2"/>
    </row>
    <row r="1637" spans="1:26" x14ac:dyDescent="0.25">
      <c r="A1637">
        <v>1636</v>
      </c>
      <c r="B1637" t="s">
        <v>1668</v>
      </c>
      <c r="C1637" s="1">
        <v>19390</v>
      </c>
      <c r="D1637" t="s">
        <v>23</v>
      </c>
      <c r="E1637" s="2" t="s">
        <v>169</v>
      </c>
      <c r="F1637" s="2" t="s">
        <v>34</v>
      </c>
      <c r="G1637" s="2" t="s">
        <v>30</v>
      </c>
      <c r="H1637" s="3">
        <v>28065</v>
      </c>
      <c r="I1637" s="2">
        <v>1976</v>
      </c>
      <c r="J1637" s="2">
        <v>1979</v>
      </c>
      <c r="K1637" s="3">
        <v>43677</v>
      </c>
      <c r="L1637" s="2">
        <v>0</v>
      </c>
      <c r="M1637" s="2" t="s">
        <v>28</v>
      </c>
      <c r="N1637" s="2">
        <v>66</v>
      </c>
      <c r="O1637" s="2">
        <v>23.75</v>
      </c>
      <c r="P1637" s="2">
        <v>66.489999999999995</v>
      </c>
      <c r="Q1637" s="2">
        <v>92.99</v>
      </c>
      <c r="R1637" s="2">
        <v>200.66</v>
      </c>
      <c r="S1637" s="2">
        <v>200.66</v>
      </c>
      <c r="T1637" s="2">
        <v>23.09</v>
      </c>
      <c r="U1637" s="2">
        <v>57</v>
      </c>
      <c r="V1637" s="2" t="s">
        <v>28</v>
      </c>
      <c r="X1637" s="2"/>
      <c r="Y1637" s="2"/>
    </row>
    <row r="1638" spans="1:26" x14ac:dyDescent="0.25">
      <c r="A1638">
        <v>1637</v>
      </c>
      <c r="B1638" t="s">
        <v>1669</v>
      </c>
      <c r="C1638" s="1">
        <v>21946</v>
      </c>
      <c r="D1638" t="s">
        <v>23</v>
      </c>
      <c r="E1638" s="2" t="s">
        <v>121</v>
      </c>
      <c r="F1638" s="2" t="s">
        <v>34</v>
      </c>
      <c r="G1638" s="2" t="s">
        <v>26</v>
      </c>
      <c r="H1638" s="3">
        <v>30256</v>
      </c>
      <c r="I1638" s="2">
        <v>1982</v>
      </c>
      <c r="J1638" s="2">
        <v>1995</v>
      </c>
      <c r="K1638" s="3">
        <v>43677</v>
      </c>
      <c r="L1638" s="2">
        <v>0</v>
      </c>
      <c r="M1638" s="2" t="s">
        <v>28</v>
      </c>
      <c r="N1638" s="2">
        <v>59</v>
      </c>
      <c r="O1638" s="2">
        <v>22.75</v>
      </c>
      <c r="P1638" s="2">
        <v>59.5</v>
      </c>
      <c r="Q1638" s="2">
        <v>90.72</v>
      </c>
      <c r="R1638" s="2">
        <v>200.66</v>
      </c>
      <c r="S1638" s="2">
        <v>200.66</v>
      </c>
      <c r="T1638" s="2">
        <v>22.53</v>
      </c>
      <c r="U1638" s="2">
        <v>779</v>
      </c>
      <c r="V1638" s="2" t="s">
        <v>28</v>
      </c>
      <c r="X1638" s="2"/>
      <c r="Y1638" s="2"/>
    </row>
    <row r="1639" spans="1:26" x14ac:dyDescent="0.25">
      <c r="A1639">
        <v>1638</v>
      </c>
      <c r="B1639" t="s">
        <v>1670</v>
      </c>
      <c r="C1639" s="1">
        <v>33315</v>
      </c>
      <c r="D1639" t="s">
        <v>85</v>
      </c>
      <c r="E1639" s="2" t="s">
        <v>169</v>
      </c>
      <c r="F1639" s="2" t="s">
        <v>34</v>
      </c>
      <c r="G1639" s="2" t="s">
        <v>26</v>
      </c>
      <c r="H1639" s="3">
        <v>41579</v>
      </c>
      <c r="I1639" s="2">
        <v>2013</v>
      </c>
      <c r="J1639" s="2">
        <v>2020</v>
      </c>
      <c r="K1639" s="3">
        <v>43677</v>
      </c>
      <c r="L1639" s="2">
        <v>0</v>
      </c>
      <c r="M1639" s="2" t="s">
        <v>28</v>
      </c>
      <c r="N1639" s="2">
        <v>28</v>
      </c>
      <c r="O1639" s="2">
        <v>22.63</v>
      </c>
      <c r="P1639" s="2">
        <v>28.37</v>
      </c>
      <c r="Q1639" s="2">
        <v>102.06</v>
      </c>
      <c r="R1639" s="2">
        <v>200.66</v>
      </c>
      <c r="S1639" s="2">
        <v>200.66</v>
      </c>
      <c r="T1639" s="2">
        <v>25.35</v>
      </c>
      <c r="U1639" s="2">
        <v>95</v>
      </c>
      <c r="V1639" s="2" t="s">
        <v>28</v>
      </c>
      <c r="X1639" s="2"/>
      <c r="Y1639" s="2"/>
    </row>
    <row r="1640" spans="1:26" x14ac:dyDescent="0.25">
      <c r="A1640">
        <v>1639</v>
      </c>
      <c r="B1640" t="s">
        <v>1671</v>
      </c>
      <c r="C1640" s="1">
        <v>6008</v>
      </c>
      <c r="D1640" t="s">
        <v>23</v>
      </c>
      <c r="E1640" s="2" t="s">
        <v>24</v>
      </c>
      <c r="F1640" s="2" t="s">
        <v>34</v>
      </c>
      <c r="G1640" s="2" t="s">
        <v>30</v>
      </c>
      <c r="H1640" s="3">
        <v>17107</v>
      </c>
      <c r="I1640" s="2">
        <v>1946</v>
      </c>
      <c r="J1640" s="2">
        <v>1948</v>
      </c>
      <c r="K1640" s="3">
        <v>29509</v>
      </c>
      <c r="L1640" s="2">
        <v>1</v>
      </c>
      <c r="M1640" s="2" t="s">
        <v>27</v>
      </c>
      <c r="N1640" s="2">
        <v>64</v>
      </c>
      <c r="O1640" s="2">
        <v>30.39</v>
      </c>
      <c r="P1640" s="2">
        <v>64.34</v>
      </c>
      <c r="Q1640" s="2">
        <v>99.79</v>
      </c>
      <c r="R1640" s="2">
        <v>200.66</v>
      </c>
      <c r="S1640" s="2">
        <v>200.66</v>
      </c>
      <c r="T1640" s="2">
        <v>24.78</v>
      </c>
      <c r="U1640" s="2">
        <v>71</v>
      </c>
      <c r="V1640" s="2" t="s">
        <v>28</v>
      </c>
      <c r="W1640" s="2" t="s">
        <v>4399</v>
      </c>
      <c r="X1640" s="2" t="str">
        <f>V1640</f>
        <v>No</v>
      </c>
      <c r="Y1640" s="2" t="s">
        <v>4401</v>
      </c>
      <c r="Z1640" s="2" t="s">
        <v>4469</v>
      </c>
    </row>
    <row r="1641" spans="1:26" x14ac:dyDescent="0.25">
      <c r="A1641">
        <v>1640</v>
      </c>
      <c r="B1641" t="s">
        <v>1672</v>
      </c>
      <c r="C1641" s="1">
        <v>32049</v>
      </c>
      <c r="D1641" t="s">
        <v>23</v>
      </c>
      <c r="E1641" s="2" t="s">
        <v>1363</v>
      </c>
      <c r="F1641" s="2" t="s">
        <v>34</v>
      </c>
      <c r="G1641" s="2" t="s">
        <v>26</v>
      </c>
      <c r="H1641" s="3">
        <v>40848</v>
      </c>
      <c r="I1641" s="2">
        <v>2011</v>
      </c>
      <c r="J1641" s="2">
        <v>2012</v>
      </c>
      <c r="K1641" s="3">
        <v>43677</v>
      </c>
      <c r="L1641" s="2">
        <v>0</v>
      </c>
      <c r="M1641" s="2" t="s">
        <v>28</v>
      </c>
      <c r="N1641" s="2">
        <v>31</v>
      </c>
      <c r="O1641" s="2">
        <v>24.09</v>
      </c>
      <c r="P1641" s="2">
        <v>31.84</v>
      </c>
      <c r="Q1641" s="2">
        <v>95.25</v>
      </c>
      <c r="R1641" s="2">
        <v>200.66</v>
      </c>
      <c r="S1641" s="2">
        <v>200.66</v>
      </c>
      <c r="T1641" s="2">
        <v>23.66</v>
      </c>
      <c r="U1641" s="2">
        <v>5</v>
      </c>
      <c r="V1641" s="2" t="s">
        <v>27</v>
      </c>
      <c r="X1641" s="2"/>
      <c r="Y1641" s="2"/>
    </row>
    <row r="1642" spans="1:26" x14ac:dyDescent="0.25">
      <c r="A1642">
        <v>1641</v>
      </c>
      <c r="B1642" t="s">
        <v>1673</v>
      </c>
      <c r="C1642" s="1">
        <v>30638</v>
      </c>
      <c r="D1642" t="s">
        <v>23</v>
      </c>
      <c r="E1642" s="2" t="s">
        <v>1363</v>
      </c>
      <c r="F1642" s="2" t="s">
        <v>34</v>
      </c>
      <c r="G1642" s="2" t="s">
        <v>26</v>
      </c>
      <c r="H1642" s="3">
        <v>38657</v>
      </c>
      <c r="I1642" s="2">
        <v>2005</v>
      </c>
      <c r="J1642" s="2">
        <v>2007</v>
      </c>
      <c r="K1642" s="3">
        <v>43677</v>
      </c>
      <c r="L1642" s="2">
        <v>0</v>
      </c>
      <c r="M1642" s="2" t="s">
        <v>28</v>
      </c>
      <c r="N1642" s="2">
        <v>35</v>
      </c>
      <c r="O1642" s="2">
        <v>21.95</v>
      </c>
      <c r="P1642" s="2">
        <v>35.700000000000003</v>
      </c>
      <c r="Q1642" s="2">
        <v>95.25</v>
      </c>
      <c r="R1642" s="2">
        <v>200.66</v>
      </c>
      <c r="S1642" s="2">
        <v>200.66</v>
      </c>
      <c r="T1642" s="2">
        <v>23.66</v>
      </c>
      <c r="U1642" s="2">
        <v>23</v>
      </c>
      <c r="V1642" s="2" t="s">
        <v>28</v>
      </c>
      <c r="X1642" s="2"/>
      <c r="Y1642" s="2"/>
    </row>
    <row r="1643" spans="1:26" x14ac:dyDescent="0.25">
      <c r="A1643">
        <v>1642</v>
      </c>
      <c r="B1643" t="s">
        <v>1674</v>
      </c>
      <c r="C1643" s="1">
        <v>15005</v>
      </c>
      <c r="D1643" t="s">
        <v>23</v>
      </c>
      <c r="E1643" s="2" t="s">
        <v>169</v>
      </c>
      <c r="F1643" s="2" t="s">
        <v>34</v>
      </c>
      <c r="G1643" s="2" t="s">
        <v>30</v>
      </c>
      <c r="H1643" s="3">
        <v>24412</v>
      </c>
      <c r="I1643" s="2">
        <v>1966</v>
      </c>
      <c r="J1643" s="2">
        <v>1967</v>
      </c>
      <c r="K1643" s="3">
        <v>31021</v>
      </c>
      <c r="L1643" s="2">
        <v>1</v>
      </c>
      <c r="M1643" s="2" t="s">
        <v>27</v>
      </c>
      <c r="N1643" s="2">
        <v>43</v>
      </c>
      <c r="O1643" s="2">
        <v>25.75</v>
      </c>
      <c r="P1643" s="2">
        <v>43.85</v>
      </c>
      <c r="Q1643" s="2">
        <v>104.33</v>
      </c>
      <c r="R1643" s="2">
        <v>200.66</v>
      </c>
      <c r="S1643" s="2">
        <v>200.66</v>
      </c>
      <c r="T1643" s="2">
        <v>25.91</v>
      </c>
      <c r="U1643" s="2">
        <v>7</v>
      </c>
      <c r="V1643" s="2" t="s">
        <v>28</v>
      </c>
      <c r="W1643" s="2" t="s">
        <v>4402</v>
      </c>
      <c r="X1643" s="2" t="str">
        <f>V1643</f>
        <v>No</v>
      </c>
      <c r="Y1643" s="2" t="s">
        <v>4613</v>
      </c>
      <c r="Z1643" s="2" t="s">
        <v>4902</v>
      </c>
    </row>
    <row r="1644" spans="1:26" x14ac:dyDescent="0.25">
      <c r="A1644">
        <v>1643</v>
      </c>
      <c r="B1644" t="s">
        <v>1675</v>
      </c>
      <c r="C1644" s="1">
        <v>17040</v>
      </c>
      <c r="D1644" t="s">
        <v>23</v>
      </c>
      <c r="E1644" s="2" t="s">
        <v>169</v>
      </c>
      <c r="F1644" s="2" t="s">
        <v>34</v>
      </c>
      <c r="G1644" s="2" t="s">
        <v>26</v>
      </c>
      <c r="H1644" s="3">
        <v>25873</v>
      </c>
      <c r="I1644" s="2">
        <v>1970</v>
      </c>
      <c r="J1644" s="2">
        <v>1971</v>
      </c>
      <c r="K1644" s="3">
        <v>43677</v>
      </c>
      <c r="L1644" s="2">
        <v>0</v>
      </c>
      <c r="M1644" s="2" t="s">
        <v>28</v>
      </c>
      <c r="N1644" s="2">
        <v>72</v>
      </c>
      <c r="O1644" s="2">
        <v>24.18</v>
      </c>
      <c r="P1644" s="2">
        <v>72.930000000000007</v>
      </c>
      <c r="Q1644" s="2">
        <v>95.25</v>
      </c>
      <c r="R1644" s="2">
        <v>200.66</v>
      </c>
      <c r="S1644" s="2">
        <v>200.66</v>
      </c>
      <c r="T1644" s="2">
        <v>23.66</v>
      </c>
      <c r="U1644" s="2">
        <v>6</v>
      </c>
      <c r="V1644" s="2" t="s">
        <v>28</v>
      </c>
      <c r="X1644" s="2"/>
      <c r="Y1644" s="2"/>
    </row>
    <row r="1645" spans="1:26" x14ac:dyDescent="0.25">
      <c r="A1645">
        <v>1644</v>
      </c>
      <c r="B1645" t="s">
        <v>1676</v>
      </c>
      <c r="C1645" s="1">
        <v>32728</v>
      </c>
      <c r="D1645" t="s">
        <v>23</v>
      </c>
      <c r="E1645" s="2" t="s">
        <v>1363</v>
      </c>
      <c r="F1645" s="2" t="s">
        <v>34</v>
      </c>
      <c r="G1645" s="2" t="s">
        <v>26</v>
      </c>
      <c r="H1645" s="3">
        <v>41579</v>
      </c>
      <c r="I1645" s="2">
        <v>2013</v>
      </c>
      <c r="J1645" s="2">
        <v>2018</v>
      </c>
      <c r="K1645" s="3">
        <v>43677</v>
      </c>
      <c r="L1645" s="2">
        <v>0</v>
      </c>
      <c r="M1645" s="2" t="s">
        <v>28</v>
      </c>
      <c r="N1645" s="2">
        <v>29</v>
      </c>
      <c r="O1645" s="2">
        <v>24.23</v>
      </c>
      <c r="P1645" s="2">
        <v>29.98</v>
      </c>
      <c r="Q1645" s="2">
        <v>92.53</v>
      </c>
      <c r="R1645" s="2">
        <v>200.66</v>
      </c>
      <c r="S1645" s="2">
        <v>200.66</v>
      </c>
      <c r="T1645" s="2">
        <v>22.98</v>
      </c>
      <c r="U1645" s="2">
        <v>2</v>
      </c>
      <c r="V1645" s="2" t="s">
        <v>28</v>
      </c>
      <c r="X1645" s="2"/>
      <c r="Y1645" s="2"/>
    </row>
    <row r="1646" spans="1:26" x14ac:dyDescent="0.25">
      <c r="A1646">
        <v>1645</v>
      </c>
      <c r="B1646" t="s">
        <v>1677</v>
      </c>
      <c r="C1646" s="1">
        <v>14024</v>
      </c>
      <c r="D1646" t="s">
        <v>23</v>
      </c>
      <c r="E1646" s="2" t="s">
        <v>169</v>
      </c>
      <c r="F1646" s="2" t="s">
        <v>34</v>
      </c>
      <c r="G1646" s="2" t="s">
        <v>30</v>
      </c>
      <c r="H1646" s="3">
        <v>22586</v>
      </c>
      <c r="I1646" s="2">
        <v>1961</v>
      </c>
      <c r="J1646" s="2">
        <v>1963</v>
      </c>
      <c r="K1646" s="3">
        <v>37534</v>
      </c>
      <c r="L1646" s="2">
        <v>1</v>
      </c>
      <c r="M1646" s="2" t="s">
        <v>27</v>
      </c>
      <c r="N1646" s="2">
        <v>64</v>
      </c>
      <c r="O1646" s="2">
        <v>23.44</v>
      </c>
      <c r="P1646" s="2">
        <v>64.37</v>
      </c>
      <c r="Q1646" s="2">
        <v>99.79</v>
      </c>
      <c r="R1646" s="2">
        <v>200.66</v>
      </c>
      <c r="S1646" s="2">
        <v>200.66</v>
      </c>
      <c r="T1646" s="2">
        <v>24.78</v>
      </c>
      <c r="U1646" s="2">
        <v>31</v>
      </c>
      <c r="V1646" s="2" t="s">
        <v>28</v>
      </c>
      <c r="W1646" s="2" t="s">
        <v>4399</v>
      </c>
      <c r="X1646" s="2" t="str">
        <f>V1646</f>
        <v>No</v>
      </c>
      <c r="Y1646" s="2" t="s">
        <v>4401</v>
      </c>
      <c r="Z1646" s="2" t="s">
        <v>4469</v>
      </c>
    </row>
    <row r="1647" spans="1:26" x14ac:dyDescent="0.25">
      <c r="A1647">
        <v>1646</v>
      </c>
      <c r="B1647" t="s">
        <v>1678</v>
      </c>
      <c r="C1647" s="1">
        <v>11760</v>
      </c>
      <c r="D1647" t="s">
        <v>23</v>
      </c>
      <c r="E1647" s="2" t="s">
        <v>80</v>
      </c>
      <c r="F1647" s="2" t="s">
        <v>25</v>
      </c>
      <c r="G1647" s="2" t="s">
        <v>30</v>
      </c>
      <c r="H1647" s="3">
        <v>19664</v>
      </c>
      <c r="I1647" s="2">
        <v>1953</v>
      </c>
      <c r="J1647" s="2">
        <v>1958</v>
      </c>
      <c r="K1647" s="3">
        <v>41787</v>
      </c>
      <c r="L1647" s="2">
        <v>1</v>
      </c>
      <c r="M1647" s="2" t="s">
        <v>27</v>
      </c>
      <c r="N1647" s="2">
        <v>82</v>
      </c>
      <c r="O1647" s="2">
        <v>21.64</v>
      </c>
      <c r="P1647" s="2">
        <v>82.21</v>
      </c>
      <c r="Q1647" s="2">
        <v>95.25</v>
      </c>
      <c r="R1647" s="2">
        <v>200.66</v>
      </c>
      <c r="S1647" s="2">
        <v>200.66</v>
      </c>
      <c r="T1647" s="2">
        <v>23.66</v>
      </c>
      <c r="U1647" s="2">
        <v>281</v>
      </c>
      <c r="V1647" s="2" t="s">
        <v>28</v>
      </c>
      <c r="X1647" s="2" t="str">
        <f>V1647</f>
        <v>No</v>
      </c>
      <c r="Y1647" s="2" t="s">
        <v>4614</v>
      </c>
      <c r="Z1647" s="2" t="s">
        <v>4901</v>
      </c>
    </row>
    <row r="1648" spans="1:26" x14ac:dyDescent="0.25">
      <c r="A1648">
        <v>1647</v>
      </c>
      <c r="B1648" t="s">
        <v>1679</v>
      </c>
      <c r="C1648" s="1">
        <v>29339</v>
      </c>
      <c r="D1648" t="s">
        <v>23</v>
      </c>
      <c r="E1648" s="2" t="s">
        <v>280</v>
      </c>
      <c r="F1648" s="2" t="s">
        <v>34</v>
      </c>
      <c r="G1648" s="2" t="s">
        <v>26</v>
      </c>
      <c r="H1648" s="3">
        <v>37926</v>
      </c>
      <c r="I1648" s="2">
        <v>2003</v>
      </c>
      <c r="J1648" s="2">
        <v>2013</v>
      </c>
      <c r="K1648" s="3">
        <v>43677</v>
      </c>
      <c r="L1648" s="2">
        <v>0</v>
      </c>
      <c r="M1648" s="2" t="s">
        <v>28</v>
      </c>
      <c r="N1648" s="2">
        <v>39</v>
      </c>
      <c r="O1648" s="2">
        <v>23.51</v>
      </c>
      <c r="P1648" s="2">
        <v>39.26</v>
      </c>
      <c r="Q1648" s="2">
        <v>95.25</v>
      </c>
      <c r="R1648" s="2">
        <v>200.66</v>
      </c>
      <c r="S1648" s="2">
        <v>200.66</v>
      </c>
      <c r="T1648" s="2">
        <v>23.66</v>
      </c>
      <c r="U1648" s="2">
        <v>507</v>
      </c>
      <c r="V1648" s="2" t="s">
        <v>28</v>
      </c>
      <c r="X1648" s="2"/>
      <c r="Y1648" s="2"/>
    </row>
    <row r="1649" spans="1:25" x14ac:dyDescent="0.25">
      <c r="A1649">
        <v>1648</v>
      </c>
      <c r="B1649" t="s">
        <v>1680</v>
      </c>
      <c r="C1649" s="1">
        <v>20764</v>
      </c>
      <c r="D1649" t="s">
        <v>23</v>
      </c>
      <c r="E1649" s="2" t="s">
        <v>169</v>
      </c>
      <c r="F1649" s="2" t="s">
        <v>34</v>
      </c>
      <c r="G1649" s="2" t="s">
        <v>26</v>
      </c>
      <c r="H1649" s="3">
        <v>28795</v>
      </c>
      <c r="I1649" s="2">
        <v>1978</v>
      </c>
      <c r="J1649" s="2">
        <v>1979</v>
      </c>
      <c r="K1649" s="3">
        <v>43677</v>
      </c>
      <c r="L1649" s="2">
        <v>0</v>
      </c>
      <c r="M1649" s="2" t="s">
        <v>28</v>
      </c>
      <c r="N1649" s="2">
        <v>62</v>
      </c>
      <c r="O1649" s="2">
        <v>21.99</v>
      </c>
      <c r="P1649" s="2">
        <v>62.73</v>
      </c>
      <c r="Q1649" s="2">
        <v>99.79</v>
      </c>
      <c r="R1649" s="2">
        <v>200.66</v>
      </c>
      <c r="S1649" s="2">
        <v>200.66</v>
      </c>
      <c r="T1649" s="2">
        <v>24.78</v>
      </c>
      <c r="U1649" s="2">
        <v>14</v>
      </c>
      <c r="V1649" s="2" t="s">
        <v>28</v>
      </c>
      <c r="X1649" s="2"/>
      <c r="Y1649" s="2"/>
    </row>
    <row r="1650" spans="1:25" x14ac:dyDescent="0.25">
      <c r="A1650">
        <v>1649</v>
      </c>
      <c r="B1650" t="s">
        <v>1681</v>
      </c>
      <c r="C1650" s="1">
        <v>13535</v>
      </c>
      <c r="D1650" t="s">
        <v>23</v>
      </c>
      <c r="E1650" s="2" t="s">
        <v>169</v>
      </c>
      <c r="F1650" s="2" t="s">
        <v>34</v>
      </c>
      <c r="G1650" s="2" t="s">
        <v>30</v>
      </c>
      <c r="H1650" s="3">
        <v>21855</v>
      </c>
      <c r="I1650" s="2">
        <v>1959</v>
      </c>
      <c r="J1650" s="2">
        <v>1971</v>
      </c>
      <c r="K1650" s="3">
        <v>43677</v>
      </c>
      <c r="L1650" s="2">
        <v>0</v>
      </c>
      <c r="M1650" s="2" t="s">
        <v>28</v>
      </c>
      <c r="N1650" s="2">
        <v>82</v>
      </c>
      <c r="O1650" s="2">
        <v>22.78</v>
      </c>
      <c r="P1650" s="2">
        <v>82.52</v>
      </c>
      <c r="Q1650" s="2">
        <v>95.25</v>
      </c>
      <c r="R1650" s="2">
        <v>200.66</v>
      </c>
      <c r="S1650" s="2">
        <v>200.66</v>
      </c>
      <c r="T1650" s="2">
        <v>23.66</v>
      </c>
      <c r="U1650" s="2">
        <v>950</v>
      </c>
      <c r="V1650" s="2" t="s">
        <v>28</v>
      </c>
      <c r="X1650" s="2"/>
      <c r="Y1650" s="2"/>
    </row>
    <row r="1651" spans="1:25" x14ac:dyDescent="0.25">
      <c r="A1651">
        <v>1650</v>
      </c>
      <c r="B1651" t="s">
        <v>1682</v>
      </c>
      <c r="C1651" s="1">
        <v>29549</v>
      </c>
      <c r="D1651" t="s">
        <v>23</v>
      </c>
      <c r="E1651" s="2" t="s">
        <v>169</v>
      </c>
      <c r="F1651" s="2" t="s">
        <v>34</v>
      </c>
      <c r="G1651" s="2" t="s">
        <v>26</v>
      </c>
      <c r="H1651" s="3">
        <v>37926</v>
      </c>
      <c r="I1651" s="2">
        <v>2003</v>
      </c>
      <c r="J1651" s="2">
        <v>2005</v>
      </c>
      <c r="K1651" s="3">
        <v>43677</v>
      </c>
      <c r="L1651" s="2">
        <v>0</v>
      </c>
      <c r="M1651" s="2" t="s">
        <v>28</v>
      </c>
      <c r="N1651" s="2">
        <v>38</v>
      </c>
      <c r="O1651" s="2">
        <v>22.93</v>
      </c>
      <c r="P1651" s="2">
        <v>38.68</v>
      </c>
      <c r="Q1651" s="2">
        <v>117.93</v>
      </c>
      <c r="R1651" s="2">
        <v>200.66</v>
      </c>
      <c r="S1651" s="2">
        <v>200.66</v>
      </c>
      <c r="T1651" s="2">
        <v>29.29</v>
      </c>
      <c r="U1651" s="2">
        <v>67</v>
      </c>
      <c r="V1651" s="2" t="s">
        <v>28</v>
      </c>
      <c r="X1651" s="2"/>
      <c r="Y1651" s="2"/>
    </row>
    <row r="1652" spans="1:25" x14ac:dyDescent="0.25">
      <c r="A1652">
        <v>1651</v>
      </c>
      <c r="B1652" t="s">
        <v>1683</v>
      </c>
      <c r="C1652" s="1">
        <v>15569</v>
      </c>
      <c r="D1652" t="s">
        <v>23</v>
      </c>
      <c r="E1652" s="2" t="s">
        <v>121</v>
      </c>
      <c r="F1652" s="2" t="s">
        <v>34</v>
      </c>
      <c r="G1652" s="2" t="s">
        <v>26</v>
      </c>
      <c r="H1652" s="3">
        <v>23682</v>
      </c>
      <c r="I1652" s="2">
        <v>1964</v>
      </c>
      <c r="J1652" s="2">
        <v>1965</v>
      </c>
      <c r="K1652" s="3">
        <v>43677</v>
      </c>
      <c r="L1652" s="2">
        <v>0</v>
      </c>
      <c r="M1652" s="2" t="s">
        <v>28</v>
      </c>
      <c r="N1652" s="2">
        <v>76</v>
      </c>
      <c r="O1652" s="2">
        <v>22.21</v>
      </c>
      <c r="P1652" s="2">
        <v>76.959999999999994</v>
      </c>
      <c r="Q1652" s="2">
        <v>95.25</v>
      </c>
      <c r="R1652" s="2">
        <v>200.66</v>
      </c>
      <c r="S1652" s="2">
        <v>200.66</v>
      </c>
      <c r="T1652" s="2">
        <v>23.66</v>
      </c>
      <c r="U1652" s="2">
        <v>24</v>
      </c>
      <c r="V1652" s="2" t="s">
        <v>28</v>
      </c>
      <c r="X1652" s="2"/>
      <c r="Y1652" s="2"/>
    </row>
    <row r="1653" spans="1:25" x14ac:dyDescent="0.25">
      <c r="A1653">
        <v>1652</v>
      </c>
      <c r="B1653" t="s">
        <v>923</v>
      </c>
      <c r="C1653" s="1">
        <v>29896</v>
      </c>
      <c r="D1653" t="s">
        <v>23</v>
      </c>
      <c r="E1653" s="2" t="s">
        <v>169</v>
      </c>
      <c r="F1653" s="2" t="s">
        <v>34</v>
      </c>
      <c r="G1653" s="2" t="s">
        <v>30</v>
      </c>
      <c r="H1653" s="3">
        <v>38292</v>
      </c>
      <c r="I1653" s="2">
        <v>2004</v>
      </c>
      <c r="J1653" s="2">
        <v>2008</v>
      </c>
      <c r="K1653" s="3">
        <v>43677</v>
      </c>
      <c r="L1653" s="2">
        <v>0</v>
      </c>
      <c r="M1653" s="2" t="s">
        <v>28</v>
      </c>
      <c r="N1653" s="2">
        <v>37</v>
      </c>
      <c r="O1653" s="2">
        <v>22.99</v>
      </c>
      <c r="P1653" s="2">
        <v>37.729999999999997</v>
      </c>
      <c r="Q1653" s="2">
        <v>97.52</v>
      </c>
      <c r="R1653" s="2">
        <v>200.66</v>
      </c>
      <c r="S1653" s="2">
        <v>200.66</v>
      </c>
      <c r="T1653" s="2">
        <v>24.22</v>
      </c>
      <c r="U1653" s="2">
        <v>73</v>
      </c>
      <c r="V1653" s="2" t="s">
        <v>27</v>
      </c>
      <c r="X1653" s="2"/>
      <c r="Y1653" s="2"/>
    </row>
    <row r="1654" spans="1:25" x14ac:dyDescent="0.25">
      <c r="A1654">
        <v>1653</v>
      </c>
      <c r="B1654" t="s">
        <v>1684</v>
      </c>
      <c r="C1654" s="1">
        <v>18827</v>
      </c>
      <c r="D1654" t="s">
        <v>23</v>
      </c>
      <c r="E1654" s="2" t="s">
        <v>169</v>
      </c>
      <c r="F1654" s="2" t="s">
        <v>34</v>
      </c>
      <c r="G1654" s="2" t="s">
        <v>26</v>
      </c>
      <c r="H1654" s="3">
        <v>27334</v>
      </c>
      <c r="I1654" s="2">
        <v>1974</v>
      </c>
      <c r="J1654" s="2">
        <v>1975</v>
      </c>
      <c r="K1654" s="3">
        <v>43677</v>
      </c>
      <c r="L1654" s="2">
        <v>0</v>
      </c>
      <c r="M1654" s="2" t="s">
        <v>28</v>
      </c>
      <c r="N1654" s="2">
        <v>68</v>
      </c>
      <c r="O1654" s="2">
        <v>23.29</v>
      </c>
      <c r="P1654" s="2">
        <v>68.040000000000006</v>
      </c>
      <c r="Q1654" s="2">
        <v>90.72</v>
      </c>
      <c r="R1654" s="2">
        <v>200.66</v>
      </c>
      <c r="S1654" s="2">
        <v>200.66</v>
      </c>
      <c r="T1654" s="2">
        <v>22.53</v>
      </c>
      <c r="U1654" s="2">
        <v>56</v>
      </c>
      <c r="V1654" s="2" t="s">
        <v>28</v>
      </c>
      <c r="X1654" s="2"/>
      <c r="Y1654" s="2"/>
    </row>
    <row r="1655" spans="1:25" x14ac:dyDescent="0.25">
      <c r="A1655">
        <v>1654</v>
      </c>
      <c r="B1655" t="s">
        <v>1685</v>
      </c>
      <c r="C1655" s="1">
        <v>32057</v>
      </c>
      <c r="D1655" t="s">
        <v>23</v>
      </c>
      <c r="E1655" s="2" t="s">
        <v>772</v>
      </c>
      <c r="F1655" s="2" t="s">
        <v>34</v>
      </c>
      <c r="G1655" s="2" t="s">
        <v>26</v>
      </c>
      <c r="H1655" s="3">
        <v>40483</v>
      </c>
      <c r="I1655" s="2">
        <v>2010</v>
      </c>
      <c r="J1655" s="2">
        <v>2014</v>
      </c>
      <c r="K1655" s="3">
        <v>43677</v>
      </c>
      <c r="L1655" s="2">
        <v>0</v>
      </c>
      <c r="M1655" s="2" t="s">
        <v>28</v>
      </c>
      <c r="N1655" s="2">
        <v>31</v>
      </c>
      <c r="O1655" s="2">
        <v>23.07</v>
      </c>
      <c r="P1655" s="2">
        <v>31.81</v>
      </c>
      <c r="Q1655" s="2">
        <v>102.06</v>
      </c>
      <c r="R1655" s="2">
        <v>200.66</v>
      </c>
      <c r="S1655" s="2">
        <v>200.66</v>
      </c>
      <c r="T1655" s="2">
        <v>25.35</v>
      </c>
      <c r="U1655" s="2">
        <v>39</v>
      </c>
      <c r="V1655" s="2" t="s">
        <v>28</v>
      </c>
      <c r="X1655" s="2"/>
      <c r="Y1655" s="2"/>
    </row>
    <row r="1656" spans="1:25" x14ac:dyDescent="0.25">
      <c r="A1656">
        <v>1655</v>
      </c>
      <c r="B1656" t="s">
        <v>1686</v>
      </c>
      <c r="C1656" s="1">
        <v>28120</v>
      </c>
      <c r="D1656" t="s">
        <v>23</v>
      </c>
      <c r="E1656" s="2" t="s">
        <v>169</v>
      </c>
      <c r="F1656" s="2" t="s">
        <v>34</v>
      </c>
      <c r="G1656" s="2" t="s">
        <v>26</v>
      </c>
      <c r="H1656" s="3">
        <v>36465</v>
      </c>
      <c r="I1656" s="2">
        <v>1999</v>
      </c>
      <c r="J1656" s="2">
        <v>2002</v>
      </c>
      <c r="K1656" s="3">
        <v>43677</v>
      </c>
      <c r="L1656" s="2">
        <v>0</v>
      </c>
      <c r="M1656" s="2" t="s">
        <v>28</v>
      </c>
      <c r="N1656" s="2">
        <v>42</v>
      </c>
      <c r="O1656" s="2">
        <v>22.85</v>
      </c>
      <c r="P1656" s="2">
        <v>42.59</v>
      </c>
      <c r="Q1656" s="2">
        <v>96.16</v>
      </c>
      <c r="R1656" s="2">
        <v>200.66</v>
      </c>
      <c r="S1656" s="2">
        <v>200.66</v>
      </c>
      <c r="T1656" s="2">
        <v>23.88</v>
      </c>
      <c r="U1656" s="2">
        <v>43</v>
      </c>
      <c r="V1656" s="2" t="s">
        <v>28</v>
      </c>
      <c r="X1656" s="2"/>
      <c r="Y1656" s="2"/>
    </row>
    <row r="1657" spans="1:25" x14ac:dyDescent="0.25">
      <c r="A1657">
        <v>1656</v>
      </c>
      <c r="B1657" t="s">
        <v>1687</v>
      </c>
      <c r="C1657" s="1">
        <v>28775</v>
      </c>
      <c r="D1657" t="s">
        <v>23</v>
      </c>
      <c r="E1657" s="2" t="s">
        <v>1363</v>
      </c>
      <c r="F1657" s="2" t="s">
        <v>25</v>
      </c>
      <c r="G1657" s="2" t="s">
        <v>30</v>
      </c>
      <c r="H1657" s="3">
        <v>37561</v>
      </c>
      <c r="I1657" s="2">
        <v>2002</v>
      </c>
      <c r="J1657" s="2">
        <v>2009</v>
      </c>
      <c r="K1657" s="3">
        <v>43677</v>
      </c>
      <c r="L1657" s="2">
        <v>0</v>
      </c>
      <c r="M1657" s="2" t="s">
        <v>28</v>
      </c>
      <c r="N1657" s="2">
        <v>40</v>
      </c>
      <c r="O1657" s="2">
        <v>24.05</v>
      </c>
      <c r="P1657" s="2">
        <v>40.799999999999997</v>
      </c>
      <c r="Q1657" s="2">
        <v>89.81</v>
      </c>
      <c r="R1657" s="2">
        <v>200.66</v>
      </c>
      <c r="S1657" s="2">
        <v>200.66</v>
      </c>
      <c r="T1657" s="2">
        <v>22.31</v>
      </c>
      <c r="U1657" s="2">
        <v>447</v>
      </c>
      <c r="V1657" s="2" t="s">
        <v>28</v>
      </c>
      <c r="X1657" s="2"/>
      <c r="Y1657" s="2"/>
    </row>
    <row r="1658" spans="1:25" x14ac:dyDescent="0.25">
      <c r="A1658">
        <v>1657</v>
      </c>
      <c r="B1658" t="s">
        <v>1688</v>
      </c>
      <c r="C1658" s="1">
        <v>29393</v>
      </c>
      <c r="D1658" t="s">
        <v>23</v>
      </c>
      <c r="E1658" s="2" t="s">
        <v>169</v>
      </c>
      <c r="F1658" s="2" t="s">
        <v>34</v>
      </c>
      <c r="G1658" s="2" t="s">
        <v>26</v>
      </c>
      <c r="H1658" s="3">
        <v>37196</v>
      </c>
      <c r="I1658" s="2">
        <v>2001</v>
      </c>
      <c r="J1658" s="2">
        <v>2018</v>
      </c>
      <c r="K1658" s="3">
        <v>43677</v>
      </c>
      <c r="L1658" s="2">
        <v>0</v>
      </c>
      <c r="M1658" s="2" t="s">
        <v>28</v>
      </c>
      <c r="N1658" s="2">
        <v>39</v>
      </c>
      <c r="O1658" s="2">
        <v>21.36</v>
      </c>
      <c r="P1658" s="2">
        <v>39.11</v>
      </c>
      <c r="Q1658" s="2">
        <v>105.69</v>
      </c>
      <c r="R1658" s="2">
        <v>200.66</v>
      </c>
      <c r="S1658" s="2">
        <v>200.66</v>
      </c>
      <c r="T1658" s="2">
        <v>26.25</v>
      </c>
      <c r="U1658" s="2">
        <v>997</v>
      </c>
      <c r="V1658" s="2" t="s">
        <v>28</v>
      </c>
      <c r="X1658" s="2"/>
      <c r="Y1658" s="2"/>
    </row>
    <row r="1659" spans="1:25" x14ac:dyDescent="0.25">
      <c r="A1659">
        <v>1658</v>
      </c>
      <c r="B1659" t="s">
        <v>1689</v>
      </c>
      <c r="C1659" s="1">
        <v>25579</v>
      </c>
      <c r="D1659" t="s">
        <v>23</v>
      </c>
      <c r="E1659" s="2" t="s">
        <v>169</v>
      </c>
      <c r="F1659" s="2" t="s">
        <v>34</v>
      </c>
      <c r="G1659" s="2" t="s">
        <v>30</v>
      </c>
      <c r="H1659" s="3">
        <v>34274</v>
      </c>
      <c r="I1659" s="2">
        <v>1993</v>
      </c>
      <c r="J1659" s="2">
        <v>1997</v>
      </c>
      <c r="K1659" s="3">
        <v>43677</v>
      </c>
      <c r="L1659" s="2">
        <v>0</v>
      </c>
      <c r="M1659" s="2" t="s">
        <v>28</v>
      </c>
      <c r="N1659" s="2">
        <v>49</v>
      </c>
      <c r="O1659" s="2">
        <v>23.81</v>
      </c>
      <c r="P1659" s="2">
        <v>49.55</v>
      </c>
      <c r="Q1659" s="2">
        <v>99.79</v>
      </c>
      <c r="R1659" s="2">
        <v>200.66</v>
      </c>
      <c r="S1659" s="2">
        <v>200.66</v>
      </c>
      <c r="T1659" s="2">
        <v>24.78</v>
      </c>
      <c r="U1659" s="2">
        <v>6</v>
      </c>
      <c r="V1659" s="2" t="s">
        <v>28</v>
      </c>
      <c r="X1659" s="2"/>
      <c r="Y1659" s="2"/>
    </row>
    <row r="1660" spans="1:25" x14ac:dyDescent="0.25">
      <c r="A1660">
        <v>1659</v>
      </c>
      <c r="B1660" t="s">
        <v>1690</v>
      </c>
      <c r="C1660" s="1">
        <v>23379</v>
      </c>
      <c r="D1660" t="s">
        <v>23</v>
      </c>
      <c r="E1660" s="2" t="s">
        <v>169</v>
      </c>
      <c r="F1660" s="2" t="s">
        <v>34</v>
      </c>
      <c r="G1660" s="2" t="s">
        <v>26</v>
      </c>
      <c r="H1660" s="3">
        <v>31717</v>
      </c>
      <c r="I1660" s="2">
        <v>1986</v>
      </c>
      <c r="J1660" s="2">
        <v>1993</v>
      </c>
      <c r="K1660" s="3">
        <v>43677</v>
      </c>
      <c r="L1660" s="2">
        <v>0</v>
      </c>
      <c r="M1660" s="2" t="s">
        <v>28</v>
      </c>
      <c r="N1660" s="2">
        <v>55</v>
      </c>
      <c r="O1660" s="2">
        <v>22.83</v>
      </c>
      <c r="P1660" s="2">
        <v>55.57</v>
      </c>
      <c r="Q1660" s="2">
        <v>86.18</v>
      </c>
      <c r="R1660" s="2">
        <v>200.66</v>
      </c>
      <c r="S1660" s="2">
        <v>200.66</v>
      </c>
      <c r="T1660" s="2">
        <v>21.4</v>
      </c>
      <c r="U1660" s="2">
        <v>505</v>
      </c>
      <c r="V1660" s="2" t="s">
        <v>28</v>
      </c>
      <c r="X1660" s="2"/>
      <c r="Y1660" s="2"/>
    </row>
    <row r="1661" spans="1:25" x14ac:dyDescent="0.25">
      <c r="A1661">
        <v>1660</v>
      </c>
      <c r="B1661" t="s">
        <v>1691</v>
      </c>
      <c r="C1661" s="1">
        <v>25888</v>
      </c>
      <c r="D1661" t="s">
        <v>23</v>
      </c>
      <c r="E1661" s="2" t="s">
        <v>772</v>
      </c>
      <c r="F1661" s="2" t="s">
        <v>34</v>
      </c>
      <c r="G1661" s="2" t="s">
        <v>26</v>
      </c>
      <c r="H1661" s="3">
        <v>33909</v>
      </c>
      <c r="I1661" s="2">
        <v>1992</v>
      </c>
      <c r="J1661" s="2">
        <v>1994</v>
      </c>
      <c r="K1661" s="3">
        <v>43677</v>
      </c>
      <c r="L1661" s="2">
        <v>0</v>
      </c>
      <c r="M1661" s="2" t="s">
        <v>28</v>
      </c>
      <c r="N1661" s="2">
        <v>48</v>
      </c>
      <c r="O1661" s="2">
        <v>21.96</v>
      </c>
      <c r="P1661" s="2">
        <v>48.7</v>
      </c>
      <c r="Q1661" s="2">
        <v>95.25</v>
      </c>
      <c r="R1661" s="2">
        <v>200.66</v>
      </c>
      <c r="S1661" s="2">
        <v>200.66</v>
      </c>
      <c r="T1661" s="2">
        <v>23.66</v>
      </c>
      <c r="U1661" s="2">
        <v>59</v>
      </c>
      <c r="V1661" s="2" t="s">
        <v>28</v>
      </c>
      <c r="X1661" s="2"/>
      <c r="Y1661" s="2"/>
    </row>
    <row r="1662" spans="1:25" x14ac:dyDescent="0.25">
      <c r="A1662">
        <v>1661</v>
      </c>
      <c r="B1662" t="s">
        <v>1692</v>
      </c>
      <c r="C1662" s="1">
        <v>21671</v>
      </c>
      <c r="D1662" t="s">
        <v>23</v>
      </c>
      <c r="E1662" s="2" t="s">
        <v>280</v>
      </c>
      <c r="F1662" s="2" t="s">
        <v>34</v>
      </c>
      <c r="G1662" s="2" t="s">
        <v>26</v>
      </c>
      <c r="H1662" s="3">
        <v>29891</v>
      </c>
      <c r="I1662" s="2">
        <v>1981</v>
      </c>
      <c r="J1662" s="2">
        <v>1999</v>
      </c>
      <c r="K1662" s="3">
        <v>43677</v>
      </c>
      <c r="L1662" s="2">
        <v>0</v>
      </c>
      <c r="M1662" s="2" t="s">
        <v>28</v>
      </c>
      <c r="N1662" s="2">
        <v>60</v>
      </c>
      <c r="O1662" s="2">
        <v>22.51</v>
      </c>
      <c r="P1662" s="2">
        <v>60.25</v>
      </c>
      <c r="Q1662" s="2">
        <v>97.52</v>
      </c>
      <c r="R1662" s="2">
        <v>200.66</v>
      </c>
      <c r="S1662" s="2">
        <v>200.66</v>
      </c>
      <c r="T1662" s="2">
        <v>24.22</v>
      </c>
      <c r="U1662" s="2">
        <v>1199</v>
      </c>
      <c r="V1662" s="2" t="s">
        <v>28</v>
      </c>
      <c r="X1662" s="2"/>
      <c r="Y1662" s="2"/>
    </row>
    <row r="1663" spans="1:25" x14ac:dyDescent="0.25">
      <c r="A1663">
        <v>1662</v>
      </c>
      <c r="B1663" t="s">
        <v>362</v>
      </c>
      <c r="C1663" s="1">
        <v>20797</v>
      </c>
      <c r="D1663" t="s">
        <v>23</v>
      </c>
      <c r="E1663" s="2" t="s">
        <v>121</v>
      </c>
      <c r="F1663" s="2" t="s">
        <v>34</v>
      </c>
      <c r="G1663" s="2" t="s">
        <v>26</v>
      </c>
      <c r="H1663" s="3">
        <v>28795</v>
      </c>
      <c r="I1663" s="2">
        <v>1978</v>
      </c>
      <c r="J1663" s="2">
        <v>1986</v>
      </c>
      <c r="K1663" s="3">
        <v>43677</v>
      </c>
      <c r="L1663" s="2">
        <v>0</v>
      </c>
      <c r="M1663" s="2" t="s">
        <v>28</v>
      </c>
      <c r="N1663" s="2">
        <v>62</v>
      </c>
      <c r="O1663" s="2">
        <v>21.9</v>
      </c>
      <c r="P1663" s="2">
        <v>62.64</v>
      </c>
      <c r="Q1663" s="2">
        <v>95.25</v>
      </c>
      <c r="R1663" s="2">
        <v>200.66</v>
      </c>
      <c r="S1663" s="2">
        <v>200.66</v>
      </c>
      <c r="T1663" s="2">
        <v>23.66</v>
      </c>
      <c r="U1663" s="2">
        <v>464</v>
      </c>
      <c r="V1663" s="2" t="s">
        <v>28</v>
      </c>
      <c r="X1663" s="2"/>
      <c r="Y1663" s="2"/>
    </row>
    <row r="1664" spans="1:25" x14ac:dyDescent="0.25">
      <c r="A1664">
        <v>1663</v>
      </c>
      <c r="B1664" t="s">
        <v>1693</v>
      </c>
      <c r="C1664" s="1">
        <v>29766</v>
      </c>
      <c r="D1664" t="s">
        <v>23</v>
      </c>
      <c r="E1664" s="2" t="s">
        <v>772</v>
      </c>
      <c r="F1664" s="2" t="s">
        <v>34</v>
      </c>
      <c r="G1664" s="2" t="s">
        <v>26</v>
      </c>
      <c r="H1664" s="3">
        <v>37196</v>
      </c>
      <c r="I1664" s="2">
        <v>2001</v>
      </c>
      <c r="J1664" s="2">
        <v>2018</v>
      </c>
      <c r="K1664" s="3">
        <v>43677</v>
      </c>
      <c r="L1664" s="2">
        <v>0</v>
      </c>
      <c r="M1664" s="2" t="s">
        <v>28</v>
      </c>
      <c r="N1664" s="2">
        <v>38</v>
      </c>
      <c r="O1664" s="2">
        <v>20.34</v>
      </c>
      <c r="P1664" s="2">
        <v>38.090000000000003</v>
      </c>
      <c r="Q1664" s="2">
        <v>108.86</v>
      </c>
      <c r="R1664" s="2">
        <v>200.66</v>
      </c>
      <c r="S1664" s="2">
        <v>200.66</v>
      </c>
      <c r="T1664" s="2">
        <v>27.04</v>
      </c>
      <c r="U1664" s="2">
        <v>1046</v>
      </c>
      <c r="V1664" s="2" t="s">
        <v>28</v>
      </c>
      <c r="X1664" s="2"/>
      <c r="Y1664" s="2"/>
    </row>
    <row r="1665" spans="1:26" x14ac:dyDescent="0.25">
      <c r="A1665">
        <v>1664</v>
      </c>
      <c r="B1665" t="s">
        <v>1694</v>
      </c>
      <c r="C1665" s="1">
        <v>17458</v>
      </c>
      <c r="D1665" t="s">
        <v>23</v>
      </c>
      <c r="E1665" s="2" t="s">
        <v>169</v>
      </c>
      <c r="F1665" s="2" t="s">
        <v>34</v>
      </c>
      <c r="G1665" s="2" t="s">
        <v>26</v>
      </c>
      <c r="H1665" s="3">
        <v>25873</v>
      </c>
      <c r="I1665" s="2">
        <v>1970</v>
      </c>
      <c r="J1665" s="2">
        <v>1982</v>
      </c>
      <c r="K1665" s="3">
        <v>42376</v>
      </c>
      <c r="L1665" s="2">
        <v>1</v>
      </c>
      <c r="M1665" s="2" t="s">
        <v>27</v>
      </c>
      <c r="N1665" s="2">
        <v>68</v>
      </c>
      <c r="O1665" s="2">
        <v>23.04</v>
      </c>
      <c r="P1665" s="2">
        <v>68.22</v>
      </c>
      <c r="Q1665" s="2">
        <v>90.72</v>
      </c>
      <c r="R1665" s="2">
        <v>200.66</v>
      </c>
      <c r="S1665" s="2">
        <v>200.66</v>
      </c>
      <c r="T1665" s="2">
        <v>22.53</v>
      </c>
      <c r="U1665" s="2">
        <v>869</v>
      </c>
      <c r="V1665" s="2" t="s">
        <v>28</v>
      </c>
      <c r="X1665" s="2" t="str">
        <f>V1665</f>
        <v>No</v>
      </c>
      <c r="Y1665" s="2" t="s">
        <v>4401</v>
      </c>
      <c r="Z1665" s="2" t="s">
        <v>4469</v>
      </c>
    </row>
    <row r="1666" spans="1:26" x14ac:dyDescent="0.25">
      <c r="A1666">
        <v>1665</v>
      </c>
      <c r="B1666" t="s">
        <v>1695</v>
      </c>
      <c r="C1666" s="1">
        <v>20493</v>
      </c>
      <c r="D1666" t="s">
        <v>23</v>
      </c>
      <c r="E1666" s="2" t="s">
        <v>280</v>
      </c>
      <c r="F1666" s="2" t="s">
        <v>34</v>
      </c>
      <c r="G1666" s="2" t="s">
        <v>26</v>
      </c>
      <c r="H1666" s="3">
        <v>28430</v>
      </c>
      <c r="I1666" s="2">
        <v>1977</v>
      </c>
      <c r="J1666" s="2">
        <v>1990</v>
      </c>
      <c r="K1666" s="3">
        <v>43677</v>
      </c>
      <c r="L1666" s="2">
        <v>0</v>
      </c>
      <c r="M1666" s="2" t="s">
        <v>28</v>
      </c>
      <c r="N1666" s="2">
        <v>63</v>
      </c>
      <c r="O1666" s="2">
        <v>21.73</v>
      </c>
      <c r="P1666" s="2">
        <v>63.47</v>
      </c>
      <c r="Q1666" s="2">
        <v>98.88</v>
      </c>
      <c r="R1666" s="2">
        <v>200.66</v>
      </c>
      <c r="S1666" s="2">
        <v>200.66</v>
      </c>
      <c r="T1666" s="2">
        <v>24.56</v>
      </c>
      <c r="U1666" s="2">
        <v>691</v>
      </c>
      <c r="V1666" s="2" t="s">
        <v>28</v>
      </c>
      <c r="X1666" s="2"/>
      <c r="Y1666" s="2"/>
    </row>
    <row r="1667" spans="1:26" x14ac:dyDescent="0.25">
      <c r="A1667">
        <v>1666</v>
      </c>
      <c r="B1667" t="s">
        <v>1696</v>
      </c>
      <c r="C1667" s="1">
        <v>15813</v>
      </c>
      <c r="D1667" t="s">
        <v>23</v>
      </c>
      <c r="E1667" s="2" t="s">
        <v>121</v>
      </c>
      <c r="F1667" s="2" t="s">
        <v>34</v>
      </c>
      <c r="G1667" s="2" t="s">
        <v>30</v>
      </c>
      <c r="H1667" s="3">
        <v>24412</v>
      </c>
      <c r="I1667" s="2">
        <v>1966</v>
      </c>
      <c r="J1667" s="2">
        <v>1970</v>
      </c>
      <c r="K1667" s="3">
        <v>43677</v>
      </c>
      <c r="L1667" s="2">
        <v>0</v>
      </c>
      <c r="M1667" s="2" t="s">
        <v>28</v>
      </c>
      <c r="N1667" s="2">
        <v>76</v>
      </c>
      <c r="O1667" s="2">
        <v>23.54</v>
      </c>
      <c r="P1667" s="2">
        <v>76.290000000000006</v>
      </c>
      <c r="Q1667" s="2">
        <v>99.79</v>
      </c>
      <c r="R1667" s="2">
        <v>200.66</v>
      </c>
      <c r="S1667" s="2">
        <v>200.66</v>
      </c>
      <c r="T1667" s="2">
        <v>24.78</v>
      </c>
      <c r="U1667" s="2">
        <v>202</v>
      </c>
      <c r="V1667" s="2" t="s">
        <v>28</v>
      </c>
      <c r="X1667" s="2"/>
      <c r="Y1667" s="2"/>
    </row>
    <row r="1668" spans="1:26" x14ac:dyDescent="0.25">
      <c r="A1668">
        <v>1667</v>
      </c>
      <c r="B1668" t="s">
        <v>1697</v>
      </c>
      <c r="C1668" s="1">
        <v>17154</v>
      </c>
      <c r="D1668" t="s">
        <v>23</v>
      </c>
      <c r="E1668" s="2" t="s">
        <v>24</v>
      </c>
      <c r="F1668" s="2" t="s">
        <v>34</v>
      </c>
      <c r="G1668" s="2" t="s">
        <v>26</v>
      </c>
      <c r="H1668" s="3">
        <v>25143</v>
      </c>
      <c r="I1668" s="2">
        <v>1968</v>
      </c>
      <c r="J1668" s="2">
        <v>1971</v>
      </c>
      <c r="K1668" s="3">
        <v>34500</v>
      </c>
      <c r="L1668" s="2">
        <v>1</v>
      </c>
      <c r="M1668" s="2" t="s">
        <v>27</v>
      </c>
      <c r="N1668" s="2">
        <v>47</v>
      </c>
      <c r="O1668" s="2">
        <v>21.87</v>
      </c>
      <c r="P1668" s="2">
        <v>47.49</v>
      </c>
      <c r="Q1668" s="2">
        <v>95.25</v>
      </c>
      <c r="R1668" s="2">
        <v>200.66</v>
      </c>
      <c r="S1668" s="2">
        <v>200.66</v>
      </c>
      <c r="T1668" s="2">
        <v>23.66</v>
      </c>
      <c r="U1668" s="2">
        <v>97</v>
      </c>
      <c r="V1668" s="2" t="s">
        <v>28</v>
      </c>
      <c r="W1668" s="2" t="s">
        <v>4395</v>
      </c>
      <c r="X1668" s="2" t="str">
        <f>V1668</f>
        <v>No</v>
      </c>
      <c r="Y1668" s="2" t="s">
        <v>4421</v>
      </c>
      <c r="Z1668" s="2" t="s">
        <v>4435</v>
      </c>
    </row>
    <row r="1669" spans="1:26" x14ac:dyDescent="0.25">
      <c r="A1669">
        <v>1668</v>
      </c>
      <c r="B1669" t="s">
        <v>1698</v>
      </c>
      <c r="C1669" s="1">
        <v>31969</v>
      </c>
      <c r="D1669" t="s">
        <v>23</v>
      </c>
      <c r="E1669" s="2" t="s">
        <v>280</v>
      </c>
      <c r="F1669" s="2" t="s">
        <v>34</v>
      </c>
      <c r="G1669" s="2" t="s">
        <v>26</v>
      </c>
      <c r="H1669" s="3">
        <v>40483</v>
      </c>
      <c r="I1669" s="2">
        <v>2010</v>
      </c>
      <c r="J1669" s="2">
        <v>2019</v>
      </c>
      <c r="K1669" s="3">
        <v>43677</v>
      </c>
      <c r="L1669" s="2">
        <v>0</v>
      </c>
      <c r="M1669" s="2" t="s">
        <v>28</v>
      </c>
      <c r="N1669" s="2">
        <v>32</v>
      </c>
      <c r="O1669" s="2">
        <v>23.31</v>
      </c>
      <c r="P1669" s="2">
        <v>32.049999999999997</v>
      </c>
      <c r="Q1669" s="2">
        <v>97.52</v>
      </c>
      <c r="R1669" s="2">
        <v>200.66</v>
      </c>
      <c r="S1669" s="2">
        <v>200.66</v>
      </c>
      <c r="T1669" s="2">
        <v>24.22</v>
      </c>
      <c r="U1669" s="2">
        <v>336</v>
      </c>
      <c r="V1669" s="2" t="s">
        <v>28</v>
      </c>
      <c r="X1669" s="2"/>
      <c r="Y1669" s="2"/>
    </row>
    <row r="1670" spans="1:26" x14ac:dyDescent="0.25">
      <c r="A1670">
        <v>1669</v>
      </c>
      <c r="B1670" t="s">
        <v>1699</v>
      </c>
      <c r="C1670" s="1">
        <v>14081</v>
      </c>
      <c r="D1670" t="s">
        <v>23</v>
      </c>
      <c r="E1670" s="2" t="s">
        <v>121</v>
      </c>
      <c r="F1670" s="2" t="s">
        <v>34</v>
      </c>
      <c r="G1670" s="2" t="s">
        <v>30</v>
      </c>
      <c r="H1670" s="3">
        <v>22221</v>
      </c>
      <c r="I1670" s="2">
        <v>1960</v>
      </c>
      <c r="J1670" s="2">
        <v>1963</v>
      </c>
      <c r="K1670" s="3">
        <v>43677</v>
      </c>
      <c r="L1670" s="2">
        <v>0</v>
      </c>
      <c r="M1670" s="2" t="s">
        <v>28</v>
      </c>
      <c r="N1670" s="2">
        <v>81</v>
      </c>
      <c r="O1670" s="2">
        <v>22.29</v>
      </c>
      <c r="P1670" s="2">
        <v>81.03</v>
      </c>
      <c r="Q1670" s="2">
        <v>98.88</v>
      </c>
      <c r="R1670" s="2">
        <v>200.66</v>
      </c>
      <c r="S1670" s="2">
        <v>200.66</v>
      </c>
      <c r="T1670" s="2">
        <v>24.56</v>
      </c>
      <c r="U1670" s="2">
        <v>138</v>
      </c>
      <c r="V1670" s="2" t="s">
        <v>28</v>
      </c>
      <c r="X1670" s="2"/>
      <c r="Y1670" s="2"/>
    </row>
    <row r="1671" spans="1:26" x14ac:dyDescent="0.25">
      <c r="A1671">
        <v>1670</v>
      </c>
      <c r="B1671" t="s">
        <v>1700</v>
      </c>
      <c r="C1671" s="1">
        <v>24184</v>
      </c>
      <c r="D1671" t="s">
        <v>23</v>
      </c>
      <c r="E1671" s="2" t="s">
        <v>169</v>
      </c>
      <c r="F1671" s="2" t="s">
        <v>34</v>
      </c>
      <c r="G1671" s="2" t="s">
        <v>30</v>
      </c>
      <c r="H1671" s="3">
        <v>32448</v>
      </c>
      <c r="I1671" s="2">
        <v>1988</v>
      </c>
      <c r="J1671" s="2">
        <v>1989</v>
      </c>
      <c r="K1671" s="3">
        <v>43677</v>
      </c>
      <c r="L1671" s="2">
        <v>0</v>
      </c>
      <c r="M1671" s="2" t="s">
        <v>28</v>
      </c>
      <c r="N1671" s="2">
        <v>53</v>
      </c>
      <c r="O1671" s="2">
        <v>22.63</v>
      </c>
      <c r="P1671" s="2">
        <v>53.37</v>
      </c>
      <c r="Q1671" s="2">
        <v>79.38</v>
      </c>
      <c r="R1671" s="2">
        <v>200.66</v>
      </c>
      <c r="S1671" s="2">
        <v>200.66</v>
      </c>
      <c r="T1671" s="2">
        <v>19.71</v>
      </c>
      <c r="U1671" s="2">
        <v>37</v>
      </c>
      <c r="V1671" s="2" t="s">
        <v>28</v>
      </c>
      <c r="X1671" s="2"/>
      <c r="Y1671" s="2"/>
    </row>
    <row r="1672" spans="1:26" x14ac:dyDescent="0.25">
      <c r="A1672">
        <v>1671</v>
      </c>
      <c r="B1672" t="s">
        <v>932</v>
      </c>
      <c r="C1672" s="1">
        <v>30690</v>
      </c>
      <c r="D1672" t="s">
        <v>23</v>
      </c>
      <c r="E1672" s="2" t="s">
        <v>169</v>
      </c>
      <c r="F1672" s="2" t="s">
        <v>34</v>
      </c>
      <c r="G1672" s="2" t="s">
        <v>30</v>
      </c>
      <c r="H1672" s="3">
        <v>39022</v>
      </c>
      <c r="I1672" s="2">
        <v>2006</v>
      </c>
      <c r="J1672" s="2">
        <v>2008</v>
      </c>
      <c r="K1672" s="3">
        <v>43677</v>
      </c>
      <c r="L1672" s="2">
        <v>0</v>
      </c>
      <c r="M1672" s="2" t="s">
        <v>28</v>
      </c>
      <c r="N1672" s="2">
        <v>35</v>
      </c>
      <c r="O1672" s="2">
        <v>22.81</v>
      </c>
      <c r="P1672" s="2">
        <v>35.56</v>
      </c>
      <c r="Q1672" s="2">
        <v>97.52</v>
      </c>
      <c r="R1672" s="2">
        <v>200.66</v>
      </c>
      <c r="S1672" s="2">
        <v>200.66</v>
      </c>
      <c r="T1672" s="2">
        <v>24.22</v>
      </c>
      <c r="U1672" s="2">
        <v>91</v>
      </c>
      <c r="V1672" s="2" t="s">
        <v>28</v>
      </c>
      <c r="X1672" s="2"/>
      <c r="Y1672" s="2"/>
    </row>
    <row r="1673" spans="1:26" x14ac:dyDescent="0.25">
      <c r="A1673">
        <v>1672</v>
      </c>
      <c r="B1673" t="s">
        <v>1701</v>
      </c>
      <c r="C1673" s="1">
        <v>15777</v>
      </c>
      <c r="D1673" t="s">
        <v>23</v>
      </c>
      <c r="E1673" s="2" t="s">
        <v>169</v>
      </c>
      <c r="F1673" s="2" t="s">
        <v>34</v>
      </c>
      <c r="G1673" s="2" t="s">
        <v>26</v>
      </c>
      <c r="H1673" s="3">
        <v>24777</v>
      </c>
      <c r="I1673" s="2">
        <v>1967</v>
      </c>
      <c r="J1673" s="2">
        <v>1968</v>
      </c>
      <c r="K1673" s="3">
        <v>43677</v>
      </c>
      <c r="L1673" s="2">
        <v>0</v>
      </c>
      <c r="M1673" s="2" t="s">
        <v>28</v>
      </c>
      <c r="N1673" s="2">
        <v>76</v>
      </c>
      <c r="O1673" s="2">
        <v>24.64</v>
      </c>
      <c r="P1673" s="2">
        <v>76.39</v>
      </c>
      <c r="Q1673" s="2">
        <v>92.99</v>
      </c>
      <c r="R1673" s="2">
        <v>200.66</v>
      </c>
      <c r="S1673" s="2">
        <v>200.66</v>
      </c>
      <c r="T1673" s="2">
        <v>23.09</v>
      </c>
      <c r="U1673" s="2">
        <v>51</v>
      </c>
      <c r="V1673" s="2" t="s">
        <v>28</v>
      </c>
      <c r="X1673" s="2"/>
      <c r="Y1673" s="2"/>
    </row>
    <row r="1674" spans="1:26" x14ac:dyDescent="0.25">
      <c r="A1674">
        <v>1673</v>
      </c>
      <c r="B1674" t="s">
        <v>1702</v>
      </c>
      <c r="C1674" s="1">
        <v>20504</v>
      </c>
      <c r="D1674" t="s">
        <v>23</v>
      </c>
      <c r="E1674" s="2" t="s">
        <v>169</v>
      </c>
      <c r="F1674" s="2" t="s">
        <v>34</v>
      </c>
      <c r="G1674" s="2" t="s">
        <v>26</v>
      </c>
      <c r="H1674" s="3">
        <v>29526</v>
      </c>
      <c r="I1674" s="2">
        <v>1980</v>
      </c>
      <c r="J1674" s="2">
        <v>1981</v>
      </c>
      <c r="K1674" s="3">
        <v>43677</v>
      </c>
      <c r="L1674" s="2">
        <v>0</v>
      </c>
      <c r="M1674" s="2" t="s">
        <v>28</v>
      </c>
      <c r="N1674" s="2">
        <v>63</v>
      </c>
      <c r="O1674" s="2">
        <v>24.7</v>
      </c>
      <c r="P1674" s="2">
        <v>63.44</v>
      </c>
      <c r="Q1674" s="2">
        <v>89.81</v>
      </c>
      <c r="R1674" s="2">
        <v>200.66</v>
      </c>
      <c r="S1674" s="2">
        <v>200.66</v>
      </c>
      <c r="T1674" s="2">
        <v>22.31</v>
      </c>
      <c r="U1674" s="2">
        <v>30</v>
      </c>
      <c r="V1674" s="2" t="s">
        <v>28</v>
      </c>
      <c r="X1674" s="2"/>
      <c r="Y1674" s="2"/>
    </row>
    <row r="1675" spans="1:26" x14ac:dyDescent="0.25">
      <c r="A1675">
        <v>1674</v>
      </c>
      <c r="B1675" t="s">
        <v>1703</v>
      </c>
      <c r="C1675" s="1">
        <v>32494</v>
      </c>
      <c r="D1675" t="s">
        <v>23</v>
      </c>
      <c r="E1675" s="2" t="s">
        <v>169</v>
      </c>
      <c r="F1675" s="2" t="s">
        <v>25</v>
      </c>
      <c r="G1675" s="2" t="s">
        <v>26</v>
      </c>
      <c r="H1675" s="3">
        <v>41214</v>
      </c>
      <c r="I1675" s="2">
        <v>2012</v>
      </c>
      <c r="J1675" s="2">
        <v>2013</v>
      </c>
      <c r="K1675" s="3">
        <v>43677</v>
      </c>
      <c r="L1675" s="2">
        <v>0</v>
      </c>
      <c r="M1675" s="2" t="s">
        <v>28</v>
      </c>
      <c r="N1675" s="2">
        <v>30</v>
      </c>
      <c r="O1675" s="2">
        <v>23.87</v>
      </c>
      <c r="P1675" s="2">
        <v>30.62</v>
      </c>
      <c r="Q1675" s="2">
        <v>95.25</v>
      </c>
      <c r="R1675" s="2">
        <v>200.66</v>
      </c>
      <c r="S1675" s="2">
        <v>200.66</v>
      </c>
      <c r="T1675" s="2">
        <v>23.66</v>
      </c>
      <c r="U1675" s="2">
        <v>10</v>
      </c>
      <c r="V1675" s="2" t="s">
        <v>28</v>
      </c>
      <c r="X1675" s="2"/>
      <c r="Y1675" s="2"/>
    </row>
    <row r="1676" spans="1:26" x14ac:dyDescent="0.25">
      <c r="A1676">
        <v>1675</v>
      </c>
      <c r="B1676" t="s">
        <v>1704</v>
      </c>
      <c r="C1676" s="1">
        <v>34268</v>
      </c>
      <c r="D1676" t="s">
        <v>23</v>
      </c>
      <c r="E1676" s="2" t="s">
        <v>772</v>
      </c>
      <c r="F1676" s="2" t="s">
        <v>25</v>
      </c>
      <c r="G1676" s="2" t="s">
        <v>30</v>
      </c>
      <c r="H1676" s="3">
        <v>41579</v>
      </c>
      <c r="I1676" s="2">
        <v>2013</v>
      </c>
      <c r="J1676" s="2">
        <v>2016</v>
      </c>
      <c r="K1676" s="3">
        <v>43677</v>
      </c>
      <c r="L1676" s="2">
        <v>0</v>
      </c>
      <c r="M1676" s="2" t="s">
        <v>28</v>
      </c>
      <c r="N1676" s="2">
        <v>25</v>
      </c>
      <c r="O1676" s="2">
        <v>20.02</v>
      </c>
      <c r="P1676" s="2">
        <v>25.76</v>
      </c>
      <c r="Q1676" s="2">
        <v>94.35</v>
      </c>
      <c r="R1676" s="2">
        <v>200.66</v>
      </c>
      <c r="S1676" s="2">
        <v>200.66</v>
      </c>
      <c r="T1676" s="2">
        <v>23.43</v>
      </c>
      <c r="U1676" s="2">
        <v>55</v>
      </c>
      <c r="V1676" s="2" t="s">
        <v>27</v>
      </c>
      <c r="X1676" s="2"/>
      <c r="Y1676" s="2"/>
    </row>
    <row r="1677" spans="1:26" x14ac:dyDescent="0.25">
      <c r="A1677">
        <v>1676</v>
      </c>
      <c r="B1677" t="s">
        <v>1705</v>
      </c>
      <c r="C1677" s="1">
        <v>22464</v>
      </c>
      <c r="D1677" t="s">
        <v>23</v>
      </c>
      <c r="E1677" s="2" t="s">
        <v>169</v>
      </c>
      <c r="F1677" s="2" t="s">
        <v>34</v>
      </c>
      <c r="G1677" s="2" t="s">
        <v>26</v>
      </c>
      <c r="H1677" s="3">
        <v>30256</v>
      </c>
      <c r="I1677" s="2">
        <v>1982</v>
      </c>
      <c r="J1677" s="2">
        <v>1987</v>
      </c>
      <c r="K1677" s="3">
        <v>43677</v>
      </c>
      <c r="L1677" s="2">
        <v>0</v>
      </c>
      <c r="M1677" s="2" t="s">
        <v>28</v>
      </c>
      <c r="N1677" s="2">
        <v>58</v>
      </c>
      <c r="O1677" s="2">
        <v>21.33</v>
      </c>
      <c r="P1677" s="2">
        <v>58.08</v>
      </c>
      <c r="Q1677" s="2">
        <v>102.06</v>
      </c>
      <c r="R1677" s="2">
        <v>200.66</v>
      </c>
      <c r="S1677" s="2">
        <v>200.66</v>
      </c>
      <c r="T1677" s="2">
        <v>25.35</v>
      </c>
      <c r="U1677" s="2">
        <v>260</v>
      </c>
      <c r="V1677" s="2" t="s">
        <v>28</v>
      </c>
      <c r="X1677" s="2"/>
      <c r="Y1677" s="2"/>
    </row>
    <row r="1678" spans="1:26" x14ac:dyDescent="0.25">
      <c r="A1678">
        <v>1677</v>
      </c>
      <c r="B1678" t="s">
        <v>1706</v>
      </c>
      <c r="C1678" s="1">
        <v>21080</v>
      </c>
      <c r="D1678" t="s">
        <v>23</v>
      </c>
      <c r="E1678" s="2" t="s">
        <v>169</v>
      </c>
      <c r="F1678" s="2" t="s">
        <v>34</v>
      </c>
      <c r="G1678" s="2" t="s">
        <v>26</v>
      </c>
      <c r="H1678" s="3">
        <v>29160</v>
      </c>
      <c r="I1678" s="2">
        <v>1979</v>
      </c>
      <c r="J1678" s="2">
        <v>1985</v>
      </c>
      <c r="K1678" s="3">
        <v>43677</v>
      </c>
      <c r="L1678" s="2">
        <v>0</v>
      </c>
      <c r="M1678" s="2" t="s">
        <v>28</v>
      </c>
      <c r="N1678" s="2">
        <v>61</v>
      </c>
      <c r="O1678" s="2">
        <v>22.12</v>
      </c>
      <c r="P1678" s="2">
        <v>61.87</v>
      </c>
      <c r="Q1678" s="2">
        <v>86.18</v>
      </c>
      <c r="R1678" s="2">
        <v>200.66</v>
      </c>
      <c r="S1678" s="2">
        <v>200.66</v>
      </c>
      <c r="T1678" s="2">
        <v>21.4</v>
      </c>
      <c r="U1678" s="2">
        <v>305</v>
      </c>
      <c r="V1678" s="2" t="s">
        <v>28</v>
      </c>
      <c r="X1678" s="2"/>
      <c r="Y1678" s="2"/>
    </row>
    <row r="1679" spans="1:26" x14ac:dyDescent="0.25">
      <c r="A1679">
        <v>1678</v>
      </c>
      <c r="B1679" t="s">
        <v>1707</v>
      </c>
      <c r="C1679" s="1">
        <v>22823</v>
      </c>
      <c r="D1679" t="s">
        <v>23</v>
      </c>
      <c r="E1679" s="2" t="s">
        <v>169</v>
      </c>
      <c r="F1679" s="2" t="s">
        <v>34</v>
      </c>
      <c r="G1679" s="2" t="s">
        <v>26</v>
      </c>
      <c r="H1679" s="3">
        <v>30987</v>
      </c>
      <c r="I1679" s="2">
        <v>1984</v>
      </c>
      <c r="J1679" s="2">
        <v>2001</v>
      </c>
      <c r="K1679" s="3">
        <v>42053</v>
      </c>
      <c r="L1679" s="2">
        <v>1</v>
      </c>
      <c r="M1679" s="2" t="s">
        <v>27</v>
      </c>
      <c r="N1679" s="2">
        <v>52</v>
      </c>
      <c r="O1679" s="2">
        <v>22.35</v>
      </c>
      <c r="P1679" s="2">
        <v>52.65</v>
      </c>
      <c r="Q1679" s="2">
        <v>97.52</v>
      </c>
      <c r="R1679" s="2">
        <v>200.66</v>
      </c>
      <c r="S1679" s="2">
        <v>200.66</v>
      </c>
      <c r="T1679" s="2">
        <v>24.22</v>
      </c>
      <c r="U1679" s="2">
        <v>1153</v>
      </c>
      <c r="V1679" s="2" t="s">
        <v>28</v>
      </c>
      <c r="W1679" s="2" t="s">
        <v>4384</v>
      </c>
      <c r="X1679" s="2" t="str">
        <f>V1679</f>
        <v>No</v>
      </c>
      <c r="Y1679" s="2" t="s">
        <v>4615</v>
      </c>
      <c r="Z1679" s="2" t="s">
        <v>4901</v>
      </c>
    </row>
    <row r="1680" spans="1:26" x14ac:dyDescent="0.25">
      <c r="A1680">
        <v>1679</v>
      </c>
      <c r="B1680" t="s">
        <v>1708</v>
      </c>
      <c r="C1680" s="1">
        <v>24216</v>
      </c>
      <c r="D1680" t="s">
        <v>23</v>
      </c>
      <c r="E1680" s="2" t="s">
        <v>280</v>
      </c>
      <c r="F1680" s="2" t="s">
        <v>34</v>
      </c>
      <c r="G1680" s="2" t="s">
        <v>26</v>
      </c>
      <c r="H1680" s="3">
        <v>32448</v>
      </c>
      <c r="I1680" s="2">
        <v>1988</v>
      </c>
      <c r="J1680" s="2">
        <v>1996</v>
      </c>
      <c r="K1680" s="3">
        <v>43677</v>
      </c>
      <c r="L1680" s="2">
        <v>0</v>
      </c>
      <c r="M1680" s="2" t="s">
        <v>28</v>
      </c>
      <c r="N1680" s="2">
        <v>53</v>
      </c>
      <c r="O1680" s="2">
        <v>22.54</v>
      </c>
      <c r="P1680" s="2">
        <v>53.28</v>
      </c>
      <c r="Q1680" s="2">
        <v>88.45</v>
      </c>
      <c r="R1680" s="2">
        <v>200.66</v>
      </c>
      <c r="S1680" s="2">
        <v>200.66</v>
      </c>
      <c r="T1680" s="2">
        <v>21.97</v>
      </c>
      <c r="U1680" s="2">
        <v>241</v>
      </c>
      <c r="V1680" s="2" t="s">
        <v>28</v>
      </c>
      <c r="X1680" s="2"/>
      <c r="Y1680" s="2"/>
    </row>
    <row r="1681" spans="1:26" x14ac:dyDescent="0.25">
      <c r="A1681">
        <v>1680</v>
      </c>
      <c r="B1681" t="s">
        <v>1709</v>
      </c>
      <c r="C1681" s="1">
        <v>34238</v>
      </c>
      <c r="D1681" t="s">
        <v>85</v>
      </c>
      <c r="E1681" s="2" t="s">
        <v>169</v>
      </c>
      <c r="F1681" s="2" t="s">
        <v>34</v>
      </c>
      <c r="G1681" s="2" t="s">
        <v>26</v>
      </c>
      <c r="H1681" s="3">
        <v>41214</v>
      </c>
      <c r="I1681" s="2">
        <v>2012</v>
      </c>
      <c r="J1681" s="2">
        <v>2020</v>
      </c>
      <c r="K1681" s="3">
        <v>43677</v>
      </c>
      <c r="L1681" s="2">
        <v>0</v>
      </c>
      <c r="M1681" s="2" t="s">
        <v>28</v>
      </c>
      <c r="N1681" s="2">
        <v>25</v>
      </c>
      <c r="O1681" s="2">
        <v>19.100000000000001</v>
      </c>
      <c r="P1681" s="2">
        <v>25.84</v>
      </c>
      <c r="Q1681" s="2">
        <v>105.23</v>
      </c>
      <c r="R1681" s="2">
        <v>200.66</v>
      </c>
      <c r="S1681" s="2">
        <v>200.66</v>
      </c>
      <c r="T1681" s="2">
        <v>26.14</v>
      </c>
      <c r="U1681" s="2">
        <v>190</v>
      </c>
      <c r="V1681" s="2" t="s">
        <v>28</v>
      </c>
      <c r="X1681" s="2"/>
      <c r="Y1681" s="2"/>
    </row>
    <row r="1682" spans="1:26" x14ac:dyDescent="0.25">
      <c r="A1682">
        <v>1681</v>
      </c>
      <c r="B1682" t="s">
        <v>1710</v>
      </c>
      <c r="C1682" s="1">
        <v>20793</v>
      </c>
      <c r="D1682" t="s">
        <v>23</v>
      </c>
      <c r="E1682" s="2" t="s">
        <v>169</v>
      </c>
      <c r="F1682" s="2" t="s">
        <v>34</v>
      </c>
      <c r="G1682" s="2" t="s">
        <v>26</v>
      </c>
      <c r="H1682" s="3">
        <v>28430</v>
      </c>
      <c r="I1682" s="2">
        <v>1977</v>
      </c>
      <c r="J1682" s="2">
        <v>1993</v>
      </c>
      <c r="K1682" s="3">
        <v>43677</v>
      </c>
      <c r="L1682" s="2">
        <v>0</v>
      </c>
      <c r="M1682" s="2" t="s">
        <v>28</v>
      </c>
      <c r="N1682" s="2">
        <v>62</v>
      </c>
      <c r="O1682" s="2">
        <v>20.91</v>
      </c>
      <c r="P1682" s="2">
        <v>62.65</v>
      </c>
      <c r="Q1682" s="2">
        <v>92.99</v>
      </c>
      <c r="R1682" s="2">
        <v>200.66</v>
      </c>
      <c r="S1682" s="2">
        <v>200.66</v>
      </c>
      <c r="T1682" s="2">
        <v>23.09</v>
      </c>
      <c r="U1682" s="2">
        <v>874</v>
      </c>
      <c r="V1682" s="2" t="s">
        <v>28</v>
      </c>
      <c r="X1682" s="2"/>
      <c r="Y1682" s="2"/>
    </row>
    <row r="1683" spans="1:26" x14ac:dyDescent="0.25">
      <c r="A1683">
        <v>1682</v>
      </c>
      <c r="B1683" t="s">
        <v>1711</v>
      </c>
      <c r="C1683" s="1">
        <v>17383</v>
      </c>
      <c r="D1683" t="s">
        <v>23</v>
      </c>
      <c r="E1683" s="2" t="s">
        <v>169</v>
      </c>
      <c r="F1683" s="2" t="s">
        <v>34</v>
      </c>
      <c r="G1683" s="2" t="s">
        <v>26</v>
      </c>
      <c r="H1683" s="3">
        <v>25873</v>
      </c>
      <c r="I1683" s="2">
        <v>1970</v>
      </c>
      <c r="J1683" s="2">
        <v>1972</v>
      </c>
      <c r="K1683" s="3">
        <v>43677</v>
      </c>
      <c r="L1683" s="2">
        <v>0</v>
      </c>
      <c r="M1683" s="2" t="s">
        <v>28</v>
      </c>
      <c r="N1683" s="2">
        <v>71</v>
      </c>
      <c r="O1683" s="2">
        <v>23.24</v>
      </c>
      <c r="P1683" s="2">
        <v>71.989999999999995</v>
      </c>
      <c r="Q1683" s="2">
        <v>97.52</v>
      </c>
      <c r="R1683" s="2">
        <v>200.66</v>
      </c>
      <c r="S1683" s="2">
        <v>200.66</v>
      </c>
      <c r="T1683" s="2">
        <v>24.22</v>
      </c>
      <c r="U1683" s="2">
        <v>101</v>
      </c>
      <c r="V1683" s="2" t="s">
        <v>28</v>
      </c>
      <c r="X1683" s="2"/>
      <c r="Y1683" s="2"/>
    </row>
    <row r="1684" spans="1:26" x14ac:dyDescent="0.25">
      <c r="A1684">
        <v>1683</v>
      </c>
      <c r="B1684" t="s">
        <v>1712</v>
      </c>
      <c r="C1684" s="1">
        <v>7867</v>
      </c>
      <c r="D1684" t="s">
        <v>23</v>
      </c>
      <c r="E1684" s="2" t="s">
        <v>24</v>
      </c>
      <c r="F1684" s="2" t="s">
        <v>25</v>
      </c>
      <c r="G1684" s="2" t="s">
        <v>30</v>
      </c>
      <c r="H1684" s="3">
        <v>17107</v>
      </c>
      <c r="I1684" s="2">
        <v>1946</v>
      </c>
      <c r="J1684" s="2">
        <v>1950</v>
      </c>
      <c r="K1684" s="3">
        <v>37824</v>
      </c>
      <c r="L1684" s="2">
        <v>1</v>
      </c>
      <c r="M1684" s="2" t="s">
        <v>27</v>
      </c>
      <c r="N1684" s="2">
        <v>82</v>
      </c>
      <c r="O1684" s="2">
        <v>25.3</v>
      </c>
      <c r="P1684" s="2">
        <v>82.02</v>
      </c>
      <c r="Q1684" s="2">
        <v>97.52</v>
      </c>
      <c r="R1684" s="2">
        <v>200.66</v>
      </c>
      <c r="S1684" s="2">
        <v>200.66</v>
      </c>
      <c r="T1684" s="2">
        <v>24.22</v>
      </c>
      <c r="U1684" s="2">
        <v>131</v>
      </c>
      <c r="V1684" s="2" t="s">
        <v>28</v>
      </c>
      <c r="W1684" s="2" t="s">
        <v>4399</v>
      </c>
      <c r="X1684" s="2" t="str">
        <f>V1684</f>
        <v>No</v>
      </c>
      <c r="Y1684" s="2" t="s">
        <v>4401</v>
      </c>
      <c r="Z1684" s="2" t="s">
        <v>4469</v>
      </c>
    </row>
    <row r="1685" spans="1:26" x14ac:dyDescent="0.25">
      <c r="A1685">
        <v>1684</v>
      </c>
      <c r="B1685" t="s">
        <v>1713</v>
      </c>
      <c r="C1685" s="1">
        <v>7479</v>
      </c>
      <c r="D1685" t="s">
        <v>23</v>
      </c>
      <c r="E1685" s="2" t="s">
        <v>121</v>
      </c>
      <c r="F1685" s="2" t="s">
        <v>34</v>
      </c>
      <c r="G1685" s="2" t="s">
        <v>30</v>
      </c>
      <c r="H1685" s="3">
        <v>18203</v>
      </c>
      <c r="I1685" s="2">
        <v>1949</v>
      </c>
      <c r="J1685" s="2">
        <v>1950</v>
      </c>
      <c r="K1685" s="3">
        <v>28270</v>
      </c>
      <c r="L1685" s="2">
        <v>1</v>
      </c>
      <c r="M1685" s="2" t="s">
        <v>27</v>
      </c>
      <c r="N1685" s="2">
        <v>56</v>
      </c>
      <c r="O1685" s="2">
        <v>29.36</v>
      </c>
      <c r="P1685" s="2">
        <v>56.92</v>
      </c>
      <c r="Q1685" s="2">
        <v>96.16</v>
      </c>
      <c r="R1685" s="2">
        <v>200.66</v>
      </c>
      <c r="S1685" s="2">
        <v>200.66</v>
      </c>
      <c r="T1685" s="2">
        <v>23.88</v>
      </c>
      <c r="U1685" s="2">
        <v>64</v>
      </c>
      <c r="V1685" s="2" t="s">
        <v>28</v>
      </c>
      <c r="W1685" s="2" t="s">
        <v>4399</v>
      </c>
      <c r="X1685" s="2" t="str">
        <f>V1685</f>
        <v>No</v>
      </c>
      <c r="Y1685" s="2" t="s">
        <v>4461</v>
      </c>
      <c r="Z1685" s="2" t="s">
        <v>4896</v>
      </c>
    </row>
    <row r="1686" spans="1:26" x14ac:dyDescent="0.25">
      <c r="A1686">
        <v>1685</v>
      </c>
      <c r="B1686" t="s">
        <v>1714</v>
      </c>
      <c r="C1686" s="1">
        <v>29662</v>
      </c>
      <c r="D1686" t="s">
        <v>85</v>
      </c>
      <c r="E1686" s="2" t="s">
        <v>772</v>
      </c>
      <c r="F1686" s="2" t="s">
        <v>34</v>
      </c>
      <c r="G1686" s="2" t="s">
        <v>30</v>
      </c>
      <c r="H1686" s="3">
        <v>37926</v>
      </c>
      <c r="I1686" s="2">
        <v>2003</v>
      </c>
      <c r="J1686" s="2">
        <v>2020</v>
      </c>
      <c r="K1686" s="3">
        <v>43677</v>
      </c>
      <c r="L1686" s="2">
        <v>0</v>
      </c>
      <c r="M1686" s="2" t="s">
        <v>28</v>
      </c>
      <c r="N1686" s="2">
        <v>38</v>
      </c>
      <c r="O1686" s="2">
        <v>22.63</v>
      </c>
      <c r="P1686" s="2">
        <v>38.369999999999997</v>
      </c>
      <c r="Q1686" s="2">
        <v>96.16</v>
      </c>
      <c r="R1686" s="2">
        <v>200.66</v>
      </c>
      <c r="S1686" s="2">
        <v>200.66</v>
      </c>
      <c r="T1686" s="2">
        <v>23.88</v>
      </c>
      <c r="U1686" s="2">
        <v>873</v>
      </c>
      <c r="V1686" s="2" t="s">
        <v>28</v>
      </c>
      <c r="X1686" s="2"/>
      <c r="Y1686" s="2"/>
    </row>
    <row r="1687" spans="1:26" x14ac:dyDescent="0.25">
      <c r="A1687">
        <v>1686</v>
      </c>
      <c r="B1687" t="s">
        <v>1715</v>
      </c>
      <c r="C1687" s="1">
        <v>20423</v>
      </c>
      <c r="D1687" t="s">
        <v>23</v>
      </c>
      <c r="E1687" s="2" t="s">
        <v>121</v>
      </c>
      <c r="F1687" s="2" t="s">
        <v>34</v>
      </c>
      <c r="G1687" s="2" t="s">
        <v>30</v>
      </c>
      <c r="H1687" s="3">
        <v>28795</v>
      </c>
      <c r="I1687" s="2">
        <v>1978</v>
      </c>
      <c r="J1687" s="2">
        <v>1983</v>
      </c>
      <c r="K1687" s="3">
        <v>43677</v>
      </c>
      <c r="L1687" s="2">
        <v>0</v>
      </c>
      <c r="M1687" s="2" t="s">
        <v>28</v>
      </c>
      <c r="N1687" s="2">
        <v>63</v>
      </c>
      <c r="O1687" s="2">
        <v>22.92</v>
      </c>
      <c r="P1687" s="2">
        <v>63.67</v>
      </c>
      <c r="Q1687" s="2">
        <v>92.08</v>
      </c>
      <c r="R1687" s="2">
        <v>200.66</v>
      </c>
      <c r="S1687" s="2">
        <v>200.66</v>
      </c>
      <c r="T1687" s="2">
        <v>22.87</v>
      </c>
      <c r="U1687" s="2">
        <v>328</v>
      </c>
      <c r="V1687" s="2" t="s">
        <v>28</v>
      </c>
      <c r="X1687" s="2"/>
      <c r="Y1687" s="2"/>
    </row>
    <row r="1688" spans="1:26" x14ac:dyDescent="0.25">
      <c r="A1688">
        <v>1687</v>
      </c>
      <c r="B1688" t="s">
        <v>1716</v>
      </c>
      <c r="C1688" s="1">
        <v>29101</v>
      </c>
      <c r="D1688" t="s">
        <v>23</v>
      </c>
      <c r="E1688" s="2" t="s">
        <v>169</v>
      </c>
      <c r="F1688" s="2" t="s">
        <v>34</v>
      </c>
      <c r="G1688" s="2" t="s">
        <v>26</v>
      </c>
      <c r="H1688" s="3">
        <v>37561</v>
      </c>
      <c r="I1688" s="2">
        <v>2002</v>
      </c>
      <c r="J1688" s="2">
        <v>2004</v>
      </c>
      <c r="K1688" s="3">
        <v>43677</v>
      </c>
      <c r="L1688" s="2">
        <v>0</v>
      </c>
      <c r="M1688" s="2" t="s">
        <v>28</v>
      </c>
      <c r="N1688" s="2">
        <v>39</v>
      </c>
      <c r="O1688" s="2">
        <v>23.16</v>
      </c>
      <c r="P1688" s="2">
        <v>39.909999999999997</v>
      </c>
      <c r="Q1688" s="2">
        <v>102.96</v>
      </c>
      <c r="R1688" s="2">
        <v>200.66</v>
      </c>
      <c r="S1688" s="2">
        <v>200.66</v>
      </c>
      <c r="T1688" s="2">
        <v>25.57</v>
      </c>
      <c r="U1688" s="2">
        <v>45</v>
      </c>
      <c r="V1688" s="2" t="s">
        <v>28</v>
      </c>
      <c r="X1688" s="2"/>
      <c r="Y1688" s="2"/>
    </row>
    <row r="1689" spans="1:26" x14ac:dyDescent="0.25">
      <c r="A1689">
        <v>1688</v>
      </c>
      <c r="B1689" t="s">
        <v>1717</v>
      </c>
      <c r="C1689" s="1">
        <v>31352</v>
      </c>
      <c r="D1689" t="s">
        <v>23</v>
      </c>
      <c r="E1689" s="2" t="s">
        <v>169</v>
      </c>
      <c r="F1689" s="2" t="s">
        <v>34</v>
      </c>
      <c r="G1689" s="2" t="s">
        <v>26</v>
      </c>
      <c r="H1689" s="3">
        <v>40118</v>
      </c>
      <c r="I1689" s="2">
        <v>2009</v>
      </c>
      <c r="J1689" s="2">
        <v>2010</v>
      </c>
      <c r="K1689" s="3">
        <v>43677</v>
      </c>
      <c r="L1689" s="2">
        <v>0</v>
      </c>
      <c r="M1689" s="2" t="s">
        <v>28</v>
      </c>
      <c r="N1689" s="2">
        <v>33</v>
      </c>
      <c r="O1689" s="2">
        <v>24</v>
      </c>
      <c r="P1689" s="2">
        <v>33.74</v>
      </c>
      <c r="Q1689" s="2">
        <v>104.33</v>
      </c>
      <c r="R1689" s="2">
        <v>200.66</v>
      </c>
      <c r="S1689" s="2">
        <v>200.66</v>
      </c>
      <c r="T1689" s="2">
        <v>25.91</v>
      </c>
      <c r="U1689" s="2">
        <v>18</v>
      </c>
      <c r="V1689" s="2" t="s">
        <v>28</v>
      </c>
      <c r="X1689" s="2"/>
      <c r="Y1689" s="2"/>
    </row>
    <row r="1690" spans="1:26" x14ac:dyDescent="0.25">
      <c r="A1690">
        <v>1689</v>
      </c>
      <c r="B1690" t="s">
        <v>1718</v>
      </c>
      <c r="C1690" s="1">
        <v>13830</v>
      </c>
      <c r="D1690" t="s">
        <v>23</v>
      </c>
      <c r="E1690" s="2" t="s">
        <v>121</v>
      </c>
      <c r="F1690" s="2" t="s">
        <v>34</v>
      </c>
      <c r="G1690" s="2" t="s">
        <v>30</v>
      </c>
      <c r="H1690" s="3">
        <v>21855</v>
      </c>
      <c r="I1690" s="2">
        <v>1959</v>
      </c>
      <c r="J1690" s="2">
        <v>1969</v>
      </c>
      <c r="K1690" s="3">
        <v>38177</v>
      </c>
      <c r="L1690" s="2">
        <v>1</v>
      </c>
      <c r="M1690" s="2" t="s">
        <v>27</v>
      </c>
      <c r="N1690" s="2">
        <v>66</v>
      </c>
      <c r="O1690" s="2">
        <v>21.97</v>
      </c>
      <c r="P1690" s="2">
        <v>66.66</v>
      </c>
      <c r="Q1690" s="2">
        <v>99.79</v>
      </c>
      <c r="R1690" s="2">
        <v>200.66</v>
      </c>
      <c r="S1690" s="2">
        <v>200.66</v>
      </c>
      <c r="T1690" s="2">
        <v>24.78</v>
      </c>
      <c r="U1690" s="2">
        <v>736</v>
      </c>
      <c r="V1690" s="2" t="s">
        <v>28</v>
      </c>
      <c r="W1690" s="2" t="s">
        <v>4616</v>
      </c>
      <c r="X1690" s="2" t="str">
        <f>V1690</f>
        <v>No</v>
      </c>
      <c r="Y1690" s="2" t="s">
        <v>4617</v>
      </c>
      <c r="Z1690" s="2" t="s">
        <v>4901</v>
      </c>
    </row>
    <row r="1691" spans="1:26" x14ac:dyDescent="0.25">
      <c r="A1691">
        <v>1690</v>
      </c>
      <c r="B1691" t="s">
        <v>1719</v>
      </c>
      <c r="C1691" s="1">
        <v>9677</v>
      </c>
      <c r="D1691" t="s">
        <v>23</v>
      </c>
      <c r="E1691" s="2" t="s">
        <v>121</v>
      </c>
      <c r="F1691" s="2" t="s">
        <v>34</v>
      </c>
      <c r="G1691" s="2" t="s">
        <v>30</v>
      </c>
      <c r="H1691" s="3">
        <v>18568</v>
      </c>
      <c r="I1691" s="2">
        <v>1950</v>
      </c>
      <c r="J1691" s="2">
        <v>1954</v>
      </c>
      <c r="K1691" s="3">
        <v>40530</v>
      </c>
      <c r="L1691" s="2">
        <v>1</v>
      </c>
      <c r="M1691" s="2" t="s">
        <v>27</v>
      </c>
      <c r="N1691" s="2">
        <v>84</v>
      </c>
      <c r="O1691" s="2">
        <v>24.34</v>
      </c>
      <c r="P1691" s="2">
        <v>84.47</v>
      </c>
      <c r="Q1691" s="2">
        <v>83.91</v>
      </c>
      <c r="R1691" s="2">
        <v>200.66</v>
      </c>
      <c r="S1691" s="2">
        <v>200.66</v>
      </c>
      <c r="T1691" s="2">
        <v>20.84</v>
      </c>
      <c r="U1691" s="2">
        <v>264</v>
      </c>
      <c r="V1691" s="2" t="s">
        <v>28</v>
      </c>
      <c r="W1691" s="2" t="s">
        <v>4399</v>
      </c>
      <c r="X1691" s="2" t="str">
        <f>V1691</f>
        <v>No</v>
      </c>
      <c r="Y1691" s="2" t="s">
        <v>4401</v>
      </c>
      <c r="Z1691" s="2" t="s">
        <v>4469</v>
      </c>
    </row>
    <row r="1692" spans="1:26" x14ac:dyDescent="0.25">
      <c r="A1692">
        <v>1691</v>
      </c>
      <c r="B1692" t="s">
        <v>1720</v>
      </c>
      <c r="C1692" s="1">
        <v>33857</v>
      </c>
      <c r="D1692" t="s">
        <v>23</v>
      </c>
      <c r="E1692" s="2" t="s">
        <v>1363</v>
      </c>
      <c r="F1692" s="2" t="s">
        <v>34</v>
      </c>
      <c r="G1692" s="2" t="s">
        <v>26</v>
      </c>
      <c r="H1692" s="3">
        <v>41579</v>
      </c>
      <c r="I1692" s="2">
        <v>2013</v>
      </c>
      <c r="J1692" s="2">
        <v>2015</v>
      </c>
      <c r="K1692" s="3">
        <v>43677</v>
      </c>
      <c r="L1692" s="2">
        <v>0</v>
      </c>
      <c r="M1692" s="2" t="s">
        <v>28</v>
      </c>
      <c r="N1692" s="2">
        <v>26</v>
      </c>
      <c r="O1692" s="2">
        <v>21.14</v>
      </c>
      <c r="P1692" s="2">
        <v>26.89</v>
      </c>
      <c r="Q1692" s="2">
        <v>88.45</v>
      </c>
      <c r="R1692" s="2">
        <v>200.66</v>
      </c>
      <c r="S1692" s="2">
        <v>200.66</v>
      </c>
      <c r="T1692" s="2">
        <v>21.97</v>
      </c>
      <c r="U1692" s="2">
        <v>16</v>
      </c>
      <c r="V1692" s="2" t="s">
        <v>28</v>
      </c>
      <c r="X1692" s="2"/>
      <c r="Y1692" s="2"/>
    </row>
    <row r="1693" spans="1:26" x14ac:dyDescent="0.25">
      <c r="A1693">
        <v>1692</v>
      </c>
      <c r="B1693" t="s">
        <v>1721</v>
      </c>
      <c r="C1693" s="1">
        <v>33418</v>
      </c>
      <c r="D1693" t="s">
        <v>85</v>
      </c>
      <c r="E1693" s="2" t="s">
        <v>169</v>
      </c>
      <c r="F1693" s="2" t="s">
        <v>34</v>
      </c>
      <c r="G1693" s="2" t="s">
        <v>26</v>
      </c>
      <c r="H1693" s="3">
        <v>40848</v>
      </c>
      <c r="I1693" s="2">
        <v>2011</v>
      </c>
      <c r="J1693" s="2">
        <v>2020</v>
      </c>
      <c r="K1693" s="3">
        <v>43677</v>
      </c>
      <c r="L1693" s="2">
        <v>0</v>
      </c>
      <c r="M1693" s="2" t="s">
        <v>28</v>
      </c>
      <c r="N1693" s="2">
        <v>28</v>
      </c>
      <c r="O1693" s="2">
        <v>20.34</v>
      </c>
      <c r="P1693" s="2">
        <v>28.09</v>
      </c>
      <c r="Q1693" s="2">
        <v>104.33</v>
      </c>
      <c r="R1693" s="2">
        <v>200.66</v>
      </c>
      <c r="S1693" s="2">
        <v>200.66</v>
      </c>
      <c r="T1693" s="2">
        <v>25.91</v>
      </c>
      <c r="U1693" s="2">
        <v>237</v>
      </c>
      <c r="V1693" s="2" t="s">
        <v>28</v>
      </c>
      <c r="X1693" s="2"/>
      <c r="Y1693" s="2"/>
    </row>
    <row r="1694" spans="1:26" x14ac:dyDescent="0.25">
      <c r="A1694">
        <v>1693</v>
      </c>
      <c r="B1694" t="s">
        <v>1722</v>
      </c>
      <c r="C1694" s="1">
        <v>6294</v>
      </c>
      <c r="D1694" t="s">
        <v>23</v>
      </c>
      <c r="E1694" s="2" t="s">
        <v>121</v>
      </c>
      <c r="F1694" s="2" t="s">
        <v>34</v>
      </c>
      <c r="G1694" s="2" t="s">
        <v>30</v>
      </c>
      <c r="H1694" s="3">
        <v>17107</v>
      </c>
      <c r="I1694" s="2">
        <v>1946</v>
      </c>
      <c r="J1694" s="2">
        <v>1949</v>
      </c>
      <c r="K1694" s="3">
        <v>39883</v>
      </c>
      <c r="L1694" s="2">
        <v>1</v>
      </c>
      <c r="M1694" s="2" t="s">
        <v>27</v>
      </c>
      <c r="N1694" s="2">
        <v>91</v>
      </c>
      <c r="O1694" s="2">
        <v>29.6</v>
      </c>
      <c r="P1694" s="2">
        <v>91.96</v>
      </c>
      <c r="Q1694" s="2">
        <v>97.52</v>
      </c>
      <c r="R1694" s="2">
        <v>200.66</v>
      </c>
      <c r="S1694" s="2">
        <v>200.66</v>
      </c>
      <c r="T1694" s="2">
        <v>24.22</v>
      </c>
      <c r="U1694" s="2">
        <v>139</v>
      </c>
      <c r="V1694" s="2" t="s">
        <v>28</v>
      </c>
      <c r="W1694" s="2" t="s">
        <v>4399</v>
      </c>
      <c r="X1694" s="2" t="str">
        <f>V1694</f>
        <v>No</v>
      </c>
      <c r="Y1694" s="2" t="s">
        <v>4401</v>
      </c>
      <c r="Z1694" s="2" t="s">
        <v>4469</v>
      </c>
    </row>
    <row r="1695" spans="1:26" x14ac:dyDescent="0.25">
      <c r="A1695">
        <v>1694</v>
      </c>
      <c r="B1695" t="s">
        <v>1723</v>
      </c>
      <c r="C1695" s="1">
        <v>28302</v>
      </c>
      <c r="D1695" t="s">
        <v>23</v>
      </c>
      <c r="E1695" s="2" t="s">
        <v>169</v>
      </c>
      <c r="F1695" s="2" t="s">
        <v>34</v>
      </c>
      <c r="G1695" s="2" t="s">
        <v>26</v>
      </c>
      <c r="H1695" s="3">
        <v>36465</v>
      </c>
      <c r="I1695" s="2">
        <v>1999</v>
      </c>
      <c r="J1695" s="2">
        <v>2004</v>
      </c>
      <c r="K1695" s="3">
        <v>43677</v>
      </c>
      <c r="L1695" s="2">
        <v>0</v>
      </c>
      <c r="M1695" s="2" t="s">
        <v>28</v>
      </c>
      <c r="N1695" s="2">
        <v>42</v>
      </c>
      <c r="O1695" s="2">
        <v>22.35</v>
      </c>
      <c r="P1695" s="2">
        <v>42.09</v>
      </c>
      <c r="Q1695" s="2">
        <v>97.52</v>
      </c>
      <c r="R1695" s="2">
        <v>200.66</v>
      </c>
      <c r="S1695" s="2">
        <v>200.66</v>
      </c>
      <c r="T1695" s="2">
        <v>24.22</v>
      </c>
      <c r="U1695" s="2">
        <v>159</v>
      </c>
      <c r="V1695" s="2" t="s">
        <v>28</v>
      </c>
      <c r="X1695" s="2"/>
      <c r="Y1695" s="2"/>
    </row>
    <row r="1696" spans="1:26" x14ac:dyDescent="0.25">
      <c r="A1696">
        <v>1695</v>
      </c>
      <c r="B1696" t="s">
        <v>1724</v>
      </c>
      <c r="C1696" s="1">
        <v>24067</v>
      </c>
      <c r="D1696" t="s">
        <v>23</v>
      </c>
      <c r="E1696" s="2" t="s">
        <v>772</v>
      </c>
      <c r="F1696" s="2" t="s">
        <v>34</v>
      </c>
      <c r="G1696" s="2" t="s">
        <v>26</v>
      </c>
      <c r="H1696" s="3">
        <v>32082</v>
      </c>
      <c r="I1696" s="2">
        <v>1987</v>
      </c>
      <c r="J1696" s="2">
        <v>1993</v>
      </c>
      <c r="K1696" s="3">
        <v>34177</v>
      </c>
      <c r="L1696" s="2">
        <v>1</v>
      </c>
      <c r="M1696" s="2" t="s">
        <v>27</v>
      </c>
      <c r="N1696" s="2">
        <v>27</v>
      </c>
      <c r="O1696" s="2">
        <v>21.94</v>
      </c>
      <c r="P1696" s="2">
        <v>27.68</v>
      </c>
      <c r="Q1696" s="2">
        <v>88.45</v>
      </c>
      <c r="R1696" s="2">
        <v>200.66</v>
      </c>
      <c r="S1696" s="2">
        <v>200.66</v>
      </c>
      <c r="T1696" s="2">
        <v>21.97</v>
      </c>
      <c r="U1696" s="2">
        <v>450</v>
      </c>
      <c r="V1696" s="2" t="s">
        <v>28</v>
      </c>
      <c r="W1696" s="2" t="s">
        <v>4384</v>
      </c>
      <c r="X1696" s="2" t="str">
        <f>V1696</f>
        <v>No</v>
      </c>
      <c r="Y1696" s="2" t="s">
        <v>4449</v>
      </c>
      <c r="Z1696" s="2" t="s">
        <v>4896</v>
      </c>
    </row>
    <row r="1697" spans="1:26" x14ac:dyDescent="0.25">
      <c r="A1697">
        <v>1696</v>
      </c>
      <c r="B1697" t="s">
        <v>1725</v>
      </c>
      <c r="C1697" s="1">
        <v>31301</v>
      </c>
      <c r="D1697" t="s">
        <v>23</v>
      </c>
      <c r="E1697" s="2" t="s">
        <v>1363</v>
      </c>
      <c r="F1697" s="2" t="s">
        <v>34</v>
      </c>
      <c r="G1697" s="2" t="s">
        <v>26</v>
      </c>
      <c r="H1697" s="3">
        <v>38292</v>
      </c>
      <c r="I1697" s="2">
        <v>2004</v>
      </c>
      <c r="J1697" s="2">
        <v>2019</v>
      </c>
      <c r="K1697" s="3">
        <v>43677</v>
      </c>
      <c r="L1697" s="2">
        <v>0</v>
      </c>
      <c r="M1697" s="2" t="s">
        <v>28</v>
      </c>
      <c r="N1697" s="2">
        <v>33</v>
      </c>
      <c r="O1697" s="2">
        <v>19.14</v>
      </c>
      <c r="P1697" s="2">
        <v>33.880000000000003</v>
      </c>
      <c r="Q1697" s="2">
        <v>82.55</v>
      </c>
      <c r="R1697" s="2">
        <v>200.66</v>
      </c>
      <c r="S1697" s="2">
        <v>200.66</v>
      </c>
      <c r="T1697" s="2">
        <v>20.5</v>
      </c>
      <c r="U1697" s="2">
        <v>531</v>
      </c>
      <c r="V1697" s="2" t="s">
        <v>28</v>
      </c>
      <c r="X1697" s="2"/>
      <c r="Y1697" s="2"/>
    </row>
    <row r="1698" spans="1:26" x14ac:dyDescent="0.25">
      <c r="A1698">
        <v>1697</v>
      </c>
      <c r="B1698" t="s">
        <v>1726</v>
      </c>
      <c r="C1698" s="1">
        <v>16766</v>
      </c>
      <c r="D1698" t="s">
        <v>23</v>
      </c>
      <c r="E1698" s="2" t="s">
        <v>169</v>
      </c>
      <c r="F1698" s="2" t="s">
        <v>34</v>
      </c>
      <c r="G1698" s="2" t="s">
        <v>30</v>
      </c>
      <c r="H1698" s="3">
        <v>25508</v>
      </c>
      <c r="I1698" s="2">
        <v>1969</v>
      </c>
      <c r="J1698" s="2">
        <v>1971</v>
      </c>
      <c r="K1698" s="3">
        <v>43677</v>
      </c>
      <c r="L1698" s="2">
        <v>0</v>
      </c>
      <c r="M1698" s="2" t="s">
        <v>28</v>
      </c>
      <c r="N1698" s="2">
        <v>73</v>
      </c>
      <c r="O1698" s="2">
        <v>23.93</v>
      </c>
      <c r="P1698" s="2">
        <v>73.680000000000007</v>
      </c>
      <c r="Q1698" s="2">
        <v>97.52</v>
      </c>
      <c r="R1698" s="2">
        <v>200.66</v>
      </c>
      <c r="S1698" s="2">
        <v>200.66</v>
      </c>
      <c r="T1698" s="2">
        <v>24.22</v>
      </c>
      <c r="U1698" s="2">
        <v>49</v>
      </c>
      <c r="V1698" s="2" t="s">
        <v>28</v>
      </c>
      <c r="X1698" s="2"/>
      <c r="Y1698" s="2"/>
    </row>
    <row r="1699" spans="1:26" x14ac:dyDescent="0.25">
      <c r="A1699">
        <v>1698</v>
      </c>
      <c r="B1699" t="s">
        <v>1727</v>
      </c>
      <c r="C1699" s="1">
        <v>25714</v>
      </c>
      <c r="D1699" t="s">
        <v>23</v>
      </c>
      <c r="E1699" s="2" t="s">
        <v>280</v>
      </c>
      <c r="F1699" s="2" t="s">
        <v>34</v>
      </c>
      <c r="G1699" s="2" t="s">
        <v>26</v>
      </c>
      <c r="H1699" s="3">
        <v>33909</v>
      </c>
      <c r="I1699" s="2">
        <v>1992</v>
      </c>
      <c r="J1699" s="2">
        <v>2002</v>
      </c>
      <c r="K1699" s="3">
        <v>43677</v>
      </c>
      <c r="L1699" s="2">
        <v>0</v>
      </c>
      <c r="M1699" s="2" t="s">
        <v>28</v>
      </c>
      <c r="N1699" s="2">
        <v>49</v>
      </c>
      <c r="O1699" s="2">
        <v>22.44</v>
      </c>
      <c r="P1699" s="2">
        <v>49.18</v>
      </c>
      <c r="Q1699" s="2">
        <v>99.79</v>
      </c>
      <c r="R1699" s="2">
        <v>200.66</v>
      </c>
      <c r="S1699" s="2">
        <v>200.66</v>
      </c>
      <c r="T1699" s="2">
        <v>24.78</v>
      </c>
      <c r="U1699" s="2">
        <v>259</v>
      </c>
      <c r="V1699" s="2" t="s">
        <v>28</v>
      </c>
      <c r="X1699" s="2"/>
      <c r="Y1699" s="2"/>
    </row>
    <row r="1700" spans="1:26" x14ac:dyDescent="0.25">
      <c r="A1700">
        <v>1699</v>
      </c>
      <c r="B1700" t="s">
        <v>1728</v>
      </c>
      <c r="C1700" s="1">
        <v>21235</v>
      </c>
      <c r="D1700" t="s">
        <v>23</v>
      </c>
      <c r="E1700" s="2" t="s">
        <v>280</v>
      </c>
      <c r="F1700" s="2" t="s">
        <v>34</v>
      </c>
      <c r="G1700" s="2" t="s">
        <v>26</v>
      </c>
      <c r="H1700" s="3">
        <v>29891</v>
      </c>
      <c r="I1700" s="2">
        <v>1981</v>
      </c>
      <c r="J1700" s="2">
        <v>1984</v>
      </c>
      <c r="K1700" s="3">
        <v>43677</v>
      </c>
      <c r="L1700" s="2">
        <v>0</v>
      </c>
      <c r="M1700" s="2" t="s">
        <v>28</v>
      </c>
      <c r="N1700" s="2">
        <v>61</v>
      </c>
      <c r="O1700" s="2">
        <v>23.7</v>
      </c>
      <c r="P1700" s="2">
        <v>61.44</v>
      </c>
      <c r="Q1700" s="2">
        <v>92.99</v>
      </c>
      <c r="R1700" s="2">
        <v>200.66</v>
      </c>
      <c r="S1700" s="2">
        <v>200.66</v>
      </c>
      <c r="T1700" s="2">
        <v>23.09</v>
      </c>
      <c r="U1700" s="2">
        <v>160</v>
      </c>
      <c r="V1700" s="2" t="s">
        <v>28</v>
      </c>
      <c r="X1700" s="2"/>
      <c r="Y1700" s="2"/>
    </row>
    <row r="1701" spans="1:26" x14ac:dyDescent="0.25">
      <c r="A1701">
        <v>1700</v>
      </c>
      <c r="B1701" t="s">
        <v>1729</v>
      </c>
      <c r="C1701" s="1">
        <v>30078</v>
      </c>
      <c r="D1701" t="s">
        <v>23</v>
      </c>
      <c r="E1701" s="2" t="s">
        <v>169</v>
      </c>
      <c r="F1701" s="2" t="s">
        <v>34</v>
      </c>
      <c r="G1701" s="2" t="s">
        <v>26</v>
      </c>
      <c r="H1701" s="3">
        <v>39022</v>
      </c>
      <c r="I1701" s="2">
        <v>2006</v>
      </c>
      <c r="J1701" s="2">
        <v>2007</v>
      </c>
      <c r="K1701" s="3">
        <v>43677</v>
      </c>
      <c r="L1701" s="2">
        <v>0</v>
      </c>
      <c r="M1701" s="2" t="s">
        <v>28</v>
      </c>
      <c r="N1701" s="2">
        <v>37</v>
      </c>
      <c r="O1701" s="2">
        <v>24.49</v>
      </c>
      <c r="P1701" s="2">
        <v>37.229999999999997</v>
      </c>
      <c r="Q1701" s="2">
        <v>90.72</v>
      </c>
      <c r="R1701" s="2">
        <v>200.66</v>
      </c>
      <c r="S1701" s="2">
        <v>200.66</v>
      </c>
      <c r="T1701" s="2">
        <v>22.53</v>
      </c>
      <c r="U1701" s="2">
        <v>1</v>
      </c>
      <c r="V1701" s="2" t="s">
        <v>28</v>
      </c>
      <c r="X1701" s="2"/>
      <c r="Y1701" s="2"/>
    </row>
    <row r="1702" spans="1:26" x14ac:dyDescent="0.25">
      <c r="A1702">
        <v>1701</v>
      </c>
      <c r="B1702" t="s">
        <v>1730</v>
      </c>
      <c r="C1702" s="1">
        <v>16073</v>
      </c>
      <c r="D1702" t="s">
        <v>23</v>
      </c>
      <c r="E1702" s="2" t="s">
        <v>169</v>
      </c>
      <c r="F1702" s="2" t="s">
        <v>34</v>
      </c>
      <c r="G1702" s="2" t="s">
        <v>26</v>
      </c>
      <c r="H1702" s="3">
        <v>24777</v>
      </c>
      <c r="I1702" s="2">
        <v>1967</v>
      </c>
      <c r="J1702" s="2">
        <v>1971</v>
      </c>
      <c r="K1702" s="3">
        <v>40606</v>
      </c>
      <c r="L1702" s="2">
        <v>1</v>
      </c>
      <c r="M1702" s="2" t="s">
        <v>27</v>
      </c>
      <c r="N1702" s="2">
        <v>67</v>
      </c>
      <c r="O1702" s="2">
        <v>23.83</v>
      </c>
      <c r="P1702" s="2">
        <v>67.17</v>
      </c>
      <c r="Q1702" s="2">
        <v>95.25</v>
      </c>
      <c r="R1702" s="2">
        <v>200.66</v>
      </c>
      <c r="S1702" s="2">
        <v>200.66</v>
      </c>
      <c r="T1702" s="2">
        <v>23.66</v>
      </c>
      <c r="U1702" s="2">
        <v>280</v>
      </c>
      <c r="V1702" s="2" t="s">
        <v>28</v>
      </c>
      <c r="W1702" s="2" t="s">
        <v>4384</v>
      </c>
      <c r="X1702" s="2" t="str">
        <f>V1702</f>
        <v>No</v>
      </c>
      <c r="Y1702" s="2" t="s">
        <v>4461</v>
      </c>
      <c r="Z1702" s="2" t="s">
        <v>4896</v>
      </c>
    </row>
    <row r="1703" spans="1:26" x14ac:dyDescent="0.25">
      <c r="A1703">
        <v>1702</v>
      </c>
      <c r="B1703" t="s">
        <v>1731</v>
      </c>
      <c r="C1703" s="1">
        <v>22181</v>
      </c>
      <c r="D1703" t="s">
        <v>23</v>
      </c>
      <c r="E1703" s="2" t="s">
        <v>1363</v>
      </c>
      <c r="F1703" s="2" t="s">
        <v>34</v>
      </c>
      <c r="G1703" s="2" t="s">
        <v>30</v>
      </c>
      <c r="H1703" s="3">
        <v>30621</v>
      </c>
      <c r="I1703" s="2">
        <v>1983</v>
      </c>
      <c r="J1703" s="2">
        <v>1989</v>
      </c>
      <c r="K1703" s="3">
        <v>43677</v>
      </c>
      <c r="L1703" s="2">
        <v>0</v>
      </c>
      <c r="M1703" s="2" t="s">
        <v>28</v>
      </c>
      <c r="N1703" s="2">
        <v>58</v>
      </c>
      <c r="O1703" s="2">
        <v>23.11</v>
      </c>
      <c r="P1703" s="2">
        <v>58.85</v>
      </c>
      <c r="Q1703" s="2">
        <v>86.18</v>
      </c>
      <c r="R1703" s="2">
        <v>200.66</v>
      </c>
      <c r="S1703" s="2">
        <v>200.66</v>
      </c>
      <c r="T1703" s="2">
        <v>21.4</v>
      </c>
      <c r="U1703" s="2">
        <v>216</v>
      </c>
      <c r="V1703" s="2" t="s">
        <v>28</v>
      </c>
      <c r="X1703" s="2"/>
      <c r="Y1703" s="2"/>
    </row>
    <row r="1704" spans="1:26" x14ac:dyDescent="0.25">
      <c r="A1704">
        <v>1703</v>
      </c>
      <c r="B1704" t="s">
        <v>1732</v>
      </c>
      <c r="C1704" s="1">
        <v>16357</v>
      </c>
      <c r="D1704" t="s">
        <v>23</v>
      </c>
      <c r="E1704" s="2" t="s">
        <v>280</v>
      </c>
      <c r="F1704" s="2" t="s">
        <v>34</v>
      </c>
      <c r="G1704" s="2" t="s">
        <v>30</v>
      </c>
      <c r="H1704" s="3">
        <v>24412</v>
      </c>
      <c r="I1704" s="2">
        <v>1966</v>
      </c>
      <c r="J1704" s="2">
        <v>1977</v>
      </c>
      <c r="K1704" s="3">
        <v>43677</v>
      </c>
      <c r="L1704" s="2">
        <v>0</v>
      </c>
      <c r="M1704" s="2" t="s">
        <v>28</v>
      </c>
      <c r="N1704" s="2">
        <v>74</v>
      </c>
      <c r="O1704" s="2">
        <v>22.05</v>
      </c>
      <c r="P1704" s="2">
        <v>74.8</v>
      </c>
      <c r="Q1704" s="2">
        <v>90.72</v>
      </c>
      <c r="R1704" s="2">
        <v>200.66</v>
      </c>
      <c r="S1704" s="2">
        <v>200.66</v>
      </c>
      <c r="T1704" s="2">
        <v>22.53</v>
      </c>
      <c r="U1704" s="2">
        <v>849</v>
      </c>
      <c r="V1704" s="2" t="s">
        <v>27</v>
      </c>
      <c r="X1704" s="2"/>
      <c r="Y1704" s="2"/>
    </row>
    <row r="1705" spans="1:26" x14ac:dyDescent="0.25">
      <c r="A1705">
        <v>1704</v>
      </c>
      <c r="B1705" t="s">
        <v>1733</v>
      </c>
      <c r="C1705" s="1">
        <v>28617</v>
      </c>
      <c r="D1705" t="s">
        <v>23</v>
      </c>
      <c r="E1705" s="2" t="s">
        <v>169</v>
      </c>
      <c r="F1705" s="2" t="s">
        <v>34</v>
      </c>
      <c r="G1705" s="2" t="s">
        <v>26</v>
      </c>
      <c r="H1705" s="3">
        <v>36465</v>
      </c>
      <c r="I1705" s="2">
        <v>1999</v>
      </c>
      <c r="J1705" s="2">
        <v>2015</v>
      </c>
      <c r="K1705" s="3">
        <v>43677</v>
      </c>
      <c r="L1705" s="2">
        <v>0</v>
      </c>
      <c r="M1705" s="2" t="s">
        <v>28</v>
      </c>
      <c r="N1705" s="2">
        <v>41</v>
      </c>
      <c r="O1705" s="2">
        <v>21.49</v>
      </c>
      <c r="P1705" s="2">
        <v>41.23</v>
      </c>
      <c r="Q1705" s="2">
        <v>99.79</v>
      </c>
      <c r="R1705" s="2">
        <v>200.66</v>
      </c>
      <c r="S1705" s="2">
        <v>200.66</v>
      </c>
      <c r="T1705" s="2">
        <v>24.78</v>
      </c>
      <c r="U1705" s="2">
        <v>1158</v>
      </c>
      <c r="V1705" s="2" t="s">
        <v>28</v>
      </c>
      <c r="X1705" s="2"/>
      <c r="Y1705" s="2"/>
    </row>
    <row r="1706" spans="1:26" x14ac:dyDescent="0.25">
      <c r="A1706">
        <v>1705</v>
      </c>
      <c r="B1706" t="s">
        <v>1734</v>
      </c>
      <c r="C1706" s="1">
        <v>16918</v>
      </c>
      <c r="D1706" t="s">
        <v>23</v>
      </c>
      <c r="E1706" s="2" t="s">
        <v>169</v>
      </c>
      <c r="F1706" s="2" t="s">
        <v>34</v>
      </c>
      <c r="G1706" s="2" t="s">
        <v>30</v>
      </c>
      <c r="H1706" s="3">
        <v>26238</v>
      </c>
      <c r="I1706" s="2">
        <v>1971</v>
      </c>
      <c r="J1706" s="2">
        <v>1972</v>
      </c>
      <c r="K1706" s="3">
        <v>43677</v>
      </c>
      <c r="L1706" s="2">
        <v>0</v>
      </c>
      <c r="M1706" s="2" t="s">
        <v>28</v>
      </c>
      <c r="N1706" s="2">
        <v>73</v>
      </c>
      <c r="O1706" s="2">
        <v>25.52</v>
      </c>
      <c r="P1706" s="2">
        <v>73.260000000000005</v>
      </c>
      <c r="Q1706" s="2">
        <v>97.52</v>
      </c>
      <c r="R1706" s="2">
        <v>200.66</v>
      </c>
      <c r="S1706" s="2">
        <v>200.66</v>
      </c>
      <c r="T1706" s="2">
        <v>24.22</v>
      </c>
      <c r="U1706" s="2">
        <v>39</v>
      </c>
      <c r="V1706" s="2" t="s">
        <v>28</v>
      </c>
      <c r="X1706" s="2" t="str">
        <f>V1706</f>
        <v>No</v>
      </c>
      <c r="Y1706" s="2" t="s">
        <v>4617</v>
      </c>
    </row>
    <row r="1707" spans="1:26" x14ac:dyDescent="0.25">
      <c r="A1707">
        <v>1706</v>
      </c>
      <c r="B1707" t="s">
        <v>1735</v>
      </c>
      <c r="C1707" s="1">
        <v>26497</v>
      </c>
      <c r="D1707" t="s">
        <v>23</v>
      </c>
      <c r="E1707" s="2" t="s">
        <v>169</v>
      </c>
      <c r="F1707" s="2" t="s">
        <v>34</v>
      </c>
      <c r="G1707" s="2" t="s">
        <v>26</v>
      </c>
      <c r="H1707" s="3">
        <v>35004</v>
      </c>
      <c r="I1707" s="2">
        <v>1995</v>
      </c>
      <c r="J1707" s="2">
        <v>2003</v>
      </c>
      <c r="K1707" s="3">
        <v>43677</v>
      </c>
      <c r="L1707" s="2">
        <v>0</v>
      </c>
      <c r="M1707" s="2" t="s">
        <v>28</v>
      </c>
      <c r="N1707" s="2">
        <v>47</v>
      </c>
      <c r="O1707" s="2">
        <v>23.29</v>
      </c>
      <c r="P1707" s="2">
        <v>47.04</v>
      </c>
      <c r="Q1707" s="2">
        <v>104.33</v>
      </c>
      <c r="R1707" s="2">
        <v>200.66</v>
      </c>
      <c r="S1707" s="2">
        <v>200.66</v>
      </c>
      <c r="T1707" s="2">
        <v>25.91</v>
      </c>
      <c r="U1707" s="2">
        <v>119</v>
      </c>
      <c r="V1707" s="2" t="s">
        <v>28</v>
      </c>
      <c r="X1707" s="2"/>
      <c r="Y1707" s="2"/>
    </row>
    <row r="1708" spans="1:26" x14ac:dyDescent="0.25">
      <c r="A1708">
        <v>1707</v>
      </c>
      <c r="B1708" t="s">
        <v>1736</v>
      </c>
      <c r="C1708" s="1">
        <v>17889</v>
      </c>
      <c r="D1708" t="s">
        <v>23</v>
      </c>
      <c r="E1708" s="2" t="s">
        <v>169</v>
      </c>
      <c r="F1708" s="2" t="s">
        <v>34</v>
      </c>
      <c r="G1708" s="2" t="s">
        <v>26</v>
      </c>
      <c r="H1708" s="3">
        <v>26969</v>
      </c>
      <c r="I1708" s="2">
        <v>1973</v>
      </c>
      <c r="J1708" s="2">
        <v>1974</v>
      </c>
      <c r="K1708" s="3">
        <v>43677</v>
      </c>
      <c r="L1708" s="2">
        <v>0</v>
      </c>
      <c r="M1708" s="2" t="s">
        <v>28</v>
      </c>
      <c r="N1708" s="2">
        <v>70</v>
      </c>
      <c r="O1708" s="2">
        <v>24.86</v>
      </c>
      <c r="P1708" s="2">
        <v>70.599999999999994</v>
      </c>
      <c r="Q1708" s="2">
        <v>90.72</v>
      </c>
      <c r="R1708" s="2">
        <v>200.66</v>
      </c>
      <c r="S1708" s="2">
        <v>200.66</v>
      </c>
      <c r="T1708" s="2">
        <v>22.53</v>
      </c>
      <c r="U1708" s="2">
        <v>13</v>
      </c>
      <c r="V1708" s="2" t="s">
        <v>28</v>
      </c>
      <c r="X1708" s="2"/>
      <c r="Y1708" s="2"/>
    </row>
    <row r="1709" spans="1:26" x14ac:dyDescent="0.25">
      <c r="A1709">
        <v>1708</v>
      </c>
      <c r="B1709" t="s">
        <v>1737</v>
      </c>
      <c r="C1709" s="1">
        <v>22874</v>
      </c>
      <c r="D1709" t="s">
        <v>23</v>
      </c>
      <c r="E1709" s="2" t="s">
        <v>169</v>
      </c>
      <c r="F1709" s="2" t="s">
        <v>34</v>
      </c>
      <c r="G1709" s="2" t="s">
        <v>26</v>
      </c>
      <c r="H1709" s="3">
        <v>31352</v>
      </c>
      <c r="I1709" s="2">
        <v>1985</v>
      </c>
      <c r="J1709" s="2">
        <v>1988</v>
      </c>
      <c r="K1709" s="3">
        <v>43677</v>
      </c>
      <c r="L1709" s="2">
        <v>0</v>
      </c>
      <c r="M1709" s="2" t="s">
        <v>28</v>
      </c>
      <c r="N1709" s="2">
        <v>56</v>
      </c>
      <c r="O1709" s="2">
        <v>23.21</v>
      </c>
      <c r="P1709" s="2">
        <v>56.96</v>
      </c>
      <c r="Q1709" s="2">
        <v>92.99</v>
      </c>
      <c r="R1709" s="2">
        <v>200.66</v>
      </c>
      <c r="S1709" s="2">
        <v>200.66</v>
      </c>
      <c r="T1709" s="2">
        <v>23.09</v>
      </c>
      <c r="U1709" s="2">
        <v>84</v>
      </c>
      <c r="V1709" s="2" t="s">
        <v>28</v>
      </c>
      <c r="X1709" s="2"/>
      <c r="Y1709" s="2"/>
    </row>
    <row r="1710" spans="1:26" x14ac:dyDescent="0.25">
      <c r="A1710">
        <v>1709</v>
      </c>
      <c r="B1710" t="s">
        <v>1738</v>
      </c>
      <c r="C1710" s="1">
        <v>31006</v>
      </c>
      <c r="D1710" t="s">
        <v>23</v>
      </c>
      <c r="E1710" s="2" t="s">
        <v>169</v>
      </c>
      <c r="F1710" s="2" t="s">
        <v>34</v>
      </c>
      <c r="G1710" s="2" t="s">
        <v>26</v>
      </c>
      <c r="H1710" s="3">
        <v>39753</v>
      </c>
      <c r="I1710" s="2">
        <v>2008</v>
      </c>
      <c r="J1710" s="2">
        <v>2015</v>
      </c>
      <c r="K1710" s="3">
        <v>43677</v>
      </c>
      <c r="L1710" s="2">
        <v>0</v>
      </c>
      <c r="M1710" s="2" t="s">
        <v>28</v>
      </c>
      <c r="N1710" s="2">
        <v>34</v>
      </c>
      <c r="O1710" s="2">
        <v>23.95</v>
      </c>
      <c r="P1710" s="2">
        <v>34.69</v>
      </c>
      <c r="Q1710" s="2">
        <v>99.79</v>
      </c>
      <c r="R1710" s="2">
        <v>200.66</v>
      </c>
      <c r="S1710" s="2">
        <v>200.66</v>
      </c>
      <c r="T1710" s="2">
        <v>24.78</v>
      </c>
      <c r="U1710" s="2">
        <v>240</v>
      </c>
      <c r="V1710" s="2" t="s">
        <v>28</v>
      </c>
      <c r="X1710" s="2"/>
      <c r="Y1710" s="2"/>
    </row>
    <row r="1711" spans="1:26" x14ac:dyDescent="0.25">
      <c r="A1711">
        <v>1710</v>
      </c>
      <c r="B1711" t="s">
        <v>1739</v>
      </c>
      <c r="C1711" s="1">
        <v>7343</v>
      </c>
      <c r="D1711" t="s">
        <v>23</v>
      </c>
      <c r="E1711" s="2" t="s">
        <v>80</v>
      </c>
      <c r="F1711" s="2" t="s">
        <v>34</v>
      </c>
      <c r="G1711" s="2" t="s">
        <v>30</v>
      </c>
      <c r="H1711" s="3">
        <v>17107</v>
      </c>
      <c r="I1711" s="2">
        <v>1946</v>
      </c>
      <c r="J1711" s="2">
        <v>1949</v>
      </c>
      <c r="K1711" s="3">
        <v>35703</v>
      </c>
      <c r="L1711" s="2">
        <v>1</v>
      </c>
      <c r="M1711" s="2" t="s">
        <v>27</v>
      </c>
      <c r="N1711" s="2">
        <v>77</v>
      </c>
      <c r="O1711" s="2">
        <v>26.73</v>
      </c>
      <c r="P1711" s="2">
        <v>77.650000000000006</v>
      </c>
      <c r="Q1711" s="2">
        <v>95.25</v>
      </c>
      <c r="R1711" s="2">
        <v>200.66</v>
      </c>
      <c r="S1711" s="2">
        <v>200.66</v>
      </c>
      <c r="T1711" s="2">
        <v>23.66</v>
      </c>
      <c r="U1711" s="2">
        <v>137</v>
      </c>
      <c r="V1711" s="2" t="s">
        <v>28</v>
      </c>
      <c r="W1711" s="2" t="s">
        <v>4399</v>
      </c>
      <c r="X1711" s="2" t="str">
        <f>V1711</f>
        <v>No</v>
      </c>
      <c r="Y1711" s="2" t="s">
        <v>4401</v>
      </c>
      <c r="Z1711" s="2" t="s">
        <v>4469</v>
      </c>
    </row>
    <row r="1712" spans="1:26" x14ac:dyDescent="0.25">
      <c r="A1712">
        <v>1711</v>
      </c>
      <c r="B1712" t="s">
        <v>1740</v>
      </c>
      <c r="C1712" s="1">
        <v>30348</v>
      </c>
      <c r="D1712" t="s">
        <v>23</v>
      </c>
      <c r="E1712" s="2" t="s">
        <v>1363</v>
      </c>
      <c r="F1712" s="2" t="s">
        <v>34</v>
      </c>
      <c r="G1712" s="2" t="s">
        <v>43</v>
      </c>
      <c r="H1712" s="3">
        <v>38292</v>
      </c>
      <c r="I1712" s="2">
        <v>2004</v>
      </c>
      <c r="J1712" s="2">
        <v>2016</v>
      </c>
      <c r="K1712" s="3">
        <v>43677</v>
      </c>
      <c r="L1712" s="2">
        <v>0</v>
      </c>
      <c r="M1712" s="2" t="s">
        <v>28</v>
      </c>
      <c r="N1712" s="2">
        <v>36</v>
      </c>
      <c r="O1712" s="2">
        <v>21.75</v>
      </c>
      <c r="P1712" s="2">
        <v>36.49</v>
      </c>
      <c r="Q1712" s="2">
        <v>90.26</v>
      </c>
      <c r="R1712" s="2">
        <v>200.66</v>
      </c>
      <c r="S1712" s="2">
        <v>200.66</v>
      </c>
      <c r="T1712" s="2">
        <v>22.42</v>
      </c>
      <c r="U1712" s="2">
        <v>652</v>
      </c>
      <c r="V1712" s="2" t="s">
        <v>28</v>
      </c>
      <c r="X1712" s="2"/>
      <c r="Y1712" s="2"/>
    </row>
    <row r="1713" spans="1:26" x14ac:dyDescent="0.25">
      <c r="A1713">
        <v>1712</v>
      </c>
      <c r="B1713" t="s">
        <v>1741</v>
      </c>
      <c r="C1713" s="1">
        <v>24455</v>
      </c>
      <c r="D1713" t="s">
        <v>23</v>
      </c>
      <c r="E1713" s="2" t="s">
        <v>169</v>
      </c>
      <c r="F1713" s="2" t="s">
        <v>34</v>
      </c>
      <c r="G1713" s="2" t="s">
        <v>26</v>
      </c>
      <c r="H1713" s="3">
        <v>32813</v>
      </c>
      <c r="I1713" s="2">
        <v>1989</v>
      </c>
      <c r="J1713" s="2">
        <v>2003</v>
      </c>
      <c r="K1713" s="3">
        <v>42063</v>
      </c>
      <c r="L1713" s="2">
        <v>1</v>
      </c>
      <c r="M1713" s="2" t="s">
        <v>27</v>
      </c>
      <c r="N1713" s="2">
        <v>48</v>
      </c>
      <c r="O1713" s="2">
        <v>22.88</v>
      </c>
      <c r="P1713" s="2">
        <v>48.21</v>
      </c>
      <c r="Q1713" s="2">
        <v>113.4</v>
      </c>
      <c r="R1713" s="2">
        <v>200.66</v>
      </c>
      <c r="S1713" s="2">
        <v>200.66</v>
      </c>
      <c r="T1713" s="2">
        <v>28.16</v>
      </c>
      <c r="U1713" s="2">
        <v>882</v>
      </c>
      <c r="V1713" s="2" t="s">
        <v>27</v>
      </c>
      <c r="W1713" s="2" t="s">
        <v>4384</v>
      </c>
      <c r="X1713" s="2" t="str">
        <f>V1713</f>
        <v>Yes</v>
      </c>
      <c r="Y1713" s="2" t="s">
        <v>4391</v>
      </c>
      <c r="Z1713" s="2" t="s">
        <v>4896</v>
      </c>
    </row>
    <row r="1714" spans="1:26" x14ac:dyDescent="0.25">
      <c r="A1714">
        <v>1713</v>
      </c>
      <c r="B1714" t="s">
        <v>1742</v>
      </c>
      <c r="C1714" s="1">
        <v>28409</v>
      </c>
      <c r="D1714" t="s">
        <v>23</v>
      </c>
      <c r="E1714" s="2" t="s">
        <v>169</v>
      </c>
      <c r="F1714" s="2" t="s">
        <v>34</v>
      </c>
      <c r="G1714" s="2" t="s">
        <v>26</v>
      </c>
      <c r="H1714" s="3">
        <v>36831</v>
      </c>
      <c r="I1714" s="2">
        <v>2000</v>
      </c>
      <c r="J1714" s="2">
        <v>2010</v>
      </c>
      <c r="K1714" s="3">
        <v>43677</v>
      </c>
      <c r="L1714" s="2">
        <v>0</v>
      </c>
      <c r="M1714" s="2" t="s">
        <v>28</v>
      </c>
      <c r="N1714" s="2">
        <v>41</v>
      </c>
      <c r="O1714" s="2">
        <v>23.06</v>
      </c>
      <c r="P1714" s="2">
        <v>41.8</v>
      </c>
      <c r="Q1714" s="2">
        <v>101.6</v>
      </c>
      <c r="R1714" s="2">
        <v>200.66</v>
      </c>
      <c r="S1714" s="2">
        <v>200.66</v>
      </c>
      <c r="T1714" s="2">
        <v>25.23</v>
      </c>
      <c r="U1714" s="2">
        <v>643</v>
      </c>
      <c r="V1714" s="2" t="s">
        <v>28</v>
      </c>
      <c r="X1714" s="2"/>
      <c r="Y1714" s="2"/>
    </row>
    <row r="1715" spans="1:26" x14ac:dyDescent="0.25">
      <c r="A1715">
        <v>1714</v>
      </c>
      <c r="B1715" t="s">
        <v>1743</v>
      </c>
      <c r="C1715" s="1">
        <v>30365</v>
      </c>
      <c r="D1715" t="s">
        <v>23</v>
      </c>
      <c r="E1715" s="2" t="s">
        <v>169</v>
      </c>
      <c r="F1715" s="2" t="s">
        <v>34</v>
      </c>
      <c r="G1715" s="2" t="s">
        <v>26</v>
      </c>
      <c r="H1715" s="3">
        <v>38657</v>
      </c>
      <c r="I1715" s="2">
        <v>2005</v>
      </c>
      <c r="J1715" s="2">
        <v>2015</v>
      </c>
      <c r="K1715" s="3">
        <v>43677</v>
      </c>
      <c r="L1715" s="2">
        <v>0</v>
      </c>
      <c r="M1715" s="2" t="s">
        <v>28</v>
      </c>
      <c r="N1715" s="2">
        <v>36</v>
      </c>
      <c r="O1715" s="2">
        <v>22.7</v>
      </c>
      <c r="P1715" s="2">
        <v>36.450000000000003</v>
      </c>
      <c r="Q1715" s="2">
        <v>117.93</v>
      </c>
      <c r="R1715" s="2">
        <v>200.66</v>
      </c>
      <c r="S1715" s="2">
        <v>200.66</v>
      </c>
      <c r="T1715" s="2">
        <v>29.29</v>
      </c>
      <c r="U1715" s="2">
        <v>604</v>
      </c>
      <c r="V1715" s="2" t="s">
        <v>28</v>
      </c>
      <c r="X1715" s="2"/>
      <c r="Y1715" s="2"/>
    </row>
    <row r="1716" spans="1:26" x14ac:dyDescent="0.25">
      <c r="A1716">
        <v>1715</v>
      </c>
      <c r="B1716" t="s">
        <v>1744</v>
      </c>
      <c r="C1716" s="1">
        <v>19802</v>
      </c>
      <c r="D1716" t="s">
        <v>23</v>
      </c>
      <c r="E1716" s="2" t="s">
        <v>169</v>
      </c>
      <c r="F1716" s="2" t="s">
        <v>34</v>
      </c>
      <c r="G1716" s="2" t="s">
        <v>26</v>
      </c>
      <c r="H1716" s="3">
        <v>28065</v>
      </c>
      <c r="I1716" s="2">
        <v>1976</v>
      </c>
      <c r="J1716" s="2">
        <v>1983</v>
      </c>
      <c r="K1716" s="3">
        <v>43677</v>
      </c>
      <c r="L1716" s="2">
        <v>0</v>
      </c>
      <c r="M1716" s="2" t="s">
        <v>28</v>
      </c>
      <c r="N1716" s="2">
        <v>65</v>
      </c>
      <c r="O1716" s="2">
        <v>22.62</v>
      </c>
      <c r="P1716" s="2">
        <v>65.37</v>
      </c>
      <c r="Q1716" s="2">
        <v>97.52</v>
      </c>
      <c r="R1716" s="2">
        <v>200.66</v>
      </c>
      <c r="S1716" s="2">
        <v>200.66</v>
      </c>
      <c r="T1716" s="2">
        <v>24.22</v>
      </c>
      <c r="U1716" s="2">
        <v>355</v>
      </c>
      <c r="V1716" s="2" t="s">
        <v>28</v>
      </c>
      <c r="X1716" s="2"/>
      <c r="Y1716" s="2"/>
    </row>
    <row r="1717" spans="1:26" x14ac:dyDescent="0.25">
      <c r="A1717">
        <v>1716</v>
      </c>
      <c r="B1717" t="s">
        <v>1745</v>
      </c>
      <c r="C1717" s="1">
        <v>21110</v>
      </c>
      <c r="D1717" t="s">
        <v>23</v>
      </c>
      <c r="E1717" s="2" t="s">
        <v>169</v>
      </c>
      <c r="F1717" s="2" t="s">
        <v>34</v>
      </c>
      <c r="G1717" s="2" t="s">
        <v>30</v>
      </c>
      <c r="H1717" s="3">
        <v>29526</v>
      </c>
      <c r="I1717" s="2">
        <v>1980</v>
      </c>
      <c r="J1717" s="2">
        <v>1981</v>
      </c>
      <c r="K1717" s="3">
        <v>43677</v>
      </c>
      <c r="L1717" s="2">
        <v>0</v>
      </c>
      <c r="M1717" s="2" t="s">
        <v>28</v>
      </c>
      <c r="N1717" s="2">
        <v>61</v>
      </c>
      <c r="O1717" s="2">
        <v>23.04</v>
      </c>
      <c r="P1717" s="2">
        <v>61.79</v>
      </c>
      <c r="Q1717" s="2">
        <v>92.99</v>
      </c>
      <c r="R1717" s="2">
        <v>200.66</v>
      </c>
      <c r="S1717" s="2">
        <v>200.66</v>
      </c>
      <c r="T1717" s="2">
        <v>23.09</v>
      </c>
      <c r="U1717" s="2">
        <v>7</v>
      </c>
      <c r="V1717" s="2" t="s">
        <v>28</v>
      </c>
      <c r="X1717" s="2"/>
      <c r="Y1717" s="2"/>
    </row>
    <row r="1718" spans="1:26" x14ac:dyDescent="0.25">
      <c r="A1718">
        <v>1717</v>
      </c>
      <c r="B1718" t="s">
        <v>1746</v>
      </c>
      <c r="C1718" s="1">
        <v>27630</v>
      </c>
      <c r="D1718" t="s">
        <v>23</v>
      </c>
      <c r="E1718" s="2" t="s">
        <v>772</v>
      </c>
      <c r="F1718" s="2" t="s">
        <v>34</v>
      </c>
      <c r="G1718" s="2" t="s">
        <v>26</v>
      </c>
      <c r="H1718" s="3">
        <v>36100</v>
      </c>
      <c r="I1718" s="2">
        <v>1998</v>
      </c>
      <c r="J1718" s="2">
        <v>1999</v>
      </c>
      <c r="K1718" s="3">
        <v>43677</v>
      </c>
      <c r="L1718" s="2">
        <v>0</v>
      </c>
      <c r="M1718" s="2" t="s">
        <v>28</v>
      </c>
      <c r="N1718" s="2">
        <v>43</v>
      </c>
      <c r="O1718" s="2">
        <v>23.19</v>
      </c>
      <c r="P1718" s="2">
        <v>43.93</v>
      </c>
      <c r="Q1718" s="2">
        <v>90.72</v>
      </c>
      <c r="R1718" s="2">
        <v>200.66</v>
      </c>
      <c r="S1718" s="2">
        <v>200.66</v>
      </c>
      <c r="T1718" s="2">
        <v>22.53</v>
      </c>
      <c r="U1718" s="2">
        <v>2</v>
      </c>
      <c r="V1718" s="2" t="s">
        <v>28</v>
      </c>
      <c r="X1718" s="2"/>
      <c r="Y1718" s="2"/>
    </row>
    <row r="1719" spans="1:26" x14ac:dyDescent="0.25">
      <c r="A1719">
        <v>1718</v>
      </c>
      <c r="B1719" t="s">
        <v>1747</v>
      </c>
      <c r="C1719" s="1">
        <v>20993</v>
      </c>
      <c r="D1719" t="s">
        <v>23</v>
      </c>
      <c r="E1719" s="2" t="s">
        <v>1363</v>
      </c>
      <c r="F1719" s="2" t="s">
        <v>34</v>
      </c>
      <c r="G1719" s="2" t="s">
        <v>26</v>
      </c>
      <c r="H1719" s="3">
        <v>29526</v>
      </c>
      <c r="I1719" s="2">
        <v>1980</v>
      </c>
      <c r="J1719" s="2">
        <v>1981</v>
      </c>
      <c r="K1719" s="3">
        <v>43677</v>
      </c>
      <c r="L1719" s="2">
        <v>0</v>
      </c>
      <c r="M1719" s="2" t="s">
        <v>28</v>
      </c>
      <c r="N1719" s="2">
        <v>62</v>
      </c>
      <c r="O1719" s="2">
        <v>23.36</v>
      </c>
      <c r="P1719" s="2">
        <v>62.11</v>
      </c>
      <c r="Q1719" s="2">
        <v>95.25</v>
      </c>
      <c r="R1719" s="2">
        <v>200.66</v>
      </c>
      <c r="S1719" s="2">
        <v>200.66</v>
      </c>
      <c r="T1719" s="2">
        <v>23.66</v>
      </c>
      <c r="U1719" s="2">
        <v>2</v>
      </c>
      <c r="V1719" s="2" t="s">
        <v>28</v>
      </c>
      <c r="X1719" s="2"/>
      <c r="Y1719" s="2"/>
    </row>
    <row r="1720" spans="1:26" x14ac:dyDescent="0.25">
      <c r="A1720">
        <v>1719</v>
      </c>
      <c r="B1720" t="s">
        <v>1748</v>
      </c>
      <c r="C1720" s="1">
        <v>22522</v>
      </c>
      <c r="D1720" t="s">
        <v>23</v>
      </c>
      <c r="E1720" s="2" t="s">
        <v>280</v>
      </c>
      <c r="F1720" s="2" t="s">
        <v>34</v>
      </c>
      <c r="G1720" s="2" t="s">
        <v>26</v>
      </c>
      <c r="H1720" s="3">
        <v>30621</v>
      </c>
      <c r="I1720" s="2">
        <v>1983</v>
      </c>
      <c r="J1720" s="2">
        <v>1993</v>
      </c>
      <c r="K1720" s="3">
        <v>43677</v>
      </c>
      <c r="L1720" s="2">
        <v>0</v>
      </c>
      <c r="M1720" s="2" t="s">
        <v>28</v>
      </c>
      <c r="N1720" s="2">
        <v>57</v>
      </c>
      <c r="O1720" s="2">
        <v>22.17</v>
      </c>
      <c r="P1720" s="2">
        <v>57.92</v>
      </c>
      <c r="Q1720" s="2">
        <v>99.79</v>
      </c>
      <c r="R1720" s="2">
        <v>200.66</v>
      </c>
      <c r="S1720" s="2">
        <v>200.66</v>
      </c>
      <c r="T1720" s="2">
        <v>24.78</v>
      </c>
      <c r="U1720" s="2">
        <v>768</v>
      </c>
      <c r="V1720" s="2" t="s">
        <v>28</v>
      </c>
      <c r="X1720" s="2"/>
      <c r="Y1720" s="2"/>
    </row>
    <row r="1721" spans="1:26" x14ac:dyDescent="0.25">
      <c r="A1721">
        <v>1720</v>
      </c>
      <c r="B1721" t="s">
        <v>1749</v>
      </c>
      <c r="C1721" s="1">
        <v>23166</v>
      </c>
      <c r="D1721" t="s">
        <v>23</v>
      </c>
      <c r="E1721" s="2" t="s">
        <v>169</v>
      </c>
      <c r="F1721" s="2" t="s">
        <v>34</v>
      </c>
      <c r="G1721" s="2" t="s">
        <v>26</v>
      </c>
      <c r="H1721" s="3">
        <v>31352</v>
      </c>
      <c r="I1721" s="2">
        <v>1985</v>
      </c>
      <c r="J1721" s="2">
        <v>1998</v>
      </c>
      <c r="K1721" s="3">
        <v>43677</v>
      </c>
      <c r="L1721" s="2">
        <v>0</v>
      </c>
      <c r="M1721" s="2" t="s">
        <v>28</v>
      </c>
      <c r="N1721" s="2">
        <v>56</v>
      </c>
      <c r="O1721" s="2">
        <v>22.41</v>
      </c>
      <c r="P1721" s="2">
        <v>56.16</v>
      </c>
      <c r="Q1721" s="2">
        <v>92.99</v>
      </c>
      <c r="R1721" s="2">
        <v>200.66</v>
      </c>
      <c r="S1721" s="2">
        <v>200.66</v>
      </c>
      <c r="T1721" s="2">
        <v>23.09</v>
      </c>
      <c r="U1721" s="2">
        <v>870</v>
      </c>
      <c r="V1721" s="2" t="s">
        <v>28</v>
      </c>
      <c r="X1721" s="2"/>
      <c r="Y1721" s="2"/>
    </row>
    <row r="1722" spans="1:26" x14ac:dyDescent="0.25">
      <c r="A1722">
        <v>1721</v>
      </c>
      <c r="B1722" t="s">
        <v>1750</v>
      </c>
      <c r="C1722" s="1">
        <v>17919</v>
      </c>
      <c r="D1722" t="s">
        <v>23</v>
      </c>
      <c r="E1722" s="2" t="s">
        <v>169</v>
      </c>
      <c r="F1722" s="2" t="s">
        <v>34</v>
      </c>
      <c r="G1722" s="2" t="s">
        <v>26</v>
      </c>
      <c r="H1722" s="3">
        <v>26238</v>
      </c>
      <c r="I1722" s="2">
        <v>1971</v>
      </c>
      <c r="J1722" s="2">
        <v>1975</v>
      </c>
      <c r="K1722" s="3">
        <v>39878</v>
      </c>
      <c r="L1722" s="2">
        <v>1</v>
      </c>
      <c r="M1722" s="2" t="s">
        <v>27</v>
      </c>
      <c r="N1722" s="2">
        <v>60</v>
      </c>
      <c r="O1722" s="2">
        <v>22.78</v>
      </c>
      <c r="P1722" s="2">
        <v>60.12</v>
      </c>
      <c r="Q1722" s="2">
        <v>102.06</v>
      </c>
      <c r="R1722" s="2">
        <v>200.66</v>
      </c>
      <c r="S1722" s="2">
        <v>200.66</v>
      </c>
      <c r="T1722" s="2">
        <v>25.35</v>
      </c>
      <c r="U1722" s="2">
        <v>177</v>
      </c>
      <c r="V1722" s="2" t="s">
        <v>28</v>
      </c>
      <c r="W1722" s="2" t="s">
        <v>4384</v>
      </c>
      <c r="X1722" s="2" t="str">
        <f>V1722</f>
        <v>No</v>
      </c>
      <c r="Y1722" s="2" t="s">
        <v>4538</v>
      </c>
      <c r="Z1722" s="2" t="s">
        <v>4901</v>
      </c>
    </row>
    <row r="1723" spans="1:26" x14ac:dyDescent="0.25">
      <c r="A1723">
        <v>1722</v>
      </c>
      <c r="B1723" t="s">
        <v>1751</v>
      </c>
      <c r="C1723" s="1">
        <v>23058</v>
      </c>
      <c r="D1723" t="s">
        <v>23</v>
      </c>
      <c r="E1723" s="2" t="s">
        <v>169</v>
      </c>
      <c r="F1723" s="2" t="s">
        <v>34</v>
      </c>
      <c r="G1723" s="2" t="s">
        <v>26</v>
      </c>
      <c r="H1723" s="3">
        <v>31717</v>
      </c>
      <c r="I1723" s="2">
        <v>1986</v>
      </c>
      <c r="J1723" s="2">
        <v>1987</v>
      </c>
      <c r="K1723" s="3">
        <v>43677</v>
      </c>
      <c r="L1723" s="2">
        <v>0</v>
      </c>
      <c r="M1723" s="2" t="s">
        <v>28</v>
      </c>
      <c r="N1723" s="2">
        <v>56</v>
      </c>
      <c r="O1723" s="2">
        <v>23.71</v>
      </c>
      <c r="P1723" s="2">
        <v>56.45</v>
      </c>
      <c r="Q1723" s="2">
        <v>90.72</v>
      </c>
      <c r="R1723" s="2">
        <v>200.66</v>
      </c>
      <c r="S1723" s="2">
        <v>200.66</v>
      </c>
      <c r="T1723" s="2">
        <v>22.53</v>
      </c>
      <c r="U1723" s="2">
        <v>6</v>
      </c>
      <c r="V1723" s="2" t="s">
        <v>28</v>
      </c>
      <c r="X1723" s="2"/>
      <c r="Y1723" s="2"/>
    </row>
    <row r="1724" spans="1:26" x14ac:dyDescent="0.25">
      <c r="A1724">
        <v>1723</v>
      </c>
      <c r="B1724" t="s">
        <v>1752</v>
      </c>
      <c r="C1724" s="1">
        <v>15434</v>
      </c>
      <c r="D1724" t="s">
        <v>23</v>
      </c>
      <c r="E1724" s="2" t="s">
        <v>121</v>
      </c>
      <c r="F1724" s="2" t="s">
        <v>34</v>
      </c>
      <c r="G1724" s="2" t="s">
        <v>26</v>
      </c>
      <c r="H1724" s="3">
        <v>23682</v>
      </c>
      <c r="I1724" s="2">
        <v>1964</v>
      </c>
      <c r="J1724" s="2">
        <v>1972</v>
      </c>
      <c r="K1724" s="3">
        <v>39933</v>
      </c>
      <c r="L1724" s="2">
        <v>1</v>
      </c>
      <c r="M1724" s="2" t="s">
        <v>27</v>
      </c>
      <c r="N1724" s="2">
        <v>67</v>
      </c>
      <c r="O1724" s="2">
        <v>22.58</v>
      </c>
      <c r="P1724" s="2">
        <v>67.069999999999993</v>
      </c>
      <c r="Q1724" s="2">
        <v>104.33</v>
      </c>
      <c r="R1724" s="2">
        <v>200.66</v>
      </c>
      <c r="S1724" s="2">
        <v>200.66</v>
      </c>
      <c r="T1724" s="2">
        <v>25.91</v>
      </c>
      <c r="U1724" s="2">
        <v>580</v>
      </c>
      <c r="V1724" s="2" t="s">
        <v>28</v>
      </c>
      <c r="W1724" s="2" t="s">
        <v>4395</v>
      </c>
      <c r="X1724" s="2" t="str">
        <f>V1724</f>
        <v>No</v>
      </c>
      <c r="Y1724" s="2" t="s">
        <v>4421</v>
      </c>
      <c r="Z1724" s="2" t="s">
        <v>4435</v>
      </c>
    </row>
    <row r="1725" spans="1:26" x14ac:dyDescent="0.25">
      <c r="A1725">
        <v>1724</v>
      </c>
      <c r="B1725" t="s">
        <v>1753</v>
      </c>
      <c r="C1725" s="1">
        <v>22477</v>
      </c>
      <c r="D1725" t="s">
        <v>23</v>
      </c>
      <c r="E1725" s="2" t="s">
        <v>169</v>
      </c>
      <c r="F1725" s="2" t="s">
        <v>34</v>
      </c>
      <c r="G1725" s="2" t="s">
        <v>26</v>
      </c>
      <c r="H1725" s="3">
        <v>31352</v>
      </c>
      <c r="I1725" s="2">
        <v>1985</v>
      </c>
      <c r="J1725" s="2">
        <v>1988</v>
      </c>
      <c r="K1725" s="3">
        <v>43677</v>
      </c>
      <c r="L1725" s="2">
        <v>0</v>
      </c>
      <c r="M1725" s="2" t="s">
        <v>28</v>
      </c>
      <c r="N1725" s="2">
        <v>58</v>
      </c>
      <c r="O1725" s="2">
        <v>24.3</v>
      </c>
      <c r="P1725" s="2">
        <v>58.04</v>
      </c>
      <c r="Q1725" s="2">
        <v>95.25</v>
      </c>
      <c r="R1725" s="2">
        <v>200.66</v>
      </c>
      <c r="S1725" s="2">
        <v>200.66</v>
      </c>
      <c r="T1725" s="2">
        <v>23.66</v>
      </c>
      <c r="U1725" s="2">
        <v>108</v>
      </c>
      <c r="V1725" s="2" t="s">
        <v>28</v>
      </c>
      <c r="X1725" s="2"/>
      <c r="Y1725" s="2"/>
    </row>
    <row r="1726" spans="1:26" x14ac:dyDescent="0.25">
      <c r="A1726">
        <v>1725</v>
      </c>
      <c r="B1726" t="s">
        <v>1754</v>
      </c>
      <c r="C1726" s="1">
        <v>11261</v>
      </c>
      <c r="D1726" t="s">
        <v>23</v>
      </c>
      <c r="E1726" s="2" t="s">
        <v>121</v>
      </c>
      <c r="F1726" s="2" t="s">
        <v>34</v>
      </c>
      <c r="G1726" s="2" t="s">
        <v>30</v>
      </c>
      <c r="H1726" s="3">
        <v>19299</v>
      </c>
      <c r="I1726" s="2">
        <v>1952</v>
      </c>
      <c r="J1726" s="2">
        <v>1958</v>
      </c>
      <c r="K1726" s="3">
        <v>41520</v>
      </c>
      <c r="L1726" s="2">
        <v>1</v>
      </c>
      <c r="M1726" s="2" t="s">
        <v>27</v>
      </c>
      <c r="N1726" s="2">
        <v>82</v>
      </c>
      <c r="O1726" s="2">
        <v>22.01</v>
      </c>
      <c r="P1726" s="2">
        <v>82.84</v>
      </c>
      <c r="Q1726" s="2">
        <v>94.35</v>
      </c>
      <c r="R1726" s="2">
        <v>200.66</v>
      </c>
      <c r="S1726" s="2">
        <v>200.66</v>
      </c>
      <c r="T1726" s="2">
        <v>23.43</v>
      </c>
      <c r="U1726" s="2">
        <v>343</v>
      </c>
      <c r="V1726" s="2" t="s">
        <v>28</v>
      </c>
      <c r="X1726" s="2" t="str">
        <f>V1726</f>
        <v>No</v>
      </c>
      <c r="Y1726" s="2" t="s">
        <v>4401</v>
      </c>
      <c r="Z1726" s="2" t="s">
        <v>4469</v>
      </c>
    </row>
    <row r="1727" spans="1:26" x14ac:dyDescent="0.25">
      <c r="A1727">
        <v>1726</v>
      </c>
      <c r="B1727" t="s">
        <v>1755</v>
      </c>
      <c r="C1727" s="1">
        <v>27898</v>
      </c>
      <c r="D1727" t="s">
        <v>23</v>
      </c>
      <c r="E1727" s="2" t="s">
        <v>772</v>
      </c>
      <c r="F1727" s="2" t="s">
        <v>34</v>
      </c>
      <c r="G1727" s="2" t="s">
        <v>26</v>
      </c>
      <c r="H1727" s="3">
        <v>35735</v>
      </c>
      <c r="I1727" s="2">
        <v>1997</v>
      </c>
      <c r="J1727" s="2">
        <v>2005</v>
      </c>
      <c r="K1727" s="3">
        <v>43677</v>
      </c>
      <c r="L1727" s="2">
        <v>0</v>
      </c>
      <c r="M1727" s="2" t="s">
        <v>28</v>
      </c>
      <c r="N1727" s="2">
        <v>43</v>
      </c>
      <c r="O1727" s="2">
        <v>21.46</v>
      </c>
      <c r="P1727" s="2">
        <v>43.2</v>
      </c>
      <c r="Q1727" s="2">
        <v>95.25</v>
      </c>
      <c r="R1727" s="2">
        <v>200.66</v>
      </c>
      <c r="S1727" s="2">
        <v>200.66</v>
      </c>
      <c r="T1727" s="2">
        <v>23.66</v>
      </c>
      <c r="U1727" s="2">
        <v>432</v>
      </c>
      <c r="V1727" s="2" t="s">
        <v>28</v>
      </c>
      <c r="X1727" s="2"/>
      <c r="Y1727" s="2"/>
    </row>
    <row r="1728" spans="1:26" x14ac:dyDescent="0.25">
      <c r="A1728">
        <v>1727</v>
      </c>
      <c r="B1728" t="s">
        <v>1756</v>
      </c>
      <c r="C1728" s="1">
        <v>33462</v>
      </c>
      <c r="D1728" t="s">
        <v>85</v>
      </c>
      <c r="E1728" s="2" t="s">
        <v>280</v>
      </c>
      <c r="F1728" s="2" t="s">
        <v>34</v>
      </c>
      <c r="G1728" s="2" t="s">
        <v>26</v>
      </c>
      <c r="H1728" s="3">
        <v>41214</v>
      </c>
      <c r="I1728" s="2">
        <v>2012</v>
      </c>
      <c r="J1728" s="2">
        <v>2020</v>
      </c>
      <c r="K1728" s="3">
        <v>43677</v>
      </c>
      <c r="L1728" s="2">
        <v>0</v>
      </c>
      <c r="M1728" s="2" t="s">
        <v>28</v>
      </c>
      <c r="N1728" s="2">
        <v>27</v>
      </c>
      <c r="O1728" s="2">
        <v>21.22</v>
      </c>
      <c r="P1728" s="2">
        <v>27.97</v>
      </c>
      <c r="Q1728" s="2">
        <v>106.14</v>
      </c>
      <c r="R1728" s="2">
        <v>200.66</v>
      </c>
      <c r="S1728" s="2">
        <v>203.2</v>
      </c>
      <c r="T1728" s="2">
        <v>26.36</v>
      </c>
      <c r="U1728" s="2">
        <v>174</v>
      </c>
      <c r="V1728" s="2" t="s">
        <v>28</v>
      </c>
      <c r="X1728" s="2"/>
      <c r="Y1728" s="2"/>
    </row>
    <row r="1729" spans="1:26" x14ac:dyDescent="0.25">
      <c r="A1729">
        <v>1728</v>
      </c>
      <c r="B1729" t="s">
        <v>1757</v>
      </c>
      <c r="C1729" s="1">
        <v>17631</v>
      </c>
      <c r="D1729" t="s">
        <v>23</v>
      </c>
      <c r="E1729" s="2" t="s">
        <v>169</v>
      </c>
      <c r="F1729" s="2" t="s">
        <v>34</v>
      </c>
      <c r="G1729" s="2" t="s">
        <v>30</v>
      </c>
      <c r="H1729" s="3">
        <v>25873</v>
      </c>
      <c r="I1729" s="2">
        <v>1970</v>
      </c>
      <c r="J1729" s="2">
        <v>1971</v>
      </c>
      <c r="K1729" s="3">
        <v>43677</v>
      </c>
      <c r="L1729" s="2">
        <v>0</v>
      </c>
      <c r="M1729" s="2" t="s">
        <v>28</v>
      </c>
      <c r="N1729" s="2">
        <v>71</v>
      </c>
      <c r="O1729" s="2">
        <v>22.57</v>
      </c>
      <c r="P1729" s="2">
        <v>71.31</v>
      </c>
      <c r="Q1729" s="2">
        <v>95.25</v>
      </c>
      <c r="R1729" s="2">
        <v>200.66</v>
      </c>
      <c r="S1729" s="2">
        <v>200.66</v>
      </c>
      <c r="T1729" s="2">
        <v>23.66</v>
      </c>
      <c r="U1729" s="2">
        <v>53</v>
      </c>
      <c r="V1729" s="2" t="s">
        <v>28</v>
      </c>
      <c r="X1729" s="2"/>
      <c r="Y1729" s="2"/>
    </row>
    <row r="1730" spans="1:26" x14ac:dyDescent="0.25">
      <c r="A1730">
        <v>1729</v>
      </c>
      <c r="B1730" t="s">
        <v>1758</v>
      </c>
      <c r="C1730" s="1">
        <v>10522</v>
      </c>
      <c r="D1730" t="s">
        <v>23</v>
      </c>
      <c r="E1730" s="2" t="s">
        <v>121</v>
      </c>
      <c r="F1730" s="2" t="s">
        <v>34</v>
      </c>
      <c r="G1730" s="2" t="s">
        <v>30</v>
      </c>
      <c r="H1730" s="3">
        <v>18203</v>
      </c>
      <c r="I1730" s="2">
        <v>1949</v>
      </c>
      <c r="J1730" s="2">
        <v>1959</v>
      </c>
      <c r="K1730" s="3">
        <v>41599</v>
      </c>
      <c r="L1730" s="2">
        <v>1</v>
      </c>
      <c r="M1730" s="2" t="s">
        <v>27</v>
      </c>
      <c r="N1730" s="2">
        <v>85</v>
      </c>
      <c r="O1730" s="2">
        <v>21.03</v>
      </c>
      <c r="P1730" s="2">
        <v>85.08</v>
      </c>
      <c r="Q1730" s="2">
        <v>104.33</v>
      </c>
      <c r="R1730" s="2">
        <v>200.66</v>
      </c>
      <c r="S1730" s="2">
        <v>200.66</v>
      </c>
      <c r="T1730" s="2">
        <v>25.91</v>
      </c>
      <c r="U1730" s="2">
        <v>699</v>
      </c>
      <c r="V1730" s="2" t="s">
        <v>28</v>
      </c>
      <c r="W1730" s="2" t="s">
        <v>4395</v>
      </c>
      <c r="X1730" s="2" t="str">
        <f>V1730</f>
        <v>No</v>
      </c>
      <c r="Y1730" s="2" t="s">
        <v>4455</v>
      </c>
      <c r="Z1730" s="2" t="s">
        <v>4435</v>
      </c>
    </row>
    <row r="1731" spans="1:26" x14ac:dyDescent="0.25">
      <c r="A1731">
        <v>1730</v>
      </c>
      <c r="B1731" t="s">
        <v>1759</v>
      </c>
      <c r="C1731" s="1">
        <v>10260</v>
      </c>
      <c r="D1731" t="s">
        <v>23</v>
      </c>
      <c r="E1731" s="2" t="s">
        <v>24</v>
      </c>
      <c r="F1731" s="2" t="s">
        <v>34</v>
      </c>
      <c r="G1731" s="2" t="s">
        <v>30</v>
      </c>
      <c r="H1731" s="3">
        <v>18203</v>
      </c>
      <c r="I1731" s="2">
        <v>1949</v>
      </c>
      <c r="J1731" s="2">
        <v>1950</v>
      </c>
      <c r="K1731" s="3">
        <v>40123</v>
      </c>
      <c r="L1731" s="2">
        <v>1</v>
      </c>
      <c r="M1731" s="2" t="s">
        <v>27</v>
      </c>
      <c r="N1731" s="2">
        <v>81</v>
      </c>
      <c r="O1731" s="2">
        <v>21.75</v>
      </c>
      <c r="P1731" s="2">
        <v>81.760000000000005</v>
      </c>
      <c r="Q1731" s="2">
        <v>95.25</v>
      </c>
      <c r="R1731" s="2">
        <v>200.66</v>
      </c>
      <c r="S1731" s="2">
        <v>200.66</v>
      </c>
      <c r="T1731" s="2">
        <v>23.66</v>
      </c>
      <c r="U1731" s="2">
        <v>8</v>
      </c>
      <c r="V1731" s="2" t="s">
        <v>28</v>
      </c>
      <c r="W1731" s="2" t="s">
        <v>4395</v>
      </c>
      <c r="X1731" s="2" t="str">
        <f>V1731</f>
        <v>No</v>
      </c>
      <c r="Y1731" s="2" t="s">
        <v>4421</v>
      </c>
      <c r="Z1731" s="2" t="s">
        <v>4435</v>
      </c>
    </row>
    <row r="1732" spans="1:26" x14ac:dyDescent="0.25">
      <c r="A1732">
        <v>1731</v>
      </c>
      <c r="B1732" t="s">
        <v>1760</v>
      </c>
      <c r="C1732" s="1">
        <v>23978</v>
      </c>
      <c r="D1732" t="s">
        <v>23</v>
      </c>
      <c r="E1732" s="2" t="s">
        <v>772</v>
      </c>
      <c r="F1732" s="2" t="s">
        <v>34</v>
      </c>
      <c r="G1732" s="2" t="s">
        <v>26</v>
      </c>
      <c r="H1732" s="3">
        <v>32082</v>
      </c>
      <c r="I1732" s="2">
        <v>1987</v>
      </c>
      <c r="J1732" s="2">
        <v>2005</v>
      </c>
      <c r="K1732" s="3">
        <v>43677</v>
      </c>
      <c r="L1732" s="2">
        <v>0</v>
      </c>
      <c r="M1732" s="2" t="s">
        <v>28</v>
      </c>
      <c r="N1732" s="2">
        <v>53</v>
      </c>
      <c r="O1732" s="2">
        <v>22.19</v>
      </c>
      <c r="P1732" s="2">
        <v>53.93</v>
      </c>
      <c r="Q1732" s="2">
        <v>83.91</v>
      </c>
      <c r="R1732" s="2">
        <v>200.66</v>
      </c>
      <c r="S1732" s="2">
        <v>200.66</v>
      </c>
      <c r="T1732" s="2">
        <v>20.84</v>
      </c>
      <c r="U1732" s="2">
        <v>1389</v>
      </c>
      <c r="V1732" s="2" t="s">
        <v>28</v>
      </c>
      <c r="X1732" s="2"/>
      <c r="Y1732" s="2"/>
    </row>
    <row r="1733" spans="1:26" x14ac:dyDescent="0.25">
      <c r="A1733">
        <v>1732</v>
      </c>
      <c r="B1733" t="s">
        <v>1761</v>
      </c>
      <c r="C1733" s="1">
        <v>20455</v>
      </c>
      <c r="D1733" t="s">
        <v>23</v>
      </c>
      <c r="E1733" s="2" t="s">
        <v>169</v>
      </c>
      <c r="F1733" s="2" t="s">
        <v>34</v>
      </c>
      <c r="G1733" s="2" t="s">
        <v>26</v>
      </c>
      <c r="H1733" s="3">
        <v>28795</v>
      </c>
      <c r="I1733" s="2">
        <v>1978</v>
      </c>
      <c r="J1733" s="2">
        <v>1988</v>
      </c>
      <c r="K1733" s="3">
        <v>40703</v>
      </c>
      <c r="L1733" s="2">
        <v>1</v>
      </c>
      <c r="M1733" s="2" t="s">
        <v>27</v>
      </c>
      <c r="N1733" s="2">
        <v>55</v>
      </c>
      <c r="O1733" s="2">
        <v>22.83</v>
      </c>
      <c r="P1733" s="2">
        <v>55.44</v>
      </c>
      <c r="Q1733" s="2">
        <v>97.52</v>
      </c>
      <c r="R1733" s="2">
        <v>200.66</v>
      </c>
      <c r="S1733" s="2">
        <v>200.66</v>
      </c>
      <c r="T1733" s="2">
        <v>24.22</v>
      </c>
      <c r="U1733" s="2">
        <v>759</v>
      </c>
      <c r="V1733" s="2" t="s">
        <v>28</v>
      </c>
      <c r="W1733" s="2" t="s">
        <v>4395</v>
      </c>
      <c r="X1733" s="2" t="str">
        <f>V1733</f>
        <v>No</v>
      </c>
      <c r="Y1733" s="2" t="s">
        <v>4421</v>
      </c>
      <c r="Z1733" s="2" t="s">
        <v>4435</v>
      </c>
    </row>
    <row r="1734" spans="1:26" x14ac:dyDescent="0.25">
      <c r="A1734">
        <v>1733</v>
      </c>
      <c r="B1734" t="s">
        <v>1762</v>
      </c>
      <c r="C1734" s="1">
        <v>24314</v>
      </c>
      <c r="D1734" t="s">
        <v>23</v>
      </c>
      <c r="E1734" s="2" t="s">
        <v>169</v>
      </c>
      <c r="F1734" s="2" t="s">
        <v>34</v>
      </c>
      <c r="G1734" s="2" t="s">
        <v>26</v>
      </c>
      <c r="H1734" s="3">
        <v>32448</v>
      </c>
      <c r="I1734" s="2">
        <v>1988</v>
      </c>
      <c r="J1734" s="2">
        <v>1989</v>
      </c>
      <c r="K1734" s="3">
        <v>43677</v>
      </c>
      <c r="L1734" s="2">
        <v>0</v>
      </c>
      <c r="M1734" s="2" t="s">
        <v>28</v>
      </c>
      <c r="N1734" s="2">
        <v>53</v>
      </c>
      <c r="O1734" s="2">
        <v>22.27</v>
      </c>
      <c r="P1734" s="2">
        <v>53.01</v>
      </c>
      <c r="Q1734" s="2">
        <v>92.99</v>
      </c>
      <c r="R1734" s="2">
        <v>200.66</v>
      </c>
      <c r="S1734" s="2">
        <v>200.66</v>
      </c>
      <c r="T1734" s="2">
        <v>23.09</v>
      </c>
      <c r="U1734" s="2">
        <v>24</v>
      </c>
      <c r="V1734" s="2" t="s">
        <v>28</v>
      </c>
      <c r="X1734" s="2"/>
      <c r="Y1734" s="2"/>
    </row>
    <row r="1735" spans="1:26" x14ac:dyDescent="0.25">
      <c r="A1735">
        <v>1734</v>
      </c>
      <c r="B1735" t="s">
        <v>1763</v>
      </c>
      <c r="C1735" s="1">
        <v>17531</v>
      </c>
      <c r="D1735" t="s">
        <v>23</v>
      </c>
      <c r="E1735" s="2" t="s">
        <v>169</v>
      </c>
      <c r="F1735" s="2" t="s">
        <v>34</v>
      </c>
      <c r="G1735" s="2" t="s">
        <v>30</v>
      </c>
      <c r="H1735" s="3">
        <v>25508</v>
      </c>
      <c r="I1735" s="2">
        <v>1969</v>
      </c>
      <c r="J1735" s="2">
        <v>1983</v>
      </c>
      <c r="K1735" s="3">
        <v>43677</v>
      </c>
      <c r="L1735" s="2">
        <v>0</v>
      </c>
      <c r="M1735" s="2" t="s">
        <v>28</v>
      </c>
      <c r="N1735" s="2">
        <v>71</v>
      </c>
      <c r="O1735" s="2">
        <v>21.84</v>
      </c>
      <c r="P1735" s="2">
        <v>71.58</v>
      </c>
      <c r="Q1735" s="2">
        <v>97.52</v>
      </c>
      <c r="R1735" s="2">
        <v>200.66</v>
      </c>
      <c r="S1735" s="2">
        <v>200.66</v>
      </c>
      <c r="T1735" s="2">
        <v>24.22</v>
      </c>
      <c r="U1735" s="2">
        <v>787</v>
      </c>
      <c r="V1735" s="2" t="s">
        <v>27</v>
      </c>
      <c r="X1735" s="2"/>
      <c r="Y1735" s="2"/>
    </row>
    <row r="1736" spans="1:26" x14ac:dyDescent="0.25">
      <c r="A1736">
        <v>1735</v>
      </c>
      <c r="B1736" t="s">
        <v>1764</v>
      </c>
      <c r="C1736" s="1">
        <v>13950</v>
      </c>
      <c r="D1736" t="s">
        <v>23</v>
      </c>
      <c r="E1736" s="2" t="s">
        <v>280</v>
      </c>
      <c r="F1736" s="2" t="s">
        <v>34</v>
      </c>
      <c r="G1736" s="2" t="s">
        <v>30</v>
      </c>
      <c r="H1736" s="3">
        <v>22221</v>
      </c>
      <c r="I1736" s="2">
        <v>1960</v>
      </c>
      <c r="J1736" s="2">
        <v>1965</v>
      </c>
      <c r="K1736" s="3">
        <v>26286</v>
      </c>
      <c r="L1736" s="2">
        <v>1</v>
      </c>
      <c r="M1736" s="2" t="s">
        <v>27</v>
      </c>
      <c r="N1736" s="2">
        <v>33</v>
      </c>
      <c r="O1736" s="2">
        <v>22.64</v>
      </c>
      <c r="P1736" s="2">
        <v>33.770000000000003</v>
      </c>
      <c r="Q1736" s="2">
        <v>97.52</v>
      </c>
      <c r="R1736" s="2">
        <v>200.66</v>
      </c>
      <c r="S1736" s="2">
        <v>200.66</v>
      </c>
      <c r="T1736" s="2">
        <v>24.22</v>
      </c>
      <c r="U1736" s="2">
        <v>348</v>
      </c>
      <c r="V1736" s="2" t="s">
        <v>27</v>
      </c>
      <c r="W1736" s="2" t="s">
        <v>4395</v>
      </c>
      <c r="X1736" s="2" t="str">
        <f>V1736</f>
        <v>Yes</v>
      </c>
      <c r="Y1736" s="2" t="s">
        <v>4421</v>
      </c>
      <c r="Z1736" s="2" t="s">
        <v>4435</v>
      </c>
    </row>
    <row r="1737" spans="1:26" x14ac:dyDescent="0.25">
      <c r="A1737">
        <v>1736</v>
      </c>
      <c r="B1737" t="s">
        <v>1765</v>
      </c>
      <c r="C1737" s="1">
        <v>26153</v>
      </c>
      <c r="D1737" t="s">
        <v>23</v>
      </c>
      <c r="E1737" s="2" t="s">
        <v>169</v>
      </c>
      <c r="F1737" s="2" t="s">
        <v>34</v>
      </c>
      <c r="G1737" s="2" t="s">
        <v>26</v>
      </c>
      <c r="H1737" s="3">
        <v>34639</v>
      </c>
      <c r="I1737" s="2">
        <v>1994</v>
      </c>
      <c r="J1737" s="2">
        <v>1995</v>
      </c>
      <c r="K1737" s="3">
        <v>43677</v>
      </c>
      <c r="L1737" s="2">
        <v>0</v>
      </c>
      <c r="M1737" s="2" t="s">
        <v>28</v>
      </c>
      <c r="N1737" s="2">
        <v>47</v>
      </c>
      <c r="O1737" s="2">
        <v>23.23</v>
      </c>
      <c r="P1737" s="2">
        <v>47.98</v>
      </c>
      <c r="Q1737" s="2">
        <v>88.45</v>
      </c>
      <c r="R1737" s="2">
        <v>200.66</v>
      </c>
      <c r="S1737" s="2">
        <v>200.66</v>
      </c>
      <c r="T1737" s="2">
        <v>21.97</v>
      </c>
      <c r="U1737" s="2">
        <v>41</v>
      </c>
      <c r="V1737" s="2" t="s">
        <v>28</v>
      </c>
      <c r="X1737" s="2"/>
      <c r="Y1737" s="2"/>
    </row>
    <row r="1738" spans="1:26" x14ac:dyDescent="0.25">
      <c r="A1738">
        <v>1737</v>
      </c>
      <c r="B1738" t="s">
        <v>1766</v>
      </c>
      <c r="C1738" s="1">
        <v>26774</v>
      </c>
      <c r="D1738" t="s">
        <v>23</v>
      </c>
      <c r="E1738" s="2" t="s">
        <v>169</v>
      </c>
      <c r="F1738" s="2" t="s">
        <v>34</v>
      </c>
      <c r="G1738" s="2" t="s">
        <v>26</v>
      </c>
      <c r="H1738" s="3">
        <v>34639</v>
      </c>
      <c r="I1738" s="2">
        <v>1994</v>
      </c>
      <c r="J1738" s="2">
        <v>2006</v>
      </c>
      <c r="K1738" s="3">
        <v>43677</v>
      </c>
      <c r="L1738" s="2">
        <v>0</v>
      </c>
      <c r="M1738" s="2" t="s">
        <v>28</v>
      </c>
      <c r="N1738" s="2">
        <v>46</v>
      </c>
      <c r="O1738" s="2">
        <v>21.53</v>
      </c>
      <c r="P1738" s="2">
        <v>46.28</v>
      </c>
      <c r="Q1738" s="2">
        <v>107.05</v>
      </c>
      <c r="R1738" s="2">
        <v>200.66</v>
      </c>
      <c r="S1738" s="2">
        <v>200.66</v>
      </c>
      <c r="T1738" s="2">
        <v>26.59</v>
      </c>
      <c r="U1738" s="2">
        <v>736</v>
      </c>
      <c r="V1738" s="2" t="s">
        <v>28</v>
      </c>
      <c r="X1738" s="2"/>
      <c r="Y1738" s="2"/>
    </row>
    <row r="1739" spans="1:26" x14ac:dyDescent="0.25">
      <c r="A1739">
        <v>1738</v>
      </c>
      <c r="B1739" t="s">
        <v>1767</v>
      </c>
      <c r="C1739" s="1">
        <v>26139</v>
      </c>
      <c r="D1739" t="s">
        <v>23</v>
      </c>
      <c r="E1739" s="2" t="s">
        <v>169</v>
      </c>
      <c r="F1739" s="2" t="s">
        <v>34</v>
      </c>
      <c r="G1739" s="2" t="s">
        <v>26</v>
      </c>
      <c r="H1739" s="3">
        <v>33909</v>
      </c>
      <c r="I1739" s="2">
        <v>1992</v>
      </c>
      <c r="J1739" s="2">
        <v>2004</v>
      </c>
      <c r="K1739" s="3">
        <v>43677</v>
      </c>
      <c r="L1739" s="2">
        <v>0</v>
      </c>
      <c r="M1739" s="2" t="s">
        <v>28</v>
      </c>
      <c r="N1739" s="2">
        <v>48</v>
      </c>
      <c r="O1739" s="2">
        <v>21.27</v>
      </c>
      <c r="P1739" s="2">
        <v>48.02</v>
      </c>
      <c r="Q1739" s="2">
        <v>102.06</v>
      </c>
      <c r="R1739" s="2">
        <v>200.66</v>
      </c>
      <c r="S1739" s="2">
        <v>200.66</v>
      </c>
      <c r="T1739" s="2">
        <v>25.35</v>
      </c>
      <c r="U1739" s="2">
        <v>659</v>
      </c>
      <c r="V1739" s="2" t="s">
        <v>28</v>
      </c>
      <c r="X1739" s="2"/>
      <c r="Y1739" s="2"/>
    </row>
    <row r="1740" spans="1:26" x14ac:dyDescent="0.25">
      <c r="A1740">
        <v>1739</v>
      </c>
      <c r="B1740" t="s">
        <v>1768</v>
      </c>
      <c r="C1740" s="1">
        <v>18607</v>
      </c>
      <c r="D1740" t="s">
        <v>23</v>
      </c>
      <c r="E1740" s="2" t="s">
        <v>80</v>
      </c>
      <c r="F1740" s="2" t="s">
        <v>34</v>
      </c>
      <c r="G1740" s="2" t="s">
        <v>26</v>
      </c>
      <c r="H1740" s="3">
        <v>26604</v>
      </c>
      <c r="I1740" s="2">
        <v>1972</v>
      </c>
      <c r="J1740" s="2">
        <v>1979</v>
      </c>
      <c r="K1740" s="3">
        <v>43677</v>
      </c>
      <c r="L1740" s="2">
        <v>0</v>
      </c>
      <c r="M1740" s="2" t="s">
        <v>28</v>
      </c>
      <c r="N1740" s="2">
        <v>68</v>
      </c>
      <c r="O1740" s="2">
        <v>21.89</v>
      </c>
      <c r="P1740" s="2">
        <v>68.64</v>
      </c>
      <c r="Q1740" s="2">
        <v>102.06</v>
      </c>
      <c r="R1740" s="2">
        <v>200.66</v>
      </c>
      <c r="S1740" s="2">
        <v>200.66</v>
      </c>
      <c r="T1740" s="2">
        <v>25.35</v>
      </c>
      <c r="U1740" s="2">
        <v>435</v>
      </c>
      <c r="V1740" s="2" t="s">
        <v>28</v>
      </c>
      <c r="X1740" s="2"/>
      <c r="Y1740" s="2"/>
    </row>
    <row r="1741" spans="1:26" x14ac:dyDescent="0.25">
      <c r="A1741">
        <v>1740</v>
      </c>
      <c r="B1741" t="s">
        <v>1769</v>
      </c>
      <c r="C1741" s="1">
        <v>21965</v>
      </c>
      <c r="D1741" t="s">
        <v>23</v>
      </c>
      <c r="E1741" s="2" t="s">
        <v>169</v>
      </c>
      <c r="F1741" s="2" t="s">
        <v>34</v>
      </c>
      <c r="G1741" s="2" t="s">
        <v>30</v>
      </c>
      <c r="H1741" s="3">
        <v>30256</v>
      </c>
      <c r="I1741" s="2">
        <v>1982</v>
      </c>
      <c r="J1741" s="2">
        <v>1993</v>
      </c>
      <c r="K1741" s="3">
        <v>43677</v>
      </c>
      <c r="L1741" s="2">
        <v>0</v>
      </c>
      <c r="M1741" s="2" t="s">
        <v>28</v>
      </c>
      <c r="N1741" s="2">
        <v>59</v>
      </c>
      <c r="O1741" s="2">
        <v>22.7</v>
      </c>
      <c r="P1741" s="2">
        <v>59.44</v>
      </c>
      <c r="Q1741" s="2">
        <v>107.95</v>
      </c>
      <c r="R1741" s="2">
        <v>200.66</v>
      </c>
      <c r="S1741" s="2">
        <v>200.66</v>
      </c>
      <c r="T1741" s="2">
        <v>26.81</v>
      </c>
      <c r="U1741" s="2">
        <v>540</v>
      </c>
      <c r="V1741" s="2" t="s">
        <v>28</v>
      </c>
      <c r="X1741" s="2"/>
      <c r="Y1741" s="2"/>
    </row>
    <row r="1742" spans="1:26" x14ac:dyDescent="0.25">
      <c r="A1742">
        <v>1741</v>
      </c>
      <c r="B1742" t="s">
        <v>1770</v>
      </c>
      <c r="C1742" s="1">
        <v>27414</v>
      </c>
      <c r="D1742" t="s">
        <v>23</v>
      </c>
      <c r="E1742" s="2" t="s">
        <v>169</v>
      </c>
      <c r="F1742" s="2" t="s">
        <v>34</v>
      </c>
      <c r="G1742" s="2" t="s">
        <v>43</v>
      </c>
      <c r="H1742" s="3">
        <v>36831</v>
      </c>
      <c r="I1742" s="2">
        <v>2000</v>
      </c>
      <c r="J1742" s="2">
        <v>2008</v>
      </c>
      <c r="K1742" s="3">
        <v>43677</v>
      </c>
      <c r="L1742" s="2">
        <v>0</v>
      </c>
      <c r="M1742" s="2" t="s">
        <v>28</v>
      </c>
      <c r="N1742" s="2">
        <v>44</v>
      </c>
      <c r="O1742" s="2">
        <v>25.78</v>
      </c>
      <c r="P1742" s="2">
        <v>44.53</v>
      </c>
      <c r="Q1742" s="2">
        <v>99.79</v>
      </c>
      <c r="R1742" s="2">
        <v>200.66</v>
      </c>
      <c r="S1742" s="2">
        <v>200.66</v>
      </c>
      <c r="T1742" s="2">
        <v>24.78</v>
      </c>
      <c r="U1742" s="2">
        <v>380</v>
      </c>
      <c r="V1742" s="2" t="s">
        <v>28</v>
      </c>
      <c r="X1742" s="2"/>
      <c r="Y1742" s="2"/>
    </row>
    <row r="1743" spans="1:26" x14ac:dyDescent="0.25">
      <c r="A1743">
        <v>1742</v>
      </c>
      <c r="B1743" t="s">
        <v>1771</v>
      </c>
      <c r="C1743" s="1">
        <v>23343</v>
      </c>
      <c r="D1743" t="s">
        <v>23</v>
      </c>
      <c r="E1743" s="2" t="s">
        <v>280</v>
      </c>
      <c r="F1743" s="2" t="s">
        <v>34</v>
      </c>
      <c r="G1743" s="2" t="s">
        <v>26</v>
      </c>
      <c r="H1743" s="3">
        <v>31717</v>
      </c>
      <c r="I1743" s="2">
        <v>1986</v>
      </c>
      <c r="J1743" s="2">
        <v>2002</v>
      </c>
      <c r="K1743" s="3">
        <v>43677</v>
      </c>
      <c r="L1743" s="2">
        <v>0</v>
      </c>
      <c r="M1743" s="2" t="s">
        <v>28</v>
      </c>
      <c r="N1743" s="2">
        <v>55</v>
      </c>
      <c r="O1743" s="2">
        <v>22.93</v>
      </c>
      <c r="P1743" s="2">
        <v>55.67</v>
      </c>
      <c r="Q1743" s="2">
        <v>86.18</v>
      </c>
      <c r="R1743" s="2">
        <v>200.66</v>
      </c>
      <c r="S1743" s="2">
        <v>200.66</v>
      </c>
      <c r="T1743" s="2">
        <v>21.4</v>
      </c>
      <c r="U1743" s="2">
        <v>1159</v>
      </c>
      <c r="V1743" s="2" t="s">
        <v>28</v>
      </c>
      <c r="X1743" s="2"/>
      <c r="Y1743" s="2"/>
    </row>
    <row r="1744" spans="1:26" x14ac:dyDescent="0.25">
      <c r="A1744">
        <v>1743</v>
      </c>
      <c r="B1744" t="s">
        <v>1772</v>
      </c>
      <c r="C1744" s="1">
        <v>9596</v>
      </c>
      <c r="D1744" t="s">
        <v>23</v>
      </c>
      <c r="E1744" s="2" t="s">
        <v>80</v>
      </c>
      <c r="F1744" s="2" t="s">
        <v>34</v>
      </c>
      <c r="G1744" s="2" t="s">
        <v>30</v>
      </c>
      <c r="H1744" s="3">
        <v>17838</v>
      </c>
      <c r="I1744" s="2">
        <v>1948</v>
      </c>
      <c r="J1744" s="2">
        <v>1958</v>
      </c>
      <c r="K1744" s="3">
        <v>33962</v>
      </c>
      <c r="L1744" s="2">
        <v>1</v>
      </c>
      <c r="M1744" s="2" t="s">
        <v>27</v>
      </c>
      <c r="N1744" s="2">
        <v>66</v>
      </c>
      <c r="O1744" s="2">
        <v>22.57</v>
      </c>
      <c r="P1744" s="2">
        <v>66.709999999999994</v>
      </c>
      <c r="Q1744" s="2">
        <v>100.7</v>
      </c>
      <c r="R1744" s="2">
        <v>200.66</v>
      </c>
      <c r="S1744" s="2">
        <v>200.66</v>
      </c>
      <c r="T1744" s="2">
        <v>25.01</v>
      </c>
      <c r="U1744" s="2">
        <v>505</v>
      </c>
      <c r="V1744" s="2" t="s">
        <v>27</v>
      </c>
      <c r="W1744" s="2" t="s">
        <v>4384</v>
      </c>
      <c r="X1744" s="2" t="str">
        <f>V1744</f>
        <v>Yes</v>
      </c>
      <c r="Y1744" s="2" t="s">
        <v>4386</v>
      </c>
      <c r="Z1744" s="2" t="s">
        <v>4896</v>
      </c>
    </row>
    <row r="1745" spans="1:26" x14ac:dyDescent="0.25">
      <c r="A1745">
        <v>1744</v>
      </c>
      <c r="B1745" t="s">
        <v>1773</v>
      </c>
      <c r="C1745" s="1">
        <v>24514</v>
      </c>
      <c r="D1745" t="s">
        <v>23</v>
      </c>
      <c r="E1745" s="2" t="s">
        <v>169</v>
      </c>
      <c r="F1745" s="2" t="s">
        <v>34</v>
      </c>
      <c r="G1745" s="2" t="s">
        <v>26</v>
      </c>
      <c r="H1745" s="3">
        <v>32813</v>
      </c>
      <c r="I1745" s="2">
        <v>1989</v>
      </c>
      <c r="J1745" s="2">
        <v>1990</v>
      </c>
      <c r="K1745" s="3">
        <v>41623</v>
      </c>
      <c r="L1745" s="2">
        <v>1</v>
      </c>
      <c r="M1745" s="2" t="s">
        <v>27</v>
      </c>
      <c r="N1745" s="2">
        <v>46</v>
      </c>
      <c r="O1745" s="2">
        <v>22.72</v>
      </c>
      <c r="P1745" s="2">
        <v>46.84</v>
      </c>
      <c r="Q1745" s="2">
        <v>95.25</v>
      </c>
      <c r="R1745" s="2">
        <v>200.66</v>
      </c>
      <c r="S1745" s="2">
        <v>200.66</v>
      </c>
      <c r="T1745" s="2">
        <v>23.66</v>
      </c>
      <c r="U1745" s="2">
        <v>20</v>
      </c>
      <c r="V1745" s="2" t="s">
        <v>28</v>
      </c>
      <c r="X1745" s="2" t="str">
        <f>V1745</f>
        <v>No</v>
      </c>
      <c r="Y1745" s="2" t="s">
        <v>4618</v>
      </c>
      <c r="Z1745" s="2" t="s">
        <v>4901</v>
      </c>
    </row>
    <row r="1746" spans="1:26" x14ac:dyDescent="0.25">
      <c r="A1746">
        <v>1745</v>
      </c>
      <c r="B1746" t="s">
        <v>1774</v>
      </c>
      <c r="C1746" s="1">
        <v>29189</v>
      </c>
      <c r="D1746" t="s">
        <v>23</v>
      </c>
      <c r="E1746" s="2" t="s">
        <v>169</v>
      </c>
      <c r="F1746" s="2" t="s">
        <v>25</v>
      </c>
      <c r="G1746" s="2" t="s">
        <v>30</v>
      </c>
      <c r="H1746" s="3">
        <v>38292</v>
      </c>
      <c r="I1746" s="2">
        <v>2004</v>
      </c>
      <c r="J1746" s="2">
        <v>2012</v>
      </c>
      <c r="K1746" s="3">
        <v>43677</v>
      </c>
      <c r="L1746" s="2">
        <v>0</v>
      </c>
      <c r="M1746" s="2" t="s">
        <v>28</v>
      </c>
      <c r="N1746" s="2">
        <v>39</v>
      </c>
      <c r="O1746" s="2">
        <v>24.92</v>
      </c>
      <c r="P1746" s="2">
        <v>39.67</v>
      </c>
      <c r="Q1746" s="2">
        <v>102.06</v>
      </c>
      <c r="R1746" s="2">
        <v>200.66</v>
      </c>
      <c r="S1746" s="2">
        <v>200.66</v>
      </c>
      <c r="T1746" s="2">
        <v>25.35</v>
      </c>
      <c r="U1746" s="2">
        <v>514</v>
      </c>
      <c r="V1746" s="2" t="s">
        <v>28</v>
      </c>
      <c r="X1746" s="2"/>
      <c r="Y1746" s="2"/>
    </row>
    <row r="1747" spans="1:26" x14ac:dyDescent="0.25">
      <c r="A1747">
        <v>1746</v>
      </c>
      <c r="B1747" t="s">
        <v>1775</v>
      </c>
      <c r="C1747" s="1">
        <v>26718</v>
      </c>
      <c r="D1747" t="s">
        <v>23</v>
      </c>
      <c r="E1747" s="2" t="s">
        <v>169</v>
      </c>
      <c r="F1747" s="2" t="s">
        <v>34</v>
      </c>
      <c r="G1747" s="2" t="s">
        <v>30</v>
      </c>
      <c r="H1747" s="3">
        <v>35735</v>
      </c>
      <c r="I1747" s="2">
        <v>1997</v>
      </c>
      <c r="J1747" s="2">
        <v>1998</v>
      </c>
      <c r="K1747" s="3">
        <v>43677</v>
      </c>
      <c r="L1747" s="2">
        <v>0</v>
      </c>
      <c r="M1747" s="2" t="s">
        <v>28</v>
      </c>
      <c r="N1747" s="2">
        <v>46</v>
      </c>
      <c r="O1747" s="2">
        <v>24.69</v>
      </c>
      <c r="P1747" s="2">
        <v>46.43</v>
      </c>
      <c r="Q1747" s="2">
        <v>102.06</v>
      </c>
      <c r="R1747" s="2">
        <v>200.66</v>
      </c>
      <c r="S1747" s="2">
        <v>200.66</v>
      </c>
      <c r="T1747" s="2">
        <v>25.35</v>
      </c>
      <c r="U1747" s="2">
        <v>13</v>
      </c>
      <c r="V1747" s="2" t="s">
        <v>28</v>
      </c>
      <c r="X1747" s="2"/>
      <c r="Y1747" s="2"/>
    </row>
    <row r="1748" spans="1:26" x14ac:dyDescent="0.25">
      <c r="A1748">
        <v>1747</v>
      </c>
      <c r="B1748" t="s">
        <v>1776</v>
      </c>
      <c r="C1748" s="1">
        <v>17387</v>
      </c>
      <c r="D1748" t="s">
        <v>23</v>
      </c>
      <c r="E1748" s="2" t="s">
        <v>169</v>
      </c>
      <c r="F1748" s="2" t="s">
        <v>34</v>
      </c>
      <c r="G1748" s="2" t="s">
        <v>26</v>
      </c>
      <c r="H1748" s="3">
        <v>26238</v>
      </c>
      <c r="I1748" s="2">
        <v>1971</v>
      </c>
      <c r="J1748" s="2">
        <v>1978</v>
      </c>
      <c r="K1748" s="3">
        <v>43677</v>
      </c>
      <c r="L1748" s="2">
        <v>0</v>
      </c>
      <c r="M1748" s="2" t="s">
        <v>28</v>
      </c>
      <c r="N1748" s="2">
        <v>71</v>
      </c>
      <c r="O1748" s="2">
        <v>24.23</v>
      </c>
      <c r="P1748" s="2">
        <v>71.98</v>
      </c>
      <c r="Q1748" s="2">
        <v>99.79</v>
      </c>
      <c r="R1748" s="2">
        <v>200.66</v>
      </c>
      <c r="S1748" s="2">
        <v>200.66</v>
      </c>
      <c r="T1748" s="2">
        <v>24.78</v>
      </c>
      <c r="U1748" s="2">
        <v>430</v>
      </c>
      <c r="V1748" s="2" t="s">
        <v>28</v>
      </c>
      <c r="X1748" s="2"/>
      <c r="Y1748" s="2"/>
    </row>
    <row r="1749" spans="1:26" x14ac:dyDescent="0.25">
      <c r="A1749">
        <v>1748</v>
      </c>
      <c r="B1749" t="s">
        <v>1777</v>
      </c>
      <c r="C1749" s="1">
        <v>33068</v>
      </c>
      <c r="D1749" t="s">
        <v>23</v>
      </c>
      <c r="E1749" s="2" t="s">
        <v>169</v>
      </c>
      <c r="F1749" s="2" t="s">
        <v>34</v>
      </c>
      <c r="G1749" s="2" t="s">
        <v>26</v>
      </c>
      <c r="H1749" s="3">
        <v>41579</v>
      </c>
      <c r="I1749" s="2">
        <v>2013</v>
      </c>
      <c r="J1749" s="2">
        <v>2014</v>
      </c>
      <c r="K1749" s="3">
        <v>43677</v>
      </c>
      <c r="L1749" s="2">
        <v>0</v>
      </c>
      <c r="M1749" s="2" t="s">
        <v>28</v>
      </c>
      <c r="N1749" s="2">
        <v>29</v>
      </c>
      <c r="O1749" s="2">
        <v>23.3</v>
      </c>
      <c r="P1749" s="2">
        <v>29.05</v>
      </c>
      <c r="Q1749" s="2">
        <v>92.99</v>
      </c>
      <c r="R1749" s="2">
        <v>200.66</v>
      </c>
      <c r="S1749" s="2">
        <v>200.66</v>
      </c>
      <c r="T1749" s="2">
        <v>23.09</v>
      </c>
      <c r="U1749" s="2">
        <v>13</v>
      </c>
      <c r="V1749" s="2" t="s">
        <v>28</v>
      </c>
      <c r="X1749" s="2"/>
      <c r="Y1749" s="2"/>
    </row>
    <row r="1750" spans="1:26" x14ac:dyDescent="0.25">
      <c r="A1750">
        <v>1749</v>
      </c>
      <c r="B1750" t="s">
        <v>1778</v>
      </c>
      <c r="C1750" s="1">
        <v>21223</v>
      </c>
      <c r="D1750" t="s">
        <v>23</v>
      </c>
      <c r="E1750" s="2" t="s">
        <v>280</v>
      </c>
      <c r="F1750" s="2" t="s">
        <v>34</v>
      </c>
      <c r="G1750" s="2" t="s">
        <v>30</v>
      </c>
      <c r="H1750" s="3">
        <v>29526</v>
      </c>
      <c r="I1750" s="2">
        <v>1980</v>
      </c>
      <c r="J1750" s="2">
        <v>1988</v>
      </c>
      <c r="K1750" s="3">
        <v>43677</v>
      </c>
      <c r="L1750" s="2">
        <v>0</v>
      </c>
      <c r="M1750" s="2" t="s">
        <v>28</v>
      </c>
      <c r="N1750" s="2">
        <v>61</v>
      </c>
      <c r="O1750" s="2">
        <v>22.73</v>
      </c>
      <c r="P1750" s="2">
        <v>61.48</v>
      </c>
      <c r="Q1750" s="2">
        <v>93.89</v>
      </c>
      <c r="R1750" s="2">
        <v>200.66</v>
      </c>
      <c r="S1750" s="2">
        <v>200.66</v>
      </c>
      <c r="T1750" s="2">
        <v>23.32</v>
      </c>
      <c r="U1750" s="2">
        <v>407</v>
      </c>
      <c r="V1750" s="2" t="s">
        <v>28</v>
      </c>
      <c r="X1750" s="2"/>
      <c r="Y1750" s="2"/>
    </row>
    <row r="1751" spans="1:26" x14ac:dyDescent="0.25">
      <c r="A1751">
        <v>1750</v>
      </c>
      <c r="B1751" t="s">
        <v>1779</v>
      </c>
      <c r="C1751" s="1">
        <v>20149</v>
      </c>
      <c r="D1751" t="s">
        <v>23</v>
      </c>
      <c r="E1751" s="2" t="s">
        <v>169</v>
      </c>
      <c r="F1751" s="2" t="s">
        <v>34</v>
      </c>
      <c r="G1751" s="2" t="s">
        <v>30</v>
      </c>
      <c r="H1751" s="3">
        <v>28795</v>
      </c>
      <c r="I1751" s="2">
        <v>1978</v>
      </c>
      <c r="J1751" s="2">
        <v>1980</v>
      </c>
      <c r="K1751" s="3">
        <v>43677</v>
      </c>
      <c r="L1751" s="2">
        <v>0</v>
      </c>
      <c r="M1751" s="2" t="s">
        <v>28</v>
      </c>
      <c r="N1751" s="2">
        <v>64</v>
      </c>
      <c r="O1751" s="2">
        <v>23.67</v>
      </c>
      <c r="P1751" s="2">
        <v>64.42</v>
      </c>
      <c r="Q1751" s="2">
        <v>95.25</v>
      </c>
      <c r="R1751" s="2">
        <v>200.66</v>
      </c>
      <c r="S1751" s="2">
        <v>200.66</v>
      </c>
      <c r="T1751" s="2">
        <v>23.66</v>
      </c>
      <c r="U1751" s="2">
        <v>35</v>
      </c>
      <c r="V1751" s="2" t="s">
        <v>28</v>
      </c>
      <c r="X1751" s="2"/>
      <c r="Y1751" s="2"/>
    </row>
    <row r="1752" spans="1:26" x14ac:dyDescent="0.25">
      <c r="A1752">
        <v>1751</v>
      </c>
      <c r="B1752" t="s">
        <v>1780</v>
      </c>
      <c r="C1752" s="1">
        <v>9482</v>
      </c>
      <c r="D1752" t="s">
        <v>23</v>
      </c>
      <c r="E1752" s="2" t="s">
        <v>121</v>
      </c>
      <c r="F1752" s="2" t="s">
        <v>34</v>
      </c>
      <c r="G1752" s="2" t="s">
        <v>30</v>
      </c>
      <c r="H1752" s="3">
        <v>18203</v>
      </c>
      <c r="I1752" s="2">
        <v>1949</v>
      </c>
      <c r="J1752" s="2">
        <v>1950</v>
      </c>
      <c r="K1752" s="3">
        <v>42364</v>
      </c>
      <c r="L1752" s="2">
        <v>1</v>
      </c>
      <c r="M1752" s="2" t="s">
        <v>27</v>
      </c>
      <c r="N1752" s="2">
        <v>90</v>
      </c>
      <c r="O1752" s="2">
        <v>23.88</v>
      </c>
      <c r="P1752" s="2">
        <v>90.03</v>
      </c>
      <c r="Q1752" s="2">
        <v>99.79</v>
      </c>
      <c r="R1752" s="2">
        <v>200.66</v>
      </c>
      <c r="S1752" s="2">
        <v>200.66</v>
      </c>
      <c r="T1752" s="2">
        <v>24.78</v>
      </c>
      <c r="U1752" s="2">
        <v>59</v>
      </c>
      <c r="V1752" s="2" t="s">
        <v>28</v>
      </c>
      <c r="W1752" s="2" t="s">
        <v>4399</v>
      </c>
      <c r="X1752" s="2" t="str">
        <f>V1752</f>
        <v>No</v>
      </c>
      <c r="Y1752" s="2" t="s">
        <v>4401</v>
      </c>
      <c r="Z1752" s="2" t="s">
        <v>4469</v>
      </c>
    </row>
    <row r="1753" spans="1:26" x14ac:dyDescent="0.25">
      <c r="A1753">
        <v>1752</v>
      </c>
      <c r="B1753" t="s">
        <v>1781</v>
      </c>
      <c r="C1753" s="1">
        <v>28915</v>
      </c>
      <c r="D1753" t="s">
        <v>23</v>
      </c>
      <c r="E1753" s="2" t="s">
        <v>169</v>
      </c>
      <c r="F1753" s="2" t="s">
        <v>34</v>
      </c>
      <c r="G1753" s="2" t="s">
        <v>26</v>
      </c>
      <c r="H1753" s="3">
        <v>37561</v>
      </c>
      <c r="I1753" s="2">
        <v>2002</v>
      </c>
      <c r="J1753" s="2">
        <v>2003</v>
      </c>
      <c r="K1753" s="3">
        <v>43677</v>
      </c>
      <c r="L1753" s="2">
        <v>0</v>
      </c>
      <c r="M1753" s="2" t="s">
        <v>28</v>
      </c>
      <c r="N1753" s="2">
        <v>40</v>
      </c>
      <c r="O1753" s="2">
        <v>23.67</v>
      </c>
      <c r="P1753" s="2">
        <v>40.42</v>
      </c>
      <c r="Q1753" s="2">
        <v>111.13</v>
      </c>
      <c r="R1753" s="2">
        <v>200.66</v>
      </c>
      <c r="S1753" s="2">
        <v>200.66</v>
      </c>
      <c r="T1753" s="2">
        <v>27.6</v>
      </c>
      <c r="U1753" s="2">
        <v>1</v>
      </c>
      <c r="V1753" s="2" t="s">
        <v>28</v>
      </c>
      <c r="X1753" s="2"/>
      <c r="Y1753" s="2"/>
    </row>
    <row r="1754" spans="1:26" x14ac:dyDescent="0.25">
      <c r="A1754">
        <v>1753</v>
      </c>
      <c r="B1754" t="s">
        <v>1782</v>
      </c>
      <c r="C1754" s="1">
        <v>19719</v>
      </c>
      <c r="D1754" t="s">
        <v>23</v>
      </c>
      <c r="E1754" s="2" t="s">
        <v>169</v>
      </c>
      <c r="F1754" s="2" t="s">
        <v>34</v>
      </c>
      <c r="G1754" s="2" t="s">
        <v>26</v>
      </c>
      <c r="H1754" s="3">
        <v>28430</v>
      </c>
      <c r="I1754" s="2">
        <v>1977</v>
      </c>
      <c r="J1754" s="2">
        <v>1978</v>
      </c>
      <c r="K1754" s="3">
        <v>43677</v>
      </c>
      <c r="L1754" s="2">
        <v>0</v>
      </c>
      <c r="M1754" s="2" t="s">
        <v>28</v>
      </c>
      <c r="N1754" s="2">
        <v>65</v>
      </c>
      <c r="O1754" s="2">
        <v>23.85</v>
      </c>
      <c r="P1754" s="2">
        <v>65.59</v>
      </c>
      <c r="Q1754" s="2">
        <v>95.25</v>
      </c>
      <c r="R1754" s="2">
        <v>200.66</v>
      </c>
      <c r="S1754" s="2">
        <v>200.66</v>
      </c>
      <c r="T1754" s="2">
        <v>23.66</v>
      </c>
      <c r="U1754" s="2">
        <v>8</v>
      </c>
      <c r="V1754" s="2" t="s">
        <v>28</v>
      </c>
      <c r="X1754" s="2"/>
      <c r="Y1754" s="2"/>
    </row>
    <row r="1755" spans="1:26" x14ac:dyDescent="0.25">
      <c r="A1755">
        <v>1754</v>
      </c>
      <c r="B1755" t="s">
        <v>1783</v>
      </c>
      <c r="C1755" s="1">
        <v>25354</v>
      </c>
      <c r="D1755" t="s">
        <v>23</v>
      </c>
      <c r="E1755" s="2" t="s">
        <v>169</v>
      </c>
      <c r="F1755" s="2" t="s">
        <v>34</v>
      </c>
      <c r="G1755" s="2" t="s">
        <v>26</v>
      </c>
      <c r="H1755" s="3">
        <v>33543</v>
      </c>
      <c r="I1755" s="2">
        <v>1991</v>
      </c>
      <c r="J1755" s="2">
        <v>1992</v>
      </c>
      <c r="K1755" s="3">
        <v>43677</v>
      </c>
      <c r="L1755" s="2">
        <v>0</v>
      </c>
      <c r="M1755" s="2" t="s">
        <v>28</v>
      </c>
      <c r="N1755" s="2">
        <v>50</v>
      </c>
      <c r="O1755" s="2">
        <v>22.42</v>
      </c>
      <c r="P1755" s="2">
        <v>50.17</v>
      </c>
      <c r="Q1755" s="2">
        <v>102.06</v>
      </c>
      <c r="R1755" s="2">
        <v>200.66</v>
      </c>
      <c r="S1755" s="2">
        <v>200.66</v>
      </c>
      <c r="T1755" s="2">
        <v>25.35</v>
      </c>
      <c r="U1755" s="2">
        <v>20</v>
      </c>
      <c r="V1755" s="2" t="s">
        <v>28</v>
      </c>
      <c r="X1755" s="2"/>
      <c r="Y1755" s="2"/>
    </row>
    <row r="1756" spans="1:26" x14ac:dyDescent="0.25">
      <c r="A1756">
        <v>1755</v>
      </c>
      <c r="B1756" t="s">
        <v>1784</v>
      </c>
      <c r="C1756" s="1">
        <v>30324</v>
      </c>
      <c r="D1756" t="s">
        <v>23</v>
      </c>
      <c r="E1756" s="2" t="s">
        <v>169</v>
      </c>
      <c r="F1756" s="2" t="s">
        <v>34</v>
      </c>
      <c r="G1756" s="2" t="s">
        <v>26</v>
      </c>
      <c r="H1756" s="3">
        <v>40483</v>
      </c>
      <c r="I1756" s="2">
        <v>2010</v>
      </c>
      <c r="J1756" s="2">
        <v>2012</v>
      </c>
      <c r="K1756" s="3">
        <v>43677</v>
      </c>
      <c r="L1756" s="2">
        <v>0</v>
      </c>
      <c r="M1756" s="2" t="s">
        <v>28</v>
      </c>
      <c r="N1756" s="2">
        <v>36</v>
      </c>
      <c r="O1756" s="2">
        <v>27.81</v>
      </c>
      <c r="P1756" s="2">
        <v>36.56</v>
      </c>
      <c r="Q1756" s="2">
        <v>95.25</v>
      </c>
      <c r="R1756" s="2">
        <v>200.66</v>
      </c>
      <c r="S1756" s="2">
        <v>200.66</v>
      </c>
      <c r="T1756" s="2">
        <v>23.66</v>
      </c>
      <c r="U1756" s="2">
        <v>19</v>
      </c>
      <c r="V1756" s="2" t="s">
        <v>28</v>
      </c>
      <c r="X1756" s="2"/>
      <c r="Y1756" s="2"/>
    </row>
    <row r="1757" spans="1:26" x14ac:dyDescent="0.25">
      <c r="A1757">
        <v>1756</v>
      </c>
      <c r="B1757" t="s">
        <v>1785</v>
      </c>
      <c r="C1757" s="1">
        <v>23853</v>
      </c>
      <c r="D1757" t="s">
        <v>23</v>
      </c>
      <c r="E1757" s="2" t="s">
        <v>280</v>
      </c>
      <c r="F1757" s="2" t="s">
        <v>34</v>
      </c>
      <c r="G1757" s="2" t="s">
        <v>26</v>
      </c>
      <c r="H1757" s="3">
        <v>33178</v>
      </c>
      <c r="I1757" s="2">
        <v>1990</v>
      </c>
      <c r="J1757" s="2">
        <v>1994</v>
      </c>
      <c r="K1757" s="3">
        <v>43677</v>
      </c>
      <c r="L1757" s="2">
        <v>0</v>
      </c>
      <c r="M1757" s="2" t="s">
        <v>28</v>
      </c>
      <c r="N1757" s="2">
        <v>54</v>
      </c>
      <c r="O1757" s="2">
        <v>25.53</v>
      </c>
      <c r="P1757" s="2">
        <v>54.28</v>
      </c>
      <c r="Q1757" s="2">
        <v>92.99</v>
      </c>
      <c r="R1757" s="2">
        <v>200.66</v>
      </c>
      <c r="S1757" s="2">
        <v>200.66</v>
      </c>
      <c r="T1757" s="2">
        <v>23.09</v>
      </c>
      <c r="U1757" s="2">
        <v>129</v>
      </c>
      <c r="V1757" s="2" t="s">
        <v>28</v>
      </c>
      <c r="X1757" s="2"/>
      <c r="Y1757" s="2"/>
    </row>
    <row r="1758" spans="1:26" x14ac:dyDescent="0.25">
      <c r="A1758">
        <v>1757</v>
      </c>
      <c r="B1758" t="s">
        <v>1786</v>
      </c>
      <c r="C1758" s="1">
        <v>21078</v>
      </c>
      <c r="D1758" t="s">
        <v>23</v>
      </c>
      <c r="E1758" s="2" t="s">
        <v>1363</v>
      </c>
      <c r="F1758" s="2" t="s">
        <v>34</v>
      </c>
      <c r="G1758" s="2" t="s">
        <v>26</v>
      </c>
      <c r="H1758" s="3">
        <v>29160</v>
      </c>
      <c r="I1758" s="2">
        <v>1979</v>
      </c>
      <c r="J1758" s="2">
        <v>1980</v>
      </c>
      <c r="K1758" s="3">
        <v>43677</v>
      </c>
      <c r="L1758" s="2">
        <v>0</v>
      </c>
      <c r="M1758" s="2" t="s">
        <v>28</v>
      </c>
      <c r="N1758" s="2">
        <v>61</v>
      </c>
      <c r="O1758" s="2">
        <v>22.13</v>
      </c>
      <c r="P1758" s="2">
        <v>61.87</v>
      </c>
      <c r="Q1758" s="2">
        <v>99.79</v>
      </c>
      <c r="R1758" s="2">
        <v>200.66</v>
      </c>
      <c r="S1758" s="2">
        <v>200.66</v>
      </c>
      <c r="T1758" s="2">
        <v>24.78</v>
      </c>
      <c r="U1758" s="2">
        <v>52</v>
      </c>
      <c r="V1758" s="2" t="s">
        <v>28</v>
      </c>
      <c r="X1758" s="2"/>
      <c r="Y1758" s="2"/>
    </row>
    <row r="1759" spans="1:26" x14ac:dyDescent="0.25">
      <c r="A1759">
        <v>1758</v>
      </c>
      <c r="B1759" t="s">
        <v>1787</v>
      </c>
      <c r="C1759" s="1">
        <v>29783</v>
      </c>
      <c r="D1759" t="s">
        <v>23</v>
      </c>
      <c r="E1759" s="2" t="s">
        <v>169</v>
      </c>
      <c r="F1759" s="2" t="s">
        <v>34</v>
      </c>
      <c r="G1759" s="2" t="s">
        <v>26</v>
      </c>
      <c r="H1759" s="3">
        <v>37926</v>
      </c>
      <c r="I1759" s="2">
        <v>2003</v>
      </c>
      <c r="J1759" s="2">
        <v>2004</v>
      </c>
      <c r="K1759" s="3">
        <v>43677</v>
      </c>
      <c r="L1759" s="2">
        <v>0</v>
      </c>
      <c r="M1759" s="2" t="s">
        <v>28</v>
      </c>
      <c r="N1759" s="2">
        <v>38</v>
      </c>
      <c r="O1759" s="2">
        <v>22.29</v>
      </c>
      <c r="P1759" s="2">
        <v>38.04</v>
      </c>
      <c r="Q1759" s="2">
        <v>111.13</v>
      </c>
      <c r="R1759" s="2">
        <v>200.66</v>
      </c>
      <c r="S1759" s="2">
        <v>200.66</v>
      </c>
      <c r="T1759" s="2">
        <v>27.6</v>
      </c>
      <c r="U1759" s="2">
        <v>10</v>
      </c>
      <c r="V1759" s="2" t="s">
        <v>28</v>
      </c>
      <c r="X1759" s="2"/>
      <c r="Y1759" s="2"/>
    </row>
    <row r="1760" spans="1:26" x14ac:dyDescent="0.25">
      <c r="A1760">
        <v>1759</v>
      </c>
      <c r="B1760" t="s">
        <v>1788</v>
      </c>
      <c r="C1760" s="1">
        <v>17789</v>
      </c>
      <c r="D1760" t="s">
        <v>23</v>
      </c>
      <c r="E1760" s="2" t="s">
        <v>169</v>
      </c>
      <c r="F1760" s="2" t="s">
        <v>34</v>
      </c>
      <c r="G1760" s="2" t="s">
        <v>26</v>
      </c>
      <c r="H1760" s="3">
        <v>25873</v>
      </c>
      <c r="I1760" s="2">
        <v>1970</v>
      </c>
      <c r="J1760" s="2">
        <v>1978</v>
      </c>
      <c r="K1760" s="3">
        <v>43677</v>
      </c>
      <c r="L1760" s="2">
        <v>0</v>
      </c>
      <c r="M1760" s="2" t="s">
        <v>28</v>
      </c>
      <c r="N1760" s="2">
        <v>70</v>
      </c>
      <c r="O1760" s="2">
        <v>22.13</v>
      </c>
      <c r="P1760" s="2">
        <v>70.88</v>
      </c>
      <c r="Q1760" s="2">
        <v>99.79</v>
      </c>
      <c r="R1760" s="2">
        <v>200.66</v>
      </c>
      <c r="S1760" s="2">
        <v>200.66</v>
      </c>
      <c r="T1760" s="2">
        <v>24.78</v>
      </c>
      <c r="U1760" s="2">
        <v>480</v>
      </c>
      <c r="V1760" s="2" t="s">
        <v>28</v>
      </c>
      <c r="X1760" s="2"/>
      <c r="Y1760" s="2"/>
    </row>
    <row r="1761" spans="1:26" x14ac:dyDescent="0.25">
      <c r="A1761">
        <v>1760</v>
      </c>
      <c r="B1761" t="s">
        <v>1789</v>
      </c>
      <c r="C1761" s="1">
        <v>28363</v>
      </c>
      <c r="D1761" t="s">
        <v>23</v>
      </c>
      <c r="E1761" s="2" t="s">
        <v>169</v>
      </c>
      <c r="F1761" s="2" t="s">
        <v>34</v>
      </c>
      <c r="G1761" s="2" t="s">
        <v>26</v>
      </c>
      <c r="H1761" s="3">
        <v>36831</v>
      </c>
      <c r="I1761" s="2">
        <v>2000</v>
      </c>
      <c r="J1761" s="2">
        <v>2011</v>
      </c>
      <c r="K1761" s="3">
        <v>43677</v>
      </c>
      <c r="L1761" s="2">
        <v>0</v>
      </c>
      <c r="M1761" s="2" t="s">
        <v>28</v>
      </c>
      <c r="N1761" s="2">
        <v>41</v>
      </c>
      <c r="O1761" s="2">
        <v>23.18</v>
      </c>
      <c r="P1761" s="2">
        <v>41.93</v>
      </c>
      <c r="Q1761" s="2">
        <v>98.88</v>
      </c>
      <c r="R1761" s="2">
        <v>200.66</v>
      </c>
      <c r="S1761" s="2">
        <v>200.66</v>
      </c>
      <c r="T1761" s="2">
        <v>24.56</v>
      </c>
      <c r="U1761" s="2">
        <v>711</v>
      </c>
      <c r="V1761" s="2" t="s">
        <v>27</v>
      </c>
      <c r="X1761" s="2"/>
      <c r="Y1761" s="2"/>
    </row>
    <row r="1762" spans="1:26" x14ac:dyDescent="0.25">
      <c r="A1762">
        <v>1761</v>
      </c>
      <c r="B1762" t="s">
        <v>1790</v>
      </c>
      <c r="C1762" s="1">
        <v>22553</v>
      </c>
      <c r="D1762" t="s">
        <v>23</v>
      </c>
      <c r="E1762" s="2" t="s">
        <v>169</v>
      </c>
      <c r="F1762" s="2" t="s">
        <v>34</v>
      </c>
      <c r="G1762" s="2" t="s">
        <v>26</v>
      </c>
      <c r="H1762" s="3">
        <v>30256</v>
      </c>
      <c r="I1762" s="2">
        <v>1982</v>
      </c>
      <c r="J1762" s="2">
        <v>1983</v>
      </c>
      <c r="K1762" s="3">
        <v>43677</v>
      </c>
      <c r="L1762" s="2">
        <v>0</v>
      </c>
      <c r="M1762" s="2" t="s">
        <v>28</v>
      </c>
      <c r="N1762" s="2">
        <v>57</v>
      </c>
      <c r="O1762" s="2">
        <v>21.09</v>
      </c>
      <c r="P1762" s="2">
        <v>57.83</v>
      </c>
      <c r="Q1762" s="2">
        <v>102.06</v>
      </c>
      <c r="R1762" s="2">
        <v>200.66</v>
      </c>
      <c r="S1762" s="2">
        <v>200.66</v>
      </c>
      <c r="T1762" s="2">
        <v>25.35</v>
      </c>
      <c r="U1762" s="2">
        <v>48</v>
      </c>
      <c r="V1762" s="2" t="s">
        <v>28</v>
      </c>
      <c r="X1762" s="2"/>
      <c r="Y1762" s="2"/>
    </row>
    <row r="1763" spans="1:26" x14ac:dyDescent="0.25">
      <c r="A1763">
        <v>1762</v>
      </c>
      <c r="B1763" t="s">
        <v>1791</v>
      </c>
      <c r="C1763" s="1">
        <v>25841</v>
      </c>
      <c r="D1763" t="s">
        <v>23</v>
      </c>
      <c r="E1763" s="2" t="s">
        <v>772</v>
      </c>
      <c r="F1763" s="2" t="s">
        <v>34</v>
      </c>
      <c r="G1763" s="2" t="s">
        <v>30</v>
      </c>
      <c r="H1763" s="3">
        <v>34639</v>
      </c>
      <c r="I1763" s="2">
        <v>1994</v>
      </c>
      <c r="J1763" s="2">
        <v>2008</v>
      </c>
      <c r="K1763" s="3">
        <v>43677</v>
      </c>
      <c r="L1763" s="2">
        <v>0</v>
      </c>
      <c r="M1763" s="2" t="s">
        <v>28</v>
      </c>
      <c r="N1763" s="2">
        <v>48</v>
      </c>
      <c r="O1763" s="2">
        <v>24.09</v>
      </c>
      <c r="P1763" s="2">
        <v>48.83</v>
      </c>
      <c r="Q1763" s="2">
        <v>97.52</v>
      </c>
      <c r="R1763" s="2">
        <v>200.66</v>
      </c>
      <c r="S1763" s="2">
        <v>200.66</v>
      </c>
      <c r="T1763" s="2">
        <v>24.22</v>
      </c>
      <c r="U1763" s="2">
        <v>789</v>
      </c>
      <c r="V1763" s="2" t="s">
        <v>28</v>
      </c>
      <c r="X1763" s="2"/>
      <c r="Y1763" s="2"/>
    </row>
    <row r="1764" spans="1:26" x14ac:dyDescent="0.25">
      <c r="A1764">
        <v>1763</v>
      </c>
      <c r="B1764" t="s">
        <v>1792</v>
      </c>
      <c r="C1764" s="1">
        <v>28411</v>
      </c>
      <c r="D1764" t="s">
        <v>23</v>
      </c>
      <c r="E1764" s="2" t="s">
        <v>280</v>
      </c>
      <c r="F1764" s="2" t="s">
        <v>34</v>
      </c>
      <c r="G1764" s="2" t="s">
        <v>26</v>
      </c>
      <c r="H1764" s="3">
        <v>36100</v>
      </c>
      <c r="I1764" s="2">
        <v>1998</v>
      </c>
      <c r="J1764" s="2">
        <v>2017</v>
      </c>
      <c r="K1764" s="3">
        <v>43677</v>
      </c>
      <c r="L1764" s="2">
        <v>0</v>
      </c>
      <c r="M1764" s="2" t="s">
        <v>28</v>
      </c>
      <c r="N1764" s="2">
        <v>41</v>
      </c>
      <c r="O1764" s="2">
        <v>21.05</v>
      </c>
      <c r="P1764" s="2">
        <v>41.8</v>
      </c>
      <c r="Q1764" s="2">
        <v>106.59</v>
      </c>
      <c r="R1764" s="2">
        <v>200.66</v>
      </c>
      <c r="S1764" s="2">
        <v>200.66</v>
      </c>
      <c r="T1764" s="2">
        <v>26.47</v>
      </c>
      <c r="U1764" s="2">
        <v>1240</v>
      </c>
      <c r="V1764" s="2" t="s">
        <v>28</v>
      </c>
      <c r="X1764" s="2"/>
      <c r="Y1764" s="2"/>
    </row>
    <row r="1765" spans="1:26" x14ac:dyDescent="0.25">
      <c r="A1765">
        <v>1764</v>
      </c>
      <c r="B1765" t="s">
        <v>1793</v>
      </c>
      <c r="C1765" s="1">
        <v>30206</v>
      </c>
      <c r="D1765" t="s">
        <v>23</v>
      </c>
      <c r="E1765" s="2" t="s">
        <v>1363</v>
      </c>
      <c r="F1765" s="2" t="s">
        <v>25</v>
      </c>
      <c r="G1765" s="2" t="s">
        <v>30</v>
      </c>
      <c r="H1765" s="3">
        <v>37926</v>
      </c>
      <c r="I1765" s="2">
        <v>2003</v>
      </c>
      <c r="J1765" s="2">
        <v>2006</v>
      </c>
      <c r="K1765" s="3">
        <v>43677</v>
      </c>
      <c r="L1765" s="2">
        <v>0</v>
      </c>
      <c r="M1765" s="2" t="s">
        <v>28</v>
      </c>
      <c r="N1765" s="2">
        <v>36</v>
      </c>
      <c r="O1765" s="2">
        <v>21.14</v>
      </c>
      <c r="P1765" s="2">
        <v>36.880000000000003</v>
      </c>
      <c r="Q1765" s="2">
        <v>88.45</v>
      </c>
      <c r="R1765" s="2">
        <v>200.66</v>
      </c>
      <c r="S1765" s="2">
        <v>200.66</v>
      </c>
      <c r="T1765" s="2">
        <v>21.97</v>
      </c>
      <c r="U1765" s="2">
        <v>148</v>
      </c>
      <c r="V1765" s="2" t="s">
        <v>28</v>
      </c>
      <c r="X1765" s="2"/>
      <c r="Y1765" s="2"/>
    </row>
    <row r="1766" spans="1:26" x14ac:dyDescent="0.25">
      <c r="A1766">
        <v>1765</v>
      </c>
      <c r="B1766" t="s">
        <v>1794</v>
      </c>
      <c r="C1766" s="1">
        <v>10892</v>
      </c>
      <c r="D1766" t="s">
        <v>23</v>
      </c>
      <c r="E1766" s="2" t="s">
        <v>121</v>
      </c>
      <c r="F1766" s="2" t="s">
        <v>34</v>
      </c>
      <c r="G1766" s="2" t="s">
        <v>30</v>
      </c>
      <c r="H1766" s="3">
        <v>19299</v>
      </c>
      <c r="I1766" s="2">
        <v>1952</v>
      </c>
      <c r="J1766" s="2">
        <v>1953</v>
      </c>
      <c r="K1766" s="3">
        <v>43677</v>
      </c>
      <c r="L1766" s="2">
        <v>0</v>
      </c>
      <c r="M1766" s="2" t="s">
        <v>28</v>
      </c>
      <c r="N1766" s="2">
        <v>89</v>
      </c>
      <c r="O1766" s="2">
        <v>23.02</v>
      </c>
      <c r="P1766" s="2">
        <v>89.76</v>
      </c>
      <c r="Q1766" s="2">
        <v>90.72</v>
      </c>
      <c r="R1766" s="2">
        <v>200.66</v>
      </c>
      <c r="S1766" s="2">
        <v>200.66</v>
      </c>
      <c r="T1766" s="2">
        <v>22.53</v>
      </c>
      <c r="U1766" s="2">
        <v>49</v>
      </c>
      <c r="V1766" s="2" t="s">
        <v>28</v>
      </c>
      <c r="X1766" s="2"/>
      <c r="Y1766" s="2"/>
    </row>
    <row r="1767" spans="1:26" x14ac:dyDescent="0.25">
      <c r="A1767">
        <v>1766</v>
      </c>
      <c r="B1767" t="s">
        <v>1795</v>
      </c>
      <c r="C1767" s="1">
        <v>22751</v>
      </c>
      <c r="D1767" t="s">
        <v>23</v>
      </c>
      <c r="E1767" s="2" t="s">
        <v>169</v>
      </c>
      <c r="F1767" s="2" t="s">
        <v>34</v>
      </c>
      <c r="G1767" s="2" t="s">
        <v>26</v>
      </c>
      <c r="H1767" s="3">
        <v>30987</v>
      </c>
      <c r="I1767" s="2">
        <v>1984</v>
      </c>
      <c r="J1767" s="2">
        <v>1986</v>
      </c>
      <c r="K1767" s="3">
        <v>42664</v>
      </c>
      <c r="L1767" s="2">
        <v>1</v>
      </c>
      <c r="M1767" s="2" t="s">
        <v>27</v>
      </c>
      <c r="N1767" s="2">
        <v>54</v>
      </c>
      <c r="O1767" s="2">
        <v>22.55</v>
      </c>
      <c r="P1767" s="2">
        <v>54.52</v>
      </c>
      <c r="Q1767" s="2">
        <v>99.79</v>
      </c>
      <c r="R1767" s="2">
        <v>200.66</v>
      </c>
      <c r="S1767" s="2">
        <v>200.66</v>
      </c>
      <c r="T1767" s="2">
        <v>24.78</v>
      </c>
      <c r="U1767" s="2">
        <v>33</v>
      </c>
      <c r="V1767" s="2" t="s">
        <v>28</v>
      </c>
      <c r="X1767" s="2" t="str">
        <f>V1767</f>
        <v>No</v>
      </c>
      <c r="Y1767" s="2" t="s">
        <v>4401</v>
      </c>
      <c r="Z1767" s="2" t="s">
        <v>4469</v>
      </c>
    </row>
    <row r="1768" spans="1:26" x14ac:dyDescent="0.25">
      <c r="A1768">
        <v>1767</v>
      </c>
      <c r="B1768" t="s">
        <v>1796</v>
      </c>
      <c r="C1768" s="1">
        <v>28619</v>
      </c>
      <c r="D1768" t="s">
        <v>23</v>
      </c>
      <c r="E1768" s="2" t="s">
        <v>169</v>
      </c>
      <c r="F1768" s="2" t="s">
        <v>34</v>
      </c>
      <c r="G1768" s="2" t="s">
        <v>26</v>
      </c>
      <c r="H1768" s="3">
        <v>36831</v>
      </c>
      <c r="I1768" s="2">
        <v>2000</v>
      </c>
      <c r="J1768" s="2">
        <v>2001</v>
      </c>
      <c r="K1768" s="3">
        <v>43677</v>
      </c>
      <c r="L1768" s="2">
        <v>0</v>
      </c>
      <c r="M1768" s="2" t="s">
        <v>28</v>
      </c>
      <c r="N1768" s="2">
        <v>41</v>
      </c>
      <c r="O1768" s="2">
        <v>22.48</v>
      </c>
      <c r="P1768" s="2">
        <v>41.23</v>
      </c>
      <c r="Q1768" s="2">
        <v>98.88</v>
      </c>
      <c r="R1768" s="2">
        <v>200.66</v>
      </c>
      <c r="S1768" s="2">
        <v>200.66</v>
      </c>
      <c r="T1768" s="2">
        <v>24.56</v>
      </c>
      <c r="U1768" s="2">
        <v>51</v>
      </c>
      <c r="V1768" s="2" t="s">
        <v>28</v>
      </c>
      <c r="X1768" s="2"/>
      <c r="Y1768" s="2"/>
    </row>
    <row r="1769" spans="1:26" x14ac:dyDescent="0.25">
      <c r="A1769">
        <v>1768</v>
      </c>
      <c r="B1769" t="s">
        <v>1797</v>
      </c>
      <c r="C1769" s="1">
        <v>29663</v>
      </c>
      <c r="D1769" t="s">
        <v>23</v>
      </c>
      <c r="E1769" s="2" t="s">
        <v>169</v>
      </c>
      <c r="F1769" s="2" t="s">
        <v>34</v>
      </c>
      <c r="G1769" s="2" t="s">
        <v>26</v>
      </c>
      <c r="H1769" s="3">
        <v>39387</v>
      </c>
      <c r="I1769" s="2">
        <v>2007</v>
      </c>
      <c r="J1769" s="2">
        <v>2008</v>
      </c>
      <c r="K1769" s="3">
        <v>43677</v>
      </c>
      <c r="L1769" s="2">
        <v>0</v>
      </c>
      <c r="M1769" s="2" t="s">
        <v>28</v>
      </c>
      <c r="N1769" s="2">
        <v>38</v>
      </c>
      <c r="O1769" s="2">
        <v>26.62</v>
      </c>
      <c r="P1769" s="2">
        <v>38.369999999999997</v>
      </c>
      <c r="Q1769" s="2">
        <v>97.52</v>
      </c>
      <c r="R1769" s="2">
        <v>200.66</v>
      </c>
      <c r="S1769" s="2">
        <v>200.66</v>
      </c>
      <c r="T1769" s="2">
        <v>24.22</v>
      </c>
      <c r="U1769" s="2">
        <v>11</v>
      </c>
      <c r="V1769" s="2" t="s">
        <v>28</v>
      </c>
      <c r="X1769" s="2"/>
      <c r="Y1769" s="2"/>
    </row>
    <row r="1770" spans="1:26" x14ac:dyDescent="0.25">
      <c r="A1770">
        <v>1769</v>
      </c>
      <c r="B1770" t="s">
        <v>1798</v>
      </c>
      <c r="C1770" s="1">
        <v>23206</v>
      </c>
      <c r="D1770" t="s">
        <v>23</v>
      </c>
      <c r="E1770" s="2" t="s">
        <v>280</v>
      </c>
      <c r="F1770" s="2" t="s">
        <v>34</v>
      </c>
      <c r="G1770" s="2" t="s">
        <v>26</v>
      </c>
      <c r="H1770" s="3">
        <v>31717</v>
      </c>
      <c r="I1770" s="2">
        <v>1986</v>
      </c>
      <c r="J1770" s="2">
        <v>1990</v>
      </c>
      <c r="K1770" s="3">
        <v>43677</v>
      </c>
      <c r="L1770" s="2">
        <v>0</v>
      </c>
      <c r="M1770" s="2" t="s">
        <v>28</v>
      </c>
      <c r="N1770" s="2">
        <v>56</v>
      </c>
      <c r="O1770" s="2">
        <v>23.3</v>
      </c>
      <c r="P1770" s="2">
        <v>56.05</v>
      </c>
      <c r="Q1770" s="2">
        <v>95.25</v>
      </c>
      <c r="R1770" s="2">
        <v>200.66</v>
      </c>
      <c r="S1770" s="2">
        <v>200.66</v>
      </c>
      <c r="T1770" s="2">
        <v>23.66</v>
      </c>
      <c r="U1770" s="2">
        <v>299</v>
      </c>
      <c r="V1770" s="2" t="s">
        <v>28</v>
      </c>
      <c r="X1770" s="2"/>
      <c r="Y1770" s="2"/>
    </row>
    <row r="1771" spans="1:26" x14ac:dyDescent="0.25">
      <c r="A1771">
        <v>1770</v>
      </c>
      <c r="B1771" t="s">
        <v>1799</v>
      </c>
      <c r="C1771" s="1">
        <v>8662</v>
      </c>
      <c r="D1771" t="s">
        <v>23</v>
      </c>
      <c r="E1771" s="2" t="s">
        <v>80</v>
      </c>
      <c r="F1771" s="2" t="s">
        <v>34</v>
      </c>
      <c r="G1771" s="2" t="s">
        <v>30</v>
      </c>
      <c r="H1771" s="3">
        <v>17838</v>
      </c>
      <c r="I1771" s="2">
        <v>1948</v>
      </c>
      <c r="J1771" s="2">
        <v>1950</v>
      </c>
      <c r="K1771" s="3">
        <v>28911</v>
      </c>
      <c r="L1771" s="2">
        <v>1</v>
      </c>
      <c r="M1771" s="2" t="s">
        <v>27</v>
      </c>
      <c r="N1771" s="2">
        <v>55</v>
      </c>
      <c r="O1771" s="2">
        <v>25.12</v>
      </c>
      <c r="P1771" s="2">
        <v>55.44</v>
      </c>
      <c r="Q1771" s="2">
        <v>86.18</v>
      </c>
      <c r="R1771" s="2">
        <v>200.66</v>
      </c>
      <c r="S1771" s="2">
        <v>200.66</v>
      </c>
      <c r="T1771" s="2">
        <v>21.4</v>
      </c>
      <c r="U1771" s="2">
        <v>116</v>
      </c>
      <c r="V1771" s="2" t="s">
        <v>28</v>
      </c>
      <c r="X1771" s="2" t="str">
        <f>V1771</f>
        <v>No</v>
      </c>
      <c r="Y1771" s="2" t="s">
        <v>4401</v>
      </c>
      <c r="Z1771" s="2" t="s">
        <v>4469</v>
      </c>
    </row>
    <row r="1772" spans="1:26" x14ac:dyDescent="0.25">
      <c r="A1772">
        <v>1771</v>
      </c>
      <c r="B1772" t="s">
        <v>1800</v>
      </c>
      <c r="C1772" s="1">
        <v>20813</v>
      </c>
      <c r="D1772" t="s">
        <v>23</v>
      </c>
      <c r="E1772" s="2" t="s">
        <v>169</v>
      </c>
      <c r="F1772" s="2" t="s">
        <v>34</v>
      </c>
      <c r="G1772" s="2" t="s">
        <v>26</v>
      </c>
      <c r="H1772" s="3">
        <v>29891</v>
      </c>
      <c r="I1772" s="2">
        <v>1981</v>
      </c>
      <c r="J1772" s="2">
        <v>1983</v>
      </c>
      <c r="K1772" s="3">
        <v>43677</v>
      </c>
      <c r="L1772" s="2">
        <v>0</v>
      </c>
      <c r="M1772" s="2" t="s">
        <v>28</v>
      </c>
      <c r="N1772" s="2">
        <v>62</v>
      </c>
      <c r="O1772" s="2">
        <v>24.85</v>
      </c>
      <c r="P1772" s="2">
        <v>62.6</v>
      </c>
      <c r="Q1772" s="2">
        <v>86.18</v>
      </c>
      <c r="R1772" s="2">
        <v>200.66</v>
      </c>
      <c r="S1772" s="2">
        <v>200.66</v>
      </c>
      <c r="T1772" s="2">
        <v>21.4</v>
      </c>
      <c r="U1772" s="2">
        <v>83</v>
      </c>
      <c r="V1772" s="2" t="s">
        <v>28</v>
      </c>
      <c r="X1772" s="2"/>
      <c r="Y1772" s="2"/>
    </row>
    <row r="1773" spans="1:26" x14ac:dyDescent="0.25">
      <c r="A1773">
        <v>1772</v>
      </c>
      <c r="B1773" t="s">
        <v>1801</v>
      </c>
      <c r="C1773" s="1">
        <v>9869</v>
      </c>
      <c r="D1773" t="s">
        <v>23</v>
      </c>
      <c r="E1773" s="2" t="s">
        <v>169</v>
      </c>
      <c r="F1773" s="2" t="s">
        <v>34</v>
      </c>
      <c r="G1773" s="2" t="s">
        <v>30</v>
      </c>
      <c r="H1773" s="3">
        <v>18568</v>
      </c>
      <c r="I1773" s="2">
        <v>1950</v>
      </c>
      <c r="J1773" s="2">
        <v>1952</v>
      </c>
      <c r="K1773" s="3">
        <v>29510</v>
      </c>
      <c r="L1773" s="2">
        <v>1</v>
      </c>
      <c r="M1773" s="2" t="s">
        <v>27</v>
      </c>
      <c r="N1773" s="2">
        <v>53</v>
      </c>
      <c r="O1773" s="2">
        <v>23.82</v>
      </c>
      <c r="P1773" s="2">
        <v>53.77</v>
      </c>
      <c r="Q1773" s="2">
        <v>95.25</v>
      </c>
      <c r="R1773" s="2">
        <v>200.66</v>
      </c>
      <c r="S1773" s="2">
        <v>200.66</v>
      </c>
      <c r="T1773" s="2">
        <v>23.66</v>
      </c>
      <c r="U1773" s="2">
        <v>98</v>
      </c>
      <c r="V1773" s="2" t="s">
        <v>27</v>
      </c>
      <c r="W1773" s="2" t="s">
        <v>4395</v>
      </c>
      <c r="X1773" s="2" t="str">
        <f>V1773</f>
        <v>Yes</v>
      </c>
      <c r="Y1773" s="2" t="s">
        <v>4421</v>
      </c>
      <c r="Z1773" s="2" t="s">
        <v>4435</v>
      </c>
    </row>
    <row r="1774" spans="1:26" x14ac:dyDescent="0.25">
      <c r="A1774">
        <v>1773</v>
      </c>
      <c r="B1774" t="s">
        <v>1802</v>
      </c>
      <c r="C1774" s="1">
        <v>24620</v>
      </c>
      <c r="D1774" t="s">
        <v>23</v>
      </c>
      <c r="E1774" s="2" t="s">
        <v>169</v>
      </c>
      <c r="F1774" s="2" t="s">
        <v>34</v>
      </c>
      <c r="G1774" s="2" t="s">
        <v>26</v>
      </c>
      <c r="H1774" s="3">
        <v>32813</v>
      </c>
      <c r="I1774" s="2">
        <v>1989</v>
      </c>
      <c r="J1774" s="2">
        <v>2004</v>
      </c>
      <c r="K1774" s="3">
        <v>43677</v>
      </c>
      <c r="L1774" s="2">
        <v>0</v>
      </c>
      <c r="M1774" s="2" t="s">
        <v>28</v>
      </c>
      <c r="N1774" s="2">
        <v>52</v>
      </c>
      <c r="O1774" s="2">
        <v>22.43</v>
      </c>
      <c r="P1774" s="2">
        <v>52.18</v>
      </c>
      <c r="Q1774" s="2">
        <v>97.52</v>
      </c>
      <c r="R1774" s="2">
        <v>200.66</v>
      </c>
      <c r="S1774" s="2">
        <v>200.66</v>
      </c>
      <c r="T1774" s="2">
        <v>24.22</v>
      </c>
      <c r="U1774" s="2">
        <v>1000</v>
      </c>
      <c r="V1774" s="2" t="s">
        <v>28</v>
      </c>
      <c r="X1774" s="2"/>
      <c r="Y1774" s="2"/>
    </row>
    <row r="1775" spans="1:26" x14ac:dyDescent="0.25">
      <c r="A1775">
        <v>1774</v>
      </c>
      <c r="B1775" t="s">
        <v>1803</v>
      </c>
      <c r="C1775" s="1">
        <v>12392</v>
      </c>
      <c r="D1775" t="s">
        <v>23</v>
      </c>
      <c r="E1775" s="2" t="s">
        <v>121</v>
      </c>
      <c r="F1775" s="2" t="s">
        <v>34</v>
      </c>
      <c r="H1775" s="3">
        <v>20394</v>
      </c>
      <c r="I1775" s="2">
        <v>1955</v>
      </c>
      <c r="J1775" s="2">
        <v>1958</v>
      </c>
      <c r="K1775" s="3">
        <v>32208</v>
      </c>
      <c r="L1775" s="2">
        <v>1</v>
      </c>
      <c r="M1775" s="2" t="s">
        <v>27</v>
      </c>
      <c r="N1775" s="2">
        <v>54</v>
      </c>
      <c r="O1775" s="2">
        <v>21.91</v>
      </c>
      <c r="P1775" s="2">
        <v>54.25</v>
      </c>
      <c r="Q1775" s="2">
        <v>97.52</v>
      </c>
      <c r="R1775" s="2">
        <v>200.66</v>
      </c>
      <c r="S1775" s="2">
        <v>200.66</v>
      </c>
      <c r="T1775" s="2">
        <v>24.22</v>
      </c>
      <c r="U1775" s="2">
        <v>212</v>
      </c>
      <c r="V1775" s="2" t="s">
        <v>28</v>
      </c>
      <c r="W1775" s="2" t="s">
        <v>4395</v>
      </c>
      <c r="X1775" s="2" t="str">
        <f>V1775</f>
        <v>No</v>
      </c>
      <c r="Y1775" s="2" t="s">
        <v>4397</v>
      </c>
      <c r="Z1775" s="2" t="s">
        <v>4435</v>
      </c>
    </row>
    <row r="1776" spans="1:26" x14ac:dyDescent="0.25">
      <c r="A1776">
        <v>1775</v>
      </c>
      <c r="B1776" t="s">
        <v>1804</v>
      </c>
      <c r="C1776" s="1">
        <v>26284</v>
      </c>
      <c r="D1776" t="s">
        <v>23</v>
      </c>
      <c r="E1776" s="2" t="s">
        <v>1363</v>
      </c>
      <c r="F1776" s="2" t="s">
        <v>25</v>
      </c>
      <c r="G1776" s="2" t="s">
        <v>30</v>
      </c>
      <c r="H1776" s="3">
        <v>37561</v>
      </c>
      <c r="I1776" s="2">
        <v>2002</v>
      </c>
      <c r="J1776" s="2">
        <v>2003</v>
      </c>
      <c r="K1776" s="3">
        <v>43677</v>
      </c>
      <c r="L1776" s="2">
        <v>0</v>
      </c>
      <c r="M1776" s="2" t="s">
        <v>28</v>
      </c>
      <c r="N1776" s="2">
        <v>47</v>
      </c>
      <c r="O1776" s="2">
        <v>30.87</v>
      </c>
      <c r="P1776" s="2">
        <v>47.62</v>
      </c>
      <c r="Q1776" s="2">
        <v>95.25</v>
      </c>
      <c r="R1776" s="2">
        <v>200.66</v>
      </c>
      <c r="S1776" s="2">
        <v>200.66</v>
      </c>
      <c r="T1776" s="2">
        <v>23.66</v>
      </c>
      <c r="U1776" s="2">
        <v>11</v>
      </c>
      <c r="V1776" s="2" t="s">
        <v>28</v>
      </c>
      <c r="X1776" s="2"/>
      <c r="Y1776" s="2"/>
    </row>
    <row r="1777" spans="1:26" x14ac:dyDescent="0.25">
      <c r="A1777">
        <v>1776</v>
      </c>
      <c r="B1777" t="s">
        <v>1805</v>
      </c>
      <c r="C1777" s="1">
        <v>33576</v>
      </c>
      <c r="D1777" t="s">
        <v>85</v>
      </c>
      <c r="E1777" s="2" t="s">
        <v>772</v>
      </c>
      <c r="F1777" s="2" t="s">
        <v>34</v>
      </c>
      <c r="G1777" s="2" t="s">
        <v>43</v>
      </c>
      <c r="H1777" s="3">
        <v>41579</v>
      </c>
      <c r="I1777" s="2">
        <v>2013</v>
      </c>
      <c r="J1777" s="2">
        <v>2020</v>
      </c>
      <c r="K1777" s="3">
        <v>43677</v>
      </c>
      <c r="L1777" s="2">
        <v>0</v>
      </c>
      <c r="M1777" s="2" t="s">
        <v>28</v>
      </c>
      <c r="N1777" s="2">
        <v>27</v>
      </c>
      <c r="O1777" s="2">
        <v>21.91</v>
      </c>
      <c r="P1777" s="2">
        <v>27.66</v>
      </c>
      <c r="Q1777" s="2">
        <v>95.25</v>
      </c>
      <c r="R1777" s="2">
        <v>200.66</v>
      </c>
      <c r="S1777" s="2">
        <v>200.66</v>
      </c>
      <c r="T1777" s="2">
        <v>23.66</v>
      </c>
      <c r="U1777" s="2">
        <v>100</v>
      </c>
      <c r="V1777" s="2" t="s">
        <v>28</v>
      </c>
      <c r="X1777" s="2"/>
      <c r="Y1777" s="2"/>
    </row>
    <row r="1778" spans="1:26" x14ac:dyDescent="0.25">
      <c r="A1778">
        <v>1777</v>
      </c>
      <c r="B1778" t="s">
        <v>1806</v>
      </c>
      <c r="C1778" s="1">
        <v>28124</v>
      </c>
      <c r="D1778" t="s">
        <v>23</v>
      </c>
      <c r="E1778" s="2" t="s">
        <v>169</v>
      </c>
      <c r="F1778" s="2" t="s">
        <v>34</v>
      </c>
      <c r="G1778" s="2" t="s">
        <v>26</v>
      </c>
      <c r="H1778" s="3">
        <v>36831</v>
      </c>
      <c r="I1778" s="2">
        <v>2000</v>
      </c>
      <c r="J1778" s="2">
        <v>2001</v>
      </c>
      <c r="K1778" s="3">
        <v>43677</v>
      </c>
      <c r="L1778" s="2">
        <v>0</v>
      </c>
      <c r="M1778" s="2" t="s">
        <v>28</v>
      </c>
      <c r="N1778" s="2">
        <v>42</v>
      </c>
      <c r="O1778" s="2">
        <v>23.84</v>
      </c>
      <c r="P1778" s="2">
        <v>42.58</v>
      </c>
      <c r="Q1778" s="2">
        <v>97.52</v>
      </c>
      <c r="R1778" s="2">
        <v>200.66</v>
      </c>
      <c r="S1778" s="2">
        <v>200.66</v>
      </c>
      <c r="T1778" s="2">
        <v>24.22</v>
      </c>
      <c r="U1778" s="2">
        <v>3</v>
      </c>
      <c r="V1778" s="2" t="s">
        <v>28</v>
      </c>
      <c r="X1778" s="2"/>
      <c r="Y1778" s="2"/>
    </row>
    <row r="1779" spans="1:26" x14ac:dyDescent="0.25">
      <c r="A1779">
        <v>1778</v>
      </c>
      <c r="B1779" t="s">
        <v>1807</v>
      </c>
      <c r="C1779" s="1">
        <v>34342</v>
      </c>
      <c r="D1779" t="s">
        <v>85</v>
      </c>
      <c r="E1779" s="2" t="s">
        <v>772</v>
      </c>
      <c r="F1779" s="2" t="s">
        <v>34</v>
      </c>
      <c r="G1779" s="2" t="s">
        <v>26</v>
      </c>
      <c r="H1779" s="3">
        <v>41944</v>
      </c>
      <c r="I1779" s="2">
        <v>2014</v>
      </c>
      <c r="J1779" s="2">
        <v>2020</v>
      </c>
      <c r="K1779" s="3">
        <v>43677</v>
      </c>
      <c r="L1779" s="2">
        <v>0</v>
      </c>
      <c r="M1779" s="2" t="s">
        <v>28</v>
      </c>
      <c r="N1779" s="2">
        <v>25</v>
      </c>
      <c r="O1779" s="2">
        <v>20.81</v>
      </c>
      <c r="P1779" s="2">
        <v>25.56</v>
      </c>
      <c r="Q1779" s="2">
        <v>100.7</v>
      </c>
      <c r="R1779" s="2">
        <v>200.66</v>
      </c>
      <c r="S1779" s="2">
        <v>198.12</v>
      </c>
      <c r="T1779" s="2">
        <v>25.01</v>
      </c>
      <c r="U1779" s="2">
        <v>26</v>
      </c>
      <c r="V1779" s="2" t="s">
        <v>28</v>
      </c>
      <c r="X1779" s="2"/>
      <c r="Y1779" s="2"/>
    </row>
    <row r="1780" spans="1:26" x14ac:dyDescent="0.25">
      <c r="A1780">
        <v>1779</v>
      </c>
      <c r="B1780" t="s">
        <v>1807</v>
      </c>
      <c r="C1780" s="1">
        <v>26674</v>
      </c>
      <c r="D1780" t="s">
        <v>23</v>
      </c>
      <c r="E1780" s="2" t="s">
        <v>169</v>
      </c>
      <c r="F1780" s="2" t="s">
        <v>34</v>
      </c>
      <c r="G1780" s="2" t="s">
        <v>26</v>
      </c>
      <c r="H1780" s="3">
        <v>34639</v>
      </c>
      <c r="I1780" s="2">
        <v>1994</v>
      </c>
      <c r="J1780" s="2">
        <v>2005</v>
      </c>
      <c r="K1780" s="3">
        <v>43677</v>
      </c>
      <c r="L1780" s="2">
        <v>0</v>
      </c>
      <c r="M1780" s="2" t="s">
        <v>28</v>
      </c>
      <c r="N1780" s="2">
        <v>46</v>
      </c>
      <c r="O1780" s="2">
        <v>21.81</v>
      </c>
      <c r="P1780" s="2">
        <v>46.55</v>
      </c>
      <c r="Q1780" s="2">
        <v>102.06</v>
      </c>
      <c r="R1780" s="2">
        <v>200.66</v>
      </c>
      <c r="S1780" s="2">
        <v>200.66</v>
      </c>
      <c r="T1780" s="2">
        <v>25.35</v>
      </c>
      <c r="U1780" s="2">
        <v>688</v>
      </c>
      <c r="V1780" s="2" t="s">
        <v>28</v>
      </c>
      <c r="X1780" s="2"/>
      <c r="Y1780" s="2"/>
    </row>
    <row r="1781" spans="1:26" x14ac:dyDescent="0.25">
      <c r="A1781">
        <v>1780</v>
      </c>
      <c r="B1781" t="s">
        <v>1808</v>
      </c>
      <c r="C1781" s="1">
        <v>27025</v>
      </c>
      <c r="D1781" t="s">
        <v>23</v>
      </c>
      <c r="E1781" s="2" t="s">
        <v>169</v>
      </c>
      <c r="F1781" s="2" t="s">
        <v>34</v>
      </c>
      <c r="G1781" s="2" t="s">
        <v>26</v>
      </c>
      <c r="H1781" s="3">
        <v>36831</v>
      </c>
      <c r="I1781" s="2">
        <v>2000</v>
      </c>
      <c r="J1781" s="2">
        <v>2001</v>
      </c>
      <c r="K1781" s="3">
        <v>43677</v>
      </c>
      <c r="L1781" s="2">
        <v>0</v>
      </c>
      <c r="M1781" s="2" t="s">
        <v>28</v>
      </c>
      <c r="N1781" s="2">
        <v>45</v>
      </c>
      <c r="O1781" s="2">
        <v>26.85</v>
      </c>
      <c r="P1781" s="2">
        <v>45.59</v>
      </c>
      <c r="Q1781" s="2">
        <v>96.16</v>
      </c>
      <c r="R1781" s="2">
        <v>200.66</v>
      </c>
      <c r="S1781" s="2">
        <v>200.66</v>
      </c>
      <c r="T1781" s="2">
        <v>23.88</v>
      </c>
      <c r="U1781" s="2">
        <v>6</v>
      </c>
      <c r="V1781" s="2" t="s">
        <v>28</v>
      </c>
      <c r="X1781" s="2"/>
      <c r="Y1781" s="2"/>
    </row>
    <row r="1782" spans="1:26" x14ac:dyDescent="0.25">
      <c r="A1782">
        <v>1781</v>
      </c>
      <c r="B1782" t="s">
        <v>1809</v>
      </c>
      <c r="C1782" s="1">
        <v>18905</v>
      </c>
      <c r="D1782" t="s">
        <v>23</v>
      </c>
      <c r="E1782" s="2" t="s">
        <v>121</v>
      </c>
      <c r="F1782" s="2" t="s">
        <v>34</v>
      </c>
      <c r="G1782" s="2" t="s">
        <v>26</v>
      </c>
      <c r="H1782" s="3">
        <v>27334</v>
      </c>
      <c r="I1782" s="2">
        <v>1974</v>
      </c>
      <c r="J1782" s="2">
        <v>1985</v>
      </c>
      <c r="K1782" s="3">
        <v>43677</v>
      </c>
      <c r="L1782" s="2">
        <v>0</v>
      </c>
      <c r="M1782" s="2" t="s">
        <v>28</v>
      </c>
      <c r="N1782" s="2">
        <v>67</v>
      </c>
      <c r="O1782" s="2">
        <v>23.08</v>
      </c>
      <c r="P1782" s="2">
        <v>67.819999999999993</v>
      </c>
      <c r="Q1782" s="2">
        <v>102.06</v>
      </c>
      <c r="R1782" s="2">
        <v>200.66</v>
      </c>
      <c r="S1782" s="2">
        <v>200.66</v>
      </c>
      <c r="T1782" s="2">
        <v>25.35</v>
      </c>
      <c r="U1782" s="2">
        <v>772</v>
      </c>
      <c r="V1782" s="2" t="s">
        <v>28</v>
      </c>
      <c r="X1782" s="2"/>
      <c r="Y1782" s="2"/>
    </row>
    <row r="1783" spans="1:26" x14ac:dyDescent="0.25">
      <c r="A1783">
        <v>1782</v>
      </c>
      <c r="B1783" t="s">
        <v>1810</v>
      </c>
      <c r="C1783" s="1">
        <v>19379</v>
      </c>
      <c r="D1783" t="s">
        <v>23</v>
      </c>
      <c r="E1783" s="2" t="s">
        <v>169</v>
      </c>
      <c r="F1783" s="2" t="s">
        <v>34</v>
      </c>
      <c r="G1783" s="2" t="s">
        <v>26</v>
      </c>
      <c r="H1783" s="3">
        <v>27699</v>
      </c>
      <c r="I1783" s="2">
        <v>1975</v>
      </c>
      <c r="J1783" s="2">
        <v>1982</v>
      </c>
      <c r="K1783" s="3">
        <v>30210</v>
      </c>
      <c r="L1783" s="2">
        <v>1</v>
      </c>
      <c r="M1783" s="2" t="s">
        <v>27</v>
      </c>
      <c r="N1783" s="2">
        <v>29</v>
      </c>
      <c r="O1783" s="2">
        <v>22.78</v>
      </c>
      <c r="P1783" s="2">
        <v>29.65</v>
      </c>
      <c r="Q1783" s="2">
        <v>104.33</v>
      </c>
      <c r="R1783" s="2">
        <v>200.66</v>
      </c>
      <c r="S1783" s="2">
        <v>200.66</v>
      </c>
      <c r="T1783" s="2">
        <v>25.91</v>
      </c>
      <c r="U1783" s="2">
        <v>529</v>
      </c>
      <c r="V1783" s="2" t="s">
        <v>28</v>
      </c>
      <c r="W1783" s="2" t="s">
        <v>4402</v>
      </c>
      <c r="X1783" s="2" t="str">
        <f>V1783</f>
        <v>No</v>
      </c>
      <c r="Y1783" s="2" t="s">
        <v>4619</v>
      </c>
      <c r="Z1783" s="2" t="s">
        <v>4902</v>
      </c>
    </row>
    <row r="1784" spans="1:26" x14ac:dyDescent="0.25">
      <c r="A1784">
        <v>1783</v>
      </c>
      <c r="B1784" t="s">
        <v>1811</v>
      </c>
      <c r="C1784" s="1">
        <v>22414</v>
      </c>
      <c r="D1784" t="s">
        <v>23</v>
      </c>
      <c r="E1784" s="2" t="s">
        <v>169</v>
      </c>
      <c r="F1784" s="2" t="s">
        <v>34</v>
      </c>
      <c r="G1784" s="2" t="s">
        <v>26</v>
      </c>
      <c r="H1784" s="3">
        <v>31717</v>
      </c>
      <c r="I1784" s="2">
        <v>1986</v>
      </c>
      <c r="J1784" s="2">
        <v>2000</v>
      </c>
      <c r="K1784" s="3">
        <v>43677</v>
      </c>
      <c r="L1784" s="2">
        <v>0</v>
      </c>
      <c r="M1784" s="2" t="s">
        <v>28</v>
      </c>
      <c r="N1784" s="2">
        <v>58</v>
      </c>
      <c r="O1784" s="2">
        <v>25.47</v>
      </c>
      <c r="P1784" s="2">
        <v>58.21</v>
      </c>
      <c r="Q1784" s="2">
        <v>95.25</v>
      </c>
      <c r="R1784" s="2">
        <v>200.66</v>
      </c>
      <c r="S1784" s="2">
        <v>200.66</v>
      </c>
      <c r="T1784" s="2">
        <v>23.66</v>
      </c>
      <c r="U1784" s="2">
        <v>911</v>
      </c>
      <c r="V1784" s="2" t="s">
        <v>28</v>
      </c>
      <c r="X1784" s="2"/>
      <c r="Y1784" s="2"/>
    </row>
    <row r="1785" spans="1:26" x14ac:dyDescent="0.25">
      <c r="A1785">
        <v>1784</v>
      </c>
      <c r="B1785" t="s">
        <v>1812</v>
      </c>
      <c r="C1785" s="1">
        <v>26494</v>
      </c>
      <c r="D1785" t="s">
        <v>23</v>
      </c>
      <c r="E1785" s="2" t="s">
        <v>169</v>
      </c>
      <c r="F1785" s="2" t="s">
        <v>34</v>
      </c>
      <c r="G1785" s="2" t="s">
        <v>26</v>
      </c>
      <c r="H1785" s="3">
        <v>35004</v>
      </c>
      <c r="I1785" s="2">
        <v>1995</v>
      </c>
      <c r="J1785" s="2">
        <v>1997</v>
      </c>
      <c r="K1785" s="3">
        <v>43677</v>
      </c>
      <c r="L1785" s="2">
        <v>0</v>
      </c>
      <c r="M1785" s="2" t="s">
        <v>28</v>
      </c>
      <c r="N1785" s="2">
        <v>47</v>
      </c>
      <c r="O1785" s="2">
        <v>23.3</v>
      </c>
      <c r="P1785" s="2">
        <v>47.04</v>
      </c>
      <c r="Q1785" s="2">
        <v>99.79</v>
      </c>
      <c r="R1785" s="2">
        <v>200.66</v>
      </c>
      <c r="S1785" s="2">
        <v>200.66</v>
      </c>
      <c r="T1785" s="2">
        <v>24.78</v>
      </c>
      <c r="U1785" s="2">
        <v>66</v>
      </c>
      <c r="V1785" s="2" t="s">
        <v>28</v>
      </c>
      <c r="X1785" s="2"/>
      <c r="Y1785" s="2"/>
    </row>
    <row r="1786" spans="1:26" x14ac:dyDescent="0.25">
      <c r="A1786">
        <v>1785</v>
      </c>
      <c r="B1786" t="s">
        <v>1813</v>
      </c>
      <c r="C1786" s="1">
        <v>26104</v>
      </c>
      <c r="D1786" t="s">
        <v>23</v>
      </c>
      <c r="E1786" s="2" t="s">
        <v>169</v>
      </c>
      <c r="F1786" s="2" t="s">
        <v>34</v>
      </c>
      <c r="G1786" s="2" t="s">
        <v>26</v>
      </c>
      <c r="H1786" s="3">
        <v>34274</v>
      </c>
      <c r="I1786" s="2">
        <v>1993</v>
      </c>
      <c r="J1786" s="2">
        <v>2005</v>
      </c>
      <c r="K1786" s="3">
        <v>43677</v>
      </c>
      <c r="L1786" s="2">
        <v>0</v>
      </c>
      <c r="M1786" s="2" t="s">
        <v>28</v>
      </c>
      <c r="N1786" s="2">
        <v>48</v>
      </c>
      <c r="O1786" s="2">
        <v>22.37</v>
      </c>
      <c r="P1786" s="2">
        <v>48.11</v>
      </c>
      <c r="Q1786" s="2">
        <v>106.59</v>
      </c>
      <c r="R1786" s="2">
        <v>200.66</v>
      </c>
      <c r="S1786" s="2">
        <v>200.66</v>
      </c>
      <c r="T1786" s="2">
        <v>26.47</v>
      </c>
      <c r="U1786" s="2">
        <v>866</v>
      </c>
      <c r="V1786" s="2" t="s">
        <v>27</v>
      </c>
      <c r="X1786" s="2"/>
      <c r="Y1786" s="2"/>
    </row>
    <row r="1787" spans="1:26" x14ac:dyDescent="0.25">
      <c r="A1787">
        <v>1786</v>
      </c>
      <c r="B1787" t="s">
        <v>1814</v>
      </c>
      <c r="C1787" s="1">
        <v>27356</v>
      </c>
      <c r="D1787" t="s">
        <v>23</v>
      </c>
      <c r="E1787" s="2" t="s">
        <v>169</v>
      </c>
      <c r="F1787" s="2" t="s">
        <v>34</v>
      </c>
      <c r="G1787" s="2" t="s">
        <v>26</v>
      </c>
      <c r="H1787" s="3">
        <v>35370</v>
      </c>
      <c r="I1787" s="2">
        <v>1996</v>
      </c>
      <c r="J1787" s="2">
        <v>2009</v>
      </c>
      <c r="K1787" s="3">
        <v>43677</v>
      </c>
      <c r="L1787" s="2">
        <v>0</v>
      </c>
      <c r="M1787" s="2" t="s">
        <v>28</v>
      </c>
      <c r="N1787" s="2">
        <v>44</v>
      </c>
      <c r="O1787" s="2">
        <v>21.94</v>
      </c>
      <c r="P1787" s="2">
        <v>44.68</v>
      </c>
      <c r="Q1787" s="2">
        <v>113.4</v>
      </c>
      <c r="R1787" s="2">
        <v>200.66</v>
      </c>
      <c r="S1787" s="2">
        <v>200.66</v>
      </c>
      <c r="T1787" s="2">
        <v>28.16</v>
      </c>
      <c r="U1787" s="2">
        <v>813</v>
      </c>
      <c r="V1787" s="2" t="s">
        <v>28</v>
      </c>
      <c r="X1787" s="2"/>
      <c r="Y1787" s="2"/>
    </row>
    <row r="1788" spans="1:26" x14ac:dyDescent="0.25">
      <c r="A1788">
        <v>1787</v>
      </c>
      <c r="B1788" t="s">
        <v>1815</v>
      </c>
      <c r="C1788" s="1">
        <v>33274</v>
      </c>
      <c r="D1788" t="s">
        <v>85</v>
      </c>
      <c r="E1788" s="2" t="s">
        <v>280</v>
      </c>
      <c r="F1788" s="2" t="s">
        <v>34</v>
      </c>
      <c r="G1788" s="2" t="s">
        <v>26</v>
      </c>
      <c r="H1788" s="3">
        <v>41214</v>
      </c>
      <c r="I1788" s="2">
        <v>2012</v>
      </c>
      <c r="J1788" s="2">
        <v>2020</v>
      </c>
      <c r="K1788" s="3">
        <v>43677</v>
      </c>
      <c r="L1788" s="2">
        <v>0</v>
      </c>
      <c r="M1788" s="2" t="s">
        <v>28</v>
      </c>
      <c r="N1788" s="2">
        <v>28</v>
      </c>
      <c r="O1788" s="2">
        <v>21.74</v>
      </c>
      <c r="P1788" s="2">
        <v>28.48</v>
      </c>
      <c r="Q1788" s="2">
        <v>88.45</v>
      </c>
      <c r="R1788" s="2">
        <v>200.66</v>
      </c>
      <c r="S1788" s="2">
        <v>200.66</v>
      </c>
      <c r="T1788" s="2">
        <v>21.97</v>
      </c>
      <c r="U1788" s="2">
        <v>222</v>
      </c>
      <c r="V1788" s="2" t="s">
        <v>28</v>
      </c>
      <c r="X1788" s="2"/>
      <c r="Y1788" s="2"/>
    </row>
    <row r="1789" spans="1:26" x14ac:dyDescent="0.25">
      <c r="A1789">
        <v>1788</v>
      </c>
      <c r="B1789" t="s">
        <v>1816</v>
      </c>
      <c r="C1789" s="1">
        <v>8036</v>
      </c>
      <c r="D1789" t="s">
        <v>23</v>
      </c>
      <c r="E1789" s="2" t="s">
        <v>24</v>
      </c>
      <c r="F1789" s="2" t="s">
        <v>34</v>
      </c>
      <c r="G1789" s="2" t="s">
        <v>30</v>
      </c>
      <c r="H1789" s="3">
        <v>17107</v>
      </c>
      <c r="I1789" s="2">
        <v>1946</v>
      </c>
      <c r="J1789" s="2">
        <v>1949</v>
      </c>
      <c r="K1789" s="3">
        <v>40012</v>
      </c>
      <c r="L1789" s="2">
        <v>1</v>
      </c>
      <c r="M1789" s="2" t="s">
        <v>27</v>
      </c>
      <c r="N1789" s="2">
        <v>87</v>
      </c>
      <c r="O1789" s="2">
        <v>24.84</v>
      </c>
      <c r="P1789" s="2">
        <v>87.55</v>
      </c>
      <c r="Q1789" s="2">
        <v>97.52</v>
      </c>
      <c r="R1789" s="2">
        <v>200.66</v>
      </c>
      <c r="S1789" s="2">
        <v>200.66</v>
      </c>
      <c r="T1789" s="2">
        <v>24.22</v>
      </c>
      <c r="U1789" s="2">
        <v>131</v>
      </c>
      <c r="V1789" s="2" t="s">
        <v>28</v>
      </c>
      <c r="W1789" s="2" t="s">
        <v>4399</v>
      </c>
      <c r="X1789" s="2" t="str">
        <f>V1789</f>
        <v>No</v>
      </c>
      <c r="Y1789" s="2" t="s">
        <v>4401</v>
      </c>
      <c r="Z1789" s="2" t="s">
        <v>4469</v>
      </c>
    </row>
    <row r="1790" spans="1:26" x14ac:dyDescent="0.25">
      <c r="A1790">
        <v>1789</v>
      </c>
      <c r="B1790" t="s">
        <v>1817</v>
      </c>
      <c r="C1790" s="1">
        <v>18081</v>
      </c>
      <c r="D1790" t="s">
        <v>23</v>
      </c>
      <c r="E1790" s="2" t="s">
        <v>169</v>
      </c>
      <c r="F1790" s="2" t="s">
        <v>34</v>
      </c>
      <c r="G1790" s="2" t="s">
        <v>26</v>
      </c>
      <c r="H1790" s="3">
        <v>26238</v>
      </c>
      <c r="I1790" s="2">
        <v>1971</v>
      </c>
      <c r="J1790" s="2">
        <v>1979</v>
      </c>
      <c r="K1790" s="3">
        <v>43677</v>
      </c>
      <c r="L1790" s="2">
        <v>0</v>
      </c>
      <c r="M1790" s="2" t="s">
        <v>28</v>
      </c>
      <c r="N1790" s="2">
        <v>70</v>
      </c>
      <c r="O1790" s="2">
        <v>22.33</v>
      </c>
      <c r="P1790" s="2">
        <v>70.08</v>
      </c>
      <c r="Q1790" s="2">
        <v>102.06</v>
      </c>
      <c r="R1790" s="2">
        <v>200.66</v>
      </c>
      <c r="S1790" s="2">
        <v>200.66</v>
      </c>
      <c r="T1790" s="2">
        <v>25.35</v>
      </c>
      <c r="U1790" s="2">
        <v>590</v>
      </c>
      <c r="V1790" s="2" t="s">
        <v>28</v>
      </c>
      <c r="X1790" s="2"/>
      <c r="Y1790" s="2"/>
    </row>
    <row r="1791" spans="1:26" x14ac:dyDescent="0.25">
      <c r="A1791">
        <v>1790</v>
      </c>
      <c r="B1791" t="s">
        <v>1818</v>
      </c>
      <c r="C1791" s="1">
        <v>20308</v>
      </c>
      <c r="D1791" t="s">
        <v>23</v>
      </c>
      <c r="E1791" s="2" t="s">
        <v>169</v>
      </c>
      <c r="F1791" s="2" t="s">
        <v>34</v>
      </c>
      <c r="G1791" s="2" t="s">
        <v>30</v>
      </c>
      <c r="H1791" s="3">
        <v>28795</v>
      </c>
      <c r="I1791" s="2">
        <v>1978</v>
      </c>
      <c r="J1791" s="2">
        <v>1979</v>
      </c>
      <c r="K1791" s="3">
        <v>43677</v>
      </c>
      <c r="L1791" s="2">
        <v>0</v>
      </c>
      <c r="M1791" s="2" t="s">
        <v>28</v>
      </c>
      <c r="N1791" s="2">
        <v>63</v>
      </c>
      <c r="O1791" s="2">
        <v>23.24</v>
      </c>
      <c r="P1791" s="2">
        <v>63.98</v>
      </c>
      <c r="Q1791" s="2">
        <v>104.33</v>
      </c>
      <c r="R1791" s="2">
        <v>200.66</v>
      </c>
      <c r="S1791" s="2">
        <v>200.66</v>
      </c>
      <c r="T1791" s="2">
        <v>25.91</v>
      </c>
      <c r="U1791" s="2">
        <v>58</v>
      </c>
      <c r="V1791" s="2" t="s">
        <v>28</v>
      </c>
      <c r="X1791" s="2"/>
      <c r="Y1791" s="2"/>
    </row>
    <row r="1792" spans="1:26" x14ac:dyDescent="0.25">
      <c r="A1792">
        <v>1791</v>
      </c>
      <c r="B1792" t="s">
        <v>1819</v>
      </c>
      <c r="C1792" s="1">
        <v>25933</v>
      </c>
      <c r="D1792" t="s">
        <v>23</v>
      </c>
      <c r="E1792" s="2" t="s">
        <v>169</v>
      </c>
      <c r="F1792" s="2" t="s">
        <v>34</v>
      </c>
      <c r="G1792" s="2" t="s">
        <v>26</v>
      </c>
      <c r="H1792" s="3">
        <v>34274</v>
      </c>
      <c r="I1792" s="2">
        <v>1993</v>
      </c>
      <c r="J1792" s="2">
        <v>2006</v>
      </c>
      <c r="K1792" s="3">
        <v>43677</v>
      </c>
      <c r="L1792" s="2">
        <v>0</v>
      </c>
      <c r="M1792" s="2" t="s">
        <v>28</v>
      </c>
      <c r="N1792" s="2">
        <v>48</v>
      </c>
      <c r="O1792" s="2">
        <v>22.84</v>
      </c>
      <c r="P1792" s="2">
        <v>48.58</v>
      </c>
      <c r="Q1792" s="2">
        <v>102.06</v>
      </c>
      <c r="R1792" s="2">
        <v>200.66</v>
      </c>
      <c r="S1792" s="2">
        <v>200.66</v>
      </c>
      <c r="T1792" s="2">
        <v>25.35</v>
      </c>
      <c r="U1792" s="2">
        <v>841</v>
      </c>
      <c r="V1792" s="2" t="s">
        <v>28</v>
      </c>
      <c r="X1792" s="2"/>
      <c r="Y1792" s="2"/>
    </row>
    <row r="1793" spans="1:26" x14ac:dyDescent="0.25">
      <c r="A1793">
        <v>1792</v>
      </c>
      <c r="B1793" t="s">
        <v>1820</v>
      </c>
      <c r="C1793" s="1">
        <v>29201</v>
      </c>
      <c r="D1793" t="s">
        <v>23</v>
      </c>
      <c r="E1793" s="2" t="s">
        <v>1363</v>
      </c>
      <c r="F1793" s="2" t="s">
        <v>34</v>
      </c>
      <c r="G1793" s="2" t="s">
        <v>26</v>
      </c>
      <c r="H1793" s="3">
        <v>37561</v>
      </c>
      <c r="I1793" s="2">
        <v>2002</v>
      </c>
      <c r="J1793" s="2">
        <v>2015</v>
      </c>
      <c r="K1793" s="3">
        <v>43677</v>
      </c>
      <c r="L1793" s="2">
        <v>0</v>
      </c>
      <c r="M1793" s="2" t="s">
        <v>28</v>
      </c>
      <c r="N1793" s="2">
        <v>39</v>
      </c>
      <c r="O1793" s="2">
        <v>22.89</v>
      </c>
      <c r="P1793" s="2">
        <v>39.630000000000003</v>
      </c>
      <c r="Q1793" s="2">
        <v>95.25</v>
      </c>
      <c r="R1793" s="2">
        <v>200.66</v>
      </c>
      <c r="S1793" s="2">
        <v>200.66</v>
      </c>
      <c r="T1793" s="2">
        <v>23.66</v>
      </c>
      <c r="U1793" s="2">
        <v>895</v>
      </c>
      <c r="V1793" s="2" t="s">
        <v>28</v>
      </c>
      <c r="X1793" s="2"/>
      <c r="Y1793" s="2"/>
    </row>
    <row r="1794" spans="1:26" x14ac:dyDescent="0.25">
      <c r="A1794">
        <v>1793</v>
      </c>
      <c r="B1794" t="s">
        <v>1821</v>
      </c>
      <c r="C1794" s="1">
        <v>27042</v>
      </c>
      <c r="D1794" t="s">
        <v>23</v>
      </c>
      <c r="E1794" s="2" t="s">
        <v>169</v>
      </c>
      <c r="F1794" s="2" t="s">
        <v>34</v>
      </c>
      <c r="G1794" s="2" t="s">
        <v>26</v>
      </c>
      <c r="H1794" s="3">
        <v>35370</v>
      </c>
      <c r="I1794" s="2">
        <v>1996</v>
      </c>
      <c r="J1794" s="2">
        <v>1999</v>
      </c>
      <c r="K1794" s="3">
        <v>43677</v>
      </c>
      <c r="L1794" s="2">
        <v>0</v>
      </c>
      <c r="M1794" s="2" t="s">
        <v>28</v>
      </c>
      <c r="N1794" s="2">
        <v>45</v>
      </c>
      <c r="O1794" s="2">
        <v>22.8</v>
      </c>
      <c r="P1794" s="2">
        <v>45.54</v>
      </c>
      <c r="Q1794" s="2">
        <v>102.06</v>
      </c>
      <c r="R1794" s="2">
        <v>200.66</v>
      </c>
      <c r="S1794" s="2">
        <v>200.66</v>
      </c>
      <c r="T1794" s="2">
        <v>25.35</v>
      </c>
      <c r="U1794" s="2">
        <v>14</v>
      </c>
      <c r="V1794" s="2" t="s">
        <v>28</v>
      </c>
      <c r="X1794" s="2"/>
      <c r="Y1794" s="2"/>
    </row>
    <row r="1795" spans="1:26" x14ac:dyDescent="0.25">
      <c r="A1795">
        <v>1794</v>
      </c>
      <c r="B1795" t="s">
        <v>1822</v>
      </c>
      <c r="C1795" s="1">
        <v>12611</v>
      </c>
      <c r="D1795" t="s">
        <v>23</v>
      </c>
      <c r="E1795" s="2" t="s">
        <v>121</v>
      </c>
      <c r="F1795" s="2" t="s">
        <v>34</v>
      </c>
      <c r="G1795" s="2" t="s">
        <v>26</v>
      </c>
      <c r="H1795" s="3">
        <v>21125</v>
      </c>
      <c r="I1795" s="2">
        <v>1957</v>
      </c>
      <c r="J1795" s="2">
        <v>1966</v>
      </c>
      <c r="K1795" s="3">
        <v>39328</v>
      </c>
      <c r="L1795" s="2">
        <v>1</v>
      </c>
      <c r="M1795" s="2" t="s">
        <v>27</v>
      </c>
      <c r="N1795" s="2">
        <v>73</v>
      </c>
      <c r="O1795" s="2">
        <v>23.31</v>
      </c>
      <c r="P1795" s="2">
        <v>73.150000000000006</v>
      </c>
      <c r="Q1795" s="2">
        <v>99.79</v>
      </c>
      <c r="R1795" s="2">
        <v>200.66</v>
      </c>
      <c r="S1795" s="2">
        <v>200.66</v>
      </c>
      <c r="T1795" s="2">
        <v>24.78</v>
      </c>
      <c r="U1795" s="2">
        <v>462</v>
      </c>
      <c r="V1795" s="2" t="s">
        <v>28</v>
      </c>
      <c r="W1795" s="2" t="s">
        <v>4470</v>
      </c>
      <c r="X1795" s="2" t="str">
        <f>V1795</f>
        <v>No</v>
      </c>
      <c r="Y1795" s="2" t="s">
        <v>4620</v>
      </c>
      <c r="Z1795" s="2" t="s">
        <v>4901</v>
      </c>
    </row>
    <row r="1796" spans="1:26" x14ac:dyDescent="0.25">
      <c r="A1796">
        <v>1795</v>
      </c>
      <c r="B1796" t="s">
        <v>1823</v>
      </c>
      <c r="C1796" s="1">
        <v>18792</v>
      </c>
      <c r="D1796" t="s">
        <v>23</v>
      </c>
      <c r="E1796" s="2" t="s">
        <v>169</v>
      </c>
      <c r="F1796" s="2" t="s">
        <v>34</v>
      </c>
      <c r="G1796" s="2" t="s">
        <v>26</v>
      </c>
      <c r="H1796" s="3">
        <v>27334</v>
      </c>
      <c r="I1796" s="2">
        <v>1974</v>
      </c>
      <c r="J1796" s="2">
        <v>1978</v>
      </c>
      <c r="K1796" s="3">
        <v>43677</v>
      </c>
      <c r="L1796" s="2">
        <v>0</v>
      </c>
      <c r="M1796" s="2" t="s">
        <v>28</v>
      </c>
      <c r="N1796" s="2">
        <v>68</v>
      </c>
      <c r="O1796" s="2">
        <v>23.39</v>
      </c>
      <c r="P1796" s="2">
        <v>68.13</v>
      </c>
      <c r="Q1796" s="2">
        <v>95.25</v>
      </c>
      <c r="R1796" s="2">
        <v>200.66</v>
      </c>
      <c r="S1796" s="2">
        <v>200.66</v>
      </c>
      <c r="T1796" s="2">
        <v>23.66</v>
      </c>
      <c r="U1796" s="2">
        <v>210</v>
      </c>
      <c r="V1796" s="2" t="s">
        <v>28</v>
      </c>
      <c r="X1796" s="2"/>
      <c r="Y1796" s="2"/>
    </row>
    <row r="1797" spans="1:26" x14ac:dyDescent="0.25">
      <c r="A1797">
        <v>1796</v>
      </c>
      <c r="B1797" t="s">
        <v>1824</v>
      </c>
      <c r="C1797" s="1">
        <v>10367</v>
      </c>
      <c r="D1797" t="s">
        <v>23</v>
      </c>
      <c r="E1797" s="2" t="s">
        <v>121</v>
      </c>
      <c r="F1797" s="2" t="s">
        <v>34</v>
      </c>
      <c r="G1797" s="2" t="s">
        <v>30</v>
      </c>
      <c r="H1797" s="3">
        <v>18203</v>
      </c>
      <c r="I1797" s="2">
        <v>1949</v>
      </c>
      <c r="J1797" s="2">
        <v>1964</v>
      </c>
      <c r="K1797" s="3">
        <v>42348</v>
      </c>
      <c r="L1797" s="2">
        <v>1</v>
      </c>
      <c r="M1797" s="2" t="s">
        <v>27</v>
      </c>
      <c r="N1797" s="2">
        <v>87</v>
      </c>
      <c r="O1797" s="2">
        <v>21.45</v>
      </c>
      <c r="P1797" s="2">
        <v>87.56</v>
      </c>
      <c r="Q1797" s="2">
        <v>99.79</v>
      </c>
      <c r="R1797" s="2">
        <v>200.66</v>
      </c>
      <c r="S1797" s="2">
        <v>203.2</v>
      </c>
      <c r="T1797" s="2">
        <v>24.78</v>
      </c>
      <c r="U1797" s="2">
        <v>996</v>
      </c>
      <c r="V1797" s="2" t="s">
        <v>28</v>
      </c>
      <c r="W1797" s="2" t="s">
        <v>4395</v>
      </c>
      <c r="X1797" s="2" t="str">
        <f>V1797</f>
        <v>No</v>
      </c>
      <c r="Y1797" s="2" t="s">
        <v>4421</v>
      </c>
      <c r="Z1797" s="2" t="s">
        <v>4435</v>
      </c>
    </row>
    <row r="1798" spans="1:26" x14ac:dyDescent="0.25">
      <c r="A1798">
        <v>1797</v>
      </c>
      <c r="B1798" t="s">
        <v>1825</v>
      </c>
      <c r="C1798" s="1">
        <v>8092</v>
      </c>
      <c r="D1798" t="s">
        <v>23</v>
      </c>
      <c r="E1798" s="2" t="s">
        <v>24</v>
      </c>
      <c r="F1798" s="2" t="s">
        <v>34</v>
      </c>
      <c r="G1798" s="2" t="s">
        <v>30</v>
      </c>
      <c r="H1798" s="3">
        <v>17107</v>
      </c>
      <c r="I1798" s="2">
        <v>1946</v>
      </c>
      <c r="J1798" s="2">
        <v>1950</v>
      </c>
      <c r="K1798" s="3">
        <v>42022</v>
      </c>
      <c r="L1798" s="2">
        <v>1</v>
      </c>
      <c r="M1798" s="2" t="s">
        <v>27</v>
      </c>
      <c r="N1798" s="2">
        <v>92</v>
      </c>
      <c r="O1798" s="2">
        <v>24.68</v>
      </c>
      <c r="P1798" s="2">
        <v>92.9</v>
      </c>
      <c r="Q1798" s="2">
        <v>104.33</v>
      </c>
      <c r="R1798" s="2">
        <v>200.66</v>
      </c>
      <c r="S1798" s="2">
        <v>200.66</v>
      </c>
      <c r="T1798" s="2">
        <v>25.91</v>
      </c>
      <c r="U1798" s="2">
        <v>103</v>
      </c>
      <c r="V1798" s="2" t="s">
        <v>28</v>
      </c>
      <c r="W1798" s="2" t="s">
        <v>4399</v>
      </c>
      <c r="X1798" s="2" t="str">
        <f>V1798</f>
        <v>No</v>
      </c>
      <c r="Y1798" s="2" t="s">
        <v>4401</v>
      </c>
      <c r="Z1798" s="2" t="s">
        <v>4469</v>
      </c>
    </row>
    <row r="1799" spans="1:26" x14ac:dyDescent="0.25">
      <c r="A1799">
        <v>1798</v>
      </c>
      <c r="B1799" t="s">
        <v>1826</v>
      </c>
      <c r="C1799" s="1">
        <v>20346</v>
      </c>
      <c r="D1799" t="s">
        <v>23</v>
      </c>
      <c r="E1799" s="2" t="s">
        <v>280</v>
      </c>
      <c r="F1799" s="2" t="s">
        <v>34</v>
      </c>
      <c r="G1799" s="2" t="s">
        <v>26</v>
      </c>
      <c r="H1799" s="3">
        <v>28430</v>
      </c>
      <c r="I1799" s="2">
        <v>1977</v>
      </c>
      <c r="J1799" s="2">
        <v>1985</v>
      </c>
      <c r="K1799" s="3">
        <v>43677</v>
      </c>
      <c r="L1799" s="2">
        <v>0</v>
      </c>
      <c r="M1799" s="2" t="s">
        <v>28</v>
      </c>
      <c r="N1799" s="2">
        <v>63</v>
      </c>
      <c r="O1799" s="2">
        <v>22.13</v>
      </c>
      <c r="P1799" s="2">
        <v>63.88</v>
      </c>
      <c r="Q1799" s="2">
        <v>83.91</v>
      </c>
      <c r="R1799" s="2">
        <v>200.66</v>
      </c>
      <c r="S1799" s="2">
        <v>200.66</v>
      </c>
      <c r="T1799" s="2">
        <v>20.84</v>
      </c>
      <c r="U1799" s="2">
        <v>627</v>
      </c>
      <c r="V1799" s="2" t="s">
        <v>28</v>
      </c>
      <c r="X1799" s="2"/>
      <c r="Y1799" s="2"/>
    </row>
    <row r="1800" spans="1:26" x14ac:dyDescent="0.25">
      <c r="A1800">
        <v>1799</v>
      </c>
      <c r="B1800" t="s">
        <v>1827</v>
      </c>
      <c r="C1800" s="1">
        <v>22984</v>
      </c>
      <c r="D1800" t="s">
        <v>23</v>
      </c>
      <c r="E1800" s="2" t="s">
        <v>169</v>
      </c>
      <c r="F1800" s="2" t="s">
        <v>34</v>
      </c>
      <c r="G1800" s="2" t="s">
        <v>26</v>
      </c>
      <c r="H1800" s="3">
        <v>31352</v>
      </c>
      <c r="I1800" s="2">
        <v>1985</v>
      </c>
      <c r="J1800" s="2">
        <v>1988</v>
      </c>
      <c r="K1800" s="3">
        <v>43677</v>
      </c>
      <c r="L1800" s="2">
        <v>0</v>
      </c>
      <c r="M1800" s="2" t="s">
        <v>28</v>
      </c>
      <c r="N1800" s="2">
        <v>56</v>
      </c>
      <c r="O1800" s="2">
        <v>22.91</v>
      </c>
      <c r="P1800" s="2">
        <v>56.65</v>
      </c>
      <c r="Q1800" s="2">
        <v>85.27</v>
      </c>
      <c r="R1800" s="2">
        <v>200.66</v>
      </c>
      <c r="S1800" s="2">
        <v>200.66</v>
      </c>
      <c r="T1800" s="2">
        <v>21.18</v>
      </c>
      <c r="U1800" s="2">
        <v>180</v>
      </c>
      <c r="V1800" s="2" t="s">
        <v>28</v>
      </c>
      <c r="X1800" s="2"/>
      <c r="Y1800" s="2"/>
    </row>
    <row r="1801" spans="1:26" x14ac:dyDescent="0.25">
      <c r="A1801">
        <v>1800</v>
      </c>
      <c r="B1801" t="s">
        <v>1828</v>
      </c>
      <c r="C1801" s="1">
        <v>14299</v>
      </c>
      <c r="D1801" t="s">
        <v>23</v>
      </c>
      <c r="E1801" s="2" t="s">
        <v>169</v>
      </c>
      <c r="F1801" s="2" t="s">
        <v>34</v>
      </c>
      <c r="G1801" s="2" t="s">
        <v>30</v>
      </c>
      <c r="H1801" s="3">
        <v>22586</v>
      </c>
      <c r="I1801" s="2">
        <v>1961</v>
      </c>
      <c r="J1801" s="2">
        <v>1964</v>
      </c>
      <c r="K1801" s="3">
        <v>43677</v>
      </c>
      <c r="L1801" s="2">
        <v>0</v>
      </c>
      <c r="M1801" s="2" t="s">
        <v>28</v>
      </c>
      <c r="N1801" s="2">
        <v>80</v>
      </c>
      <c r="O1801" s="2">
        <v>22.69</v>
      </c>
      <c r="P1801" s="2">
        <v>80.430000000000007</v>
      </c>
      <c r="Q1801" s="2">
        <v>99.79</v>
      </c>
      <c r="R1801" s="2">
        <v>200.66</v>
      </c>
      <c r="S1801" s="2">
        <v>200.66</v>
      </c>
      <c r="T1801" s="2">
        <v>24.78</v>
      </c>
      <c r="U1801" s="2">
        <v>196</v>
      </c>
      <c r="V1801" s="2" t="s">
        <v>28</v>
      </c>
      <c r="X1801" s="2"/>
      <c r="Y1801" s="2"/>
    </row>
    <row r="1802" spans="1:26" x14ac:dyDescent="0.25">
      <c r="A1802">
        <v>1801</v>
      </c>
      <c r="B1802" t="s">
        <v>1829</v>
      </c>
      <c r="C1802" s="1">
        <v>20941</v>
      </c>
      <c r="D1802" t="s">
        <v>23</v>
      </c>
      <c r="E1802" s="2" t="s">
        <v>169</v>
      </c>
      <c r="F1802" s="2" t="s">
        <v>34</v>
      </c>
      <c r="G1802" s="2" t="s">
        <v>26</v>
      </c>
      <c r="H1802" s="3">
        <v>29526</v>
      </c>
      <c r="I1802" s="2">
        <v>1980</v>
      </c>
      <c r="J1802" s="2">
        <v>1982</v>
      </c>
      <c r="K1802" s="3">
        <v>43677</v>
      </c>
      <c r="L1802" s="2">
        <v>0</v>
      </c>
      <c r="M1802" s="2" t="s">
        <v>28</v>
      </c>
      <c r="N1802" s="2">
        <v>62</v>
      </c>
      <c r="O1802" s="2">
        <v>23.5</v>
      </c>
      <c r="P1802" s="2">
        <v>62.25</v>
      </c>
      <c r="Q1802" s="2">
        <v>95.25</v>
      </c>
      <c r="R1802" s="2">
        <v>200.66</v>
      </c>
      <c r="S1802" s="2">
        <v>200.66</v>
      </c>
      <c r="T1802" s="2">
        <v>23.66</v>
      </c>
      <c r="U1802" s="2">
        <v>59</v>
      </c>
      <c r="V1802" s="2" t="s">
        <v>28</v>
      </c>
      <c r="X1802" s="2"/>
      <c r="Y1802" s="2"/>
    </row>
    <row r="1803" spans="1:26" x14ac:dyDescent="0.25">
      <c r="A1803">
        <v>1802</v>
      </c>
      <c r="B1803" t="s">
        <v>1830</v>
      </c>
      <c r="C1803" s="1">
        <v>21003</v>
      </c>
      <c r="D1803" t="s">
        <v>23</v>
      </c>
      <c r="E1803" s="2" t="s">
        <v>280</v>
      </c>
      <c r="F1803" s="2" t="s">
        <v>34</v>
      </c>
      <c r="G1803" s="2" t="s">
        <v>26</v>
      </c>
      <c r="H1803" s="3">
        <v>28795</v>
      </c>
      <c r="I1803" s="2">
        <v>1978</v>
      </c>
      <c r="J1803" s="2">
        <v>1990</v>
      </c>
      <c r="K1803" s="3">
        <v>43677</v>
      </c>
      <c r="L1803" s="2">
        <v>0</v>
      </c>
      <c r="M1803" s="2" t="s">
        <v>28</v>
      </c>
      <c r="N1803" s="2">
        <v>62</v>
      </c>
      <c r="O1803" s="2">
        <v>21.33</v>
      </c>
      <c r="P1803" s="2">
        <v>62.08</v>
      </c>
      <c r="Q1803" s="2">
        <v>95.25</v>
      </c>
      <c r="R1803" s="2">
        <v>200.66</v>
      </c>
      <c r="S1803" s="2">
        <v>200.66</v>
      </c>
      <c r="T1803" s="2">
        <v>23.66</v>
      </c>
      <c r="U1803" s="2">
        <v>842</v>
      </c>
      <c r="V1803" s="2" t="s">
        <v>28</v>
      </c>
      <c r="X1803" s="2"/>
      <c r="Y1803" s="2"/>
    </row>
    <row r="1804" spans="1:26" x14ac:dyDescent="0.25">
      <c r="A1804">
        <v>1803</v>
      </c>
      <c r="B1804" t="s">
        <v>1831</v>
      </c>
      <c r="C1804" s="1">
        <v>17940</v>
      </c>
      <c r="D1804" t="s">
        <v>23</v>
      </c>
      <c r="E1804" s="2" t="s">
        <v>169</v>
      </c>
      <c r="F1804" s="2" t="s">
        <v>34</v>
      </c>
      <c r="G1804" s="2" t="s">
        <v>26</v>
      </c>
      <c r="H1804" s="3">
        <v>26604</v>
      </c>
      <c r="I1804" s="2">
        <v>1972</v>
      </c>
      <c r="J1804" s="2">
        <v>1973</v>
      </c>
      <c r="K1804" s="3">
        <v>43677</v>
      </c>
      <c r="L1804" s="2">
        <v>0</v>
      </c>
      <c r="M1804" s="2" t="s">
        <v>28</v>
      </c>
      <c r="N1804" s="2">
        <v>70</v>
      </c>
      <c r="O1804" s="2">
        <v>23.72</v>
      </c>
      <c r="P1804" s="2">
        <v>70.459999999999994</v>
      </c>
      <c r="Q1804" s="2">
        <v>97.52</v>
      </c>
      <c r="R1804" s="2">
        <v>200.66</v>
      </c>
      <c r="S1804" s="2">
        <v>200.66</v>
      </c>
      <c r="T1804" s="2">
        <v>24.22</v>
      </c>
      <c r="U1804" s="2">
        <v>5</v>
      </c>
      <c r="V1804" s="2" t="s">
        <v>28</v>
      </c>
      <c r="X1804" s="2"/>
      <c r="Y1804" s="2"/>
    </row>
    <row r="1805" spans="1:26" x14ac:dyDescent="0.25">
      <c r="A1805">
        <v>1804</v>
      </c>
      <c r="B1805" t="s">
        <v>1832</v>
      </c>
      <c r="C1805" s="1">
        <v>15899</v>
      </c>
      <c r="D1805" t="s">
        <v>23</v>
      </c>
      <c r="E1805" s="2" t="s">
        <v>121</v>
      </c>
      <c r="F1805" s="2" t="s">
        <v>34</v>
      </c>
      <c r="G1805" s="2" t="s">
        <v>26</v>
      </c>
      <c r="H1805" s="3">
        <v>23682</v>
      </c>
      <c r="I1805" s="2">
        <v>1964</v>
      </c>
      <c r="J1805" s="2">
        <v>1980</v>
      </c>
      <c r="K1805" s="3">
        <v>43677</v>
      </c>
      <c r="L1805" s="2">
        <v>0</v>
      </c>
      <c r="M1805" s="2" t="s">
        <v>28</v>
      </c>
      <c r="N1805" s="2">
        <v>76</v>
      </c>
      <c r="O1805" s="2">
        <v>21.31</v>
      </c>
      <c r="P1805" s="2">
        <v>76.05</v>
      </c>
      <c r="Q1805" s="2">
        <v>99.79</v>
      </c>
      <c r="R1805" s="2">
        <v>200.66</v>
      </c>
      <c r="S1805" s="2">
        <v>200.66</v>
      </c>
      <c r="T1805" s="2">
        <v>24.78</v>
      </c>
      <c r="U1805" s="2">
        <v>1254</v>
      </c>
      <c r="V1805" s="2" t="s">
        <v>28</v>
      </c>
      <c r="X1805" s="2"/>
      <c r="Y1805" s="2"/>
    </row>
    <row r="1806" spans="1:26" x14ac:dyDescent="0.25">
      <c r="A1806">
        <v>1805</v>
      </c>
      <c r="B1806" t="s">
        <v>1833</v>
      </c>
      <c r="C1806" s="1">
        <v>29374</v>
      </c>
      <c r="D1806" t="s">
        <v>23</v>
      </c>
      <c r="E1806" s="2" t="s">
        <v>772</v>
      </c>
      <c r="F1806" s="2" t="s">
        <v>34</v>
      </c>
      <c r="G1806" s="2" t="s">
        <v>26</v>
      </c>
      <c r="H1806" s="3">
        <v>37196</v>
      </c>
      <c r="I1806" s="2">
        <v>2001</v>
      </c>
      <c r="J1806" s="2">
        <v>2012</v>
      </c>
      <c r="K1806" s="3">
        <v>43677</v>
      </c>
      <c r="L1806" s="2">
        <v>0</v>
      </c>
      <c r="M1806" s="2" t="s">
        <v>28</v>
      </c>
      <c r="N1806" s="2">
        <v>39</v>
      </c>
      <c r="O1806" s="2">
        <v>21.42</v>
      </c>
      <c r="P1806" s="2">
        <v>39.159999999999997</v>
      </c>
      <c r="Q1806" s="2">
        <v>95.25</v>
      </c>
      <c r="R1806" s="2">
        <v>200.66</v>
      </c>
      <c r="S1806" s="2">
        <v>200.66</v>
      </c>
      <c r="T1806" s="2">
        <v>23.66</v>
      </c>
      <c r="U1806" s="2">
        <v>466</v>
      </c>
      <c r="V1806" s="2" t="s">
        <v>28</v>
      </c>
      <c r="X1806" s="2"/>
      <c r="Y1806" s="2"/>
    </row>
    <row r="1807" spans="1:26" x14ac:dyDescent="0.25">
      <c r="A1807">
        <v>1806</v>
      </c>
      <c r="B1807" t="s">
        <v>1834</v>
      </c>
      <c r="C1807" s="1">
        <v>25156</v>
      </c>
      <c r="D1807" t="s">
        <v>23</v>
      </c>
      <c r="E1807" s="2" t="s">
        <v>169</v>
      </c>
      <c r="F1807" s="2" t="s">
        <v>34</v>
      </c>
      <c r="G1807" s="2" t="s">
        <v>26</v>
      </c>
      <c r="H1807" s="3">
        <v>33178</v>
      </c>
      <c r="I1807" s="2">
        <v>1990</v>
      </c>
      <c r="J1807" s="2">
        <v>1997</v>
      </c>
      <c r="K1807" s="3">
        <v>43677</v>
      </c>
      <c r="L1807" s="2">
        <v>0</v>
      </c>
      <c r="M1807" s="2" t="s">
        <v>28</v>
      </c>
      <c r="N1807" s="2">
        <v>50</v>
      </c>
      <c r="O1807" s="2">
        <v>21.96</v>
      </c>
      <c r="P1807" s="2">
        <v>50.71</v>
      </c>
      <c r="Q1807" s="2">
        <v>95.25</v>
      </c>
      <c r="R1807" s="2">
        <v>200.66</v>
      </c>
      <c r="S1807" s="2">
        <v>200.66</v>
      </c>
      <c r="T1807" s="2">
        <v>23.66</v>
      </c>
      <c r="U1807" s="2">
        <v>454</v>
      </c>
      <c r="V1807" s="2" t="s">
        <v>28</v>
      </c>
      <c r="X1807" s="2"/>
      <c r="Y1807" s="2"/>
    </row>
    <row r="1808" spans="1:26" x14ac:dyDescent="0.25">
      <c r="A1808">
        <v>1807</v>
      </c>
      <c r="B1808" t="s">
        <v>1835</v>
      </c>
      <c r="C1808" s="1">
        <v>15886</v>
      </c>
      <c r="D1808" t="s">
        <v>23</v>
      </c>
      <c r="E1808" s="2" t="s">
        <v>169</v>
      </c>
      <c r="F1808" s="2" t="s">
        <v>34</v>
      </c>
      <c r="G1808" s="2" t="s">
        <v>30</v>
      </c>
      <c r="H1808" s="3">
        <v>25143</v>
      </c>
      <c r="I1808" s="2">
        <v>1968</v>
      </c>
      <c r="J1808" s="2">
        <v>1969</v>
      </c>
      <c r="K1808" s="3">
        <v>43677</v>
      </c>
      <c r="L1808" s="2">
        <v>0</v>
      </c>
      <c r="M1808" s="2" t="s">
        <v>28</v>
      </c>
      <c r="N1808" s="2">
        <v>76</v>
      </c>
      <c r="O1808" s="2">
        <v>25.34</v>
      </c>
      <c r="P1808" s="2">
        <v>76.09</v>
      </c>
      <c r="Q1808" s="2">
        <v>88.45</v>
      </c>
      <c r="R1808" s="2">
        <v>200.66</v>
      </c>
      <c r="S1808" s="2">
        <v>200.66</v>
      </c>
      <c r="T1808" s="2">
        <v>21.97</v>
      </c>
      <c r="U1808" s="2">
        <v>4</v>
      </c>
      <c r="V1808" s="2" t="s">
        <v>28</v>
      </c>
      <c r="X1808" s="2"/>
      <c r="Y1808" s="2"/>
    </row>
    <row r="1809" spans="1:26" x14ac:dyDescent="0.25">
      <c r="A1809">
        <v>1808</v>
      </c>
      <c r="B1809" t="s">
        <v>1836</v>
      </c>
      <c r="C1809" s="1">
        <v>25807</v>
      </c>
      <c r="D1809" t="s">
        <v>23</v>
      </c>
      <c r="E1809" s="2" t="s">
        <v>169</v>
      </c>
      <c r="F1809" s="2" t="s">
        <v>34</v>
      </c>
      <c r="G1809" s="2" t="s">
        <v>26</v>
      </c>
      <c r="H1809" s="3">
        <v>34639</v>
      </c>
      <c r="I1809" s="2">
        <v>1994</v>
      </c>
      <c r="J1809" s="2">
        <v>2003</v>
      </c>
      <c r="K1809" s="3">
        <v>43677</v>
      </c>
      <c r="L1809" s="2">
        <v>0</v>
      </c>
      <c r="M1809" s="2" t="s">
        <v>28</v>
      </c>
      <c r="N1809" s="2">
        <v>48</v>
      </c>
      <c r="O1809" s="2">
        <v>24.18</v>
      </c>
      <c r="P1809" s="2">
        <v>48.93</v>
      </c>
      <c r="Q1809" s="2">
        <v>97.52</v>
      </c>
      <c r="R1809" s="2">
        <v>200.66</v>
      </c>
      <c r="S1809" s="2">
        <v>200.66</v>
      </c>
      <c r="T1809" s="2">
        <v>24.22</v>
      </c>
      <c r="U1809" s="2">
        <v>259</v>
      </c>
      <c r="V1809" s="2" t="s">
        <v>28</v>
      </c>
      <c r="X1809" s="2"/>
      <c r="Y1809" s="2"/>
    </row>
    <row r="1810" spans="1:26" x14ac:dyDescent="0.25">
      <c r="A1810">
        <v>1809</v>
      </c>
      <c r="B1810" t="s">
        <v>1837</v>
      </c>
      <c r="C1810" s="1">
        <v>30630</v>
      </c>
      <c r="D1810" t="s">
        <v>23</v>
      </c>
      <c r="E1810" s="2" t="s">
        <v>169</v>
      </c>
      <c r="F1810" s="2" t="s">
        <v>34</v>
      </c>
      <c r="G1810" s="2" t="s">
        <v>26</v>
      </c>
      <c r="H1810" s="3">
        <v>39022</v>
      </c>
      <c r="I1810" s="2">
        <v>2006</v>
      </c>
      <c r="J1810" s="2">
        <v>2012</v>
      </c>
      <c r="K1810" s="3">
        <v>43677</v>
      </c>
      <c r="L1810" s="2">
        <v>0</v>
      </c>
      <c r="M1810" s="2" t="s">
        <v>28</v>
      </c>
      <c r="N1810" s="2">
        <v>35</v>
      </c>
      <c r="O1810" s="2">
        <v>22.98</v>
      </c>
      <c r="P1810" s="2">
        <v>35.72</v>
      </c>
      <c r="Q1810" s="2">
        <v>113.4</v>
      </c>
      <c r="R1810" s="2">
        <v>200.66</v>
      </c>
      <c r="S1810" s="2">
        <v>200.66</v>
      </c>
      <c r="T1810" s="2">
        <v>28.16</v>
      </c>
      <c r="U1810" s="2">
        <v>403</v>
      </c>
      <c r="V1810" s="2" t="s">
        <v>28</v>
      </c>
      <c r="X1810" s="2"/>
      <c r="Y1810" s="2"/>
    </row>
    <row r="1811" spans="1:26" x14ac:dyDescent="0.25">
      <c r="A1811">
        <v>1810</v>
      </c>
      <c r="B1811" t="s">
        <v>1838</v>
      </c>
      <c r="C1811" s="1">
        <v>30647</v>
      </c>
      <c r="D1811" t="s">
        <v>23</v>
      </c>
      <c r="E1811" s="2" t="s">
        <v>772</v>
      </c>
      <c r="F1811" s="2" t="s">
        <v>34</v>
      </c>
      <c r="G1811" s="2" t="s">
        <v>26</v>
      </c>
      <c r="H1811" s="3">
        <v>38292</v>
      </c>
      <c r="I1811" s="2">
        <v>2004</v>
      </c>
      <c r="J1811" s="2">
        <v>2006</v>
      </c>
      <c r="K1811" s="3">
        <v>43677</v>
      </c>
      <c r="L1811" s="2">
        <v>0</v>
      </c>
      <c r="M1811" s="2" t="s">
        <v>28</v>
      </c>
      <c r="N1811" s="2">
        <v>35</v>
      </c>
      <c r="O1811" s="2">
        <v>20.93</v>
      </c>
      <c r="P1811" s="2">
        <v>35.67</v>
      </c>
      <c r="Q1811" s="2">
        <v>97.52</v>
      </c>
      <c r="R1811" s="2">
        <v>200.66</v>
      </c>
      <c r="S1811" s="2">
        <v>200.66</v>
      </c>
      <c r="T1811" s="2">
        <v>24.22</v>
      </c>
      <c r="U1811" s="2">
        <v>61</v>
      </c>
      <c r="V1811" s="2" t="s">
        <v>28</v>
      </c>
      <c r="X1811" s="2"/>
      <c r="Y1811" s="2"/>
    </row>
    <row r="1812" spans="1:26" x14ac:dyDescent="0.25">
      <c r="A1812">
        <v>1811</v>
      </c>
      <c r="B1812" t="s">
        <v>1839</v>
      </c>
      <c r="C1812" s="1">
        <v>25293</v>
      </c>
      <c r="D1812" t="s">
        <v>23</v>
      </c>
      <c r="E1812" s="2" t="s">
        <v>1363</v>
      </c>
      <c r="F1812" s="2" t="s">
        <v>34</v>
      </c>
      <c r="G1812" s="2" t="s">
        <v>26</v>
      </c>
      <c r="H1812" s="3">
        <v>33543</v>
      </c>
      <c r="I1812" s="2">
        <v>1991</v>
      </c>
      <c r="J1812" s="2">
        <v>2005</v>
      </c>
      <c r="K1812" s="3">
        <v>43677</v>
      </c>
      <c r="L1812" s="2">
        <v>0</v>
      </c>
      <c r="M1812" s="2" t="s">
        <v>28</v>
      </c>
      <c r="N1812" s="2">
        <v>50</v>
      </c>
      <c r="O1812" s="2">
        <v>22.59</v>
      </c>
      <c r="P1812" s="2">
        <v>50.33</v>
      </c>
      <c r="Q1812" s="2">
        <v>90.72</v>
      </c>
      <c r="R1812" s="2">
        <v>200.66</v>
      </c>
      <c r="S1812" s="2">
        <v>200.66</v>
      </c>
      <c r="T1812" s="2">
        <v>22.53</v>
      </c>
      <c r="U1812" s="2">
        <v>942</v>
      </c>
      <c r="V1812" s="2" t="s">
        <v>28</v>
      </c>
      <c r="X1812" s="2"/>
      <c r="Y1812" s="2"/>
    </row>
    <row r="1813" spans="1:26" x14ac:dyDescent="0.25">
      <c r="A1813">
        <v>1812</v>
      </c>
      <c r="B1813" t="s">
        <v>1840</v>
      </c>
      <c r="C1813" s="1">
        <v>33552</v>
      </c>
      <c r="D1813" t="s">
        <v>85</v>
      </c>
      <c r="E1813" s="2" t="s">
        <v>772</v>
      </c>
      <c r="F1813" s="2" t="s">
        <v>34</v>
      </c>
      <c r="G1813" s="2" t="s">
        <v>26</v>
      </c>
      <c r="H1813" s="3">
        <v>41579</v>
      </c>
      <c r="I1813" s="2">
        <v>2013</v>
      </c>
      <c r="J1813" s="2">
        <v>2020</v>
      </c>
      <c r="K1813" s="3">
        <v>43677</v>
      </c>
      <c r="L1813" s="2">
        <v>0</v>
      </c>
      <c r="M1813" s="2" t="s">
        <v>28</v>
      </c>
      <c r="N1813" s="2">
        <v>27</v>
      </c>
      <c r="O1813" s="2">
        <v>21.98</v>
      </c>
      <c r="P1813" s="2">
        <v>27.72</v>
      </c>
      <c r="Q1813" s="2">
        <v>90.72</v>
      </c>
      <c r="R1813" s="2">
        <v>200.66</v>
      </c>
      <c r="S1813" s="2">
        <v>200.66</v>
      </c>
      <c r="T1813" s="2">
        <v>22.53</v>
      </c>
      <c r="U1813" s="2">
        <v>136</v>
      </c>
      <c r="V1813" s="2" t="s">
        <v>28</v>
      </c>
      <c r="X1813" s="2"/>
      <c r="Y1813" s="2"/>
    </row>
    <row r="1814" spans="1:26" x14ac:dyDescent="0.25">
      <c r="A1814">
        <v>1813</v>
      </c>
      <c r="B1814" t="s">
        <v>1841</v>
      </c>
      <c r="C1814" s="1">
        <v>21801</v>
      </c>
      <c r="D1814" t="s">
        <v>23</v>
      </c>
      <c r="E1814" s="2" t="s">
        <v>169</v>
      </c>
      <c r="F1814" s="2" t="s">
        <v>34</v>
      </c>
      <c r="G1814" s="2" t="s">
        <v>26</v>
      </c>
      <c r="H1814" s="3">
        <v>29891</v>
      </c>
      <c r="I1814" s="2">
        <v>1981</v>
      </c>
      <c r="J1814" s="2">
        <v>1986</v>
      </c>
      <c r="K1814" s="3">
        <v>43677</v>
      </c>
      <c r="L1814" s="2">
        <v>0</v>
      </c>
      <c r="M1814" s="2" t="s">
        <v>28</v>
      </c>
      <c r="N1814" s="2">
        <v>59</v>
      </c>
      <c r="O1814" s="2">
        <v>22.15</v>
      </c>
      <c r="P1814" s="2">
        <v>59.89</v>
      </c>
      <c r="Q1814" s="2">
        <v>104.33</v>
      </c>
      <c r="R1814" s="2">
        <v>200.66</v>
      </c>
      <c r="S1814" s="2">
        <v>200.66</v>
      </c>
      <c r="T1814" s="2">
        <v>25.91</v>
      </c>
      <c r="U1814" s="2">
        <v>169</v>
      </c>
      <c r="V1814" s="2" t="s">
        <v>28</v>
      </c>
      <c r="X1814" s="2"/>
      <c r="Y1814" s="2"/>
    </row>
    <row r="1815" spans="1:26" x14ac:dyDescent="0.25">
      <c r="A1815">
        <v>1814</v>
      </c>
      <c r="B1815" t="s">
        <v>1842</v>
      </c>
      <c r="C1815" s="1">
        <v>15330</v>
      </c>
      <c r="D1815" t="s">
        <v>23</v>
      </c>
      <c r="E1815" s="2" t="s">
        <v>121</v>
      </c>
      <c r="F1815" s="2" t="s">
        <v>34</v>
      </c>
      <c r="G1815" s="2" t="s">
        <v>26</v>
      </c>
      <c r="H1815" s="3">
        <v>24047</v>
      </c>
      <c r="I1815" s="2">
        <v>1965</v>
      </c>
      <c r="J1815" s="2">
        <v>1975</v>
      </c>
      <c r="K1815" s="3">
        <v>42810</v>
      </c>
      <c r="L1815" s="2">
        <v>1</v>
      </c>
      <c r="M1815" s="2" t="s">
        <v>27</v>
      </c>
      <c r="N1815" s="2">
        <v>75</v>
      </c>
      <c r="O1815" s="2">
        <v>23.87</v>
      </c>
      <c r="P1815" s="2">
        <v>75.239999999999995</v>
      </c>
      <c r="Q1815" s="2">
        <v>90.72</v>
      </c>
      <c r="R1815" s="2">
        <v>200.66</v>
      </c>
      <c r="S1815" s="2">
        <v>200.66</v>
      </c>
      <c r="T1815" s="2">
        <v>22.53</v>
      </c>
      <c r="U1815" s="2">
        <v>522</v>
      </c>
      <c r="V1815" s="2" t="s">
        <v>28</v>
      </c>
      <c r="X1815" s="2" t="str">
        <f>V1815</f>
        <v>No</v>
      </c>
      <c r="Y1815" s="2" t="s">
        <v>4401</v>
      </c>
      <c r="Z1815" s="2" t="s">
        <v>4469</v>
      </c>
    </row>
    <row r="1816" spans="1:26" x14ac:dyDescent="0.25">
      <c r="A1816">
        <v>1815</v>
      </c>
      <c r="B1816" t="s">
        <v>1843</v>
      </c>
      <c r="C1816" s="1">
        <v>13434</v>
      </c>
      <c r="D1816" t="s">
        <v>23</v>
      </c>
      <c r="E1816" s="2" t="s">
        <v>169</v>
      </c>
      <c r="F1816" s="2" t="s">
        <v>34</v>
      </c>
      <c r="G1816" s="2" t="s">
        <v>30</v>
      </c>
      <c r="H1816" s="3">
        <v>21490</v>
      </c>
      <c r="I1816" s="2">
        <v>1958</v>
      </c>
      <c r="J1816" s="2">
        <v>1964</v>
      </c>
      <c r="K1816" s="3">
        <v>39276</v>
      </c>
      <c r="L1816" s="2">
        <v>1</v>
      </c>
      <c r="M1816" s="2" t="s">
        <v>27</v>
      </c>
      <c r="N1816" s="2">
        <v>70</v>
      </c>
      <c r="O1816" s="2">
        <v>22.06</v>
      </c>
      <c r="P1816" s="2">
        <v>70.75</v>
      </c>
      <c r="Q1816" s="2">
        <v>92.99</v>
      </c>
      <c r="R1816" s="2">
        <v>200.66</v>
      </c>
      <c r="S1816" s="2">
        <v>200.66</v>
      </c>
      <c r="T1816" s="2">
        <v>23.09</v>
      </c>
      <c r="U1816" s="2">
        <v>265</v>
      </c>
      <c r="V1816" s="2" t="s">
        <v>28</v>
      </c>
      <c r="X1816" s="2" t="str">
        <f>V1816</f>
        <v>No</v>
      </c>
      <c r="Y1816" s="2" t="s">
        <v>4401</v>
      </c>
      <c r="Z1816" s="2" t="s">
        <v>4469</v>
      </c>
    </row>
    <row r="1817" spans="1:26" x14ac:dyDescent="0.25">
      <c r="A1817">
        <v>1816</v>
      </c>
      <c r="B1817" t="s">
        <v>1844</v>
      </c>
      <c r="C1817" s="1">
        <v>25654</v>
      </c>
      <c r="D1817" t="s">
        <v>23</v>
      </c>
      <c r="E1817" s="2" t="s">
        <v>169</v>
      </c>
      <c r="F1817" s="2" t="s">
        <v>34</v>
      </c>
      <c r="G1817" s="2" t="s">
        <v>30</v>
      </c>
      <c r="H1817" s="3">
        <v>35370</v>
      </c>
      <c r="I1817" s="2">
        <v>1996</v>
      </c>
      <c r="J1817" s="2">
        <v>1997</v>
      </c>
      <c r="K1817" s="3">
        <v>43677</v>
      </c>
      <c r="L1817" s="2">
        <v>0</v>
      </c>
      <c r="M1817" s="2" t="s">
        <v>28</v>
      </c>
      <c r="N1817" s="2">
        <v>49</v>
      </c>
      <c r="O1817" s="2">
        <v>26.6</v>
      </c>
      <c r="P1817" s="2">
        <v>49.34</v>
      </c>
      <c r="Q1817" s="2">
        <v>102.06</v>
      </c>
      <c r="R1817" s="2">
        <v>200.66</v>
      </c>
      <c r="S1817" s="2">
        <v>200.66</v>
      </c>
      <c r="T1817" s="2">
        <v>25.35</v>
      </c>
      <c r="U1817" s="2">
        <v>2</v>
      </c>
      <c r="V1817" s="2" t="s">
        <v>28</v>
      </c>
      <c r="X1817" s="2"/>
      <c r="Y1817" s="2"/>
    </row>
    <row r="1818" spans="1:26" x14ac:dyDescent="0.25">
      <c r="A1818">
        <v>1817</v>
      </c>
      <c r="B1818" t="s">
        <v>1845</v>
      </c>
      <c r="C1818" s="1">
        <v>26692</v>
      </c>
      <c r="D1818" t="s">
        <v>23</v>
      </c>
      <c r="E1818" s="2" t="s">
        <v>169</v>
      </c>
      <c r="F1818" s="2" t="s">
        <v>34</v>
      </c>
      <c r="G1818" s="2" t="s">
        <v>26</v>
      </c>
      <c r="H1818" s="3">
        <v>35370</v>
      </c>
      <c r="I1818" s="2">
        <v>1996</v>
      </c>
      <c r="J1818" s="2">
        <v>2000</v>
      </c>
      <c r="K1818" s="3">
        <v>43677</v>
      </c>
      <c r="L1818" s="2">
        <v>0</v>
      </c>
      <c r="M1818" s="2" t="s">
        <v>28</v>
      </c>
      <c r="N1818" s="2">
        <v>46</v>
      </c>
      <c r="O1818" s="2">
        <v>23.76</v>
      </c>
      <c r="P1818" s="2">
        <v>46.5</v>
      </c>
      <c r="Q1818" s="2">
        <v>95.25</v>
      </c>
      <c r="R1818" s="2">
        <v>200.66</v>
      </c>
      <c r="S1818" s="2">
        <v>200.66</v>
      </c>
      <c r="T1818" s="2">
        <v>23.66</v>
      </c>
      <c r="U1818" s="2">
        <v>22</v>
      </c>
      <c r="V1818" s="2" t="s">
        <v>28</v>
      </c>
      <c r="X1818" s="2"/>
      <c r="Y1818" s="2"/>
    </row>
    <row r="1819" spans="1:26" x14ac:dyDescent="0.25">
      <c r="A1819">
        <v>1818</v>
      </c>
      <c r="B1819" t="s">
        <v>1846</v>
      </c>
      <c r="C1819" s="1">
        <v>12222</v>
      </c>
      <c r="D1819" t="s">
        <v>23</v>
      </c>
      <c r="E1819" s="2" t="s">
        <v>121</v>
      </c>
      <c r="F1819" s="2" t="s">
        <v>34</v>
      </c>
      <c r="G1819" s="2" t="s">
        <v>26</v>
      </c>
      <c r="H1819" s="3">
        <v>20394</v>
      </c>
      <c r="I1819" s="2">
        <v>1955</v>
      </c>
      <c r="J1819" s="2">
        <v>1958</v>
      </c>
      <c r="K1819" s="3">
        <v>25664</v>
      </c>
      <c r="L1819" s="2">
        <v>1</v>
      </c>
      <c r="M1819" s="2" t="s">
        <v>27</v>
      </c>
      <c r="N1819" s="2">
        <v>36</v>
      </c>
      <c r="O1819" s="2">
        <v>22.37</v>
      </c>
      <c r="P1819" s="2">
        <v>36.799999999999997</v>
      </c>
      <c r="Q1819" s="2">
        <v>105.23</v>
      </c>
      <c r="R1819" s="2">
        <v>200.66</v>
      </c>
      <c r="S1819" s="2">
        <v>200.66</v>
      </c>
      <c r="T1819" s="2">
        <v>26.14</v>
      </c>
      <c r="U1819" s="2">
        <v>202</v>
      </c>
      <c r="V1819" s="2" t="s">
        <v>28</v>
      </c>
      <c r="W1819" s="2" t="s">
        <v>4384</v>
      </c>
      <c r="X1819" s="2" t="str">
        <f>V1819</f>
        <v>No</v>
      </c>
      <c r="Y1819" s="2" t="s">
        <v>4461</v>
      </c>
      <c r="Z1819" s="2" t="s">
        <v>4896</v>
      </c>
    </row>
    <row r="1820" spans="1:26" x14ac:dyDescent="0.25">
      <c r="A1820">
        <v>1819</v>
      </c>
      <c r="B1820" t="s">
        <v>1847</v>
      </c>
      <c r="C1820" s="1">
        <v>21122</v>
      </c>
      <c r="D1820" t="s">
        <v>23</v>
      </c>
      <c r="E1820" s="2" t="s">
        <v>169</v>
      </c>
      <c r="F1820" s="2" t="s">
        <v>34</v>
      </c>
      <c r="G1820" s="2" t="s">
        <v>30</v>
      </c>
      <c r="H1820" s="3">
        <v>29526</v>
      </c>
      <c r="I1820" s="2">
        <v>1980</v>
      </c>
      <c r="J1820" s="2">
        <v>1981</v>
      </c>
      <c r="K1820" s="3">
        <v>43677</v>
      </c>
      <c r="L1820" s="2">
        <v>0</v>
      </c>
      <c r="M1820" s="2" t="s">
        <v>28</v>
      </c>
      <c r="N1820" s="2">
        <v>61</v>
      </c>
      <c r="O1820" s="2">
        <v>23.01</v>
      </c>
      <c r="P1820" s="2">
        <v>61.75</v>
      </c>
      <c r="Q1820" s="2">
        <v>97.52</v>
      </c>
      <c r="R1820" s="2">
        <v>200.66</v>
      </c>
      <c r="S1820" s="2">
        <v>200.66</v>
      </c>
      <c r="T1820" s="2">
        <v>24.22</v>
      </c>
      <c r="U1820" s="2">
        <v>9</v>
      </c>
      <c r="V1820" s="2" t="s">
        <v>28</v>
      </c>
      <c r="X1820" s="2"/>
      <c r="Y1820" s="2"/>
    </row>
    <row r="1821" spans="1:26" x14ac:dyDescent="0.25">
      <c r="A1821">
        <v>1820</v>
      </c>
      <c r="B1821" t="s">
        <v>1848</v>
      </c>
      <c r="C1821" s="1">
        <v>32238</v>
      </c>
      <c r="D1821" t="s">
        <v>23</v>
      </c>
      <c r="E1821" s="2" t="s">
        <v>169</v>
      </c>
      <c r="F1821" s="2" t="s">
        <v>25</v>
      </c>
      <c r="G1821" s="2" t="s">
        <v>26</v>
      </c>
      <c r="H1821" s="3">
        <v>40483</v>
      </c>
      <c r="I1821" s="2">
        <v>2010</v>
      </c>
      <c r="J1821" s="2">
        <v>2011</v>
      </c>
      <c r="K1821" s="3">
        <v>43677</v>
      </c>
      <c r="L1821" s="2">
        <v>0</v>
      </c>
      <c r="M1821" s="2" t="s">
        <v>28</v>
      </c>
      <c r="N1821" s="2">
        <v>31</v>
      </c>
      <c r="O1821" s="2">
        <v>22.57</v>
      </c>
      <c r="P1821" s="2">
        <v>31.32</v>
      </c>
      <c r="Q1821" s="2">
        <v>102.06</v>
      </c>
      <c r="R1821" s="2">
        <v>200.66</v>
      </c>
      <c r="S1821" s="2">
        <v>200.66</v>
      </c>
      <c r="T1821" s="2">
        <v>25.35</v>
      </c>
      <c r="U1821" s="2">
        <v>3</v>
      </c>
      <c r="V1821" s="2" t="s">
        <v>28</v>
      </c>
      <c r="X1821" s="2"/>
      <c r="Y1821" s="2"/>
    </row>
    <row r="1822" spans="1:26" x14ac:dyDescent="0.25">
      <c r="A1822">
        <v>1821</v>
      </c>
      <c r="B1822" t="s">
        <v>1849</v>
      </c>
      <c r="C1822" s="1">
        <v>28189</v>
      </c>
      <c r="D1822" t="s">
        <v>23</v>
      </c>
      <c r="E1822" s="2" t="s">
        <v>169</v>
      </c>
      <c r="F1822" s="2" t="s">
        <v>25</v>
      </c>
      <c r="G1822" s="2" t="s">
        <v>30</v>
      </c>
      <c r="H1822" s="3">
        <v>36465</v>
      </c>
      <c r="I1822" s="2">
        <v>1999</v>
      </c>
      <c r="J1822" s="2">
        <v>2009</v>
      </c>
      <c r="K1822" s="3">
        <v>43677</v>
      </c>
      <c r="L1822" s="2">
        <v>0</v>
      </c>
      <c r="M1822" s="2" t="s">
        <v>28</v>
      </c>
      <c r="N1822" s="2">
        <v>42</v>
      </c>
      <c r="O1822" s="2">
        <v>22.66</v>
      </c>
      <c r="P1822" s="2">
        <v>42.4</v>
      </c>
      <c r="Q1822" s="2">
        <v>110.68</v>
      </c>
      <c r="R1822" s="2">
        <v>200.66</v>
      </c>
      <c r="S1822" s="2">
        <v>200.66</v>
      </c>
      <c r="T1822" s="2">
        <v>27.49</v>
      </c>
      <c r="U1822" s="2">
        <v>651</v>
      </c>
      <c r="V1822" s="2" t="s">
        <v>28</v>
      </c>
      <c r="X1822" s="2"/>
      <c r="Y1822" s="2"/>
    </row>
    <row r="1823" spans="1:26" x14ac:dyDescent="0.25">
      <c r="A1823">
        <v>1822</v>
      </c>
      <c r="B1823" t="s">
        <v>1850</v>
      </c>
      <c r="C1823" s="1">
        <v>32651</v>
      </c>
      <c r="D1823" t="s">
        <v>23</v>
      </c>
      <c r="E1823" s="2" t="s">
        <v>169</v>
      </c>
      <c r="F1823" s="2" t="s">
        <v>25</v>
      </c>
      <c r="G1823" s="2" t="s">
        <v>43</v>
      </c>
      <c r="H1823" s="3">
        <v>41214</v>
      </c>
      <c r="I1823" s="2">
        <v>2012</v>
      </c>
      <c r="J1823" s="2">
        <v>2015</v>
      </c>
      <c r="K1823" s="3">
        <v>43677</v>
      </c>
      <c r="L1823" s="2">
        <v>0</v>
      </c>
      <c r="M1823" s="2" t="s">
        <v>28</v>
      </c>
      <c r="N1823" s="2">
        <v>30</v>
      </c>
      <c r="O1823" s="2">
        <v>23.44</v>
      </c>
      <c r="P1823" s="2">
        <v>30.19</v>
      </c>
      <c r="Q1823" s="2">
        <v>102.06</v>
      </c>
      <c r="R1823" s="2">
        <v>200.66</v>
      </c>
      <c r="S1823" s="2">
        <v>200.66</v>
      </c>
      <c r="T1823" s="2">
        <v>25.35</v>
      </c>
      <c r="U1823" s="2">
        <v>120</v>
      </c>
      <c r="V1823" s="2" t="s">
        <v>28</v>
      </c>
      <c r="X1823" s="2"/>
      <c r="Y1823" s="2"/>
    </row>
    <row r="1824" spans="1:26" x14ac:dyDescent="0.25">
      <c r="A1824">
        <v>1823</v>
      </c>
      <c r="B1824" t="s">
        <v>1851</v>
      </c>
      <c r="C1824" s="1">
        <v>21106</v>
      </c>
      <c r="D1824" t="s">
        <v>23</v>
      </c>
      <c r="E1824" s="2" t="s">
        <v>1363</v>
      </c>
      <c r="F1824" s="2" t="s">
        <v>34</v>
      </c>
      <c r="G1824" s="2" t="s">
        <v>43</v>
      </c>
      <c r="H1824" s="3">
        <v>28795</v>
      </c>
      <c r="I1824" s="2">
        <v>1978</v>
      </c>
      <c r="J1824" s="2">
        <v>1991</v>
      </c>
      <c r="K1824" s="3">
        <v>43677</v>
      </c>
      <c r="L1824" s="2">
        <v>0</v>
      </c>
      <c r="M1824" s="2" t="s">
        <v>28</v>
      </c>
      <c r="N1824" s="2">
        <v>61</v>
      </c>
      <c r="O1824" s="2">
        <v>21.05</v>
      </c>
      <c r="P1824" s="2">
        <v>61.8</v>
      </c>
      <c r="Q1824" s="2">
        <v>86.18</v>
      </c>
      <c r="R1824" s="2">
        <v>200.66</v>
      </c>
      <c r="S1824" s="2">
        <v>200.66</v>
      </c>
      <c r="T1824" s="2">
        <v>21.4</v>
      </c>
      <c r="U1824" s="2">
        <v>1026</v>
      </c>
      <c r="V1824" s="2" t="s">
        <v>28</v>
      </c>
      <c r="X1824" s="2"/>
      <c r="Y1824" s="2"/>
    </row>
    <row r="1825" spans="1:25" x14ac:dyDescent="0.25">
      <c r="A1825">
        <v>1824</v>
      </c>
      <c r="B1825" t="s">
        <v>1852</v>
      </c>
      <c r="C1825" s="1">
        <v>22557</v>
      </c>
      <c r="D1825" t="s">
        <v>23</v>
      </c>
      <c r="E1825" s="2" t="s">
        <v>169</v>
      </c>
      <c r="F1825" s="2" t="s">
        <v>34</v>
      </c>
      <c r="G1825" s="2" t="s">
        <v>26</v>
      </c>
      <c r="H1825" s="3">
        <v>30987</v>
      </c>
      <c r="I1825" s="2">
        <v>1984</v>
      </c>
      <c r="J1825" s="2">
        <v>1986</v>
      </c>
      <c r="K1825" s="3">
        <v>43677</v>
      </c>
      <c r="L1825" s="2">
        <v>0</v>
      </c>
      <c r="M1825" s="2" t="s">
        <v>28</v>
      </c>
      <c r="N1825" s="2">
        <v>57</v>
      </c>
      <c r="O1825" s="2">
        <v>23.08</v>
      </c>
      <c r="P1825" s="2">
        <v>57.82</v>
      </c>
      <c r="Q1825" s="2">
        <v>95.25</v>
      </c>
      <c r="R1825" s="2">
        <v>200.66</v>
      </c>
      <c r="S1825" s="2">
        <v>200.66</v>
      </c>
      <c r="T1825" s="2">
        <v>23.66</v>
      </c>
      <c r="U1825" s="2">
        <v>93</v>
      </c>
      <c r="V1825" s="2" t="s">
        <v>28</v>
      </c>
      <c r="X1825" s="2"/>
      <c r="Y1825" s="2"/>
    </row>
    <row r="1826" spans="1:25" x14ac:dyDescent="0.25">
      <c r="A1826">
        <v>1825</v>
      </c>
      <c r="B1826" t="s">
        <v>1853</v>
      </c>
      <c r="C1826" s="1">
        <v>12871</v>
      </c>
      <c r="D1826" t="s">
        <v>23</v>
      </c>
      <c r="E1826" s="2" t="s">
        <v>121</v>
      </c>
      <c r="F1826" s="2" t="s">
        <v>34</v>
      </c>
      <c r="G1826" s="2" t="s">
        <v>30</v>
      </c>
      <c r="H1826" s="3">
        <v>20760</v>
      </c>
      <c r="I1826" s="2">
        <v>1956</v>
      </c>
      <c r="J1826" s="2">
        <v>1958</v>
      </c>
      <c r="K1826" s="3">
        <v>43677</v>
      </c>
      <c r="L1826" s="2">
        <v>0</v>
      </c>
      <c r="M1826" s="2" t="s">
        <v>28</v>
      </c>
      <c r="N1826" s="2">
        <v>84</v>
      </c>
      <c r="O1826" s="2">
        <v>21.6</v>
      </c>
      <c r="P1826" s="2">
        <v>84.34</v>
      </c>
      <c r="Q1826" s="2">
        <v>97.52</v>
      </c>
      <c r="R1826" s="2">
        <v>200.66</v>
      </c>
      <c r="S1826" s="2">
        <v>200.66</v>
      </c>
      <c r="T1826" s="2">
        <v>24.22</v>
      </c>
      <c r="U1826" s="2">
        <v>85</v>
      </c>
      <c r="V1826" s="2" t="s">
        <v>28</v>
      </c>
      <c r="X1826" s="2"/>
      <c r="Y1826" s="2"/>
    </row>
    <row r="1827" spans="1:25" x14ac:dyDescent="0.25">
      <c r="A1827">
        <v>1826</v>
      </c>
      <c r="B1827" t="s">
        <v>1854</v>
      </c>
      <c r="C1827" s="1">
        <v>22018</v>
      </c>
      <c r="D1827" t="s">
        <v>23</v>
      </c>
      <c r="E1827" s="2" t="s">
        <v>280</v>
      </c>
      <c r="F1827" s="2" t="s">
        <v>34</v>
      </c>
      <c r="G1827" s="2" t="s">
        <v>26</v>
      </c>
      <c r="H1827" s="3">
        <v>30256</v>
      </c>
      <c r="I1827" s="2">
        <v>1982</v>
      </c>
      <c r="J1827" s="2">
        <v>1987</v>
      </c>
      <c r="K1827" s="3">
        <v>43677</v>
      </c>
      <c r="L1827" s="2">
        <v>0</v>
      </c>
      <c r="M1827" s="2" t="s">
        <v>28</v>
      </c>
      <c r="N1827" s="2">
        <v>59</v>
      </c>
      <c r="O1827" s="2">
        <v>22.55</v>
      </c>
      <c r="P1827" s="2">
        <v>59.3</v>
      </c>
      <c r="Q1827" s="2">
        <v>88.45</v>
      </c>
      <c r="R1827" s="2">
        <v>200.66</v>
      </c>
      <c r="S1827" s="2">
        <v>200.66</v>
      </c>
      <c r="T1827" s="2">
        <v>21.97</v>
      </c>
      <c r="U1827" s="2">
        <v>179</v>
      </c>
      <c r="V1827" s="2" t="s">
        <v>28</v>
      </c>
      <c r="X1827" s="2"/>
      <c r="Y1827" s="2"/>
    </row>
    <row r="1828" spans="1:25" x14ac:dyDescent="0.25">
      <c r="A1828">
        <v>1827</v>
      </c>
      <c r="B1828" t="s">
        <v>1855</v>
      </c>
      <c r="C1828" s="1">
        <v>34053</v>
      </c>
      <c r="D1828" t="s">
        <v>23</v>
      </c>
      <c r="E1828" s="2" t="s">
        <v>169</v>
      </c>
      <c r="F1828" s="2" t="s">
        <v>34</v>
      </c>
      <c r="G1828" s="2" t="s">
        <v>26</v>
      </c>
      <c r="H1828" s="3">
        <v>41579</v>
      </c>
      <c r="I1828" s="2">
        <v>2013</v>
      </c>
      <c r="J1828" s="2">
        <v>2014</v>
      </c>
      <c r="K1828" s="3">
        <v>43677</v>
      </c>
      <c r="L1828" s="2">
        <v>0</v>
      </c>
      <c r="M1828" s="2" t="s">
        <v>28</v>
      </c>
      <c r="N1828" s="2">
        <v>26</v>
      </c>
      <c r="O1828" s="2">
        <v>20.61</v>
      </c>
      <c r="P1828" s="2">
        <v>26.35</v>
      </c>
      <c r="Q1828" s="2">
        <v>90.72</v>
      </c>
      <c r="R1828" s="2">
        <v>200.66</v>
      </c>
      <c r="S1828" s="2">
        <v>200.66</v>
      </c>
      <c r="T1828" s="2">
        <v>22.53</v>
      </c>
      <c r="U1828" s="2">
        <v>6</v>
      </c>
      <c r="V1828" s="2" t="s">
        <v>28</v>
      </c>
      <c r="X1828" s="2"/>
      <c r="Y1828" s="2"/>
    </row>
    <row r="1829" spans="1:25" x14ac:dyDescent="0.25">
      <c r="A1829">
        <v>1828</v>
      </c>
      <c r="B1829" t="s">
        <v>1856</v>
      </c>
      <c r="C1829" s="1">
        <v>28331</v>
      </c>
      <c r="D1829" t="s">
        <v>23</v>
      </c>
      <c r="E1829" s="2" t="s">
        <v>169</v>
      </c>
      <c r="F1829" s="2" t="s">
        <v>34</v>
      </c>
      <c r="G1829" s="2" t="s">
        <v>26</v>
      </c>
      <c r="H1829" s="3">
        <v>36465</v>
      </c>
      <c r="I1829" s="2">
        <v>1999</v>
      </c>
      <c r="J1829" s="2">
        <v>2010</v>
      </c>
      <c r="K1829" s="3">
        <v>43677</v>
      </c>
      <c r="L1829" s="2">
        <v>0</v>
      </c>
      <c r="M1829" s="2" t="s">
        <v>28</v>
      </c>
      <c r="N1829" s="2">
        <v>42</v>
      </c>
      <c r="O1829" s="2">
        <v>22.27</v>
      </c>
      <c r="P1829" s="2">
        <v>42.02</v>
      </c>
      <c r="Q1829" s="2">
        <v>118.39</v>
      </c>
      <c r="R1829" s="2">
        <v>200.66</v>
      </c>
      <c r="S1829" s="2">
        <v>200.66</v>
      </c>
      <c r="T1829" s="2">
        <v>29.4</v>
      </c>
      <c r="U1829" s="2">
        <v>632</v>
      </c>
      <c r="V1829" s="2" t="s">
        <v>28</v>
      </c>
      <c r="X1829" s="2"/>
      <c r="Y1829" s="2"/>
    </row>
    <row r="1830" spans="1:25" x14ac:dyDescent="0.25">
      <c r="A1830">
        <v>1829</v>
      </c>
      <c r="B1830" t="s">
        <v>1857</v>
      </c>
      <c r="C1830" s="1">
        <v>23346</v>
      </c>
      <c r="D1830" t="s">
        <v>23</v>
      </c>
      <c r="E1830" s="2" t="s">
        <v>169</v>
      </c>
      <c r="F1830" s="2" t="s">
        <v>34</v>
      </c>
      <c r="G1830" s="2" t="s">
        <v>26</v>
      </c>
      <c r="H1830" s="3">
        <v>31717</v>
      </c>
      <c r="I1830" s="2">
        <v>1986</v>
      </c>
      <c r="J1830" s="2">
        <v>1992</v>
      </c>
      <c r="K1830" s="3">
        <v>43677</v>
      </c>
      <c r="L1830" s="2">
        <v>0</v>
      </c>
      <c r="M1830" s="2" t="s">
        <v>28</v>
      </c>
      <c r="N1830" s="2">
        <v>55</v>
      </c>
      <c r="O1830" s="2">
        <v>22.92</v>
      </c>
      <c r="P1830" s="2">
        <v>55.66</v>
      </c>
      <c r="Q1830" s="2">
        <v>88.45</v>
      </c>
      <c r="R1830" s="2">
        <v>200.66</v>
      </c>
      <c r="S1830" s="2">
        <v>200.66</v>
      </c>
      <c r="T1830" s="2">
        <v>21.97</v>
      </c>
      <c r="U1830" s="2">
        <v>300</v>
      </c>
      <c r="V1830" s="2" t="s">
        <v>28</v>
      </c>
      <c r="X1830" s="2"/>
      <c r="Y1830" s="2"/>
    </row>
    <row r="1831" spans="1:25" x14ac:dyDescent="0.25">
      <c r="A1831">
        <v>1830</v>
      </c>
      <c r="B1831" t="s">
        <v>1858</v>
      </c>
      <c r="C1831" s="1">
        <v>30370</v>
      </c>
      <c r="D1831" t="s">
        <v>23</v>
      </c>
      <c r="E1831" s="2" t="s">
        <v>772</v>
      </c>
      <c r="F1831" s="2" t="s">
        <v>34</v>
      </c>
      <c r="G1831" s="2" t="s">
        <v>26</v>
      </c>
      <c r="H1831" s="3">
        <v>38657</v>
      </c>
      <c r="I1831" s="2">
        <v>2005</v>
      </c>
      <c r="J1831" s="2">
        <v>2007</v>
      </c>
      <c r="K1831" s="3">
        <v>43677</v>
      </c>
      <c r="L1831" s="2">
        <v>0</v>
      </c>
      <c r="M1831" s="2" t="s">
        <v>28</v>
      </c>
      <c r="N1831" s="2">
        <v>36</v>
      </c>
      <c r="O1831" s="2">
        <v>22.69</v>
      </c>
      <c r="P1831" s="2">
        <v>36.43</v>
      </c>
      <c r="Q1831" s="2">
        <v>88.45</v>
      </c>
      <c r="R1831" s="2">
        <v>200.66</v>
      </c>
      <c r="S1831" s="2">
        <v>200.66</v>
      </c>
      <c r="T1831" s="2">
        <v>21.97</v>
      </c>
      <c r="U1831" s="2">
        <v>16</v>
      </c>
      <c r="V1831" s="2" t="s">
        <v>28</v>
      </c>
      <c r="X1831" s="2"/>
      <c r="Y1831" s="2"/>
    </row>
    <row r="1832" spans="1:25" x14ac:dyDescent="0.25">
      <c r="A1832">
        <v>1831</v>
      </c>
      <c r="B1832" t="s">
        <v>1859</v>
      </c>
      <c r="C1832" s="1">
        <v>32912</v>
      </c>
      <c r="D1832" t="s">
        <v>23</v>
      </c>
      <c r="E1832" s="2" t="s">
        <v>1363</v>
      </c>
      <c r="F1832" s="2" t="s">
        <v>34</v>
      </c>
      <c r="G1832" s="2" t="s">
        <v>43</v>
      </c>
      <c r="H1832" s="3">
        <v>40848</v>
      </c>
      <c r="I1832" s="2">
        <v>2011</v>
      </c>
      <c r="J1832" s="2">
        <v>2019</v>
      </c>
      <c r="K1832" s="3">
        <v>43677</v>
      </c>
      <c r="L1832" s="2">
        <v>0</v>
      </c>
      <c r="M1832" s="2" t="s">
        <v>28</v>
      </c>
      <c r="N1832" s="2">
        <v>29</v>
      </c>
      <c r="O1832" s="2">
        <v>21.73</v>
      </c>
      <c r="P1832" s="2">
        <v>29.47</v>
      </c>
      <c r="Q1832" s="2">
        <v>92.99</v>
      </c>
      <c r="R1832" s="2">
        <v>200.66</v>
      </c>
      <c r="S1832" s="2">
        <v>200.66</v>
      </c>
      <c r="T1832" s="2">
        <v>23.09</v>
      </c>
      <c r="U1832" s="2">
        <v>293</v>
      </c>
      <c r="V1832" s="2" t="s">
        <v>28</v>
      </c>
      <c r="X1832" s="2"/>
      <c r="Y1832" s="2"/>
    </row>
    <row r="1833" spans="1:25" x14ac:dyDescent="0.25">
      <c r="A1833">
        <v>1832</v>
      </c>
      <c r="B1833" t="s">
        <v>1860</v>
      </c>
      <c r="C1833" s="1">
        <v>24031</v>
      </c>
      <c r="D1833" t="s">
        <v>23</v>
      </c>
      <c r="E1833" s="2" t="s">
        <v>121</v>
      </c>
      <c r="F1833" s="2" t="s">
        <v>34</v>
      </c>
      <c r="G1833" s="2" t="s">
        <v>30</v>
      </c>
      <c r="H1833" s="3">
        <v>32448</v>
      </c>
      <c r="I1833" s="2">
        <v>1988</v>
      </c>
      <c r="J1833" s="2">
        <v>1995</v>
      </c>
      <c r="K1833" s="3">
        <v>43677</v>
      </c>
      <c r="L1833" s="2">
        <v>0</v>
      </c>
      <c r="M1833" s="2" t="s">
        <v>28</v>
      </c>
      <c r="N1833" s="2">
        <v>53</v>
      </c>
      <c r="O1833" s="2">
        <v>23.04</v>
      </c>
      <c r="P1833" s="2">
        <v>53.79</v>
      </c>
      <c r="Q1833" s="2">
        <v>106.59</v>
      </c>
      <c r="R1833" s="2">
        <v>200.66</v>
      </c>
      <c r="S1833" s="2">
        <v>200.66</v>
      </c>
      <c r="T1833" s="2">
        <v>26.47</v>
      </c>
      <c r="U1833" s="2">
        <v>312</v>
      </c>
      <c r="V1833" s="2" t="s">
        <v>28</v>
      </c>
      <c r="X1833" s="2"/>
      <c r="Y1833" s="2"/>
    </row>
    <row r="1834" spans="1:25" x14ac:dyDescent="0.25">
      <c r="A1834">
        <v>1833</v>
      </c>
      <c r="B1834" t="s">
        <v>1861</v>
      </c>
      <c r="C1834" s="1">
        <v>21884</v>
      </c>
      <c r="D1834" t="s">
        <v>23</v>
      </c>
      <c r="E1834" s="2" t="s">
        <v>280</v>
      </c>
      <c r="F1834" s="2" t="s">
        <v>34</v>
      </c>
      <c r="G1834" s="2" t="s">
        <v>26</v>
      </c>
      <c r="H1834" s="3">
        <v>30256</v>
      </c>
      <c r="I1834" s="2">
        <v>1982</v>
      </c>
      <c r="J1834" s="2">
        <v>1985</v>
      </c>
      <c r="K1834" s="3">
        <v>43677</v>
      </c>
      <c r="L1834" s="2">
        <v>0</v>
      </c>
      <c r="M1834" s="2" t="s">
        <v>28</v>
      </c>
      <c r="N1834" s="2">
        <v>59</v>
      </c>
      <c r="O1834" s="2">
        <v>22.92</v>
      </c>
      <c r="P1834" s="2">
        <v>59.67</v>
      </c>
      <c r="Q1834" s="2">
        <v>86.18</v>
      </c>
      <c r="R1834" s="2">
        <v>200.66</v>
      </c>
      <c r="S1834" s="2">
        <v>200.66</v>
      </c>
      <c r="T1834" s="2">
        <v>21.4</v>
      </c>
      <c r="U1834" s="2">
        <v>60</v>
      </c>
      <c r="V1834" s="2" t="s">
        <v>28</v>
      </c>
      <c r="X1834" s="2"/>
      <c r="Y1834" s="2"/>
    </row>
    <row r="1835" spans="1:25" x14ac:dyDescent="0.25">
      <c r="A1835">
        <v>1834</v>
      </c>
      <c r="B1835" t="s">
        <v>1862</v>
      </c>
      <c r="C1835" s="1">
        <v>16712</v>
      </c>
      <c r="D1835" t="s">
        <v>23</v>
      </c>
      <c r="E1835" s="2" t="s">
        <v>169</v>
      </c>
      <c r="F1835" s="2" t="s">
        <v>34</v>
      </c>
      <c r="G1835" s="2" t="s">
        <v>43</v>
      </c>
      <c r="H1835" s="3">
        <v>25143</v>
      </c>
      <c r="I1835" s="2">
        <v>1968</v>
      </c>
      <c r="J1835" s="2">
        <v>1973</v>
      </c>
      <c r="K1835" s="3">
        <v>43677</v>
      </c>
      <c r="L1835" s="2">
        <v>0</v>
      </c>
      <c r="M1835" s="2" t="s">
        <v>28</v>
      </c>
      <c r="N1835" s="2">
        <v>73</v>
      </c>
      <c r="O1835" s="2">
        <v>23.08</v>
      </c>
      <c r="P1835" s="2">
        <v>73.83</v>
      </c>
      <c r="Q1835" s="2">
        <v>95.25</v>
      </c>
      <c r="R1835" s="2">
        <v>200.66</v>
      </c>
      <c r="S1835" s="2">
        <v>200.66</v>
      </c>
      <c r="T1835" s="2">
        <v>23.66</v>
      </c>
      <c r="U1835" s="2">
        <v>279</v>
      </c>
      <c r="V1835" s="2" t="s">
        <v>28</v>
      </c>
      <c r="X1835" s="2"/>
      <c r="Y1835" s="2"/>
    </row>
    <row r="1836" spans="1:25" x14ac:dyDescent="0.25">
      <c r="A1836">
        <v>1835</v>
      </c>
      <c r="B1836" t="s">
        <v>1863</v>
      </c>
      <c r="C1836" s="1">
        <v>14555</v>
      </c>
      <c r="D1836" t="s">
        <v>23</v>
      </c>
      <c r="E1836" s="2" t="s">
        <v>121</v>
      </c>
      <c r="F1836" s="2" t="s">
        <v>34</v>
      </c>
      <c r="G1836" s="2" t="s">
        <v>26</v>
      </c>
      <c r="H1836" s="3">
        <v>23682</v>
      </c>
      <c r="I1836" s="2">
        <v>1964</v>
      </c>
      <c r="J1836" s="2">
        <v>1973</v>
      </c>
      <c r="K1836" s="3">
        <v>43677</v>
      </c>
      <c r="L1836" s="2">
        <v>0</v>
      </c>
      <c r="M1836" s="2" t="s">
        <v>28</v>
      </c>
      <c r="N1836" s="2">
        <v>79</v>
      </c>
      <c r="O1836" s="2">
        <v>24.99</v>
      </c>
      <c r="P1836" s="2">
        <v>79.73</v>
      </c>
      <c r="Q1836" s="2">
        <v>97.52</v>
      </c>
      <c r="R1836" s="2">
        <v>200.66</v>
      </c>
      <c r="S1836" s="2">
        <v>200.66</v>
      </c>
      <c r="T1836" s="2">
        <v>24.22</v>
      </c>
      <c r="U1836" s="2">
        <v>559</v>
      </c>
      <c r="V1836" s="2" t="s">
        <v>28</v>
      </c>
      <c r="X1836" s="2"/>
      <c r="Y1836" s="2"/>
    </row>
    <row r="1837" spans="1:25" x14ac:dyDescent="0.25">
      <c r="A1837">
        <v>1836</v>
      </c>
      <c r="B1837" t="s">
        <v>1864</v>
      </c>
      <c r="C1837" s="1">
        <v>12034</v>
      </c>
      <c r="D1837" t="s">
        <v>23</v>
      </c>
      <c r="E1837" s="2" t="s">
        <v>169</v>
      </c>
      <c r="F1837" s="2" t="s">
        <v>34</v>
      </c>
      <c r="G1837" s="2" t="s">
        <v>26</v>
      </c>
      <c r="H1837" s="3">
        <v>20029</v>
      </c>
      <c r="I1837" s="2">
        <v>1954</v>
      </c>
      <c r="J1837" s="2">
        <v>1957</v>
      </c>
      <c r="K1837" s="3">
        <v>43677</v>
      </c>
      <c r="L1837" s="2">
        <v>0</v>
      </c>
      <c r="M1837" s="2" t="s">
        <v>28</v>
      </c>
      <c r="N1837" s="2">
        <v>86</v>
      </c>
      <c r="O1837" s="2">
        <v>21.89</v>
      </c>
      <c r="P1837" s="2">
        <v>86.63</v>
      </c>
      <c r="Q1837" s="2">
        <v>83.91</v>
      </c>
      <c r="R1837" s="2">
        <v>200.66</v>
      </c>
      <c r="S1837" s="2">
        <v>200.66</v>
      </c>
      <c r="T1837" s="2">
        <v>20.84</v>
      </c>
      <c r="U1837" s="2">
        <v>99</v>
      </c>
      <c r="V1837" s="2" t="s">
        <v>28</v>
      </c>
      <c r="X1837" s="2"/>
      <c r="Y1837" s="2"/>
    </row>
    <row r="1838" spans="1:25" x14ac:dyDescent="0.25">
      <c r="A1838">
        <v>1837</v>
      </c>
      <c r="B1838" t="s">
        <v>1865</v>
      </c>
      <c r="C1838" s="1">
        <v>16120</v>
      </c>
      <c r="D1838" t="s">
        <v>23</v>
      </c>
      <c r="E1838" s="2" t="s">
        <v>169</v>
      </c>
      <c r="F1838" s="2" t="s">
        <v>34</v>
      </c>
      <c r="G1838" s="2" t="s">
        <v>26</v>
      </c>
      <c r="H1838" s="3">
        <v>24777</v>
      </c>
      <c r="I1838" s="2">
        <v>1967</v>
      </c>
      <c r="J1838" s="2">
        <v>1973</v>
      </c>
      <c r="K1838" s="3">
        <v>43677</v>
      </c>
      <c r="L1838" s="2">
        <v>0</v>
      </c>
      <c r="M1838" s="2" t="s">
        <v>28</v>
      </c>
      <c r="N1838" s="2">
        <v>75</v>
      </c>
      <c r="O1838" s="2">
        <v>23.7</v>
      </c>
      <c r="P1838" s="2">
        <v>75.45</v>
      </c>
      <c r="Q1838" s="2">
        <v>99.79</v>
      </c>
      <c r="R1838" s="2">
        <v>200.66</v>
      </c>
      <c r="S1838" s="2">
        <v>200.66</v>
      </c>
      <c r="T1838" s="2">
        <v>24.78</v>
      </c>
      <c r="U1838" s="2">
        <v>294</v>
      </c>
      <c r="V1838" s="2" t="s">
        <v>28</v>
      </c>
      <c r="X1838" s="2"/>
      <c r="Y1838" s="2"/>
    </row>
    <row r="1839" spans="1:25" x14ac:dyDescent="0.25">
      <c r="A1839">
        <v>1838</v>
      </c>
      <c r="B1839" t="s">
        <v>1866</v>
      </c>
      <c r="C1839" s="1">
        <v>32443</v>
      </c>
      <c r="D1839" t="s">
        <v>85</v>
      </c>
      <c r="E1839" s="2" t="s">
        <v>1363</v>
      </c>
      <c r="F1839" s="2" t="s">
        <v>34</v>
      </c>
      <c r="G1839" s="2" t="s">
        <v>26</v>
      </c>
      <c r="H1839" s="3">
        <v>40483</v>
      </c>
      <c r="I1839" s="2">
        <v>2010</v>
      </c>
      <c r="J1839" s="2">
        <v>2020</v>
      </c>
      <c r="K1839" s="3">
        <v>43677</v>
      </c>
      <c r="L1839" s="2">
        <v>0</v>
      </c>
      <c r="M1839" s="2" t="s">
        <v>28</v>
      </c>
      <c r="N1839" s="2">
        <v>30</v>
      </c>
      <c r="O1839" s="2">
        <v>22.01</v>
      </c>
      <c r="P1839" s="2">
        <v>30.76</v>
      </c>
      <c r="Q1839" s="2">
        <v>99.79</v>
      </c>
      <c r="R1839" s="2">
        <v>200.66</v>
      </c>
      <c r="S1839" s="2">
        <v>200.66</v>
      </c>
      <c r="T1839" s="2">
        <v>24.78</v>
      </c>
      <c r="U1839" s="2">
        <v>373</v>
      </c>
      <c r="V1839" s="2" t="s">
        <v>28</v>
      </c>
      <c r="X1839" s="2"/>
      <c r="Y1839" s="2"/>
    </row>
    <row r="1840" spans="1:25" x14ac:dyDescent="0.25">
      <c r="A1840">
        <v>1839</v>
      </c>
      <c r="B1840" t="s">
        <v>1867</v>
      </c>
      <c r="C1840" s="1">
        <v>24337</v>
      </c>
      <c r="D1840" t="s">
        <v>23</v>
      </c>
      <c r="E1840" s="2" t="s">
        <v>772</v>
      </c>
      <c r="F1840" s="2" t="s">
        <v>34</v>
      </c>
      <c r="G1840" s="2" t="s">
        <v>26</v>
      </c>
      <c r="H1840" s="3">
        <v>32813</v>
      </c>
      <c r="I1840" s="2">
        <v>1989</v>
      </c>
      <c r="J1840" s="2">
        <v>1995</v>
      </c>
      <c r="K1840" s="3">
        <v>43677</v>
      </c>
      <c r="L1840" s="2">
        <v>0</v>
      </c>
      <c r="M1840" s="2" t="s">
        <v>28</v>
      </c>
      <c r="N1840" s="2">
        <v>52</v>
      </c>
      <c r="O1840" s="2">
        <v>23.21</v>
      </c>
      <c r="P1840" s="2">
        <v>52.95</v>
      </c>
      <c r="Q1840" s="2">
        <v>90.72</v>
      </c>
      <c r="R1840" s="2">
        <v>200.66</v>
      </c>
      <c r="S1840" s="2">
        <v>200.66</v>
      </c>
      <c r="T1840" s="2">
        <v>22.53</v>
      </c>
      <c r="U1840" s="2">
        <v>66</v>
      </c>
      <c r="V1840" s="2" t="s">
        <v>28</v>
      </c>
      <c r="X1840" s="2"/>
      <c r="Y1840" s="2"/>
    </row>
    <row r="1841" spans="1:26" x14ac:dyDescent="0.25">
      <c r="A1841">
        <v>1840</v>
      </c>
      <c r="B1841" t="s">
        <v>1868</v>
      </c>
      <c r="C1841" s="1">
        <v>20758</v>
      </c>
      <c r="D1841" t="s">
        <v>23</v>
      </c>
      <c r="E1841" s="2" t="s">
        <v>280</v>
      </c>
      <c r="F1841" s="2" t="s">
        <v>34</v>
      </c>
      <c r="G1841" s="2" t="s">
        <v>26</v>
      </c>
      <c r="H1841" s="3">
        <v>28795</v>
      </c>
      <c r="I1841" s="2">
        <v>1978</v>
      </c>
      <c r="J1841" s="2">
        <v>1989</v>
      </c>
      <c r="K1841" s="3">
        <v>43677</v>
      </c>
      <c r="L1841" s="2">
        <v>0</v>
      </c>
      <c r="M1841" s="2" t="s">
        <v>28</v>
      </c>
      <c r="N1841" s="2">
        <v>62</v>
      </c>
      <c r="O1841" s="2">
        <v>22</v>
      </c>
      <c r="P1841" s="2">
        <v>62.75</v>
      </c>
      <c r="Q1841" s="2">
        <v>97.52</v>
      </c>
      <c r="R1841" s="2">
        <v>200.66</v>
      </c>
      <c r="S1841" s="2">
        <v>200.66</v>
      </c>
      <c r="T1841" s="2">
        <v>24.22</v>
      </c>
      <c r="U1841" s="2">
        <v>871</v>
      </c>
      <c r="V1841" s="2" t="s">
        <v>28</v>
      </c>
      <c r="X1841" s="2"/>
      <c r="Y1841" s="2"/>
    </row>
    <row r="1842" spans="1:26" x14ac:dyDescent="0.25">
      <c r="A1842">
        <v>1841</v>
      </c>
      <c r="B1842" t="s">
        <v>1869</v>
      </c>
      <c r="C1842" s="1">
        <v>16875</v>
      </c>
      <c r="D1842" t="s">
        <v>23</v>
      </c>
      <c r="E1842" s="2" t="s">
        <v>80</v>
      </c>
      <c r="F1842" s="2" t="s">
        <v>34</v>
      </c>
      <c r="G1842" s="2" t="s">
        <v>26</v>
      </c>
      <c r="H1842" s="3">
        <v>25143</v>
      </c>
      <c r="I1842" s="2">
        <v>1968</v>
      </c>
      <c r="J1842" s="2">
        <v>1981</v>
      </c>
      <c r="K1842" s="3">
        <v>43677</v>
      </c>
      <c r="L1842" s="2">
        <v>0</v>
      </c>
      <c r="M1842" s="2" t="s">
        <v>28</v>
      </c>
      <c r="N1842" s="2">
        <v>73</v>
      </c>
      <c r="O1842" s="2">
        <v>22.64</v>
      </c>
      <c r="P1842" s="2">
        <v>73.38</v>
      </c>
      <c r="Q1842" s="2">
        <v>111.13</v>
      </c>
      <c r="R1842" s="2">
        <v>200.66</v>
      </c>
      <c r="S1842" s="2">
        <v>200.66</v>
      </c>
      <c r="T1842" s="2">
        <v>27.6</v>
      </c>
      <c r="U1842" s="2">
        <v>984</v>
      </c>
      <c r="V1842" s="2" t="s">
        <v>28</v>
      </c>
      <c r="X1842" s="2"/>
      <c r="Y1842" s="2"/>
    </row>
    <row r="1843" spans="1:26" x14ac:dyDescent="0.25">
      <c r="A1843">
        <v>1842</v>
      </c>
      <c r="B1843" t="s">
        <v>1870</v>
      </c>
      <c r="C1843" s="1">
        <v>21151</v>
      </c>
      <c r="D1843" t="s">
        <v>23</v>
      </c>
      <c r="E1843" s="2" t="s">
        <v>169</v>
      </c>
      <c r="F1843" s="2" t="s">
        <v>34</v>
      </c>
      <c r="G1843" s="2" t="s">
        <v>26</v>
      </c>
      <c r="H1843" s="3">
        <v>29526</v>
      </c>
      <c r="I1843" s="2">
        <v>1980</v>
      </c>
      <c r="J1843" s="2">
        <v>1981</v>
      </c>
      <c r="K1843" s="3">
        <v>43677</v>
      </c>
      <c r="L1843" s="2">
        <v>0</v>
      </c>
      <c r="M1843" s="2" t="s">
        <v>28</v>
      </c>
      <c r="N1843" s="2">
        <v>61</v>
      </c>
      <c r="O1843" s="2">
        <v>22.93</v>
      </c>
      <c r="P1843" s="2">
        <v>61.67</v>
      </c>
      <c r="Q1843" s="2">
        <v>95.25</v>
      </c>
      <c r="R1843" s="2">
        <v>200.66</v>
      </c>
      <c r="S1843" s="2">
        <v>200.66</v>
      </c>
      <c r="T1843" s="2">
        <v>23.66</v>
      </c>
      <c r="U1843" s="2">
        <v>24</v>
      </c>
      <c r="V1843" s="2" t="s">
        <v>28</v>
      </c>
      <c r="X1843" s="2"/>
      <c r="Y1843" s="2"/>
    </row>
    <row r="1844" spans="1:26" x14ac:dyDescent="0.25">
      <c r="A1844">
        <v>1843</v>
      </c>
      <c r="B1844" t="s">
        <v>1871</v>
      </c>
      <c r="C1844" s="1">
        <v>18978</v>
      </c>
      <c r="D1844" t="s">
        <v>23</v>
      </c>
      <c r="E1844" s="2" t="s">
        <v>280</v>
      </c>
      <c r="F1844" s="2" t="s">
        <v>34</v>
      </c>
      <c r="G1844" s="2" t="s">
        <v>30</v>
      </c>
      <c r="H1844" s="3">
        <v>28065</v>
      </c>
      <c r="I1844" s="2">
        <v>1976</v>
      </c>
      <c r="J1844" s="2">
        <v>1983</v>
      </c>
      <c r="K1844" s="3">
        <v>43677</v>
      </c>
      <c r="L1844" s="2">
        <v>0</v>
      </c>
      <c r="M1844" s="2" t="s">
        <v>28</v>
      </c>
      <c r="N1844" s="2">
        <v>67</v>
      </c>
      <c r="O1844" s="2">
        <v>24.88</v>
      </c>
      <c r="P1844" s="2">
        <v>67.62</v>
      </c>
      <c r="Q1844" s="2">
        <v>88.45</v>
      </c>
      <c r="R1844" s="2">
        <v>200.66</v>
      </c>
      <c r="S1844" s="2">
        <v>200.66</v>
      </c>
      <c r="T1844" s="2">
        <v>21.97</v>
      </c>
      <c r="U1844" s="2">
        <v>434</v>
      </c>
      <c r="V1844" s="2" t="s">
        <v>28</v>
      </c>
      <c r="X1844" s="2"/>
      <c r="Y1844" s="2"/>
    </row>
    <row r="1845" spans="1:26" x14ac:dyDescent="0.25">
      <c r="A1845">
        <v>1844</v>
      </c>
      <c r="B1845" t="s">
        <v>1872</v>
      </c>
      <c r="C1845" s="1">
        <v>21711</v>
      </c>
      <c r="D1845" t="s">
        <v>23</v>
      </c>
      <c r="E1845" s="2" t="s">
        <v>169</v>
      </c>
      <c r="F1845" s="2" t="s">
        <v>34</v>
      </c>
      <c r="G1845" s="2" t="s">
        <v>26</v>
      </c>
      <c r="H1845" s="3">
        <v>29891</v>
      </c>
      <c r="I1845" s="2">
        <v>1981</v>
      </c>
      <c r="J1845" s="2">
        <v>1990</v>
      </c>
      <c r="K1845" s="3">
        <v>43677</v>
      </c>
      <c r="L1845" s="2">
        <v>0</v>
      </c>
      <c r="M1845" s="2" t="s">
        <v>28</v>
      </c>
      <c r="N1845" s="2">
        <v>60</v>
      </c>
      <c r="O1845" s="2">
        <v>22.4</v>
      </c>
      <c r="P1845" s="2">
        <v>60.14</v>
      </c>
      <c r="Q1845" s="2">
        <v>99.79</v>
      </c>
      <c r="R1845" s="2">
        <v>200.66</v>
      </c>
      <c r="S1845" s="2">
        <v>200.66</v>
      </c>
      <c r="T1845" s="2">
        <v>24.78</v>
      </c>
      <c r="U1845" s="2">
        <v>576</v>
      </c>
      <c r="V1845" s="2" t="s">
        <v>28</v>
      </c>
      <c r="X1845" s="2"/>
      <c r="Y1845" s="2"/>
    </row>
    <row r="1846" spans="1:26" x14ac:dyDescent="0.25">
      <c r="A1846">
        <v>1845</v>
      </c>
      <c r="B1846" t="s">
        <v>1873</v>
      </c>
      <c r="C1846" s="1">
        <v>21487</v>
      </c>
      <c r="D1846" t="s">
        <v>23</v>
      </c>
      <c r="E1846" s="2" t="s">
        <v>169</v>
      </c>
      <c r="F1846" s="2" t="s">
        <v>34</v>
      </c>
      <c r="G1846" s="2" t="s">
        <v>30</v>
      </c>
      <c r="H1846" s="3">
        <v>29891</v>
      </c>
      <c r="I1846" s="2">
        <v>1981</v>
      </c>
      <c r="J1846" s="2">
        <v>1988</v>
      </c>
      <c r="K1846" s="3">
        <v>43677</v>
      </c>
      <c r="L1846" s="2">
        <v>0</v>
      </c>
      <c r="M1846" s="2" t="s">
        <v>28</v>
      </c>
      <c r="N1846" s="2">
        <v>60</v>
      </c>
      <c r="O1846" s="2">
        <v>23.01</v>
      </c>
      <c r="P1846" s="2">
        <v>60.75</v>
      </c>
      <c r="Q1846" s="2">
        <v>95.25</v>
      </c>
      <c r="R1846" s="2">
        <v>200.66</v>
      </c>
      <c r="S1846" s="2">
        <v>200.66</v>
      </c>
      <c r="T1846" s="2">
        <v>23.66</v>
      </c>
      <c r="U1846" s="2">
        <v>510</v>
      </c>
      <c r="V1846" s="2" t="s">
        <v>28</v>
      </c>
      <c r="X1846" s="2"/>
      <c r="Y1846" s="2"/>
    </row>
    <row r="1847" spans="1:26" x14ac:dyDescent="0.25">
      <c r="A1847">
        <v>1846</v>
      </c>
      <c r="B1847" t="s">
        <v>1874</v>
      </c>
      <c r="C1847" s="1">
        <v>30749</v>
      </c>
      <c r="D1847" t="s">
        <v>23</v>
      </c>
      <c r="E1847" s="2" t="s">
        <v>1363</v>
      </c>
      <c r="F1847" s="2" t="s">
        <v>25</v>
      </c>
      <c r="G1847" s="2" t="s">
        <v>30</v>
      </c>
      <c r="H1847" s="3">
        <v>38292</v>
      </c>
      <c r="I1847" s="2">
        <v>2004</v>
      </c>
      <c r="J1847" s="2">
        <v>2017</v>
      </c>
      <c r="K1847" s="3">
        <v>43677</v>
      </c>
      <c r="L1847" s="2">
        <v>0</v>
      </c>
      <c r="M1847" s="2" t="s">
        <v>28</v>
      </c>
      <c r="N1847" s="2">
        <v>35</v>
      </c>
      <c r="O1847" s="2">
        <v>20.65</v>
      </c>
      <c r="P1847" s="2">
        <v>35.39</v>
      </c>
      <c r="Q1847" s="2">
        <v>88.45</v>
      </c>
      <c r="R1847" s="2">
        <v>200.66</v>
      </c>
      <c r="S1847" s="2">
        <v>200.66</v>
      </c>
      <c r="T1847" s="2">
        <v>21.97</v>
      </c>
      <c r="U1847" s="2">
        <v>478</v>
      </c>
      <c r="V1847" s="2" t="s">
        <v>28</v>
      </c>
      <c r="X1847" s="2"/>
      <c r="Y1847" s="2"/>
    </row>
    <row r="1848" spans="1:26" x14ac:dyDescent="0.25">
      <c r="A1848">
        <v>1847</v>
      </c>
      <c r="B1848" t="s">
        <v>1875</v>
      </c>
      <c r="C1848" s="1">
        <v>19923</v>
      </c>
      <c r="D1848" t="s">
        <v>23</v>
      </c>
      <c r="E1848" s="2" t="s">
        <v>169</v>
      </c>
      <c r="F1848" s="2" t="s">
        <v>34</v>
      </c>
      <c r="G1848" s="2" t="s">
        <v>30</v>
      </c>
      <c r="H1848" s="3">
        <v>28065</v>
      </c>
      <c r="I1848" s="2">
        <v>1976</v>
      </c>
      <c r="J1848" s="2">
        <v>1984</v>
      </c>
      <c r="K1848" s="3">
        <v>43677</v>
      </c>
      <c r="L1848" s="2">
        <v>0</v>
      </c>
      <c r="M1848" s="2" t="s">
        <v>28</v>
      </c>
      <c r="N1848" s="2">
        <v>65</v>
      </c>
      <c r="O1848" s="2">
        <v>22.29</v>
      </c>
      <c r="P1848" s="2">
        <v>65.03</v>
      </c>
      <c r="Q1848" s="2">
        <v>86.18</v>
      </c>
      <c r="R1848" s="2">
        <v>200.66</v>
      </c>
      <c r="S1848" s="2">
        <v>200.66</v>
      </c>
      <c r="T1848" s="2">
        <v>21.4</v>
      </c>
      <c r="U1848" s="2">
        <v>565</v>
      </c>
      <c r="V1848" s="2" t="s">
        <v>28</v>
      </c>
      <c r="X1848" s="2"/>
      <c r="Y1848" s="2"/>
    </row>
    <row r="1849" spans="1:26" x14ac:dyDescent="0.25">
      <c r="A1849">
        <v>1848</v>
      </c>
      <c r="B1849" t="s">
        <v>1876</v>
      </c>
      <c r="C1849" s="1">
        <v>30155</v>
      </c>
      <c r="D1849" t="s">
        <v>23</v>
      </c>
      <c r="E1849" s="2" t="s">
        <v>169</v>
      </c>
      <c r="F1849" s="2" t="s">
        <v>34</v>
      </c>
      <c r="G1849" s="2" t="s">
        <v>26</v>
      </c>
      <c r="H1849" s="3">
        <v>37196</v>
      </c>
      <c r="I1849" s="2">
        <v>2001</v>
      </c>
      <c r="J1849" s="2">
        <v>2015</v>
      </c>
      <c r="K1849" s="3">
        <v>43677</v>
      </c>
      <c r="L1849" s="2">
        <v>0</v>
      </c>
      <c r="M1849" s="2" t="s">
        <v>28</v>
      </c>
      <c r="N1849" s="2">
        <v>37</v>
      </c>
      <c r="O1849" s="2">
        <v>19.28</v>
      </c>
      <c r="P1849" s="2">
        <v>37.020000000000003</v>
      </c>
      <c r="Q1849" s="2">
        <v>97.52</v>
      </c>
      <c r="R1849" s="2">
        <v>200.66</v>
      </c>
      <c r="S1849" s="2">
        <v>200.66</v>
      </c>
      <c r="T1849" s="2">
        <v>24.22</v>
      </c>
      <c r="U1849" s="2">
        <v>827</v>
      </c>
      <c r="V1849" s="2" t="s">
        <v>28</v>
      </c>
      <c r="X1849" s="2"/>
      <c r="Y1849" s="2"/>
    </row>
    <row r="1850" spans="1:26" x14ac:dyDescent="0.25">
      <c r="A1850">
        <v>1849</v>
      </c>
      <c r="B1850" t="s">
        <v>1877</v>
      </c>
      <c r="C1850" s="1">
        <v>16194</v>
      </c>
      <c r="D1850" t="s">
        <v>23</v>
      </c>
      <c r="E1850" s="2" t="s">
        <v>169</v>
      </c>
      <c r="F1850" s="2" t="s">
        <v>34</v>
      </c>
      <c r="G1850" s="2" t="s">
        <v>26</v>
      </c>
      <c r="H1850" s="3">
        <v>24412</v>
      </c>
      <c r="I1850" s="2">
        <v>1966</v>
      </c>
      <c r="J1850" s="2">
        <v>1968</v>
      </c>
      <c r="K1850" s="3">
        <v>31427</v>
      </c>
      <c r="L1850" s="2">
        <v>1</v>
      </c>
      <c r="M1850" s="2" t="s">
        <v>27</v>
      </c>
      <c r="N1850" s="2">
        <v>41</v>
      </c>
      <c r="O1850" s="2">
        <v>22.5</v>
      </c>
      <c r="P1850" s="2">
        <v>41.71</v>
      </c>
      <c r="Q1850" s="2">
        <v>95.25</v>
      </c>
      <c r="R1850" s="2">
        <v>200.66</v>
      </c>
      <c r="S1850" s="2">
        <v>200.66</v>
      </c>
      <c r="T1850" s="2">
        <v>23.66</v>
      </c>
      <c r="U1850" s="2">
        <v>63</v>
      </c>
      <c r="V1850" s="2" t="s">
        <v>28</v>
      </c>
      <c r="W1850" s="2" t="s">
        <v>4384</v>
      </c>
      <c r="X1850" s="2" t="str">
        <f>V1850</f>
        <v>No</v>
      </c>
      <c r="Y1850" s="2" t="s">
        <v>4391</v>
      </c>
      <c r="Z1850" s="2" t="s">
        <v>4896</v>
      </c>
    </row>
    <row r="1851" spans="1:26" x14ac:dyDescent="0.25">
      <c r="A1851">
        <v>1850</v>
      </c>
      <c r="B1851" t="s">
        <v>1878</v>
      </c>
      <c r="C1851" s="1">
        <v>26352</v>
      </c>
      <c r="D1851" t="s">
        <v>23</v>
      </c>
      <c r="E1851" s="2" t="s">
        <v>169</v>
      </c>
      <c r="F1851" s="2" t="s">
        <v>34</v>
      </c>
      <c r="G1851" s="2" t="s">
        <v>26</v>
      </c>
      <c r="H1851" s="3">
        <v>34639</v>
      </c>
      <c r="I1851" s="2">
        <v>1994</v>
      </c>
      <c r="J1851" s="2">
        <v>1999</v>
      </c>
      <c r="K1851" s="3">
        <v>43677</v>
      </c>
      <c r="L1851" s="2">
        <v>0</v>
      </c>
      <c r="M1851" s="2" t="s">
        <v>28</v>
      </c>
      <c r="N1851" s="2">
        <v>47</v>
      </c>
      <c r="O1851" s="2">
        <v>22.69</v>
      </c>
      <c r="P1851" s="2">
        <v>47.43</v>
      </c>
      <c r="Q1851" s="2">
        <v>86.18</v>
      </c>
      <c r="R1851" s="2">
        <v>200.66</v>
      </c>
      <c r="S1851" s="2">
        <v>200.66</v>
      </c>
      <c r="T1851" s="2">
        <v>21.4</v>
      </c>
      <c r="U1851" s="2">
        <v>102</v>
      </c>
      <c r="V1851" s="2" t="s">
        <v>28</v>
      </c>
      <c r="X1851" s="2"/>
      <c r="Y1851" s="2"/>
    </row>
    <row r="1852" spans="1:26" x14ac:dyDescent="0.25">
      <c r="A1852">
        <v>1851</v>
      </c>
      <c r="B1852" t="s">
        <v>1879</v>
      </c>
      <c r="C1852" s="1">
        <v>18464</v>
      </c>
      <c r="D1852" t="s">
        <v>23</v>
      </c>
      <c r="E1852" s="2" t="s">
        <v>169</v>
      </c>
      <c r="F1852" s="2" t="s">
        <v>34</v>
      </c>
      <c r="G1852" s="2" t="s">
        <v>26</v>
      </c>
      <c r="H1852" s="3">
        <v>26969</v>
      </c>
      <c r="I1852" s="2">
        <v>1973</v>
      </c>
      <c r="J1852" s="2">
        <v>1980</v>
      </c>
      <c r="K1852" s="3">
        <v>39738</v>
      </c>
      <c r="L1852" s="2">
        <v>1</v>
      </c>
      <c r="M1852" s="2" t="s">
        <v>27</v>
      </c>
      <c r="N1852" s="2">
        <v>58</v>
      </c>
      <c r="O1852" s="2">
        <v>23.29</v>
      </c>
      <c r="P1852" s="2">
        <v>58.25</v>
      </c>
      <c r="Q1852" s="2">
        <v>88.45</v>
      </c>
      <c r="R1852" s="2">
        <v>200.66</v>
      </c>
      <c r="S1852" s="2">
        <v>200.66</v>
      </c>
      <c r="T1852" s="2">
        <v>21.97</v>
      </c>
      <c r="U1852" s="2">
        <v>453</v>
      </c>
      <c r="V1852" s="2" t="s">
        <v>28</v>
      </c>
      <c r="W1852" s="2" t="s">
        <v>4414</v>
      </c>
      <c r="X1852" s="2" t="str">
        <f>V1852</f>
        <v>No</v>
      </c>
      <c r="Y1852" s="2" t="s">
        <v>4401</v>
      </c>
      <c r="Z1852" s="2" t="s">
        <v>4469</v>
      </c>
    </row>
    <row r="1853" spans="1:26" x14ac:dyDescent="0.25">
      <c r="A1853">
        <v>1852</v>
      </c>
      <c r="B1853" t="s">
        <v>1880</v>
      </c>
      <c r="C1853" s="1">
        <v>31750</v>
      </c>
      <c r="D1853" t="s">
        <v>23</v>
      </c>
      <c r="E1853" s="2" t="s">
        <v>772</v>
      </c>
      <c r="F1853" s="2" t="s">
        <v>34</v>
      </c>
      <c r="G1853" s="2" t="s">
        <v>26</v>
      </c>
      <c r="H1853" s="3">
        <v>38657</v>
      </c>
      <c r="I1853" s="2">
        <v>2005</v>
      </c>
      <c r="J1853" s="2">
        <v>2015</v>
      </c>
      <c r="K1853" s="3">
        <v>43677</v>
      </c>
      <c r="L1853" s="2">
        <v>0</v>
      </c>
      <c r="M1853" s="2" t="s">
        <v>28</v>
      </c>
      <c r="N1853" s="2">
        <v>32</v>
      </c>
      <c r="O1853" s="2">
        <v>18.91</v>
      </c>
      <c r="P1853" s="2">
        <v>32.65</v>
      </c>
      <c r="Q1853" s="2">
        <v>104.33</v>
      </c>
      <c r="R1853" s="2">
        <v>200.66</v>
      </c>
      <c r="S1853" s="2">
        <v>200.66</v>
      </c>
      <c r="T1853" s="2">
        <v>25.91</v>
      </c>
      <c r="U1853" s="2">
        <v>570</v>
      </c>
      <c r="V1853" s="2" t="s">
        <v>28</v>
      </c>
      <c r="X1853" s="2"/>
      <c r="Y1853" s="2"/>
    </row>
    <row r="1854" spans="1:26" x14ac:dyDescent="0.25">
      <c r="A1854">
        <v>1853</v>
      </c>
      <c r="B1854" t="s">
        <v>1881</v>
      </c>
      <c r="C1854" s="1">
        <v>19204</v>
      </c>
      <c r="D1854" t="s">
        <v>23</v>
      </c>
      <c r="E1854" s="2" t="s">
        <v>280</v>
      </c>
      <c r="F1854" s="2" t="s">
        <v>34</v>
      </c>
      <c r="G1854" s="2" t="s">
        <v>30</v>
      </c>
      <c r="H1854" s="3">
        <v>27334</v>
      </c>
      <c r="I1854" s="2">
        <v>1974</v>
      </c>
      <c r="J1854" s="2">
        <v>1987</v>
      </c>
      <c r="K1854" s="3">
        <v>43677</v>
      </c>
      <c r="L1854" s="2">
        <v>0</v>
      </c>
      <c r="M1854" s="2" t="s">
        <v>28</v>
      </c>
      <c r="N1854" s="2">
        <v>67</v>
      </c>
      <c r="O1854" s="2">
        <v>22.26</v>
      </c>
      <c r="P1854" s="2">
        <v>67</v>
      </c>
      <c r="Q1854" s="2">
        <v>97.52</v>
      </c>
      <c r="R1854" s="2">
        <v>200.66</v>
      </c>
      <c r="S1854" s="2">
        <v>200.66</v>
      </c>
      <c r="T1854" s="2">
        <v>24.22</v>
      </c>
      <c r="U1854" s="2">
        <v>906</v>
      </c>
      <c r="V1854" s="2" t="s">
        <v>28</v>
      </c>
      <c r="X1854" s="2"/>
      <c r="Y1854" s="2"/>
    </row>
    <row r="1855" spans="1:26" x14ac:dyDescent="0.25">
      <c r="A1855">
        <v>1854</v>
      </c>
      <c r="B1855" t="s">
        <v>1882</v>
      </c>
      <c r="C1855" s="1">
        <v>18606</v>
      </c>
      <c r="D1855" t="s">
        <v>23</v>
      </c>
      <c r="E1855" s="2" t="s">
        <v>169</v>
      </c>
      <c r="F1855" s="2" t="s">
        <v>34</v>
      </c>
      <c r="G1855" s="2" t="s">
        <v>26</v>
      </c>
      <c r="H1855" s="3">
        <v>27334</v>
      </c>
      <c r="I1855" s="2">
        <v>1974</v>
      </c>
      <c r="J1855" s="2">
        <v>1975</v>
      </c>
      <c r="K1855" s="3">
        <v>43677</v>
      </c>
      <c r="L1855" s="2">
        <v>0</v>
      </c>
      <c r="M1855" s="2" t="s">
        <v>28</v>
      </c>
      <c r="N1855" s="2">
        <v>68</v>
      </c>
      <c r="O1855" s="2">
        <v>23.9</v>
      </c>
      <c r="P1855" s="2">
        <v>68.64</v>
      </c>
      <c r="Q1855" s="2">
        <v>90.72</v>
      </c>
      <c r="R1855" s="2">
        <v>200.66</v>
      </c>
      <c r="S1855" s="2">
        <v>200.66</v>
      </c>
      <c r="T1855" s="2">
        <v>22.53</v>
      </c>
      <c r="U1855" s="2">
        <v>33</v>
      </c>
      <c r="V1855" s="2" t="s">
        <v>28</v>
      </c>
      <c r="X1855" s="2"/>
      <c r="Y1855" s="2"/>
    </row>
    <row r="1856" spans="1:26" x14ac:dyDescent="0.25">
      <c r="A1856">
        <v>1855</v>
      </c>
      <c r="B1856" t="s">
        <v>1883</v>
      </c>
      <c r="C1856" s="1">
        <v>29247</v>
      </c>
      <c r="D1856" t="s">
        <v>23</v>
      </c>
      <c r="E1856" s="2" t="s">
        <v>1363</v>
      </c>
      <c r="F1856" s="2" t="s">
        <v>25</v>
      </c>
      <c r="G1856" s="2" t="s">
        <v>30</v>
      </c>
      <c r="H1856" s="3">
        <v>37561</v>
      </c>
      <c r="I1856" s="2">
        <v>2002</v>
      </c>
      <c r="J1856" s="2">
        <v>2006</v>
      </c>
      <c r="K1856" s="3">
        <v>43677</v>
      </c>
      <c r="L1856" s="2">
        <v>0</v>
      </c>
      <c r="M1856" s="2" t="s">
        <v>28</v>
      </c>
      <c r="N1856" s="2">
        <v>39</v>
      </c>
      <c r="O1856" s="2">
        <v>22.76</v>
      </c>
      <c r="P1856" s="2">
        <v>39.51</v>
      </c>
      <c r="Q1856" s="2">
        <v>94.35</v>
      </c>
      <c r="R1856" s="2">
        <v>200.66</v>
      </c>
      <c r="S1856" s="2">
        <v>200.66</v>
      </c>
      <c r="T1856" s="2">
        <v>23.43</v>
      </c>
      <c r="U1856" s="2">
        <v>247</v>
      </c>
      <c r="V1856" s="2" t="s">
        <v>28</v>
      </c>
      <c r="X1856" s="2"/>
      <c r="Y1856" s="2"/>
    </row>
    <row r="1857" spans="1:25" x14ac:dyDescent="0.25">
      <c r="A1857">
        <v>1856</v>
      </c>
      <c r="B1857" t="s">
        <v>1884</v>
      </c>
      <c r="C1857" s="1">
        <v>30245</v>
      </c>
      <c r="D1857" t="s">
        <v>23</v>
      </c>
      <c r="E1857" s="2" t="s">
        <v>772</v>
      </c>
      <c r="F1857" s="2" t="s">
        <v>34</v>
      </c>
      <c r="G1857" s="2" t="s">
        <v>26</v>
      </c>
      <c r="H1857" s="3">
        <v>39022</v>
      </c>
      <c r="I1857" s="2">
        <v>2006</v>
      </c>
      <c r="J1857" s="2">
        <v>2013</v>
      </c>
      <c r="K1857" s="3">
        <v>43677</v>
      </c>
      <c r="L1857" s="2">
        <v>0</v>
      </c>
      <c r="M1857" s="2" t="s">
        <v>28</v>
      </c>
      <c r="N1857" s="2">
        <v>36</v>
      </c>
      <c r="O1857" s="2">
        <v>24.03</v>
      </c>
      <c r="P1857" s="2">
        <v>36.770000000000003</v>
      </c>
      <c r="Q1857" s="2">
        <v>90.72</v>
      </c>
      <c r="R1857" s="2">
        <v>200.66</v>
      </c>
      <c r="S1857" s="2">
        <v>200.66</v>
      </c>
      <c r="T1857" s="2">
        <v>22.53</v>
      </c>
      <c r="U1857" s="2">
        <v>67</v>
      </c>
      <c r="V1857" s="2" t="s">
        <v>28</v>
      </c>
      <c r="X1857" s="2"/>
      <c r="Y1857" s="2"/>
    </row>
    <row r="1858" spans="1:25" x14ac:dyDescent="0.25">
      <c r="A1858">
        <v>1857</v>
      </c>
      <c r="B1858" t="s">
        <v>1885</v>
      </c>
      <c r="C1858" s="1">
        <v>21276</v>
      </c>
      <c r="D1858" t="s">
        <v>23</v>
      </c>
      <c r="E1858" s="2" t="s">
        <v>169</v>
      </c>
      <c r="F1858" s="2" t="s">
        <v>34</v>
      </c>
      <c r="G1858" s="2" t="s">
        <v>26</v>
      </c>
      <c r="H1858" s="3">
        <v>29526</v>
      </c>
      <c r="I1858" s="2">
        <v>1980</v>
      </c>
      <c r="J1858" s="2">
        <v>1983</v>
      </c>
      <c r="K1858" s="3">
        <v>43677</v>
      </c>
      <c r="L1858" s="2">
        <v>0</v>
      </c>
      <c r="M1858" s="2" t="s">
        <v>28</v>
      </c>
      <c r="N1858" s="2">
        <v>61</v>
      </c>
      <c r="O1858" s="2">
        <v>22.59</v>
      </c>
      <c r="P1858" s="2">
        <v>61.33</v>
      </c>
      <c r="Q1858" s="2">
        <v>88.45</v>
      </c>
      <c r="R1858" s="2">
        <v>200.66</v>
      </c>
      <c r="S1858" s="2">
        <v>200.66</v>
      </c>
      <c r="T1858" s="2">
        <v>21.97</v>
      </c>
      <c r="U1858" s="2">
        <v>114</v>
      </c>
      <c r="V1858" s="2" t="s">
        <v>28</v>
      </c>
      <c r="X1858" s="2"/>
      <c r="Y1858" s="2"/>
    </row>
    <row r="1859" spans="1:25" x14ac:dyDescent="0.25">
      <c r="A1859">
        <v>1858</v>
      </c>
      <c r="B1859" t="s">
        <v>1886</v>
      </c>
      <c r="C1859" s="1">
        <v>21927</v>
      </c>
      <c r="D1859" t="s">
        <v>23</v>
      </c>
      <c r="E1859" s="2" t="s">
        <v>280</v>
      </c>
      <c r="F1859" s="2" t="s">
        <v>25</v>
      </c>
      <c r="G1859" s="2" t="s">
        <v>26</v>
      </c>
      <c r="H1859" s="3">
        <v>30256</v>
      </c>
      <c r="I1859" s="2">
        <v>1982</v>
      </c>
      <c r="J1859" s="2">
        <v>1999</v>
      </c>
      <c r="K1859" s="3">
        <v>43677</v>
      </c>
      <c r="L1859" s="2">
        <v>0</v>
      </c>
      <c r="M1859" s="2" t="s">
        <v>28</v>
      </c>
      <c r="N1859" s="2">
        <v>59</v>
      </c>
      <c r="O1859" s="2">
        <v>22.8</v>
      </c>
      <c r="P1859" s="2">
        <v>59.55</v>
      </c>
      <c r="Q1859" s="2">
        <v>90.72</v>
      </c>
      <c r="R1859" s="2">
        <v>200.66</v>
      </c>
      <c r="S1859" s="2">
        <v>200.66</v>
      </c>
      <c r="T1859" s="2">
        <v>22.53</v>
      </c>
      <c r="U1859" s="2">
        <v>1074</v>
      </c>
      <c r="V1859" s="2" t="s">
        <v>28</v>
      </c>
      <c r="X1859" s="2"/>
      <c r="Y1859" s="2"/>
    </row>
    <row r="1860" spans="1:25" x14ac:dyDescent="0.25">
      <c r="A1860">
        <v>1859</v>
      </c>
      <c r="B1860" t="s">
        <v>1887</v>
      </c>
      <c r="C1860" s="1">
        <v>18711</v>
      </c>
      <c r="D1860" t="s">
        <v>23</v>
      </c>
      <c r="E1860" s="2" t="s">
        <v>80</v>
      </c>
      <c r="F1860" s="2" t="s">
        <v>34</v>
      </c>
      <c r="G1860" s="2" t="s">
        <v>26</v>
      </c>
      <c r="H1860" s="3">
        <v>27334</v>
      </c>
      <c r="I1860" s="2">
        <v>1974</v>
      </c>
      <c r="J1860" s="2">
        <v>1979</v>
      </c>
      <c r="K1860" s="3">
        <v>43677</v>
      </c>
      <c r="L1860" s="2">
        <v>0</v>
      </c>
      <c r="M1860" s="2" t="s">
        <v>28</v>
      </c>
      <c r="N1860" s="2">
        <v>68</v>
      </c>
      <c r="O1860" s="2">
        <v>23.61</v>
      </c>
      <c r="P1860" s="2">
        <v>68.349999999999994</v>
      </c>
      <c r="Q1860" s="2">
        <v>104.33</v>
      </c>
      <c r="R1860" s="2">
        <v>200.66</v>
      </c>
      <c r="S1860" s="2">
        <v>200.66</v>
      </c>
      <c r="T1860" s="2">
        <v>25.91</v>
      </c>
      <c r="U1860" s="2">
        <v>146</v>
      </c>
      <c r="V1860" s="2" t="s">
        <v>28</v>
      </c>
      <c r="X1860" s="2"/>
      <c r="Y1860" s="2"/>
    </row>
    <row r="1861" spans="1:25" x14ac:dyDescent="0.25">
      <c r="A1861">
        <v>1860</v>
      </c>
      <c r="B1861" t="s">
        <v>1888</v>
      </c>
      <c r="C1861" s="1">
        <v>31734</v>
      </c>
      <c r="D1861" t="s">
        <v>23</v>
      </c>
      <c r="E1861" s="2" t="s">
        <v>169</v>
      </c>
      <c r="F1861" s="2" t="s">
        <v>34</v>
      </c>
      <c r="G1861" s="2" t="s">
        <v>26</v>
      </c>
      <c r="H1861" s="3">
        <v>39442</v>
      </c>
      <c r="I1861" s="2">
        <v>2007</v>
      </c>
      <c r="J1861" s="2">
        <v>2009</v>
      </c>
      <c r="K1861" s="3">
        <v>43677</v>
      </c>
      <c r="L1861" s="2">
        <v>0</v>
      </c>
      <c r="M1861" s="2" t="s">
        <v>28</v>
      </c>
      <c r="N1861" s="2">
        <v>32</v>
      </c>
      <c r="O1861" s="2">
        <v>21.1</v>
      </c>
      <c r="P1861" s="2">
        <v>32.700000000000003</v>
      </c>
      <c r="Q1861" s="2">
        <v>92.99</v>
      </c>
      <c r="R1861" s="2">
        <v>200.66</v>
      </c>
      <c r="S1861" s="2">
        <v>200.66</v>
      </c>
      <c r="T1861" s="2">
        <v>23.09</v>
      </c>
      <c r="U1861" s="2">
        <v>13</v>
      </c>
      <c r="V1861" s="2" t="s">
        <v>28</v>
      </c>
      <c r="X1861" s="2"/>
      <c r="Y1861" s="2"/>
    </row>
    <row r="1862" spans="1:25" x14ac:dyDescent="0.25">
      <c r="A1862">
        <v>1861</v>
      </c>
      <c r="B1862" t="s">
        <v>1889</v>
      </c>
      <c r="C1862" s="1">
        <v>23811</v>
      </c>
      <c r="D1862" t="s">
        <v>23</v>
      </c>
      <c r="E1862" s="2" t="s">
        <v>169</v>
      </c>
      <c r="F1862" s="2" t="s">
        <v>34</v>
      </c>
      <c r="G1862" s="2" t="s">
        <v>26</v>
      </c>
      <c r="H1862" s="3">
        <v>31352</v>
      </c>
      <c r="I1862" s="2">
        <v>1985</v>
      </c>
      <c r="J1862" s="2">
        <v>1987</v>
      </c>
      <c r="K1862" s="3">
        <v>43677</v>
      </c>
      <c r="L1862" s="2">
        <v>0</v>
      </c>
      <c r="M1862" s="2" t="s">
        <v>28</v>
      </c>
      <c r="N1862" s="2">
        <v>54</v>
      </c>
      <c r="O1862" s="2">
        <v>20.65</v>
      </c>
      <c r="P1862" s="2">
        <v>54.39</v>
      </c>
      <c r="Q1862" s="2">
        <v>86.18</v>
      </c>
      <c r="R1862" s="2">
        <v>200.66</v>
      </c>
      <c r="S1862" s="2">
        <v>200.66</v>
      </c>
      <c r="T1862" s="2">
        <v>21.4</v>
      </c>
      <c r="U1862" s="2">
        <v>58</v>
      </c>
      <c r="V1862" s="2" t="s">
        <v>28</v>
      </c>
      <c r="X1862" s="2"/>
      <c r="Y1862" s="2"/>
    </row>
    <row r="1863" spans="1:25" x14ac:dyDescent="0.25">
      <c r="A1863">
        <v>1862</v>
      </c>
      <c r="B1863" t="s">
        <v>1890</v>
      </c>
      <c r="C1863" s="1">
        <v>23441</v>
      </c>
      <c r="D1863" t="s">
        <v>23</v>
      </c>
      <c r="E1863" s="2" t="s">
        <v>280</v>
      </c>
      <c r="F1863" s="2" t="s">
        <v>34</v>
      </c>
      <c r="G1863" s="2" t="s">
        <v>26</v>
      </c>
      <c r="H1863" s="3">
        <v>32082</v>
      </c>
      <c r="I1863" s="2">
        <v>1987</v>
      </c>
      <c r="J1863" s="2">
        <v>1997</v>
      </c>
      <c r="K1863" s="3">
        <v>43677</v>
      </c>
      <c r="L1863" s="2">
        <v>0</v>
      </c>
      <c r="M1863" s="2" t="s">
        <v>28</v>
      </c>
      <c r="N1863" s="2">
        <v>55</v>
      </c>
      <c r="O1863" s="2">
        <v>23.66</v>
      </c>
      <c r="P1863" s="2">
        <v>55.4</v>
      </c>
      <c r="Q1863" s="2">
        <v>86.18</v>
      </c>
      <c r="R1863" s="2">
        <v>200.66</v>
      </c>
      <c r="S1863" s="2">
        <v>200.66</v>
      </c>
      <c r="T1863" s="2">
        <v>21.4</v>
      </c>
      <c r="U1863" s="2">
        <v>599</v>
      </c>
      <c r="V1863" s="2" t="s">
        <v>28</v>
      </c>
      <c r="X1863" s="2"/>
      <c r="Y1863" s="2"/>
    </row>
    <row r="1864" spans="1:25" x14ac:dyDescent="0.25">
      <c r="A1864">
        <v>1863</v>
      </c>
      <c r="B1864" t="s">
        <v>1891</v>
      </c>
      <c r="C1864" s="1">
        <v>21211</v>
      </c>
      <c r="D1864" t="s">
        <v>23</v>
      </c>
      <c r="E1864" s="2" t="s">
        <v>280</v>
      </c>
      <c r="F1864" s="2" t="s">
        <v>34</v>
      </c>
      <c r="G1864" s="2" t="s">
        <v>26</v>
      </c>
      <c r="H1864" s="3">
        <v>29160</v>
      </c>
      <c r="I1864" s="2">
        <v>1979</v>
      </c>
      <c r="J1864" s="2">
        <v>1986</v>
      </c>
      <c r="K1864" s="3">
        <v>43677</v>
      </c>
      <c r="L1864" s="2">
        <v>0</v>
      </c>
      <c r="M1864" s="2" t="s">
        <v>28</v>
      </c>
      <c r="N1864" s="2">
        <v>61</v>
      </c>
      <c r="O1864" s="2">
        <v>21.76</v>
      </c>
      <c r="P1864" s="2">
        <v>61.51</v>
      </c>
      <c r="Q1864" s="2">
        <v>95.25</v>
      </c>
      <c r="R1864" s="2">
        <v>200.66</v>
      </c>
      <c r="S1864" s="2">
        <v>200.66</v>
      </c>
      <c r="T1864" s="2">
        <v>23.66</v>
      </c>
      <c r="U1864" s="2">
        <v>305</v>
      </c>
      <c r="V1864" s="2" t="s">
        <v>28</v>
      </c>
      <c r="X1864" s="2"/>
      <c r="Y1864" s="2"/>
    </row>
    <row r="1865" spans="1:25" x14ac:dyDescent="0.25">
      <c r="A1865">
        <v>1864</v>
      </c>
      <c r="B1865" t="s">
        <v>1892</v>
      </c>
      <c r="C1865" s="1">
        <v>17011</v>
      </c>
      <c r="D1865" t="s">
        <v>23</v>
      </c>
      <c r="E1865" s="2" t="s">
        <v>169</v>
      </c>
      <c r="F1865" s="2" t="s">
        <v>34</v>
      </c>
      <c r="G1865" s="2" t="s">
        <v>26</v>
      </c>
      <c r="H1865" s="3">
        <v>25873</v>
      </c>
      <c r="I1865" s="2">
        <v>1970</v>
      </c>
      <c r="J1865" s="2">
        <v>1971</v>
      </c>
      <c r="K1865" s="3">
        <v>43677</v>
      </c>
      <c r="L1865" s="2">
        <v>0</v>
      </c>
      <c r="M1865" s="2" t="s">
        <v>28</v>
      </c>
      <c r="N1865" s="2">
        <v>73</v>
      </c>
      <c r="O1865" s="2">
        <v>24.26</v>
      </c>
      <c r="P1865" s="2">
        <v>73.010000000000005</v>
      </c>
      <c r="Q1865" s="2">
        <v>90.72</v>
      </c>
      <c r="R1865" s="2">
        <v>200.66</v>
      </c>
      <c r="S1865" s="2">
        <v>200.66</v>
      </c>
      <c r="T1865" s="2">
        <v>22.53</v>
      </c>
      <c r="U1865" s="2">
        <v>25</v>
      </c>
      <c r="V1865" s="2" t="s">
        <v>28</v>
      </c>
      <c r="X1865" s="2"/>
      <c r="Y1865" s="2"/>
    </row>
    <row r="1866" spans="1:25" x14ac:dyDescent="0.25">
      <c r="A1866">
        <v>1865</v>
      </c>
      <c r="B1866" t="s">
        <v>1893</v>
      </c>
      <c r="C1866" s="1">
        <v>27002</v>
      </c>
      <c r="D1866" t="s">
        <v>23</v>
      </c>
      <c r="E1866" s="2" t="s">
        <v>169</v>
      </c>
      <c r="F1866" s="2" t="s">
        <v>34</v>
      </c>
      <c r="G1866" s="2" t="s">
        <v>26</v>
      </c>
      <c r="H1866" s="3">
        <v>35004</v>
      </c>
      <c r="I1866" s="2">
        <v>1995</v>
      </c>
      <c r="J1866" s="2">
        <v>2007</v>
      </c>
      <c r="K1866" s="3">
        <v>43677</v>
      </c>
      <c r="L1866" s="2">
        <v>0</v>
      </c>
      <c r="M1866" s="2" t="s">
        <v>28</v>
      </c>
      <c r="N1866" s="2">
        <v>45</v>
      </c>
      <c r="O1866" s="2">
        <v>21.91</v>
      </c>
      <c r="P1866" s="2">
        <v>45.65</v>
      </c>
      <c r="Q1866" s="2">
        <v>111.13</v>
      </c>
      <c r="R1866" s="2">
        <v>200.66</v>
      </c>
      <c r="S1866" s="2">
        <v>200.66</v>
      </c>
      <c r="T1866" s="2">
        <v>27.6</v>
      </c>
      <c r="U1866" s="2">
        <v>822</v>
      </c>
      <c r="V1866" s="2" t="s">
        <v>28</v>
      </c>
      <c r="X1866" s="2"/>
      <c r="Y1866" s="2"/>
    </row>
    <row r="1867" spans="1:25" x14ac:dyDescent="0.25">
      <c r="A1867">
        <v>1866</v>
      </c>
      <c r="B1867" t="s">
        <v>1894</v>
      </c>
      <c r="C1867" s="1">
        <v>24913</v>
      </c>
      <c r="D1867" t="s">
        <v>23</v>
      </c>
      <c r="E1867" s="2" t="s">
        <v>169</v>
      </c>
      <c r="F1867" s="2" t="s">
        <v>34</v>
      </c>
      <c r="G1867" s="2" t="s">
        <v>30</v>
      </c>
      <c r="H1867" s="3">
        <v>33178</v>
      </c>
      <c r="I1867" s="2">
        <v>1990</v>
      </c>
      <c r="J1867" s="2">
        <v>1996</v>
      </c>
      <c r="K1867" s="3">
        <v>43677</v>
      </c>
      <c r="L1867" s="2">
        <v>0</v>
      </c>
      <c r="M1867" s="2" t="s">
        <v>28</v>
      </c>
      <c r="N1867" s="2">
        <v>51</v>
      </c>
      <c r="O1867" s="2">
        <v>22.63</v>
      </c>
      <c r="P1867" s="2">
        <v>51.37</v>
      </c>
      <c r="Q1867" s="2">
        <v>95.25</v>
      </c>
      <c r="R1867" s="2">
        <v>200.66</v>
      </c>
      <c r="S1867" s="2">
        <v>200.66</v>
      </c>
      <c r="T1867" s="2">
        <v>23.66</v>
      </c>
      <c r="U1867" s="2">
        <v>103</v>
      </c>
      <c r="V1867" s="2" t="s">
        <v>28</v>
      </c>
      <c r="X1867" s="2"/>
      <c r="Y1867" s="2"/>
    </row>
    <row r="1868" spans="1:25" x14ac:dyDescent="0.25">
      <c r="A1868">
        <v>1867</v>
      </c>
      <c r="B1868" t="s">
        <v>1895</v>
      </c>
      <c r="C1868" s="1">
        <v>21734</v>
      </c>
      <c r="D1868" t="s">
        <v>23</v>
      </c>
      <c r="E1868" s="2" t="s">
        <v>772</v>
      </c>
      <c r="F1868" s="2" t="s">
        <v>34</v>
      </c>
      <c r="G1868" s="2" t="s">
        <v>30</v>
      </c>
      <c r="H1868" s="3">
        <v>29891</v>
      </c>
      <c r="I1868" s="2">
        <v>1981</v>
      </c>
      <c r="J1868" s="2">
        <v>1982</v>
      </c>
      <c r="K1868" s="3">
        <v>43677</v>
      </c>
      <c r="L1868" s="2">
        <v>0</v>
      </c>
      <c r="M1868" s="2" t="s">
        <v>28</v>
      </c>
      <c r="N1868" s="2">
        <v>60</v>
      </c>
      <c r="O1868" s="2">
        <v>22.33</v>
      </c>
      <c r="P1868" s="2">
        <v>60.08</v>
      </c>
      <c r="Q1868" s="2">
        <v>86.18</v>
      </c>
      <c r="R1868" s="2">
        <v>200.66</v>
      </c>
      <c r="S1868" s="2">
        <v>200.66</v>
      </c>
      <c r="T1868" s="2">
        <v>21.4</v>
      </c>
      <c r="U1868" s="2">
        <v>46</v>
      </c>
      <c r="V1868" s="2" t="s">
        <v>28</v>
      </c>
      <c r="X1868" s="2"/>
      <c r="Y1868" s="2"/>
    </row>
    <row r="1869" spans="1:25" x14ac:dyDescent="0.25">
      <c r="A1869">
        <v>1868</v>
      </c>
      <c r="B1869" t="s">
        <v>1896</v>
      </c>
      <c r="C1869" s="1">
        <v>21690</v>
      </c>
      <c r="D1869" t="s">
        <v>23</v>
      </c>
      <c r="E1869" s="2" t="s">
        <v>169</v>
      </c>
      <c r="F1869" s="2" t="s">
        <v>34</v>
      </c>
      <c r="G1869" s="2" t="s">
        <v>26</v>
      </c>
      <c r="H1869" s="3">
        <v>29891</v>
      </c>
      <c r="I1869" s="2">
        <v>1981</v>
      </c>
      <c r="J1869" s="2">
        <v>1982</v>
      </c>
      <c r="K1869" s="3">
        <v>43677</v>
      </c>
      <c r="L1869" s="2">
        <v>0</v>
      </c>
      <c r="M1869" s="2" t="s">
        <v>28</v>
      </c>
      <c r="N1869" s="2">
        <v>60</v>
      </c>
      <c r="O1869" s="2">
        <v>22.45</v>
      </c>
      <c r="P1869" s="2">
        <v>60.2</v>
      </c>
      <c r="Q1869" s="2">
        <v>106.59</v>
      </c>
      <c r="R1869" s="2">
        <v>200.66</v>
      </c>
      <c r="S1869" s="2">
        <v>200.66</v>
      </c>
      <c r="T1869" s="2">
        <v>26.47</v>
      </c>
      <c r="U1869" s="2">
        <v>42</v>
      </c>
      <c r="V1869" s="2" t="s">
        <v>28</v>
      </c>
      <c r="X1869" s="2"/>
      <c r="Y1869" s="2"/>
    </row>
    <row r="1870" spans="1:25" x14ac:dyDescent="0.25">
      <c r="A1870">
        <v>1869</v>
      </c>
      <c r="B1870" t="s">
        <v>1897</v>
      </c>
      <c r="C1870" s="1">
        <v>16390</v>
      </c>
      <c r="D1870" t="s">
        <v>23</v>
      </c>
      <c r="E1870" s="2" t="s">
        <v>121</v>
      </c>
      <c r="F1870" s="2" t="s">
        <v>34</v>
      </c>
      <c r="G1870" s="2" t="s">
        <v>30</v>
      </c>
      <c r="H1870" s="3">
        <v>24777</v>
      </c>
      <c r="I1870" s="2">
        <v>1967</v>
      </c>
      <c r="J1870" s="2">
        <v>1970</v>
      </c>
      <c r="K1870" s="3">
        <v>43677</v>
      </c>
      <c r="L1870" s="2">
        <v>0</v>
      </c>
      <c r="M1870" s="2" t="s">
        <v>28</v>
      </c>
      <c r="N1870" s="2">
        <v>74</v>
      </c>
      <c r="O1870" s="2">
        <v>22.96</v>
      </c>
      <c r="P1870" s="2">
        <v>74.709999999999994</v>
      </c>
      <c r="Q1870" s="2">
        <v>98.88</v>
      </c>
      <c r="R1870" s="2">
        <v>200.66</v>
      </c>
      <c r="S1870" s="2">
        <v>200.66</v>
      </c>
      <c r="T1870" s="2">
        <v>24.56</v>
      </c>
      <c r="U1870" s="2">
        <v>43</v>
      </c>
      <c r="V1870" s="2" t="s">
        <v>28</v>
      </c>
      <c r="X1870" s="2"/>
      <c r="Y1870" s="2"/>
    </row>
    <row r="1871" spans="1:25" x14ac:dyDescent="0.25">
      <c r="A1871">
        <v>1870</v>
      </c>
      <c r="B1871" t="s">
        <v>1898</v>
      </c>
      <c r="C1871" s="1">
        <v>30718</v>
      </c>
      <c r="D1871" t="s">
        <v>23</v>
      </c>
      <c r="E1871" s="2" t="s">
        <v>772</v>
      </c>
      <c r="F1871" s="2" t="s">
        <v>34</v>
      </c>
      <c r="G1871" s="2" t="s">
        <v>26</v>
      </c>
      <c r="H1871" s="3">
        <v>38657</v>
      </c>
      <c r="I1871" s="2">
        <v>2005</v>
      </c>
      <c r="J1871" s="2">
        <v>2011</v>
      </c>
      <c r="K1871" s="3">
        <v>43677</v>
      </c>
      <c r="L1871" s="2">
        <v>0</v>
      </c>
      <c r="M1871" s="2" t="s">
        <v>28</v>
      </c>
      <c r="N1871" s="2">
        <v>35</v>
      </c>
      <c r="O1871" s="2">
        <v>21.74</v>
      </c>
      <c r="P1871" s="2">
        <v>35.479999999999997</v>
      </c>
      <c r="Q1871" s="2">
        <v>95.25</v>
      </c>
      <c r="R1871" s="2">
        <v>200.66</v>
      </c>
      <c r="S1871" s="2">
        <v>200.66</v>
      </c>
      <c r="T1871" s="2">
        <v>23.66</v>
      </c>
      <c r="U1871" s="2">
        <v>297</v>
      </c>
      <c r="V1871" s="2" t="s">
        <v>28</v>
      </c>
      <c r="X1871" s="2"/>
      <c r="Y1871" s="2"/>
    </row>
    <row r="1872" spans="1:25" x14ac:dyDescent="0.25">
      <c r="A1872">
        <v>1871</v>
      </c>
      <c r="B1872" t="s">
        <v>1899</v>
      </c>
      <c r="C1872" s="1">
        <v>31383</v>
      </c>
      <c r="D1872" t="s">
        <v>23</v>
      </c>
      <c r="E1872" s="2" t="s">
        <v>280</v>
      </c>
      <c r="F1872" s="2" t="s">
        <v>34</v>
      </c>
      <c r="G1872" s="2" t="s">
        <v>26</v>
      </c>
      <c r="H1872" s="3">
        <v>38292</v>
      </c>
      <c r="I1872" s="2">
        <v>2004</v>
      </c>
      <c r="J1872" s="2">
        <v>2015</v>
      </c>
      <c r="K1872" s="3">
        <v>43677</v>
      </c>
      <c r="L1872" s="2">
        <v>0</v>
      </c>
      <c r="M1872" s="2" t="s">
        <v>28</v>
      </c>
      <c r="N1872" s="2">
        <v>33</v>
      </c>
      <c r="O1872" s="2">
        <v>18.920000000000002</v>
      </c>
      <c r="P1872" s="2">
        <v>33.659999999999997</v>
      </c>
      <c r="Q1872" s="2">
        <v>92.99</v>
      </c>
      <c r="R1872" s="2">
        <v>200.66</v>
      </c>
      <c r="S1872" s="2">
        <v>205.74</v>
      </c>
      <c r="T1872" s="2">
        <v>23.09</v>
      </c>
      <c r="U1872" s="2">
        <v>541</v>
      </c>
      <c r="V1872" s="2" t="s">
        <v>28</v>
      </c>
      <c r="X1872" s="2"/>
      <c r="Y1872" s="2"/>
    </row>
    <row r="1873" spans="1:26" x14ac:dyDescent="0.25">
      <c r="A1873">
        <v>1872</v>
      </c>
      <c r="B1873" t="s">
        <v>1900</v>
      </c>
      <c r="C1873" s="1">
        <v>29666</v>
      </c>
      <c r="D1873" t="s">
        <v>23</v>
      </c>
      <c r="E1873" s="2" t="s">
        <v>20</v>
      </c>
      <c r="F1873" s="2" t="s">
        <v>34</v>
      </c>
      <c r="G1873" s="2" t="s">
        <v>26</v>
      </c>
      <c r="H1873" s="3">
        <v>37561</v>
      </c>
      <c r="I1873" s="2">
        <v>2002</v>
      </c>
      <c r="J1873" s="2">
        <v>2003</v>
      </c>
      <c r="K1873" s="3">
        <v>43677</v>
      </c>
      <c r="L1873" s="2">
        <v>0</v>
      </c>
      <c r="M1873" s="2" t="s">
        <v>28</v>
      </c>
      <c r="N1873" s="2">
        <v>38</v>
      </c>
      <c r="O1873" s="2">
        <v>21.62</v>
      </c>
      <c r="P1873" s="2">
        <v>38.36</v>
      </c>
      <c r="Q1873" s="2">
        <v>95.25</v>
      </c>
      <c r="R1873" s="2">
        <v>200.66</v>
      </c>
      <c r="S1873" s="2">
        <v>200.66</v>
      </c>
      <c r="T1873" s="2">
        <v>23.66</v>
      </c>
      <c r="U1873" s="2">
        <v>59</v>
      </c>
      <c r="V1873" s="2" t="s">
        <v>28</v>
      </c>
      <c r="X1873" s="2"/>
      <c r="Y1873" s="2"/>
    </row>
    <row r="1874" spans="1:26" x14ac:dyDescent="0.25">
      <c r="A1874">
        <v>1873</v>
      </c>
      <c r="B1874" t="s">
        <v>1901</v>
      </c>
      <c r="C1874" s="1">
        <v>16832</v>
      </c>
      <c r="D1874" t="s">
        <v>23</v>
      </c>
      <c r="E1874" s="2" t="s">
        <v>4373</v>
      </c>
      <c r="F1874" s="2" t="s">
        <v>34</v>
      </c>
      <c r="G1874" s="2" t="s">
        <v>30</v>
      </c>
      <c r="H1874" s="3">
        <v>26238</v>
      </c>
      <c r="I1874" s="2">
        <v>1971</v>
      </c>
      <c r="J1874" s="2">
        <v>1972</v>
      </c>
      <c r="K1874" s="3">
        <v>43677</v>
      </c>
      <c r="L1874" s="2">
        <v>0</v>
      </c>
      <c r="M1874" s="2" t="s">
        <v>28</v>
      </c>
      <c r="N1874" s="2">
        <v>73</v>
      </c>
      <c r="O1874" s="2">
        <v>25.75</v>
      </c>
      <c r="P1874" s="2">
        <v>73.5</v>
      </c>
      <c r="Q1874" s="2">
        <v>97.52</v>
      </c>
      <c r="R1874" s="2">
        <v>200.66</v>
      </c>
      <c r="S1874" s="2">
        <v>200.66</v>
      </c>
      <c r="T1874" s="2">
        <v>24.22</v>
      </c>
      <c r="U1874" s="2">
        <v>24</v>
      </c>
      <c r="V1874" s="2" t="s">
        <v>28</v>
      </c>
      <c r="X1874" s="2"/>
      <c r="Y1874" s="2"/>
    </row>
    <row r="1875" spans="1:26" x14ac:dyDescent="0.25">
      <c r="A1875">
        <v>1874</v>
      </c>
      <c r="B1875" t="s">
        <v>1902</v>
      </c>
      <c r="C1875" s="1">
        <v>28855</v>
      </c>
      <c r="D1875" t="s">
        <v>23</v>
      </c>
      <c r="E1875" s="2" t="s">
        <v>4373</v>
      </c>
      <c r="F1875" s="2" t="s">
        <v>34</v>
      </c>
      <c r="G1875" s="2" t="s">
        <v>26</v>
      </c>
      <c r="H1875" s="3">
        <v>36100</v>
      </c>
      <c r="I1875" s="2">
        <v>1998</v>
      </c>
      <c r="J1875" s="2">
        <v>1999</v>
      </c>
      <c r="K1875" s="3">
        <v>43677</v>
      </c>
      <c r="L1875" s="2">
        <v>0</v>
      </c>
      <c r="M1875" s="2" t="s">
        <v>28</v>
      </c>
      <c r="N1875" s="2">
        <v>40</v>
      </c>
      <c r="O1875" s="2">
        <v>19.84</v>
      </c>
      <c r="P1875" s="2">
        <v>40.58</v>
      </c>
      <c r="Q1875" s="2">
        <v>96.61</v>
      </c>
      <c r="R1875" s="2">
        <v>200.66</v>
      </c>
      <c r="S1875" s="2">
        <v>200.66</v>
      </c>
      <c r="T1875" s="2">
        <v>24</v>
      </c>
      <c r="U1875" s="2">
        <v>3</v>
      </c>
      <c r="V1875" s="2" t="s">
        <v>28</v>
      </c>
      <c r="X1875" s="2"/>
      <c r="Y1875" s="2"/>
    </row>
    <row r="1876" spans="1:26" x14ac:dyDescent="0.25">
      <c r="A1876">
        <v>1875</v>
      </c>
      <c r="B1876" t="s">
        <v>1903</v>
      </c>
      <c r="C1876" s="1">
        <v>22283</v>
      </c>
      <c r="D1876" t="s">
        <v>23</v>
      </c>
      <c r="E1876" s="2" t="s">
        <v>4373</v>
      </c>
      <c r="F1876" s="2" t="s">
        <v>34</v>
      </c>
      <c r="G1876" s="2" t="s">
        <v>26</v>
      </c>
      <c r="H1876" s="3">
        <v>30987</v>
      </c>
      <c r="I1876" s="2">
        <v>1984</v>
      </c>
      <c r="J1876" s="2">
        <v>1990</v>
      </c>
      <c r="K1876" s="3">
        <v>43677</v>
      </c>
      <c r="L1876" s="2">
        <v>0</v>
      </c>
      <c r="M1876" s="2" t="s">
        <v>28</v>
      </c>
      <c r="N1876" s="2">
        <v>58</v>
      </c>
      <c r="O1876" s="2">
        <v>23.83</v>
      </c>
      <c r="P1876" s="2">
        <v>58.57</v>
      </c>
      <c r="Q1876" s="2">
        <v>99.79</v>
      </c>
      <c r="R1876" s="2">
        <v>200.66</v>
      </c>
      <c r="S1876" s="2">
        <v>200.66</v>
      </c>
      <c r="T1876" s="2">
        <v>24.78</v>
      </c>
      <c r="U1876" s="2">
        <v>49</v>
      </c>
      <c r="V1876" s="2" t="s">
        <v>28</v>
      </c>
      <c r="X1876" s="2"/>
      <c r="Y1876" s="2"/>
    </row>
    <row r="1877" spans="1:26" x14ac:dyDescent="0.25">
      <c r="A1877">
        <v>1876</v>
      </c>
      <c r="B1877" t="s">
        <v>1904</v>
      </c>
      <c r="C1877" s="1">
        <v>11243</v>
      </c>
      <c r="D1877" t="s">
        <v>23</v>
      </c>
      <c r="E1877" s="2" t="s">
        <v>4373</v>
      </c>
      <c r="F1877" s="2" t="s">
        <v>34</v>
      </c>
      <c r="G1877" s="2" t="s">
        <v>30</v>
      </c>
      <c r="H1877" s="3">
        <v>19299</v>
      </c>
      <c r="I1877" s="2">
        <v>1952</v>
      </c>
      <c r="J1877" s="2">
        <v>1955</v>
      </c>
      <c r="K1877" s="3">
        <v>39091</v>
      </c>
      <c r="L1877" s="2">
        <v>1</v>
      </c>
      <c r="M1877" s="2" t="s">
        <v>27</v>
      </c>
      <c r="N1877" s="2">
        <v>76</v>
      </c>
      <c r="O1877" s="2">
        <v>22.06</v>
      </c>
      <c r="P1877" s="2">
        <v>76.239999999999995</v>
      </c>
      <c r="Q1877" s="2">
        <v>97.52</v>
      </c>
      <c r="R1877" s="2">
        <v>200.66</v>
      </c>
      <c r="S1877" s="2">
        <v>200.66</v>
      </c>
      <c r="T1877" s="2">
        <v>24.22</v>
      </c>
      <c r="U1877" s="2">
        <v>179</v>
      </c>
      <c r="V1877" s="2" t="s">
        <v>28</v>
      </c>
      <c r="W1877" s="2" t="s">
        <v>4384</v>
      </c>
      <c r="X1877" s="2" t="str">
        <f>V1877</f>
        <v>No</v>
      </c>
      <c r="Y1877" s="2" t="s">
        <v>4386</v>
      </c>
      <c r="Z1877" s="2" t="s">
        <v>4896</v>
      </c>
    </row>
    <row r="1878" spans="1:26" x14ac:dyDescent="0.25">
      <c r="A1878">
        <v>1877</v>
      </c>
      <c r="B1878" t="s">
        <v>1905</v>
      </c>
      <c r="C1878" s="1">
        <v>27336</v>
      </c>
      <c r="D1878" t="s">
        <v>23</v>
      </c>
      <c r="E1878" s="2" t="s">
        <v>169</v>
      </c>
      <c r="F1878" s="2" t="s">
        <v>25</v>
      </c>
      <c r="G1878" s="2" t="s">
        <v>26</v>
      </c>
      <c r="H1878" s="3">
        <v>35735</v>
      </c>
      <c r="I1878" s="2">
        <v>1997</v>
      </c>
      <c r="J1878" s="2">
        <v>2003</v>
      </c>
      <c r="K1878" s="3">
        <v>43677</v>
      </c>
      <c r="L1878" s="2">
        <v>0</v>
      </c>
      <c r="M1878" s="2" t="s">
        <v>28</v>
      </c>
      <c r="N1878" s="2">
        <v>44</v>
      </c>
      <c r="O1878" s="2">
        <v>23</v>
      </c>
      <c r="P1878" s="2">
        <v>44.74</v>
      </c>
      <c r="Q1878" s="2">
        <v>101.15</v>
      </c>
      <c r="R1878" s="2">
        <v>198.12</v>
      </c>
      <c r="S1878" s="2">
        <v>198.12</v>
      </c>
      <c r="T1878" s="2">
        <v>25.77</v>
      </c>
      <c r="U1878" s="2">
        <v>236</v>
      </c>
      <c r="V1878" s="2" t="s">
        <v>28</v>
      </c>
      <c r="X1878" s="2"/>
      <c r="Y1878" s="2"/>
    </row>
    <row r="1879" spans="1:26" x14ac:dyDescent="0.25">
      <c r="A1879">
        <v>1878</v>
      </c>
      <c r="B1879" t="s">
        <v>1906</v>
      </c>
      <c r="C1879" s="1">
        <v>15352</v>
      </c>
      <c r="D1879" t="s">
        <v>23</v>
      </c>
      <c r="E1879" s="2" t="s">
        <v>169</v>
      </c>
      <c r="F1879" s="2" t="s">
        <v>34</v>
      </c>
      <c r="G1879" s="2" t="s">
        <v>26</v>
      </c>
      <c r="H1879" s="3">
        <v>24777</v>
      </c>
      <c r="I1879" s="2">
        <v>1967</v>
      </c>
      <c r="J1879" s="2">
        <v>1968</v>
      </c>
      <c r="K1879" s="3">
        <v>43677</v>
      </c>
      <c r="L1879" s="2">
        <v>0</v>
      </c>
      <c r="M1879" s="2" t="s">
        <v>28</v>
      </c>
      <c r="N1879" s="2">
        <v>77</v>
      </c>
      <c r="O1879" s="2">
        <v>25.8</v>
      </c>
      <c r="P1879" s="2">
        <v>77.55</v>
      </c>
      <c r="Q1879" s="2">
        <v>95.25</v>
      </c>
      <c r="R1879" s="2">
        <v>198.12</v>
      </c>
      <c r="S1879" s="2">
        <v>198.12</v>
      </c>
      <c r="T1879" s="2">
        <v>24.27</v>
      </c>
      <c r="U1879" s="2">
        <v>23</v>
      </c>
      <c r="V1879" s="2" t="s">
        <v>28</v>
      </c>
      <c r="X1879" s="2"/>
      <c r="Y1879" s="2"/>
    </row>
    <row r="1880" spans="1:26" x14ac:dyDescent="0.25">
      <c r="A1880">
        <v>1879</v>
      </c>
      <c r="B1880" t="s">
        <v>1907</v>
      </c>
      <c r="C1880" s="1">
        <v>17498</v>
      </c>
      <c r="D1880" t="s">
        <v>23</v>
      </c>
      <c r="E1880" s="2" t="s">
        <v>169</v>
      </c>
      <c r="F1880" s="2" t="s">
        <v>34</v>
      </c>
      <c r="G1880" s="2" t="s">
        <v>26</v>
      </c>
      <c r="H1880" s="3">
        <v>25873</v>
      </c>
      <c r="I1880" s="2">
        <v>1970</v>
      </c>
      <c r="J1880" s="2">
        <v>1977</v>
      </c>
      <c r="K1880" s="3">
        <v>43677</v>
      </c>
      <c r="L1880" s="2">
        <v>0</v>
      </c>
      <c r="M1880" s="2" t="s">
        <v>28</v>
      </c>
      <c r="N1880" s="2">
        <v>71</v>
      </c>
      <c r="O1880" s="2">
        <v>22.93</v>
      </c>
      <c r="P1880" s="2">
        <v>71.67</v>
      </c>
      <c r="Q1880" s="2">
        <v>95.25</v>
      </c>
      <c r="R1880" s="2">
        <v>198.12</v>
      </c>
      <c r="S1880" s="2">
        <v>198.12</v>
      </c>
      <c r="T1880" s="2">
        <v>24.27</v>
      </c>
      <c r="U1880" s="2">
        <v>487</v>
      </c>
      <c r="V1880" s="2" t="s">
        <v>28</v>
      </c>
      <c r="X1880" s="2"/>
      <c r="Y1880" s="2"/>
    </row>
    <row r="1881" spans="1:26" x14ac:dyDescent="0.25">
      <c r="A1881">
        <v>1880</v>
      </c>
      <c r="B1881" t="s">
        <v>1908</v>
      </c>
      <c r="C1881" s="1">
        <v>21894</v>
      </c>
      <c r="D1881" t="s">
        <v>23</v>
      </c>
      <c r="E1881" s="2" t="s">
        <v>280</v>
      </c>
      <c r="F1881" s="2" t="s">
        <v>34</v>
      </c>
      <c r="G1881" s="2" t="s">
        <v>26</v>
      </c>
      <c r="H1881" s="3">
        <v>29891</v>
      </c>
      <c r="I1881" s="2">
        <v>1981</v>
      </c>
      <c r="J1881" s="2">
        <v>1994</v>
      </c>
      <c r="K1881" s="3">
        <v>43677</v>
      </c>
      <c r="L1881" s="2">
        <v>0</v>
      </c>
      <c r="M1881" s="2" t="s">
        <v>28</v>
      </c>
      <c r="N1881" s="2">
        <v>59</v>
      </c>
      <c r="O1881" s="2">
        <v>21.89</v>
      </c>
      <c r="P1881" s="2">
        <v>59.64</v>
      </c>
      <c r="Q1881" s="2">
        <v>105.23</v>
      </c>
      <c r="R1881" s="2">
        <v>198.12</v>
      </c>
      <c r="S1881" s="2">
        <v>198.12</v>
      </c>
      <c r="T1881" s="2">
        <v>26.81</v>
      </c>
      <c r="U1881" s="2">
        <v>923</v>
      </c>
      <c r="V1881" s="2" t="s">
        <v>28</v>
      </c>
      <c r="X1881" s="2"/>
      <c r="Y1881" s="2"/>
    </row>
    <row r="1882" spans="1:26" x14ac:dyDescent="0.25">
      <c r="A1882">
        <v>1881</v>
      </c>
      <c r="B1882" t="s">
        <v>1909</v>
      </c>
      <c r="C1882" s="1">
        <v>18173</v>
      </c>
      <c r="D1882" t="s">
        <v>23</v>
      </c>
      <c r="E1882" s="2" t="s">
        <v>169</v>
      </c>
      <c r="F1882" s="2" t="s">
        <v>34</v>
      </c>
      <c r="G1882" s="2" t="s">
        <v>26</v>
      </c>
      <c r="H1882" s="3">
        <v>26238</v>
      </c>
      <c r="I1882" s="2">
        <v>1971</v>
      </c>
      <c r="J1882" s="2">
        <v>1972</v>
      </c>
      <c r="K1882" s="3">
        <v>43677</v>
      </c>
      <c r="L1882" s="2">
        <v>0</v>
      </c>
      <c r="M1882" s="2" t="s">
        <v>28</v>
      </c>
      <c r="N1882" s="2">
        <v>69</v>
      </c>
      <c r="O1882" s="2">
        <v>22.08</v>
      </c>
      <c r="P1882" s="2">
        <v>69.83</v>
      </c>
      <c r="Q1882" s="2">
        <v>88.45</v>
      </c>
      <c r="R1882" s="2">
        <v>198.12</v>
      </c>
      <c r="S1882" s="2">
        <v>198.12</v>
      </c>
      <c r="T1882" s="2">
        <v>22.53</v>
      </c>
      <c r="U1882" s="2">
        <v>36</v>
      </c>
      <c r="V1882" s="2" t="s">
        <v>28</v>
      </c>
      <c r="X1882" s="2"/>
      <c r="Y1882" s="2"/>
    </row>
    <row r="1883" spans="1:26" x14ac:dyDescent="0.25">
      <c r="A1883">
        <v>1882</v>
      </c>
      <c r="B1883" t="s">
        <v>1910</v>
      </c>
      <c r="C1883" s="1">
        <v>31080</v>
      </c>
      <c r="D1883" t="s">
        <v>23</v>
      </c>
      <c r="E1883" s="2" t="s">
        <v>1363</v>
      </c>
      <c r="F1883" s="2" t="s">
        <v>34</v>
      </c>
      <c r="G1883" s="2" t="s">
        <v>26</v>
      </c>
      <c r="H1883" s="3">
        <v>39387</v>
      </c>
      <c r="I1883" s="2">
        <v>2007</v>
      </c>
      <c r="J1883" s="2">
        <v>2012</v>
      </c>
      <c r="K1883" s="3">
        <v>43677</v>
      </c>
      <c r="L1883" s="2">
        <v>0</v>
      </c>
      <c r="M1883" s="2" t="s">
        <v>28</v>
      </c>
      <c r="N1883" s="2">
        <v>34</v>
      </c>
      <c r="O1883" s="2">
        <v>22.74</v>
      </c>
      <c r="P1883" s="2">
        <v>34.49</v>
      </c>
      <c r="Q1883" s="2">
        <v>102.06</v>
      </c>
      <c r="R1883" s="2">
        <v>198.12</v>
      </c>
      <c r="S1883" s="2">
        <v>198.12</v>
      </c>
      <c r="T1883" s="2">
        <v>26</v>
      </c>
      <c r="U1883" s="2">
        <v>38</v>
      </c>
      <c r="V1883" s="2" t="s">
        <v>28</v>
      </c>
      <c r="X1883" s="2"/>
      <c r="Y1883" s="2"/>
    </row>
    <row r="1884" spans="1:26" x14ac:dyDescent="0.25">
      <c r="A1884">
        <v>1883</v>
      </c>
      <c r="B1884" t="s">
        <v>1911</v>
      </c>
      <c r="C1884" s="1">
        <v>30240</v>
      </c>
      <c r="D1884" t="s">
        <v>23</v>
      </c>
      <c r="E1884" s="2" t="s">
        <v>772</v>
      </c>
      <c r="F1884" s="2" t="s">
        <v>34</v>
      </c>
      <c r="G1884" s="2" t="s">
        <v>26</v>
      </c>
      <c r="H1884" s="3">
        <v>38657</v>
      </c>
      <c r="I1884" s="2">
        <v>2005</v>
      </c>
      <c r="J1884" s="2">
        <v>2017</v>
      </c>
      <c r="K1884" s="3">
        <v>43677</v>
      </c>
      <c r="L1884" s="2">
        <v>0</v>
      </c>
      <c r="M1884" s="2" t="s">
        <v>28</v>
      </c>
      <c r="N1884" s="2">
        <v>36</v>
      </c>
      <c r="O1884" s="2">
        <v>23.04</v>
      </c>
      <c r="P1884" s="2">
        <v>36.79</v>
      </c>
      <c r="Q1884" s="2">
        <v>99.79</v>
      </c>
      <c r="R1884" s="2">
        <v>198.12</v>
      </c>
      <c r="S1884" s="2">
        <v>198.12</v>
      </c>
      <c r="T1884" s="2">
        <v>25.42</v>
      </c>
      <c r="U1884" s="2">
        <v>278</v>
      </c>
      <c r="V1884" s="2" t="s">
        <v>28</v>
      </c>
      <c r="X1884" s="2"/>
      <c r="Y1884" s="2"/>
    </row>
    <row r="1885" spans="1:26" x14ac:dyDescent="0.25">
      <c r="A1885">
        <v>1884</v>
      </c>
      <c r="B1885" t="s">
        <v>1912</v>
      </c>
      <c r="C1885" s="1">
        <v>31203</v>
      </c>
      <c r="D1885" t="s">
        <v>23</v>
      </c>
      <c r="E1885" s="2" t="s">
        <v>1363</v>
      </c>
      <c r="F1885" s="2" t="s">
        <v>34</v>
      </c>
      <c r="G1885" s="2" t="s">
        <v>26</v>
      </c>
      <c r="H1885" s="3">
        <v>40118</v>
      </c>
      <c r="I1885" s="2">
        <v>2009</v>
      </c>
      <c r="J1885" s="2">
        <v>2010</v>
      </c>
      <c r="K1885" s="3">
        <v>43677</v>
      </c>
      <c r="L1885" s="2">
        <v>0</v>
      </c>
      <c r="M1885" s="2" t="s">
        <v>28</v>
      </c>
      <c r="N1885" s="2">
        <v>34</v>
      </c>
      <c r="O1885" s="2">
        <v>24.41</v>
      </c>
      <c r="P1885" s="2">
        <v>34.15</v>
      </c>
      <c r="Q1885" s="2">
        <v>97.52</v>
      </c>
      <c r="R1885" s="2">
        <v>198.12</v>
      </c>
      <c r="S1885" s="2">
        <v>198.12</v>
      </c>
      <c r="T1885" s="2">
        <v>24.85</v>
      </c>
      <c r="U1885" s="2">
        <v>1</v>
      </c>
      <c r="V1885" s="2" t="s">
        <v>28</v>
      </c>
      <c r="X1885" s="2"/>
      <c r="Y1885" s="2"/>
    </row>
    <row r="1886" spans="1:26" x14ac:dyDescent="0.25">
      <c r="A1886">
        <v>1885</v>
      </c>
      <c r="B1886" t="s">
        <v>1913</v>
      </c>
      <c r="C1886" s="1">
        <v>32592</v>
      </c>
      <c r="D1886" t="s">
        <v>23</v>
      </c>
      <c r="E1886" s="2" t="s">
        <v>772</v>
      </c>
      <c r="F1886" s="2" t="s">
        <v>34</v>
      </c>
      <c r="G1886" s="2" t="s">
        <v>26</v>
      </c>
      <c r="H1886" s="3">
        <v>40483</v>
      </c>
      <c r="I1886" s="2">
        <v>2010</v>
      </c>
      <c r="J1886" s="2">
        <v>2016</v>
      </c>
      <c r="K1886" s="3">
        <v>43677</v>
      </c>
      <c r="L1886" s="2">
        <v>0</v>
      </c>
      <c r="M1886" s="2" t="s">
        <v>28</v>
      </c>
      <c r="N1886" s="2">
        <v>30</v>
      </c>
      <c r="O1886" s="2">
        <v>21.6</v>
      </c>
      <c r="P1886" s="2">
        <v>30.35</v>
      </c>
      <c r="Q1886" s="2">
        <v>96.61</v>
      </c>
      <c r="R1886" s="2">
        <v>198.12</v>
      </c>
      <c r="S1886" s="2">
        <v>198.12</v>
      </c>
      <c r="T1886" s="2">
        <v>24.61</v>
      </c>
      <c r="U1886" s="2">
        <v>196</v>
      </c>
      <c r="V1886" s="2" t="s">
        <v>28</v>
      </c>
      <c r="X1886" s="2"/>
      <c r="Y1886" s="2"/>
    </row>
    <row r="1887" spans="1:26" x14ac:dyDescent="0.25">
      <c r="A1887">
        <v>1886</v>
      </c>
      <c r="B1887" t="s">
        <v>1914</v>
      </c>
      <c r="C1887" s="1">
        <v>24857</v>
      </c>
      <c r="D1887" t="s">
        <v>23</v>
      </c>
      <c r="E1887" s="2" t="s">
        <v>280</v>
      </c>
      <c r="F1887" s="2" t="s">
        <v>34</v>
      </c>
      <c r="G1887" s="2" t="s">
        <v>26</v>
      </c>
      <c r="H1887" s="3">
        <v>32813</v>
      </c>
      <c r="I1887" s="2">
        <v>1989</v>
      </c>
      <c r="J1887" s="2">
        <v>2002</v>
      </c>
      <c r="K1887" s="3">
        <v>43677</v>
      </c>
      <c r="L1887" s="2">
        <v>0</v>
      </c>
      <c r="M1887" s="2" t="s">
        <v>28</v>
      </c>
      <c r="N1887" s="2">
        <v>51</v>
      </c>
      <c r="O1887" s="2">
        <v>21.78</v>
      </c>
      <c r="P1887" s="2">
        <v>51.53</v>
      </c>
      <c r="Q1887" s="2">
        <v>92.99</v>
      </c>
      <c r="R1887" s="2">
        <v>198.12</v>
      </c>
      <c r="S1887" s="2">
        <v>198.12</v>
      </c>
      <c r="T1887" s="2">
        <v>23.69</v>
      </c>
      <c r="U1887" s="2">
        <v>800</v>
      </c>
      <c r="V1887" s="2" t="s">
        <v>28</v>
      </c>
      <c r="X1887" s="2"/>
      <c r="Y1887" s="2"/>
    </row>
    <row r="1888" spans="1:26" x14ac:dyDescent="0.25">
      <c r="A1888">
        <v>1887</v>
      </c>
      <c r="B1888" t="s">
        <v>1915</v>
      </c>
      <c r="C1888" s="1">
        <v>27029</v>
      </c>
      <c r="D1888" t="s">
        <v>23</v>
      </c>
      <c r="E1888" s="2" t="s">
        <v>280</v>
      </c>
      <c r="F1888" s="2" t="s">
        <v>34</v>
      </c>
      <c r="G1888" s="2" t="s">
        <v>26</v>
      </c>
      <c r="H1888" s="3">
        <v>35370</v>
      </c>
      <c r="I1888" s="2">
        <v>1996</v>
      </c>
      <c r="J1888" s="2">
        <v>2006</v>
      </c>
      <c r="K1888" s="3">
        <v>43677</v>
      </c>
      <c r="L1888" s="2">
        <v>0</v>
      </c>
      <c r="M1888" s="2" t="s">
        <v>28</v>
      </c>
      <c r="N1888" s="2">
        <v>45</v>
      </c>
      <c r="O1888" s="2">
        <v>22.84</v>
      </c>
      <c r="P1888" s="2">
        <v>45.58</v>
      </c>
      <c r="Q1888" s="2">
        <v>94.35</v>
      </c>
      <c r="R1888" s="2">
        <v>198.12</v>
      </c>
      <c r="S1888" s="2">
        <v>198.12</v>
      </c>
      <c r="T1888" s="2">
        <v>24.04</v>
      </c>
      <c r="U1888" s="2">
        <v>719</v>
      </c>
      <c r="V1888" s="2" t="s">
        <v>28</v>
      </c>
      <c r="X1888" s="2"/>
      <c r="Y1888" s="2"/>
    </row>
    <row r="1889" spans="1:26" x14ac:dyDescent="0.25">
      <c r="A1889">
        <v>1888</v>
      </c>
      <c r="B1889" t="s">
        <v>1916</v>
      </c>
      <c r="C1889" s="1">
        <v>24166</v>
      </c>
      <c r="D1889" t="s">
        <v>23</v>
      </c>
      <c r="E1889" s="2" t="s">
        <v>772</v>
      </c>
      <c r="F1889" s="2" t="s">
        <v>34</v>
      </c>
      <c r="G1889" s="2" t="s">
        <v>26</v>
      </c>
      <c r="H1889" s="3">
        <v>32082</v>
      </c>
      <c r="I1889" s="2">
        <v>1987</v>
      </c>
      <c r="J1889" s="2">
        <v>1998</v>
      </c>
      <c r="K1889" s="3">
        <v>43677</v>
      </c>
      <c r="L1889" s="2">
        <v>0</v>
      </c>
      <c r="M1889" s="2" t="s">
        <v>28</v>
      </c>
      <c r="N1889" s="2">
        <v>53</v>
      </c>
      <c r="O1889" s="2">
        <v>21.67</v>
      </c>
      <c r="P1889" s="2">
        <v>53.42</v>
      </c>
      <c r="Q1889" s="2">
        <v>95.25</v>
      </c>
      <c r="R1889" s="2">
        <v>198.12</v>
      </c>
      <c r="S1889" s="2">
        <v>198.12</v>
      </c>
      <c r="T1889" s="2">
        <v>24.27</v>
      </c>
      <c r="U1889" s="2">
        <v>467</v>
      </c>
      <c r="V1889" s="2" t="s">
        <v>28</v>
      </c>
      <c r="X1889" s="2"/>
      <c r="Y1889" s="2"/>
    </row>
    <row r="1890" spans="1:26" x14ac:dyDescent="0.25">
      <c r="A1890">
        <v>1889</v>
      </c>
      <c r="B1890" t="s">
        <v>1917</v>
      </c>
      <c r="C1890" s="1">
        <v>27717</v>
      </c>
      <c r="D1890" t="s">
        <v>23</v>
      </c>
      <c r="E1890" s="2" t="s">
        <v>1363</v>
      </c>
      <c r="F1890" s="2" t="s">
        <v>34</v>
      </c>
      <c r="G1890" s="2" t="s">
        <v>43</v>
      </c>
      <c r="H1890" s="3">
        <v>36100</v>
      </c>
      <c r="I1890" s="2">
        <v>1998</v>
      </c>
      <c r="J1890" s="2">
        <v>2000</v>
      </c>
      <c r="K1890" s="3">
        <v>43677</v>
      </c>
      <c r="L1890" s="2">
        <v>0</v>
      </c>
      <c r="M1890" s="2" t="s">
        <v>28</v>
      </c>
      <c r="N1890" s="2">
        <v>43</v>
      </c>
      <c r="O1890" s="2">
        <v>22.95</v>
      </c>
      <c r="P1890" s="2">
        <v>43.7</v>
      </c>
      <c r="Q1890" s="2">
        <v>96.61</v>
      </c>
      <c r="R1890" s="2">
        <v>198.12</v>
      </c>
      <c r="S1890" s="2">
        <v>198.12</v>
      </c>
      <c r="T1890" s="2">
        <v>24.61</v>
      </c>
      <c r="U1890" s="2">
        <v>73</v>
      </c>
      <c r="V1890" s="2" t="s">
        <v>28</v>
      </c>
      <c r="X1890" s="2"/>
      <c r="Y1890" s="2"/>
    </row>
    <row r="1891" spans="1:26" x14ac:dyDescent="0.25">
      <c r="A1891">
        <v>1890</v>
      </c>
      <c r="B1891" t="s">
        <v>1918</v>
      </c>
      <c r="C1891" s="1">
        <v>10040</v>
      </c>
      <c r="D1891" t="s">
        <v>23</v>
      </c>
      <c r="E1891" s="2" t="s">
        <v>169</v>
      </c>
      <c r="F1891" s="2" t="s">
        <v>34</v>
      </c>
      <c r="G1891" s="2" t="s">
        <v>26</v>
      </c>
      <c r="H1891" s="3">
        <v>20760</v>
      </c>
      <c r="I1891" s="2">
        <v>1956</v>
      </c>
      <c r="J1891" s="2">
        <v>1957</v>
      </c>
      <c r="K1891" s="3">
        <v>43677</v>
      </c>
      <c r="L1891" s="2">
        <v>0</v>
      </c>
      <c r="M1891" s="2" t="s">
        <v>28</v>
      </c>
      <c r="N1891" s="2">
        <v>92</v>
      </c>
      <c r="O1891" s="2">
        <v>29.35</v>
      </c>
      <c r="P1891" s="2">
        <v>92.09</v>
      </c>
      <c r="Q1891" s="2">
        <v>95.25</v>
      </c>
      <c r="R1891" s="2">
        <v>198.12</v>
      </c>
      <c r="S1891" s="2">
        <v>198.12</v>
      </c>
      <c r="T1891" s="2">
        <v>24.27</v>
      </c>
      <c r="U1891" s="2">
        <v>5</v>
      </c>
      <c r="V1891" s="2" t="s">
        <v>28</v>
      </c>
      <c r="X1891" s="2"/>
      <c r="Y1891" s="2"/>
    </row>
    <row r="1892" spans="1:26" x14ac:dyDescent="0.25">
      <c r="A1892">
        <v>1891</v>
      </c>
      <c r="B1892" t="s">
        <v>1919</v>
      </c>
      <c r="C1892" s="1">
        <v>23062</v>
      </c>
      <c r="D1892" t="s">
        <v>23</v>
      </c>
      <c r="E1892" s="2" t="s">
        <v>169</v>
      </c>
      <c r="F1892" s="2" t="s">
        <v>34</v>
      </c>
      <c r="G1892" s="2" t="s">
        <v>26</v>
      </c>
      <c r="H1892" s="3">
        <v>30987</v>
      </c>
      <c r="I1892" s="2">
        <v>1984</v>
      </c>
      <c r="J1892" s="2">
        <v>2000</v>
      </c>
      <c r="K1892" s="3">
        <v>43677</v>
      </c>
      <c r="L1892" s="2">
        <v>0</v>
      </c>
      <c r="M1892" s="2" t="s">
        <v>28</v>
      </c>
      <c r="N1892" s="2">
        <v>56</v>
      </c>
      <c r="O1892" s="2">
        <v>21.7</v>
      </c>
      <c r="P1892" s="2">
        <v>56.44</v>
      </c>
      <c r="Q1892" s="2">
        <v>114.3</v>
      </c>
      <c r="R1892" s="2">
        <v>198.12</v>
      </c>
      <c r="S1892" s="2">
        <v>198.12</v>
      </c>
      <c r="T1892" s="2">
        <v>29.12</v>
      </c>
      <c r="U1892" s="2">
        <v>1073</v>
      </c>
      <c r="V1892" s="2" t="s">
        <v>28</v>
      </c>
      <c r="X1892" s="2"/>
      <c r="Y1892" s="2"/>
    </row>
    <row r="1893" spans="1:26" x14ac:dyDescent="0.25">
      <c r="A1893">
        <v>1892</v>
      </c>
      <c r="B1893" t="s">
        <v>1920</v>
      </c>
      <c r="C1893" s="1">
        <v>8491</v>
      </c>
      <c r="D1893" t="s">
        <v>23</v>
      </c>
      <c r="E1893" s="2" t="s">
        <v>121</v>
      </c>
      <c r="F1893" s="2" t="s">
        <v>34</v>
      </c>
      <c r="G1893" s="2" t="s">
        <v>26</v>
      </c>
      <c r="H1893" s="3">
        <v>18933</v>
      </c>
      <c r="I1893" s="2">
        <v>1951</v>
      </c>
      <c r="J1893" s="2">
        <v>1955</v>
      </c>
      <c r="K1893" s="3">
        <v>34036</v>
      </c>
      <c r="L1893" s="2">
        <v>1</v>
      </c>
      <c r="M1893" s="2" t="s">
        <v>27</v>
      </c>
      <c r="N1893" s="2">
        <v>69</v>
      </c>
      <c r="O1893" s="2">
        <v>28.59</v>
      </c>
      <c r="P1893" s="2">
        <v>69.94</v>
      </c>
      <c r="Q1893" s="2">
        <v>90.72</v>
      </c>
      <c r="R1893" s="2">
        <v>198.12</v>
      </c>
      <c r="S1893" s="2">
        <v>198.12</v>
      </c>
      <c r="T1893" s="2">
        <v>23.11</v>
      </c>
      <c r="U1893" s="2">
        <v>262</v>
      </c>
      <c r="V1893" s="2" t="s">
        <v>28</v>
      </c>
      <c r="W1893" s="2" t="s">
        <v>4395</v>
      </c>
      <c r="X1893" s="2" t="str">
        <f>V1893</f>
        <v>No</v>
      </c>
      <c r="Y1893" s="2" t="s">
        <v>4621</v>
      </c>
      <c r="Z1893" s="2" t="s">
        <v>4435</v>
      </c>
    </row>
    <row r="1894" spans="1:26" x14ac:dyDescent="0.25">
      <c r="A1894">
        <v>1893</v>
      </c>
      <c r="B1894" t="s">
        <v>1921</v>
      </c>
      <c r="C1894" s="1">
        <v>26298</v>
      </c>
      <c r="D1894" t="s">
        <v>23</v>
      </c>
      <c r="E1894" s="2" t="s">
        <v>1363</v>
      </c>
      <c r="F1894" s="2" t="s">
        <v>34</v>
      </c>
      <c r="G1894" s="2" t="s">
        <v>30</v>
      </c>
      <c r="H1894" s="3">
        <v>35004</v>
      </c>
      <c r="I1894" s="2">
        <v>1995</v>
      </c>
      <c r="J1894" s="2">
        <v>2009</v>
      </c>
      <c r="K1894" s="3">
        <v>43677</v>
      </c>
      <c r="L1894" s="2">
        <v>0</v>
      </c>
      <c r="M1894" s="2" t="s">
        <v>28</v>
      </c>
      <c r="N1894" s="2">
        <v>47</v>
      </c>
      <c r="O1894" s="2">
        <v>23.84</v>
      </c>
      <c r="P1894" s="2">
        <v>47.58</v>
      </c>
      <c r="Q1894" s="2">
        <v>83.91</v>
      </c>
      <c r="R1894" s="2">
        <v>198.12</v>
      </c>
      <c r="S1894" s="2">
        <v>198.12</v>
      </c>
      <c r="T1894" s="2">
        <v>21.38</v>
      </c>
      <c r="U1894" s="2">
        <v>912</v>
      </c>
      <c r="V1894" s="2" t="s">
        <v>28</v>
      </c>
      <c r="X1894" s="2"/>
      <c r="Y1894" s="2"/>
    </row>
    <row r="1895" spans="1:26" x14ac:dyDescent="0.25">
      <c r="A1895">
        <v>1894</v>
      </c>
      <c r="B1895" t="s">
        <v>1922</v>
      </c>
      <c r="C1895" s="1">
        <v>33244</v>
      </c>
      <c r="D1895" t="s">
        <v>85</v>
      </c>
      <c r="E1895" s="2" t="s">
        <v>1363</v>
      </c>
      <c r="F1895" s="2" t="s">
        <v>34</v>
      </c>
      <c r="G1895" s="2" t="s">
        <v>26</v>
      </c>
      <c r="H1895" s="3">
        <v>41214</v>
      </c>
      <c r="I1895" s="2">
        <v>2012</v>
      </c>
      <c r="J1895" s="2">
        <v>2020</v>
      </c>
      <c r="K1895" s="3">
        <v>43677</v>
      </c>
      <c r="L1895" s="2">
        <v>0</v>
      </c>
      <c r="M1895" s="2" t="s">
        <v>28</v>
      </c>
      <c r="N1895" s="2">
        <v>28</v>
      </c>
      <c r="O1895" s="2">
        <v>21.82</v>
      </c>
      <c r="P1895" s="2">
        <v>28.56</v>
      </c>
      <c r="Q1895" s="2">
        <v>79.38</v>
      </c>
      <c r="R1895" s="2">
        <v>198.12</v>
      </c>
      <c r="S1895" s="2">
        <v>198.12</v>
      </c>
      <c r="T1895" s="2">
        <v>20.22</v>
      </c>
      <c r="U1895" s="2">
        <v>159</v>
      </c>
      <c r="V1895" s="2" t="s">
        <v>28</v>
      </c>
      <c r="X1895" s="2"/>
      <c r="Y1895" s="2"/>
    </row>
    <row r="1896" spans="1:26" x14ac:dyDescent="0.25">
      <c r="A1896">
        <v>1895</v>
      </c>
      <c r="B1896" t="s">
        <v>1923</v>
      </c>
      <c r="C1896" s="1">
        <v>23660</v>
      </c>
      <c r="D1896" t="s">
        <v>23</v>
      </c>
      <c r="E1896" s="2" t="s">
        <v>169</v>
      </c>
      <c r="F1896" s="2" t="s">
        <v>34</v>
      </c>
      <c r="G1896" s="2" t="s">
        <v>26</v>
      </c>
      <c r="H1896" s="3">
        <v>32813</v>
      </c>
      <c r="I1896" s="2">
        <v>1989</v>
      </c>
      <c r="J1896" s="2">
        <v>1993</v>
      </c>
      <c r="K1896" s="3">
        <v>43677</v>
      </c>
      <c r="L1896" s="2">
        <v>0</v>
      </c>
      <c r="M1896" s="2" t="s">
        <v>28</v>
      </c>
      <c r="N1896" s="2">
        <v>54</v>
      </c>
      <c r="O1896" s="2">
        <v>25.06</v>
      </c>
      <c r="P1896" s="2">
        <v>54.8</v>
      </c>
      <c r="Q1896" s="2">
        <v>95.25</v>
      </c>
      <c r="R1896" s="2">
        <v>198.12</v>
      </c>
      <c r="S1896" s="2">
        <v>198.12</v>
      </c>
      <c r="T1896" s="2">
        <v>24.27</v>
      </c>
      <c r="U1896" s="2">
        <v>134</v>
      </c>
      <c r="V1896" s="2" t="s">
        <v>27</v>
      </c>
      <c r="X1896" s="2"/>
      <c r="Y1896" s="2"/>
    </row>
    <row r="1897" spans="1:26" x14ac:dyDescent="0.25">
      <c r="A1897">
        <v>1896</v>
      </c>
      <c r="B1897" t="s">
        <v>1924</v>
      </c>
      <c r="C1897" s="1">
        <v>5998</v>
      </c>
      <c r="D1897" t="s">
        <v>23</v>
      </c>
      <c r="E1897" s="2" t="s">
        <v>80</v>
      </c>
      <c r="F1897" s="2" t="s">
        <v>25</v>
      </c>
      <c r="G1897" s="2" t="s">
        <v>30</v>
      </c>
      <c r="H1897" s="3">
        <v>17107</v>
      </c>
      <c r="I1897" s="2">
        <v>1946</v>
      </c>
      <c r="J1897" s="2">
        <v>1949</v>
      </c>
      <c r="K1897" s="3">
        <v>37921</v>
      </c>
      <c r="L1897" s="2">
        <v>1</v>
      </c>
      <c r="M1897" s="2" t="s">
        <v>27</v>
      </c>
      <c r="N1897" s="2">
        <v>87</v>
      </c>
      <c r="O1897" s="2">
        <v>30.41</v>
      </c>
      <c r="P1897" s="2">
        <v>87.4</v>
      </c>
      <c r="Q1897" s="2">
        <v>83.91</v>
      </c>
      <c r="R1897" s="2">
        <v>198.12</v>
      </c>
      <c r="S1897" s="2">
        <v>198.12</v>
      </c>
      <c r="T1897" s="2">
        <v>21.38</v>
      </c>
      <c r="U1897" s="2">
        <v>111</v>
      </c>
      <c r="V1897" s="2" t="s">
        <v>28</v>
      </c>
      <c r="W1897" s="2" t="s">
        <v>4399</v>
      </c>
      <c r="X1897" s="2" t="str">
        <f>V1897</f>
        <v>No</v>
      </c>
      <c r="Y1897" s="2" t="s">
        <v>4401</v>
      </c>
      <c r="Z1897" s="2" t="s">
        <v>4469</v>
      </c>
    </row>
    <row r="1898" spans="1:26" x14ac:dyDescent="0.25">
      <c r="A1898">
        <v>1897</v>
      </c>
      <c r="B1898" t="s">
        <v>1925</v>
      </c>
      <c r="C1898" s="1">
        <v>28545</v>
      </c>
      <c r="D1898" t="s">
        <v>23</v>
      </c>
      <c r="E1898" s="2" t="s">
        <v>1363</v>
      </c>
      <c r="F1898" s="2" t="s">
        <v>34</v>
      </c>
      <c r="G1898" s="2" t="s">
        <v>26</v>
      </c>
      <c r="H1898" s="3">
        <v>36100</v>
      </c>
      <c r="I1898" s="2">
        <v>1998</v>
      </c>
      <c r="J1898" s="2">
        <v>2003</v>
      </c>
      <c r="K1898" s="3">
        <v>43677</v>
      </c>
      <c r="L1898" s="2">
        <v>0</v>
      </c>
      <c r="M1898" s="2" t="s">
        <v>28</v>
      </c>
      <c r="N1898" s="2">
        <v>41</v>
      </c>
      <c r="O1898" s="2">
        <v>20.68</v>
      </c>
      <c r="P1898" s="2">
        <v>41.43</v>
      </c>
      <c r="Q1898" s="2">
        <v>90.72</v>
      </c>
      <c r="R1898" s="2">
        <v>198.12</v>
      </c>
      <c r="S1898" s="2">
        <v>198.12</v>
      </c>
      <c r="T1898" s="2">
        <v>23.11</v>
      </c>
      <c r="U1898" s="2">
        <v>153</v>
      </c>
      <c r="V1898" s="2" t="s">
        <v>28</v>
      </c>
      <c r="X1898" s="2"/>
      <c r="Y1898" s="2"/>
    </row>
    <row r="1899" spans="1:26" x14ac:dyDescent="0.25">
      <c r="A1899">
        <v>1898</v>
      </c>
      <c r="B1899" t="s">
        <v>1926</v>
      </c>
      <c r="C1899" s="1">
        <v>26877</v>
      </c>
      <c r="D1899" t="s">
        <v>23</v>
      </c>
      <c r="E1899" s="2" t="s">
        <v>169</v>
      </c>
      <c r="F1899" s="2" t="s">
        <v>34</v>
      </c>
      <c r="G1899" s="2" t="s">
        <v>26</v>
      </c>
      <c r="H1899" s="3">
        <v>35004</v>
      </c>
      <c r="I1899" s="2">
        <v>1995</v>
      </c>
      <c r="J1899" s="2">
        <v>2000</v>
      </c>
      <c r="K1899" s="3">
        <v>43677</v>
      </c>
      <c r="L1899" s="2">
        <v>0</v>
      </c>
      <c r="M1899" s="2" t="s">
        <v>28</v>
      </c>
      <c r="N1899" s="2">
        <v>45</v>
      </c>
      <c r="O1899" s="2">
        <v>22.25</v>
      </c>
      <c r="P1899" s="2">
        <v>46</v>
      </c>
      <c r="Q1899" s="2">
        <v>106.59</v>
      </c>
      <c r="R1899" s="2">
        <v>198.12</v>
      </c>
      <c r="S1899" s="2">
        <v>198.12</v>
      </c>
      <c r="T1899" s="2">
        <v>27.16</v>
      </c>
      <c r="U1899" s="2">
        <v>68</v>
      </c>
      <c r="V1899" s="2" t="s">
        <v>28</v>
      </c>
      <c r="X1899" s="2"/>
      <c r="Y1899" s="2"/>
    </row>
    <row r="1900" spans="1:26" x14ac:dyDescent="0.25">
      <c r="A1900">
        <v>1899</v>
      </c>
      <c r="B1900" t="s">
        <v>1927</v>
      </c>
      <c r="C1900" s="1">
        <v>12817</v>
      </c>
      <c r="D1900" t="s">
        <v>23</v>
      </c>
      <c r="E1900" s="2" t="s">
        <v>169</v>
      </c>
      <c r="F1900" s="2" t="s">
        <v>34</v>
      </c>
      <c r="G1900" s="2" t="s">
        <v>30</v>
      </c>
      <c r="H1900" s="3">
        <v>21490</v>
      </c>
      <c r="I1900" s="2">
        <v>1958</v>
      </c>
      <c r="J1900" s="2">
        <v>1959</v>
      </c>
      <c r="K1900" s="3">
        <v>42932</v>
      </c>
      <c r="L1900" s="2">
        <v>1</v>
      </c>
      <c r="M1900" s="2" t="s">
        <v>27</v>
      </c>
      <c r="N1900" s="2">
        <v>82</v>
      </c>
      <c r="O1900" s="2">
        <v>23.75</v>
      </c>
      <c r="P1900" s="2">
        <v>82.45</v>
      </c>
      <c r="Q1900" s="2">
        <v>95.25</v>
      </c>
      <c r="R1900" s="2">
        <v>198.12</v>
      </c>
      <c r="S1900" s="2">
        <v>198.12</v>
      </c>
      <c r="T1900" s="2">
        <v>24.27</v>
      </c>
      <c r="U1900" s="2">
        <v>11</v>
      </c>
      <c r="V1900" s="2" t="s">
        <v>28</v>
      </c>
      <c r="X1900" s="2" t="str">
        <f>V1900</f>
        <v>No</v>
      </c>
      <c r="Y1900" s="2" t="s">
        <v>4401</v>
      </c>
      <c r="Z1900" s="2" t="s">
        <v>4469</v>
      </c>
    </row>
    <row r="1901" spans="1:26" x14ac:dyDescent="0.25">
      <c r="A1901">
        <v>1900</v>
      </c>
      <c r="B1901" t="s">
        <v>1928</v>
      </c>
      <c r="C1901" s="1">
        <v>21607</v>
      </c>
      <c r="D1901" t="s">
        <v>23</v>
      </c>
      <c r="E1901" s="2" t="s">
        <v>1363</v>
      </c>
      <c r="F1901" s="2" t="s">
        <v>25</v>
      </c>
      <c r="G1901" s="2" t="s">
        <v>26</v>
      </c>
      <c r="H1901" s="3">
        <v>29891</v>
      </c>
      <c r="I1901" s="2">
        <v>1981</v>
      </c>
      <c r="J1901" s="2">
        <v>1994</v>
      </c>
      <c r="K1901" s="3">
        <v>43677</v>
      </c>
      <c r="L1901" s="2">
        <v>0</v>
      </c>
      <c r="M1901" s="2" t="s">
        <v>28</v>
      </c>
      <c r="N1901" s="2">
        <v>60</v>
      </c>
      <c r="O1901" s="2">
        <v>22.68</v>
      </c>
      <c r="P1901" s="2">
        <v>60.42</v>
      </c>
      <c r="Q1901" s="2">
        <v>86.18</v>
      </c>
      <c r="R1901" s="2">
        <v>198.12</v>
      </c>
      <c r="S1901" s="2">
        <v>198.12</v>
      </c>
      <c r="T1901" s="2">
        <v>21.96</v>
      </c>
      <c r="U1901" s="2">
        <v>980</v>
      </c>
      <c r="V1901" s="2" t="s">
        <v>28</v>
      </c>
      <c r="X1901" s="2"/>
      <c r="Y1901" s="2"/>
    </row>
    <row r="1902" spans="1:26" x14ac:dyDescent="0.25">
      <c r="A1902">
        <v>1901</v>
      </c>
      <c r="B1902" t="s">
        <v>1929</v>
      </c>
      <c r="C1902" s="1">
        <v>25746</v>
      </c>
      <c r="D1902" t="s">
        <v>23</v>
      </c>
      <c r="E1902" s="2" t="s">
        <v>169</v>
      </c>
      <c r="F1902" s="2" t="s">
        <v>34</v>
      </c>
      <c r="G1902" s="2" t="s">
        <v>26</v>
      </c>
      <c r="H1902" s="3">
        <v>33909</v>
      </c>
      <c r="I1902" s="2">
        <v>1992</v>
      </c>
      <c r="J1902" s="2">
        <v>1993</v>
      </c>
      <c r="K1902" s="3">
        <v>43677</v>
      </c>
      <c r="L1902" s="2">
        <v>0</v>
      </c>
      <c r="M1902" s="2" t="s">
        <v>28</v>
      </c>
      <c r="N1902" s="2">
        <v>49</v>
      </c>
      <c r="O1902" s="2">
        <v>22.35</v>
      </c>
      <c r="P1902" s="2">
        <v>49.09</v>
      </c>
      <c r="Q1902" s="2">
        <v>113.4</v>
      </c>
      <c r="R1902" s="2">
        <v>198.12</v>
      </c>
      <c r="S1902" s="2">
        <v>198.12</v>
      </c>
      <c r="T1902" s="2">
        <v>28.89</v>
      </c>
      <c r="U1902" s="2">
        <v>27</v>
      </c>
      <c r="V1902" s="2" t="s">
        <v>28</v>
      </c>
      <c r="X1902" s="2"/>
      <c r="Y1902" s="2"/>
    </row>
    <row r="1903" spans="1:26" x14ac:dyDescent="0.25">
      <c r="A1903">
        <v>1902</v>
      </c>
      <c r="B1903" t="s">
        <v>1930</v>
      </c>
      <c r="C1903" s="1">
        <v>23097</v>
      </c>
      <c r="D1903" t="s">
        <v>23</v>
      </c>
      <c r="E1903" s="2" t="s">
        <v>169</v>
      </c>
      <c r="F1903" s="2" t="s">
        <v>34</v>
      </c>
      <c r="G1903" s="2" t="s">
        <v>26</v>
      </c>
      <c r="H1903" s="3">
        <v>30987</v>
      </c>
      <c r="I1903" s="2">
        <v>1984</v>
      </c>
      <c r="J1903" s="2">
        <v>1985</v>
      </c>
      <c r="K1903" s="3">
        <v>43677</v>
      </c>
      <c r="L1903" s="2">
        <v>0</v>
      </c>
      <c r="M1903" s="2" t="s">
        <v>28</v>
      </c>
      <c r="N1903" s="2">
        <v>56</v>
      </c>
      <c r="O1903" s="2">
        <v>21.6</v>
      </c>
      <c r="P1903" s="2">
        <v>56.34</v>
      </c>
      <c r="Q1903" s="2">
        <v>95.25</v>
      </c>
      <c r="R1903" s="2">
        <v>198.12</v>
      </c>
      <c r="S1903" s="2">
        <v>198.12</v>
      </c>
      <c r="T1903" s="2">
        <v>24.27</v>
      </c>
      <c r="U1903" s="2">
        <v>60</v>
      </c>
      <c r="V1903" s="2" t="s">
        <v>28</v>
      </c>
      <c r="X1903" s="2"/>
      <c r="Y1903" s="2"/>
    </row>
    <row r="1904" spans="1:26" x14ac:dyDescent="0.25">
      <c r="A1904">
        <v>1903</v>
      </c>
      <c r="B1904" t="s">
        <v>1931</v>
      </c>
      <c r="C1904" s="1">
        <v>5493</v>
      </c>
      <c r="D1904" t="s">
        <v>23</v>
      </c>
      <c r="E1904" s="2" t="s">
        <v>121</v>
      </c>
      <c r="F1904" s="2" t="s">
        <v>34</v>
      </c>
      <c r="G1904" s="2" t="s">
        <v>30</v>
      </c>
      <c r="H1904" s="3">
        <v>17472</v>
      </c>
      <c r="I1904" s="2">
        <v>1947</v>
      </c>
      <c r="J1904" s="2">
        <v>1949</v>
      </c>
      <c r="K1904" s="3">
        <v>34125</v>
      </c>
      <c r="L1904" s="2">
        <v>1</v>
      </c>
      <c r="M1904" s="2" t="s">
        <v>27</v>
      </c>
      <c r="N1904" s="2">
        <v>78</v>
      </c>
      <c r="O1904" s="2">
        <v>32.799999999999997</v>
      </c>
      <c r="P1904" s="2">
        <v>78.39</v>
      </c>
      <c r="Q1904" s="2">
        <v>86.18</v>
      </c>
      <c r="R1904" s="2">
        <v>198.12</v>
      </c>
      <c r="S1904" s="2">
        <v>198.12</v>
      </c>
      <c r="T1904" s="2">
        <v>21.96</v>
      </c>
      <c r="U1904" s="2">
        <v>93</v>
      </c>
      <c r="V1904" s="2" t="s">
        <v>28</v>
      </c>
      <c r="W1904" s="2" t="s">
        <v>4399</v>
      </c>
      <c r="X1904" s="2" t="str">
        <f>V1904</f>
        <v>No</v>
      </c>
      <c r="Y1904" s="2" t="s">
        <v>4401</v>
      </c>
      <c r="Z1904" s="2" t="s">
        <v>4469</v>
      </c>
    </row>
    <row r="1905" spans="1:26" x14ac:dyDescent="0.25">
      <c r="A1905">
        <v>1904</v>
      </c>
      <c r="B1905" t="s">
        <v>1932</v>
      </c>
      <c r="C1905" s="1">
        <v>27311</v>
      </c>
      <c r="D1905" t="s">
        <v>23</v>
      </c>
      <c r="E1905" s="2" t="s">
        <v>169</v>
      </c>
      <c r="F1905" s="2" t="s">
        <v>34</v>
      </c>
      <c r="G1905" s="2" t="s">
        <v>26</v>
      </c>
      <c r="H1905" s="3">
        <v>35735</v>
      </c>
      <c r="I1905" s="2">
        <v>1997</v>
      </c>
      <c r="J1905" s="2">
        <v>1999</v>
      </c>
      <c r="K1905" s="3">
        <v>43677</v>
      </c>
      <c r="L1905" s="2">
        <v>0</v>
      </c>
      <c r="M1905" s="2" t="s">
        <v>28</v>
      </c>
      <c r="N1905" s="2">
        <v>44</v>
      </c>
      <c r="O1905" s="2">
        <v>23.06</v>
      </c>
      <c r="P1905" s="2">
        <v>44.81</v>
      </c>
      <c r="Q1905" s="2">
        <v>102.51</v>
      </c>
      <c r="R1905" s="2">
        <v>198.12</v>
      </c>
      <c r="S1905" s="2">
        <v>198.12</v>
      </c>
      <c r="T1905" s="2">
        <v>26.12</v>
      </c>
      <c r="U1905" s="2">
        <v>45</v>
      </c>
      <c r="V1905" s="2" t="s">
        <v>28</v>
      </c>
      <c r="X1905" s="2"/>
      <c r="Y1905" s="2"/>
    </row>
    <row r="1906" spans="1:26" x14ac:dyDescent="0.25">
      <c r="A1906">
        <v>1905</v>
      </c>
      <c r="B1906" t="s">
        <v>1933</v>
      </c>
      <c r="C1906" s="1">
        <v>23324</v>
      </c>
      <c r="D1906" t="s">
        <v>23</v>
      </c>
      <c r="E1906" s="2" t="s">
        <v>772</v>
      </c>
      <c r="F1906" s="2" t="s">
        <v>34</v>
      </c>
      <c r="G1906" s="2" t="s">
        <v>26</v>
      </c>
      <c r="H1906" s="3">
        <v>32448</v>
      </c>
      <c r="I1906" s="2">
        <v>1988</v>
      </c>
      <c r="J1906" s="2">
        <v>1998</v>
      </c>
      <c r="K1906" s="3">
        <v>43677</v>
      </c>
      <c r="L1906" s="2">
        <v>0</v>
      </c>
      <c r="M1906" s="2" t="s">
        <v>28</v>
      </c>
      <c r="N1906" s="2">
        <v>55</v>
      </c>
      <c r="O1906" s="2">
        <v>24.98</v>
      </c>
      <c r="P1906" s="2">
        <v>55.72</v>
      </c>
      <c r="Q1906" s="2">
        <v>86.18</v>
      </c>
      <c r="R1906" s="2">
        <v>198.12</v>
      </c>
      <c r="S1906" s="2">
        <v>198.12</v>
      </c>
      <c r="T1906" s="2">
        <v>21.96</v>
      </c>
      <c r="U1906" s="2">
        <v>461</v>
      </c>
      <c r="V1906" s="2" t="s">
        <v>28</v>
      </c>
      <c r="X1906" s="2"/>
      <c r="Y1906" s="2"/>
    </row>
    <row r="1907" spans="1:26" x14ac:dyDescent="0.25">
      <c r="A1907">
        <v>1906</v>
      </c>
      <c r="B1907" t="s">
        <v>1934</v>
      </c>
      <c r="C1907" s="1">
        <v>20957</v>
      </c>
      <c r="D1907" t="s">
        <v>23</v>
      </c>
      <c r="E1907" s="2" t="s">
        <v>772</v>
      </c>
      <c r="F1907" s="2" t="s">
        <v>34</v>
      </c>
      <c r="G1907" s="2" t="s">
        <v>26</v>
      </c>
      <c r="H1907" s="3">
        <v>28795</v>
      </c>
      <c r="I1907" s="2">
        <v>1978</v>
      </c>
      <c r="J1907" s="2">
        <v>1981</v>
      </c>
      <c r="K1907" s="3">
        <v>43677</v>
      </c>
      <c r="L1907" s="2">
        <v>0</v>
      </c>
      <c r="M1907" s="2" t="s">
        <v>28</v>
      </c>
      <c r="N1907" s="2">
        <v>62</v>
      </c>
      <c r="O1907" s="2">
        <v>21.46</v>
      </c>
      <c r="P1907" s="2">
        <v>62.2</v>
      </c>
      <c r="Q1907" s="2">
        <v>83.91</v>
      </c>
      <c r="R1907" s="2">
        <v>198.12</v>
      </c>
      <c r="S1907" s="2">
        <v>198.12</v>
      </c>
      <c r="T1907" s="2">
        <v>21.38</v>
      </c>
      <c r="U1907" s="2">
        <v>177</v>
      </c>
      <c r="V1907" s="2" t="s">
        <v>28</v>
      </c>
      <c r="X1907" s="2"/>
      <c r="Y1907" s="2"/>
    </row>
    <row r="1908" spans="1:26" x14ac:dyDescent="0.25">
      <c r="A1908">
        <v>1907</v>
      </c>
      <c r="B1908" t="s">
        <v>1935</v>
      </c>
      <c r="C1908" s="1">
        <v>30382</v>
      </c>
      <c r="D1908" t="s">
        <v>23</v>
      </c>
      <c r="E1908" s="2" t="s">
        <v>1363</v>
      </c>
      <c r="F1908" s="2" t="s">
        <v>34</v>
      </c>
      <c r="G1908" s="2" t="s">
        <v>26</v>
      </c>
      <c r="H1908" s="3">
        <v>39022</v>
      </c>
      <c r="I1908" s="2">
        <v>2006</v>
      </c>
      <c r="J1908" s="2">
        <v>2007</v>
      </c>
      <c r="K1908" s="3">
        <v>43677</v>
      </c>
      <c r="L1908" s="2">
        <v>0</v>
      </c>
      <c r="M1908" s="2" t="s">
        <v>28</v>
      </c>
      <c r="N1908" s="2">
        <v>36</v>
      </c>
      <c r="O1908" s="2">
        <v>23.66</v>
      </c>
      <c r="P1908" s="2">
        <v>36.4</v>
      </c>
      <c r="Q1908" s="2">
        <v>93.89</v>
      </c>
      <c r="R1908" s="2">
        <v>198.12</v>
      </c>
      <c r="S1908" s="2">
        <v>198.12</v>
      </c>
      <c r="T1908" s="2">
        <v>23.92</v>
      </c>
      <c r="U1908" s="2">
        <v>23</v>
      </c>
      <c r="V1908" s="2" t="s">
        <v>28</v>
      </c>
      <c r="X1908" s="2"/>
      <c r="Y1908" s="2"/>
    </row>
    <row r="1909" spans="1:26" x14ac:dyDescent="0.25">
      <c r="A1909">
        <v>1908</v>
      </c>
      <c r="B1909" t="s">
        <v>1936</v>
      </c>
      <c r="C1909" s="1">
        <v>21853</v>
      </c>
      <c r="D1909" t="s">
        <v>23</v>
      </c>
      <c r="E1909" s="2" t="s">
        <v>169</v>
      </c>
      <c r="F1909" s="2" t="s">
        <v>34</v>
      </c>
      <c r="G1909" s="2" t="s">
        <v>26</v>
      </c>
      <c r="H1909" s="3">
        <v>29891</v>
      </c>
      <c r="I1909" s="2">
        <v>1981</v>
      </c>
      <c r="J1909" s="2">
        <v>1982</v>
      </c>
      <c r="K1909" s="3">
        <v>43677</v>
      </c>
      <c r="L1909" s="2">
        <v>0</v>
      </c>
      <c r="M1909" s="2" t="s">
        <v>28</v>
      </c>
      <c r="N1909" s="2">
        <v>59</v>
      </c>
      <c r="O1909" s="2">
        <v>22.01</v>
      </c>
      <c r="P1909" s="2">
        <v>59.75</v>
      </c>
      <c r="Q1909" s="2">
        <v>97.52</v>
      </c>
      <c r="R1909" s="2">
        <v>198.12</v>
      </c>
      <c r="S1909" s="2">
        <v>198.12</v>
      </c>
      <c r="T1909" s="2">
        <v>24.85</v>
      </c>
      <c r="U1909" s="2">
        <v>39</v>
      </c>
      <c r="V1909" s="2" t="s">
        <v>28</v>
      </c>
      <c r="X1909" s="2"/>
      <c r="Y1909" s="2"/>
    </row>
    <row r="1910" spans="1:26" x14ac:dyDescent="0.25">
      <c r="A1910">
        <v>1909</v>
      </c>
      <c r="B1910" t="s">
        <v>1937</v>
      </c>
      <c r="C1910" s="1">
        <v>19648</v>
      </c>
      <c r="D1910" t="s">
        <v>23</v>
      </c>
      <c r="E1910" s="2" t="s">
        <v>169</v>
      </c>
      <c r="F1910" s="2" t="s">
        <v>34</v>
      </c>
      <c r="G1910" s="2" t="s">
        <v>26</v>
      </c>
      <c r="H1910" s="3">
        <v>28430</v>
      </c>
      <c r="I1910" s="2">
        <v>1977</v>
      </c>
      <c r="J1910" s="2">
        <v>1980</v>
      </c>
      <c r="K1910" s="3">
        <v>43677</v>
      </c>
      <c r="L1910" s="2">
        <v>0</v>
      </c>
      <c r="M1910" s="2" t="s">
        <v>28</v>
      </c>
      <c r="N1910" s="2">
        <v>65</v>
      </c>
      <c r="O1910" s="2">
        <v>24.04</v>
      </c>
      <c r="P1910" s="2">
        <v>65.790000000000006</v>
      </c>
      <c r="Q1910" s="2">
        <v>86.18</v>
      </c>
      <c r="R1910" s="2">
        <v>198.12</v>
      </c>
      <c r="S1910" s="2">
        <v>198.12</v>
      </c>
      <c r="T1910" s="2">
        <v>21.96</v>
      </c>
      <c r="U1910" s="2">
        <v>99</v>
      </c>
      <c r="V1910" s="2" t="s">
        <v>28</v>
      </c>
      <c r="X1910" s="2"/>
      <c r="Y1910" s="2"/>
    </row>
    <row r="1911" spans="1:26" x14ac:dyDescent="0.25">
      <c r="A1911">
        <v>1910</v>
      </c>
      <c r="B1911" t="s">
        <v>1938</v>
      </c>
      <c r="C1911" s="1">
        <v>20898</v>
      </c>
      <c r="D1911" t="s">
        <v>23</v>
      </c>
      <c r="E1911" s="2" t="s">
        <v>772</v>
      </c>
      <c r="F1911" s="2" t="s">
        <v>34</v>
      </c>
      <c r="G1911" s="2" t="s">
        <v>26</v>
      </c>
      <c r="H1911" s="3">
        <v>29160</v>
      </c>
      <c r="I1911" s="2">
        <v>1979</v>
      </c>
      <c r="J1911" s="2">
        <v>1989</v>
      </c>
      <c r="K1911" s="3">
        <v>43677</v>
      </c>
      <c r="L1911" s="2">
        <v>0</v>
      </c>
      <c r="M1911" s="2" t="s">
        <v>28</v>
      </c>
      <c r="N1911" s="2">
        <v>62</v>
      </c>
      <c r="O1911" s="2">
        <v>22.62</v>
      </c>
      <c r="P1911" s="2">
        <v>62.37</v>
      </c>
      <c r="Q1911" s="2">
        <v>88.45</v>
      </c>
      <c r="R1911" s="2">
        <v>198.12</v>
      </c>
      <c r="S1911" s="2">
        <v>198.12</v>
      </c>
      <c r="T1911" s="2">
        <v>22.53</v>
      </c>
      <c r="U1911" s="2">
        <v>600</v>
      </c>
      <c r="V1911" s="2" t="s">
        <v>28</v>
      </c>
      <c r="X1911" s="2"/>
      <c r="Y1911" s="2"/>
    </row>
    <row r="1912" spans="1:26" x14ac:dyDescent="0.25">
      <c r="A1912">
        <v>1911</v>
      </c>
      <c r="B1912" t="s">
        <v>1939</v>
      </c>
      <c r="C1912" s="1">
        <v>13416</v>
      </c>
      <c r="D1912" t="s">
        <v>23</v>
      </c>
      <c r="E1912" s="2" t="s">
        <v>169</v>
      </c>
      <c r="F1912" s="2" t="s">
        <v>34</v>
      </c>
      <c r="G1912" s="2" t="s">
        <v>30</v>
      </c>
      <c r="H1912" s="3">
        <v>21490</v>
      </c>
      <c r="I1912" s="2">
        <v>1958</v>
      </c>
      <c r="J1912" s="2">
        <v>1959</v>
      </c>
      <c r="K1912" s="3">
        <v>41068</v>
      </c>
      <c r="L1912" s="2">
        <v>1</v>
      </c>
      <c r="M1912" s="2" t="s">
        <v>27</v>
      </c>
      <c r="N1912" s="2">
        <v>75</v>
      </c>
      <c r="O1912" s="2">
        <v>22.11</v>
      </c>
      <c r="P1912" s="2">
        <v>75.709999999999994</v>
      </c>
      <c r="Q1912" s="2">
        <v>92.99</v>
      </c>
      <c r="R1912" s="2">
        <v>198.12</v>
      </c>
      <c r="S1912" s="2">
        <v>198.12</v>
      </c>
      <c r="T1912" s="2">
        <v>23.69</v>
      </c>
      <c r="U1912" s="2">
        <v>16</v>
      </c>
      <c r="V1912" s="2" t="s">
        <v>28</v>
      </c>
      <c r="W1912" s="2" t="s">
        <v>4395</v>
      </c>
      <c r="X1912" s="2" t="str">
        <f>V1912</f>
        <v>No</v>
      </c>
      <c r="Y1912" s="2" t="s">
        <v>4421</v>
      </c>
      <c r="Z1912" s="2" t="s">
        <v>4435</v>
      </c>
    </row>
    <row r="1913" spans="1:26" x14ac:dyDescent="0.25">
      <c r="A1913">
        <v>1912</v>
      </c>
      <c r="B1913" t="s">
        <v>1940</v>
      </c>
      <c r="C1913" s="1">
        <v>14339</v>
      </c>
      <c r="D1913" t="s">
        <v>23</v>
      </c>
      <c r="E1913" s="2" t="s">
        <v>121</v>
      </c>
      <c r="F1913" s="2" t="s">
        <v>34</v>
      </c>
      <c r="G1913" s="2" t="s">
        <v>26</v>
      </c>
      <c r="H1913" s="3">
        <v>22951</v>
      </c>
      <c r="I1913" s="2">
        <v>1962</v>
      </c>
      <c r="J1913" s="2">
        <v>1975</v>
      </c>
      <c r="K1913" s="3">
        <v>42272</v>
      </c>
      <c r="L1913" s="2">
        <v>1</v>
      </c>
      <c r="M1913" s="2" t="s">
        <v>27</v>
      </c>
      <c r="N1913" s="2">
        <v>76</v>
      </c>
      <c r="O1913" s="2">
        <v>23.58</v>
      </c>
      <c r="P1913" s="2">
        <v>76.48</v>
      </c>
      <c r="Q1913" s="2">
        <v>103.42</v>
      </c>
      <c r="R1913" s="2">
        <v>198.12</v>
      </c>
      <c r="S1913" s="2">
        <v>198.12</v>
      </c>
      <c r="T1913" s="2">
        <v>26.35</v>
      </c>
      <c r="U1913" s="2">
        <v>926</v>
      </c>
      <c r="V1913" s="2" t="s">
        <v>28</v>
      </c>
      <c r="W1913" s="2" t="s">
        <v>4395</v>
      </c>
      <c r="X1913" s="2" t="str">
        <f>V1913</f>
        <v>No</v>
      </c>
      <c r="Y1913" s="2" t="s">
        <v>4421</v>
      </c>
      <c r="Z1913" s="2" t="s">
        <v>4435</v>
      </c>
    </row>
    <row r="1914" spans="1:26" x14ac:dyDescent="0.25">
      <c r="A1914">
        <v>1913</v>
      </c>
      <c r="B1914" t="s">
        <v>1941</v>
      </c>
      <c r="C1914" s="1">
        <v>25488</v>
      </c>
      <c r="D1914" t="s">
        <v>23</v>
      </c>
      <c r="E1914" s="2" t="s">
        <v>169</v>
      </c>
      <c r="F1914" s="2" t="s">
        <v>34</v>
      </c>
      <c r="G1914" s="2" t="s">
        <v>26</v>
      </c>
      <c r="H1914" s="3">
        <v>33543</v>
      </c>
      <c r="I1914" s="2">
        <v>1991</v>
      </c>
      <c r="J1914" s="2">
        <v>1994</v>
      </c>
      <c r="K1914" s="3">
        <v>43677</v>
      </c>
      <c r="L1914" s="2">
        <v>0</v>
      </c>
      <c r="M1914" s="2" t="s">
        <v>28</v>
      </c>
      <c r="N1914" s="2">
        <v>49</v>
      </c>
      <c r="O1914" s="2">
        <v>22.05</v>
      </c>
      <c r="P1914" s="2">
        <v>49.8</v>
      </c>
      <c r="Q1914" s="2">
        <v>90.72</v>
      </c>
      <c r="R1914" s="2">
        <v>198.12</v>
      </c>
      <c r="S1914" s="2">
        <v>198.12</v>
      </c>
      <c r="T1914" s="2">
        <v>23.11</v>
      </c>
      <c r="U1914" s="2">
        <v>126</v>
      </c>
      <c r="V1914" s="2" t="s">
        <v>28</v>
      </c>
      <c r="X1914" s="2"/>
      <c r="Y1914" s="2"/>
    </row>
    <row r="1915" spans="1:26" x14ac:dyDescent="0.25">
      <c r="A1915">
        <v>1914</v>
      </c>
      <c r="B1915" t="s">
        <v>1942</v>
      </c>
      <c r="C1915" s="1">
        <v>13087</v>
      </c>
      <c r="D1915" t="s">
        <v>23</v>
      </c>
      <c r="E1915" s="2" t="s">
        <v>169</v>
      </c>
      <c r="F1915" s="2" t="s">
        <v>34</v>
      </c>
      <c r="G1915" s="2" t="s">
        <v>26</v>
      </c>
      <c r="H1915" s="3">
        <v>21125</v>
      </c>
      <c r="I1915" s="2">
        <v>1957</v>
      </c>
      <c r="J1915" s="2">
        <v>1958</v>
      </c>
      <c r="K1915" s="3">
        <v>43677</v>
      </c>
      <c r="L1915" s="2">
        <v>0</v>
      </c>
      <c r="M1915" s="2" t="s">
        <v>28</v>
      </c>
      <c r="N1915" s="2">
        <v>83</v>
      </c>
      <c r="O1915" s="2">
        <v>22.01</v>
      </c>
      <c r="P1915" s="2">
        <v>83.75</v>
      </c>
      <c r="Q1915" s="2">
        <v>86.18</v>
      </c>
      <c r="R1915" s="2">
        <v>198.12</v>
      </c>
      <c r="S1915" s="2">
        <v>198.12</v>
      </c>
      <c r="T1915" s="2">
        <v>21.96</v>
      </c>
      <c r="U1915" s="2">
        <v>1</v>
      </c>
      <c r="V1915" s="2" t="s">
        <v>28</v>
      </c>
      <c r="X1915" s="2"/>
      <c r="Y1915" s="2"/>
    </row>
    <row r="1916" spans="1:26" x14ac:dyDescent="0.25">
      <c r="A1916">
        <v>1915</v>
      </c>
      <c r="B1916" t="s">
        <v>1943</v>
      </c>
      <c r="C1916" s="1">
        <v>33956</v>
      </c>
      <c r="D1916" t="s">
        <v>23</v>
      </c>
      <c r="E1916" s="2" t="s">
        <v>1363</v>
      </c>
      <c r="F1916" s="2" t="s">
        <v>34</v>
      </c>
      <c r="G1916" s="2" t="s">
        <v>26</v>
      </c>
      <c r="H1916" s="3">
        <v>41944</v>
      </c>
      <c r="I1916" s="2">
        <v>2014</v>
      </c>
      <c r="J1916" s="2">
        <v>2015</v>
      </c>
      <c r="K1916" s="3">
        <v>43677</v>
      </c>
      <c r="L1916" s="2">
        <v>0</v>
      </c>
      <c r="M1916" s="2" t="s">
        <v>28</v>
      </c>
      <c r="N1916" s="2">
        <v>26</v>
      </c>
      <c r="O1916" s="2">
        <v>21.87</v>
      </c>
      <c r="P1916" s="2">
        <v>26.61</v>
      </c>
      <c r="Q1916" s="2">
        <v>97.52</v>
      </c>
      <c r="R1916" s="2">
        <v>198.12</v>
      </c>
      <c r="S1916" s="2">
        <v>193.04</v>
      </c>
      <c r="T1916" s="2">
        <v>24.85</v>
      </c>
      <c r="U1916" s="2">
        <v>4</v>
      </c>
      <c r="V1916" s="2" t="s">
        <v>28</v>
      </c>
      <c r="X1916" s="2"/>
      <c r="Y1916" s="2"/>
    </row>
    <row r="1917" spans="1:26" x14ac:dyDescent="0.25">
      <c r="A1917">
        <v>1916</v>
      </c>
      <c r="B1917" t="s">
        <v>1944</v>
      </c>
      <c r="C1917" s="1">
        <v>22126</v>
      </c>
      <c r="D1917" t="s">
        <v>23</v>
      </c>
      <c r="E1917" s="2" t="s">
        <v>280</v>
      </c>
      <c r="F1917" s="2" t="s">
        <v>34</v>
      </c>
      <c r="G1917" s="2" t="s">
        <v>26</v>
      </c>
      <c r="H1917" s="3">
        <v>30987</v>
      </c>
      <c r="I1917" s="2">
        <v>1984</v>
      </c>
      <c r="J1917" s="2">
        <v>1992</v>
      </c>
      <c r="K1917" s="3">
        <v>43677</v>
      </c>
      <c r="L1917" s="2">
        <v>0</v>
      </c>
      <c r="M1917" s="2" t="s">
        <v>28</v>
      </c>
      <c r="N1917" s="2">
        <v>59</v>
      </c>
      <c r="O1917" s="2">
        <v>24.26</v>
      </c>
      <c r="P1917" s="2">
        <v>59</v>
      </c>
      <c r="Q1917" s="2">
        <v>83.91</v>
      </c>
      <c r="R1917" s="2">
        <v>198.12</v>
      </c>
      <c r="S1917" s="2">
        <v>198.12</v>
      </c>
      <c r="T1917" s="2">
        <v>21.38</v>
      </c>
      <c r="U1917" s="2">
        <v>360</v>
      </c>
      <c r="V1917" s="2" t="s">
        <v>28</v>
      </c>
      <c r="X1917" s="2"/>
      <c r="Y1917" s="2"/>
    </row>
    <row r="1918" spans="1:26" x14ac:dyDescent="0.25">
      <c r="A1918">
        <v>1917</v>
      </c>
      <c r="B1918" t="s">
        <v>1945</v>
      </c>
      <c r="C1918" s="1">
        <v>24789</v>
      </c>
      <c r="D1918" t="s">
        <v>23</v>
      </c>
      <c r="E1918" s="2" t="s">
        <v>169</v>
      </c>
      <c r="F1918" s="2" t="s">
        <v>34</v>
      </c>
      <c r="G1918" s="2" t="s">
        <v>26</v>
      </c>
      <c r="H1918" s="3">
        <v>32813</v>
      </c>
      <c r="I1918" s="2">
        <v>1989</v>
      </c>
      <c r="J1918" s="2">
        <v>1990</v>
      </c>
      <c r="K1918" s="3">
        <v>43677</v>
      </c>
      <c r="L1918" s="2">
        <v>0</v>
      </c>
      <c r="M1918" s="2" t="s">
        <v>28</v>
      </c>
      <c r="N1918" s="2">
        <v>51</v>
      </c>
      <c r="O1918" s="2">
        <v>21.97</v>
      </c>
      <c r="P1918" s="2">
        <v>51.71</v>
      </c>
      <c r="Q1918" s="2">
        <v>95.25</v>
      </c>
      <c r="R1918" s="2">
        <v>198.12</v>
      </c>
      <c r="S1918" s="2">
        <v>198.12</v>
      </c>
      <c r="T1918" s="2">
        <v>24.27</v>
      </c>
      <c r="U1918" s="2">
        <v>16</v>
      </c>
      <c r="V1918" s="2" t="s">
        <v>28</v>
      </c>
      <c r="X1918" s="2"/>
      <c r="Y1918" s="2"/>
    </row>
    <row r="1919" spans="1:26" x14ac:dyDescent="0.25">
      <c r="A1919">
        <v>1918</v>
      </c>
      <c r="B1919" t="s">
        <v>1946</v>
      </c>
      <c r="C1919" s="1">
        <v>28725</v>
      </c>
      <c r="D1919" t="s">
        <v>23</v>
      </c>
      <c r="E1919" s="2" t="s">
        <v>772</v>
      </c>
      <c r="F1919" s="2" t="s">
        <v>34</v>
      </c>
      <c r="G1919" s="2" t="s">
        <v>26</v>
      </c>
      <c r="H1919" s="3">
        <v>35370</v>
      </c>
      <c r="I1919" s="2">
        <v>1996</v>
      </c>
      <c r="J1919" s="2">
        <v>2016</v>
      </c>
      <c r="K1919" s="3">
        <v>43677</v>
      </c>
      <c r="L1919" s="2">
        <v>0</v>
      </c>
      <c r="M1919" s="2" t="s">
        <v>28</v>
      </c>
      <c r="N1919" s="2">
        <v>40</v>
      </c>
      <c r="O1919" s="2">
        <v>18.190000000000001</v>
      </c>
      <c r="P1919" s="2">
        <v>40.94</v>
      </c>
      <c r="Q1919" s="2">
        <v>96.16</v>
      </c>
      <c r="R1919" s="2">
        <v>198.12</v>
      </c>
      <c r="S1919" s="2">
        <v>198.12</v>
      </c>
      <c r="T1919" s="2">
        <v>24.5</v>
      </c>
      <c r="U1919" s="2">
        <v>1280</v>
      </c>
      <c r="V1919" s="2" t="s">
        <v>28</v>
      </c>
      <c r="X1919" s="2"/>
      <c r="Y1919" s="2"/>
    </row>
    <row r="1920" spans="1:26" x14ac:dyDescent="0.25">
      <c r="A1920">
        <v>1919</v>
      </c>
      <c r="B1920" t="s">
        <v>1947</v>
      </c>
      <c r="C1920" s="1">
        <v>24183</v>
      </c>
      <c r="D1920" t="s">
        <v>23</v>
      </c>
      <c r="E1920" s="2" t="s">
        <v>1363</v>
      </c>
      <c r="F1920" s="2" t="s">
        <v>25</v>
      </c>
      <c r="G1920" s="2" t="s">
        <v>26</v>
      </c>
      <c r="H1920" s="3">
        <v>32813</v>
      </c>
      <c r="I1920" s="2">
        <v>1989</v>
      </c>
      <c r="J1920" s="2">
        <v>1990</v>
      </c>
      <c r="K1920" s="3">
        <v>43677</v>
      </c>
      <c r="L1920" s="2">
        <v>0</v>
      </c>
      <c r="M1920" s="2" t="s">
        <v>28</v>
      </c>
      <c r="N1920" s="2">
        <v>53</v>
      </c>
      <c r="O1920" s="2">
        <v>23.63</v>
      </c>
      <c r="P1920" s="2">
        <v>53.37</v>
      </c>
      <c r="Q1920" s="2">
        <v>97.52</v>
      </c>
      <c r="R1920" s="2">
        <v>198.12</v>
      </c>
      <c r="S1920" s="2">
        <v>198.12</v>
      </c>
      <c r="T1920" s="2">
        <v>24.85</v>
      </c>
      <c r="U1920" s="2">
        <v>18</v>
      </c>
      <c r="V1920" s="2" t="s">
        <v>28</v>
      </c>
      <c r="X1920" s="2"/>
      <c r="Y1920" s="2"/>
    </row>
    <row r="1921" spans="1:26" x14ac:dyDescent="0.25">
      <c r="A1921">
        <v>1920</v>
      </c>
      <c r="B1921" t="s">
        <v>1948</v>
      </c>
      <c r="C1921" s="1">
        <v>14181</v>
      </c>
      <c r="D1921" t="s">
        <v>23</v>
      </c>
      <c r="E1921" s="2" t="s">
        <v>169</v>
      </c>
      <c r="F1921" s="2" t="s">
        <v>34</v>
      </c>
      <c r="G1921" s="2" t="s">
        <v>30</v>
      </c>
      <c r="H1921" s="3">
        <v>22221</v>
      </c>
      <c r="I1921" s="2">
        <v>1960</v>
      </c>
      <c r="J1921" s="2">
        <v>1965</v>
      </c>
      <c r="K1921" s="3">
        <v>43677</v>
      </c>
      <c r="L1921" s="2">
        <v>0</v>
      </c>
      <c r="M1921" s="2" t="s">
        <v>28</v>
      </c>
      <c r="N1921" s="2">
        <v>80</v>
      </c>
      <c r="O1921" s="2">
        <v>22.01</v>
      </c>
      <c r="P1921" s="2">
        <v>80.760000000000005</v>
      </c>
      <c r="Q1921" s="2">
        <v>92.99</v>
      </c>
      <c r="R1921" s="2">
        <v>198.12</v>
      </c>
      <c r="S1921" s="2">
        <v>198.12</v>
      </c>
      <c r="T1921" s="2">
        <v>23.69</v>
      </c>
      <c r="U1921" s="2">
        <v>353</v>
      </c>
      <c r="V1921" s="2" t="s">
        <v>28</v>
      </c>
      <c r="X1921" s="2"/>
      <c r="Y1921" s="2"/>
    </row>
    <row r="1922" spans="1:26" x14ac:dyDescent="0.25">
      <c r="A1922">
        <v>1921</v>
      </c>
      <c r="B1922" t="s">
        <v>1949</v>
      </c>
      <c r="C1922" s="1">
        <v>25008</v>
      </c>
      <c r="D1922" t="s">
        <v>23</v>
      </c>
      <c r="E1922" s="2" t="s">
        <v>280</v>
      </c>
      <c r="F1922" s="2" t="s">
        <v>34</v>
      </c>
      <c r="G1922" s="2" t="s">
        <v>30</v>
      </c>
      <c r="H1922" s="3">
        <v>33178</v>
      </c>
      <c r="I1922" s="2">
        <v>1990</v>
      </c>
      <c r="J1922" s="2">
        <v>2002</v>
      </c>
      <c r="K1922" s="3">
        <v>43677</v>
      </c>
      <c r="L1922" s="2">
        <v>0</v>
      </c>
      <c r="M1922" s="2" t="s">
        <v>28</v>
      </c>
      <c r="N1922" s="2">
        <v>51</v>
      </c>
      <c r="O1922" s="2">
        <v>22.37</v>
      </c>
      <c r="P1922" s="2">
        <v>51.11</v>
      </c>
      <c r="Q1922" s="2">
        <v>99.79</v>
      </c>
      <c r="R1922" s="2">
        <v>198.12</v>
      </c>
      <c r="S1922" s="2">
        <v>198.12</v>
      </c>
      <c r="T1922" s="2">
        <v>25.42</v>
      </c>
      <c r="U1922" s="2">
        <v>720</v>
      </c>
      <c r="V1922" s="2" t="s">
        <v>28</v>
      </c>
      <c r="X1922" s="2"/>
      <c r="Y1922" s="2"/>
    </row>
    <row r="1923" spans="1:26" x14ac:dyDescent="0.25">
      <c r="A1923">
        <v>1922</v>
      </c>
      <c r="B1923" t="s">
        <v>1950</v>
      </c>
      <c r="C1923" s="1">
        <v>20590</v>
      </c>
      <c r="D1923" t="s">
        <v>23</v>
      </c>
      <c r="E1923" s="2" t="s">
        <v>169</v>
      </c>
      <c r="F1923" s="2" t="s">
        <v>34</v>
      </c>
      <c r="G1923" s="2" t="s">
        <v>26</v>
      </c>
      <c r="H1923" s="3">
        <v>28795</v>
      </c>
      <c r="I1923" s="2">
        <v>1978</v>
      </c>
      <c r="J1923" s="2">
        <v>1979</v>
      </c>
      <c r="K1923" s="3">
        <v>43677</v>
      </c>
      <c r="L1923" s="2">
        <v>0</v>
      </c>
      <c r="M1923" s="2" t="s">
        <v>28</v>
      </c>
      <c r="N1923" s="2">
        <v>63</v>
      </c>
      <c r="O1923" s="2">
        <v>22.46</v>
      </c>
      <c r="P1923" s="2">
        <v>63.21</v>
      </c>
      <c r="Q1923" s="2">
        <v>86.18</v>
      </c>
      <c r="R1923" s="2">
        <v>198.12</v>
      </c>
      <c r="S1923" s="2">
        <v>198.12</v>
      </c>
      <c r="T1923" s="2">
        <v>21.96</v>
      </c>
      <c r="U1923" s="2">
        <v>12</v>
      </c>
      <c r="V1923" s="2" t="s">
        <v>28</v>
      </c>
      <c r="X1923" s="2"/>
      <c r="Y1923" s="2"/>
    </row>
    <row r="1924" spans="1:26" x14ac:dyDescent="0.25">
      <c r="A1924">
        <v>1923</v>
      </c>
      <c r="B1924" t="s">
        <v>1951</v>
      </c>
      <c r="C1924" s="1">
        <v>33439</v>
      </c>
      <c r="D1924" t="s">
        <v>85</v>
      </c>
      <c r="E1924" s="2" t="s">
        <v>1363</v>
      </c>
      <c r="F1924" s="2" t="s">
        <v>34</v>
      </c>
      <c r="G1924" s="2" t="s">
        <v>26</v>
      </c>
      <c r="H1924" s="3">
        <v>40848</v>
      </c>
      <c r="I1924" s="2">
        <v>2011</v>
      </c>
      <c r="J1924" s="2">
        <v>2020</v>
      </c>
      <c r="K1924" s="3">
        <v>43677</v>
      </c>
      <c r="L1924" s="2">
        <v>0</v>
      </c>
      <c r="M1924" s="2" t="s">
        <v>28</v>
      </c>
      <c r="N1924" s="2">
        <v>28</v>
      </c>
      <c r="O1924" s="2">
        <v>20.28</v>
      </c>
      <c r="P1924" s="2">
        <v>28.03</v>
      </c>
      <c r="Q1924" s="2">
        <v>97.07</v>
      </c>
      <c r="R1924" s="2">
        <v>198.12</v>
      </c>
      <c r="S1924" s="2">
        <v>198.12</v>
      </c>
      <c r="T1924" s="2">
        <v>24.73</v>
      </c>
      <c r="U1924" s="2">
        <v>228</v>
      </c>
      <c r="V1924" s="2" t="s">
        <v>28</v>
      </c>
      <c r="X1924" s="2"/>
      <c r="Y1924" s="2"/>
    </row>
    <row r="1925" spans="1:26" x14ac:dyDescent="0.25">
      <c r="A1925">
        <v>1924</v>
      </c>
      <c r="B1925" t="s">
        <v>1952</v>
      </c>
      <c r="C1925" s="1">
        <v>14470</v>
      </c>
      <c r="D1925" t="s">
        <v>23</v>
      </c>
      <c r="E1925" s="2" t="s">
        <v>169</v>
      </c>
      <c r="F1925" s="2" t="s">
        <v>34</v>
      </c>
      <c r="G1925" s="2" t="s">
        <v>26</v>
      </c>
      <c r="H1925" s="3">
        <v>22586</v>
      </c>
      <c r="I1925" s="2">
        <v>1961</v>
      </c>
      <c r="J1925" s="2">
        <v>1965</v>
      </c>
      <c r="K1925" s="3">
        <v>41057</v>
      </c>
      <c r="L1925" s="2">
        <v>1</v>
      </c>
      <c r="M1925" s="2" t="s">
        <v>27</v>
      </c>
      <c r="N1925" s="2">
        <v>72</v>
      </c>
      <c r="O1925" s="2">
        <v>22.22</v>
      </c>
      <c r="P1925" s="2">
        <v>72.790000000000006</v>
      </c>
      <c r="Q1925" s="2">
        <v>102.06</v>
      </c>
      <c r="R1925" s="2">
        <v>198.12</v>
      </c>
      <c r="S1925" s="2">
        <v>198.12</v>
      </c>
      <c r="T1925" s="2">
        <v>26</v>
      </c>
      <c r="U1925" s="2">
        <v>15</v>
      </c>
      <c r="V1925" s="2" t="s">
        <v>28</v>
      </c>
      <c r="W1925" s="2" t="s">
        <v>4399</v>
      </c>
      <c r="X1925" s="2" t="str">
        <f>V1925</f>
        <v>No</v>
      </c>
      <c r="Y1925" s="2" t="s">
        <v>4401</v>
      </c>
      <c r="Z1925" s="2" t="s">
        <v>4469</v>
      </c>
    </row>
    <row r="1926" spans="1:26" x14ac:dyDescent="0.25">
      <c r="A1926">
        <v>1925</v>
      </c>
      <c r="B1926" t="s">
        <v>1953</v>
      </c>
      <c r="C1926" s="1">
        <v>32546</v>
      </c>
      <c r="D1926" t="s">
        <v>23</v>
      </c>
      <c r="E1926" s="2" t="s">
        <v>1363</v>
      </c>
      <c r="F1926" s="2" t="s">
        <v>34</v>
      </c>
      <c r="G1926" s="2" t="s">
        <v>30</v>
      </c>
      <c r="H1926" s="3">
        <v>41579</v>
      </c>
      <c r="I1926" s="2">
        <v>2013</v>
      </c>
      <c r="J1926" s="2">
        <v>2015</v>
      </c>
      <c r="K1926" s="3">
        <v>43677</v>
      </c>
      <c r="L1926" s="2">
        <v>0</v>
      </c>
      <c r="M1926" s="2" t="s">
        <v>28</v>
      </c>
      <c r="N1926" s="2">
        <v>30</v>
      </c>
      <c r="O1926" s="2">
        <v>24.73</v>
      </c>
      <c r="P1926" s="2">
        <v>30.48</v>
      </c>
      <c r="Q1926" s="2">
        <v>96.61</v>
      </c>
      <c r="R1926" s="2">
        <v>198.12</v>
      </c>
      <c r="S1926" s="2">
        <v>198.12</v>
      </c>
      <c r="T1926" s="2">
        <v>24.61</v>
      </c>
      <c r="U1926" s="2">
        <v>116</v>
      </c>
      <c r="V1926" s="2" t="s">
        <v>28</v>
      </c>
      <c r="X1926" s="2"/>
      <c r="Y1926" s="2"/>
    </row>
    <row r="1927" spans="1:26" x14ac:dyDescent="0.25">
      <c r="A1927">
        <v>1926</v>
      </c>
      <c r="B1927" t="s">
        <v>1954</v>
      </c>
      <c r="C1927" s="1">
        <v>24453</v>
      </c>
      <c r="D1927" t="s">
        <v>23</v>
      </c>
      <c r="E1927" s="2" t="s">
        <v>169</v>
      </c>
      <c r="F1927" s="2" t="s">
        <v>34</v>
      </c>
      <c r="G1927" s="2" t="s">
        <v>26</v>
      </c>
      <c r="H1927" s="3">
        <v>33178</v>
      </c>
      <c r="I1927" s="2">
        <v>1990</v>
      </c>
      <c r="J1927" s="2">
        <v>1991</v>
      </c>
      <c r="K1927" s="3">
        <v>43677</v>
      </c>
      <c r="L1927" s="2">
        <v>0</v>
      </c>
      <c r="M1927" s="2" t="s">
        <v>28</v>
      </c>
      <c r="N1927" s="2">
        <v>52</v>
      </c>
      <c r="O1927" s="2">
        <v>23.89</v>
      </c>
      <c r="P1927" s="2">
        <v>52.63</v>
      </c>
      <c r="Q1927" s="2">
        <v>81.650000000000006</v>
      </c>
      <c r="R1927" s="2">
        <v>198.12</v>
      </c>
      <c r="S1927" s="2">
        <v>198.12</v>
      </c>
      <c r="T1927" s="2">
        <v>20.8</v>
      </c>
      <c r="U1927" s="2">
        <v>64</v>
      </c>
      <c r="V1927" s="2" t="s">
        <v>28</v>
      </c>
      <c r="X1927" s="2"/>
      <c r="Y1927" s="2"/>
    </row>
    <row r="1928" spans="1:26" x14ac:dyDescent="0.25">
      <c r="A1928">
        <v>1927</v>
      </c>
      <c r="B1928" t="s">
        <v>1955</v>
      </c>
      <c r="C1928" s="1">
        <v>18637</v>
      </c>
      <c r="D1928" t="s">
        <v>23</v>
      </c>
      <c r="E1928" s="2" t="s">
        <v>280</v>
      </c>
      <c r="F1928" s="2" t="s">
        <v>34</v>
      </c>
      <c r="G1928" s="2" t="s">
        <v>26</v>
      </c>
      <c r="H1928" s="3">
        <v>28065</v>
      </c>
      <c r="I1928" s="2">
        <v>1976</v>
      </c>
      <c r="J1928" s="2">
        <v>1985</v>
      </c>
      <c r="K1928" s="3">
        <v>43677</v>
      </c>
      <c r="L1928" s="2">
        <v>0</v>
      </c>
      <c r="M1928" s="2" t="s">
        <v>28</v>
      </c>
      <c r="N1928" s="2">
        <v>68</v>
      </c>
      <c r="O1928" s="2">
        <v>25.81</v>
      </c>
      <c r="P1928" s="2">
        <v>68.56</v>
      </c>
      <c r="Q1928" s="2">
        <v>92.99</v>
      </c>
      <c r="R1928" s="2">
        <v>198.12</v>
      </c>
      <c r="S1928" s="2">
        <v>198.12</v>
      </c>
      <c r="T1928" s="2">
        <v>23.69</v>
      </c>
      <c r="U1928" s="2">
        <v>604</v>
      </c>
      <c r="V1928" s="2" t="s">
        <v>28</v>
      </c>
      <c r="X1928" s="2"/>
      <c r="Y1928" s="2"/>
    </row>
    <row r="1929" spans="1:26" x14ac:dyDescent="0.25">
      <c r="A1929">
        <v>1928</v>
      </c>
      <c r="B1929" t="s">
        <v>1956</v>
      </c>
      <c r="C1929" s="1">
        <v>19543</v>
      </c>
      <c r="D1929" t="s">
        <v>23</v>
      </c>
      <c r="E1929" s="2" t="s">
        <v>772</v>
      </c>
      <c r="F1929" s="2" t="s">
        <v>34</v>
      </c>
      <c r="G1929" s="2" t="s">
        <v>26</v>
      </c>
      <c r="H1929" s="3">
        <v>28430</v>
      </c>
      <c r="I1929" s="2">
        <v>1977</v>
      </c>
      <c r="J1929" s="2">
        <v>1980</v>
      </c>
      <c r="K1929" s="3">
        <v>43677</v>
      </c>
      <c r="L1929" s="2">
        <v>0</v>
      </c>
      <c r="M1929" s="2" t="s">
        <v>28</v>
      </c>
      <c r="N1929" s="2">
        <v>66</v>
      </c>
      <c r="O1929" s="2">
        <v>24.33</v>
      </c>
      <c r="P1929" s="2">
        <v>66.08</v>
      </c>
      <c r="Q1929" s="2">
        <v>88.45</v>
      </c>
      <c r="R1929" s="2">
        <v>198.12</v>
      </c>
      <c r="S1929" s="2">
        <v>198.12</v>
      </c>
      <c r="T1929" s="2">
        <v>22.53</v>
      </c>
      <c r="U1929" s="2">
        <v>82</v>
      </c>
      <c r="V1929" s="2" t="s">
        <v>28</v>
      </c>
      <c r="X1929" s="2"/>
      <c r="Y1929" s="2"/>
    </row>
    <row r="1930" spans="1:26" x14ac:dyDescent="0.25">
      <c r="A1930">
        <v>1929</v>
      </c>
      <c r="B1930" t="s">
        <v>1957</v>
      </c>
      <c r="C1930" s="1">
        <v>29461</v>
      </c>
      <c r="D1930" t="s">
        <v>23</v>
      </c>
      <c r="E1930" s="2" t="s">
        <v>1363</v>
      </c>
      <c r="F1930" s="2" t="s">
        <v>34</v>
      </c>
      <c r="G1930" s="2" t="s">
        <v>30</v>
      </c>
      <c r="H1930" s="3">
        <v>37926</v>
      </c>
      <c r="I1930" s="2">
        <v>2003</v>
      </c>
      <c r="J1930" s="2">
        <v>2013</v>
      </c>
      <c r="K1930" s="3">
        <v>43677</v>
      </c>
      <c r="L1930" s="2">
        <v>0</v>
      </c>
      <c r="M1930" s="2" t="s">
        <v>28</v>
      </c>
      <c r="N1930" s="2">
        <v>38</v>
      </c>
      <c r="O1930" s="2">
        <v>23.18</v>
      </c>
      <c r="P1930" s="2">
        <v>38.92</v>
      </c>
      <c r="Q1930" s="2">
        <v>96.16</v>
      </c>
      <c r="R1930" s="2">
        <v>198.12</v>
      </c>
      <c r="S1930" s="2">
        <v>198.12</v>
      </c>
      <c r="T1930" s="2">
        <v>24.5</v>
      </c>
      <c r="U1930" s="2">
        <v>459</v>
      </c>
      <c r="V1930" s="2" t="s">
        <v>28</v>
      </c>
      <c r="X1930" s="2"/>
      <c r="Y1930" s="2"/>
    </row>
    <row r="1931" spans="1:26" x14ac:dyDescent="0.25">
      <c r="A1931">
        <v>1930</v>
      </c>
      <c r="B1931" t="s">
        <v>1958</v>
      </c>
      <c r="C1931" s="1">
        <v>28151</v>
      </c>
      <c r="D1931" t="s">
        <v>85</v>
      </c>
      <c r="E1931" s="2" t="s">
        <v>772</v>
      </c>
      <c r="F1931" s="2" t="s">
        <v>34</v>
      </c>
      <c r="G1931" s="2" t="s">
        <v>26</v>
      </c>
      <c r="H1931" s="3">
        <v>36100</v>
      </c>
      <c r="I1931" s="2">
        <v>1998</v>
      </c>
      <c r="J1931" s="2">
        <v>2020</v>
      </c>
      <c r="K1931" s="3">
        <v>43677</v>
      </c>
      <c r="L1931" s="2">
        <v>0</v>
      </c>
      <c r="M1931" s="2" t="s">
        <v>28</v>
      </c>
      <c r="N1931" s="2">
        <v>42</v>
      </c>
      <c r="O1931" s="2">
        <v>21.76</v>
      </c>
      <c r="P1931" s="2">
        <v>42.51</v>
      </c>
      <c r="Q1931" s="2">
        <v>99.79</v>
      </c>
      <c r="R1931" s="2">
        <v>198.12</v>
      </c>
      <c r="S1931" s="2">
        <v>198.12</v>
      </c>
      <c r="T1931" s="2">
        <v>25.42</v>
      </c>
      <c r="U1931" s="2">
        <v>1200</v>
      </c>
      <c r="V1931" s="2" t="s">
        <v>28</v>
      </c>
      <c r="X1931" s="2"/>
      <c r="Y1931" s="2"/>
    </row>
    <row r="1932" spans="1:26" x14ac:dyDescent="0.25">
      <c r="A1932">
        <v>1931</v>
      </c>
      <c r="B1932" t="s">
        <v>1959</v>
      </c>
      <c r="C1932" s="1">
        <v>33521</v>
      </c>
      <c r="D1932" t="s">
        <v>85</v>
      </c>
      <c r="E1932" s="2" t="s">
        <v>1363</v>
      </c>
      <c r="F1932" s="2" t="s">
        <v>34</v>
      </c>
      <c r="G1932" s="2" t="s">
        <v>43</v>
      </c>
      <c r="H1932" s="3">
        <v>41579</v>
      </c>
      <c r="I1932" s="2">
        <v>2013</v>
      </c>
      <c r="J1932" s="2">
        <v>2020</v>
      </c>
      <c r="K1932" s="3">
        <v>43677</v>
      </c>
      <c r="L1932" s="2">
        <v>0</v>
      </c>
      <c r="M1932" s="2" t="s">
        <v>28</v>
      </c>
      <c r="N1932" s="2">
        <v>27</v>
      </c>
      <c r="O1932" s="2">
        <v>22.06</v>
      </c>
      <c r="P1932" s="2">
        <v>27.81</v>
      </c>
      <c r="Q1932" s="2">
        <v>86.18</v>
      </c>
      <c r="R1932" s="2">
        <v>198.12</v>
      </c>
      <c r="S1932" s="2">
        <v>198.12</v>
      </c>
      <c r="T1932" s="2">
        <v>21.96</v>
      </c>
      <c r="U1932" s="2">
        <v>122</v>
      </c>
      <c r="V1932" s="2" t="s">
        <v>28</v>
      </c>
      <c r="X1932" s="2"/>
      <c r="Y1932" s="2"/>
    </row>
    <row r="1933" spans="1:26" x14ac:dyDescent="0.25">
      <c r="A1933">
        <v>1932</v>
      </c>
      <c r="B1933" t="s">
        <v>1960</v>
      </c>
      <c r="C1933" s="1">
        <v>17641</v>
      </c>
      <c r="D1933" t="s">
        <v>23</v>
      </c>
      <c r="E1933" s="2" t="s">
        <v>169</v>
      </c>
      <c r="F1933" s="2" t="s">
        <v>34</v>
      </c>
      <c r="G1933" s="2" t="s">
        <v>26</v>
      </c>
      <c r="H1933" s="3">
        <v>26238</v>
      </c>
      <c r="I1933" s="2">
        <v>1971</v>
      </c>
      <c r="J1933" s="2">
        <v>1972</v>
      </c>
      <c r="K1933" s="3">
        <v>43042</v>
      </c>
      <c r="L1933" s="2">
        <v>1</v>
      </c>
      <c r="M1933" s="2" t="s">
        <v>27</v>
      </c>
      <c r="N1933" s="2">
        <v>69</v>
      </c>
      <c r="O1933" s="2">
        <v>23.54</v>
      </c>
      <c r="P1933" s="2">
        <v>69.540000000000006</v>
      </c>
      <c r="Q1933" s="2">
        <v>104.33</v>
      </c>
      <c r="R1933" s="2">
        <v>198.12</v>
      </c>
      <c r="S1933" s="2">
        <v>198.12</v>
      </c>
      <c r="T1933" s="2">
        <v>26.58</v>
      </c>
      <c r="U1933" s="2">
        <v>9</v>
      </c>
      <c r="V1933" s="2" t="s">
        <v>28</v>
      </c>
      <c r="X1933" s="2" t="str">
        <f>V1933</f>
        <v>No</v>
      </c>
      <c r="Y1933" s="2" t="s">
        <v>4401</v>
      </c>
      <c r="Z1933" s="2" t="s">
        <v>4469</v>
      </c>
    </row>
    <row r="1934" spans="1:26" x14ac:dyDescent="0.25">
      <c r="A1934">
        <v>1933</v>
      </c>
      <c r="B1934" t="s">
        <v>1961</v>
      </c>
      <c r="C1934" s="1">
        <v>25417</v>
      </c>
      <c r="D1934" t="s">
        <v>23</v>
      </c>
      <c r="E1934" s="2" t="s">
        <v>169</v>
      </c>
      <c r="F1934" s="2" t="s">
        <v>34</v>
      </c>
      <c r="G1934" s="2" t="s">
        <v>26</v>
      </c>
      <c r="H1934" s="3">
        <v>33178</v>
      </c>
      <c r="I1934" s="2">
        <v>1990</v>
      </c>
      <c r="J1934" s="2">
        <v>2001</v>
      </c>
      <c r="K1934" s="3">
        <v>43677</v>
      </c>
      <c r="L1934" s="2">
        <v>0</v>
      </c>
      <c r="M1934" s="2" t="s">
        <v>28</v>
      </c>
      <c r="N1934" s="2">
        <v>49</v>
      </c>
      <c r="O1934" s="2">
        <v>21.25</v>
      </c>
      <c r="P1934" s="2">
        <v>49.99</v>
      </c>
      <c r="Q1934" s="2">
        <v>86.18</v>
      </c>
      <c r="R1934" s="2">
        <v>198.12</v>
      </c>
      <c r="S1934" s="2">
        <v>198.12</v>
      </c>
      <c r="T1934" s="2">
        <v>21.96</v>
      </c>
      <c r="U1934" s="2">
        <v>609</v>
      </c>
      <c r="V1934" s="2" t="s">
        <v>28</v>
      </c>
      <c r="X1934" s="2"/>
      <c r="Y1934" s="2"/>
    </row>
    <row r="1935" spans="1:26" x14ac:dyDescent="0.25">
      <c r="A1935">
        <v>1934</v>
      </c>
      <c r="B1935" t="s">
        <v>1962</v>
      </c>
      <c r="C1935" s="1">
        <v>18248</v>
      </c>
      <c r="D1935" t="s">
        <v>23</v>
      </c>
      <c r="E1935" s="2" t="s">
        <v>169</v>
      </c>
      <c r="F1935" s="2" t="s">
        <v>34</v>
      </c>
      <c r="G1935" s="2" t="s">
        <v>26</v>
      </c>
      <c r="H1935" s="3">
        <v>26969</v>
      </c>
      <c r="I1935" s="2">
        <v>1973</v>
      </c>
      <c r="J1935" s="2">
        <v>1974</v>
      </c>
      <c r="K1935" s="3">
        <v>43677</v>
      </c>
      <c r="L1935" s="2">
        <v>0</v>
      </c>
      <c r="M1935" s="2" t="s">
        <v>28</v>
      </c>
      <c r="N1935" s="2">
        <v>69</v>
      </c>
      <c r="O1935" s="2">
        <v>23.88</v>
      </c>
      <c r="P1935" s="2">
        <v>69.62</v>
      </c>
      <c r="Q1935" s="2">
        <v>85.27</v>
      </c>
      <c r="R1935" s="2">
        <v>198.12</v>
      </c>
      <c r="S1935" s="2">
        <v>198.12</v>
      </c>
      <c r="T1935" s="2">
        <v>21.73</v>
      </c>
      <c r="U1935" s="2">
        <v>28</v>
      </c>
      <c r="V1935" s="2" t="s">
        <v>28</v>
      </c>
      <c r="X1935" s="2"/>
      <c r="Y1935" s="2"/>
    </row>
    <row r="1936" spans="1:26" x14ac:dyDescent="0.25">
      <c r="A1936">
        <v>1935</v>
      </c>
      <c r="B1936" t="s">
        <v>1963</v>
      </c>
      <c r="C1936" s="1">
        <v>25697</v>
      </c>
      <c r="D1936" t="s">
        <v>23</v>
      </c>
      <c r="E1936" s="2" t="s">
        <v>772</v>
      </c>
      <c r="F1936" s="2" t="s">
        <v>34</v>
      </c>
      <c r="G1936" s="2" t="s">
        <v>43</v>
      </c>
      <c r="H1936" s="3">
        <v>33909</v>
      </c>
      <c r="I1936" s="2">
        <v>1992</v>
      </c>
      <c r="J1936" s="2">
        <v>2007</v>
      </c>
      <c r="K1936" s="3">
        <v>43677</v>
      </c>
      <c r="L1936" s="2">
        <v>0</v>
      </c>
      <c r="M1936" s="2" t="s">
        <v>28</v>
      </c>
      <c r="N1936" s="2">
        <v>49</v>
      </c>
      <c r="O1936" s="2">
        <v>22.48</v>
      </c>
      <c r="P1936" s="2">
        <v>49.23</v>
      </c>
      <c r="Q1936" s="2">
        <v>90.72</v>
      </c>
      <c r="R1936" s="2">
        <v>198.12</v>
      </c>
      <c r="S1936" s="2">
        <v>198.12</v>
      </c>
      <c r="T1936" s="2">
        <v>23.11</v>
      </c>
      <c r="U1936" s="2">
        <v>827</v>
      </c>
      <c r="V1936" s="2" t="s">
        <v>28</v>
      </c>
      <c r="X1936" s="2"/>
      <c r="Y1936" s="2"/>
    </row>
    <row r="1937" spans="1:26" x14ac:dyDescent="0.25">
      <c r="A1937">
        <v>1936</v>
      </c>
      <c r="B1937" t="s">
        <v>1964</v>
      </c>
      <c r="C1937" s="1">
        <v>26349</v>
      </c>
      <c r="D1937" t="s">
        <v>23</v>
      </c>
      <c r="E1937" s="2" t="s">
        <v>772</v>
      </c>
      <c r="F1937" s="2" t="s">
        <v>34</v>
      </c>
      <c r="G1937" s="2" t="s">
        <v>26</v>
      </c>
      <c r="H1937" s="3">
        <v>35004</v>
      </c>
      <c r="I1937" s="2">
        <v>1995</v>
      </c>
      <c r="J1937" s="2">
        <v>1996</v>
      </c>
      <c r="K1937" s="3">
        <v>43677</v>
      </c>
      <c r="L1937" s="2">
        <v>0</v>
      </c>
      <c r="M1937" s="2" t="s">
        <v>28</v>
      </c>
      <c r="N1937" s="2">
        <v>47</v>
      </c>
      <c r="O1937" s="2">
        <v>23.7</v>
      </c>
      <c r="P1937" s="2">
        <v>47.44</v>
      </c>
      <c r="Q1937" s="2">
        <v>88.45</v>
      </c>
      <c r="R1937" s="2">
        <v>198.12</v>
      </c>
      <c r="S1937" s="2">
        <v>198.12</v>
      </c>
      <c r="T1937" s="2">
        <v>22.53</v>
      </c>
      <c r="U1937" s="2">
        <v>4</v>
      </c>
      <c r="V1937" s="2" t="s">
        <v>28</v>
      </c>
      <c r="X1937" s="2"/>
      <c r="Y1937" s="2"/>
    </row>
    <row r="1938" spans="1:26" x14ac:dyDescent="0.25">
      <c r="A1938">
        <v>1937</v>
      </c>
      <c r="B1938" t="s">
        <v>1965</v>
      </c>
      <c r="C1938" s="1">
        <v>15827</v>
      </c>
      <c r="D1938" t="s">
        <v>23</v>
      </c>
      <c r="E1938" s="2" t="s">
        <v>169</v>
      </c>
      <c r="F1938" s="2" t="s">
        <v>34</v>
      </c>
      <c r="G1938" s="2" t="s">
        <v>30</v>
      </c>
      <c r="H1938" s="3">
        <v>24047</v>
      </c>
      <c r="I1938" s="2">
        <v>1965</v>
      </c>
      <c r="J1938" s="2">
        <v>1976</v>
      </c>
      <c r="K1938" s="3">
        <v>43677</v>
      </c>
      <c r="L1938" s="2">
        <v>0</v>
      </c>
      <c r="M1938" s="2" t="s">
        <v>28</v>
      </c>
      <c r="N1938" s="2">
        <v>76</v>
      </c>
      <c r="O1938" s="2">
        <v>22.51</v>
      </c>
      <c r="P1938" s="2">
        <v>76.25</v>
      </c>
      <c r="Q1938" s="2">
        <v>95.25</v>
      </c>
      <c r="R1938" s="2">
        <v>198.12</v>
      </c>
      <c r="S1938" s="2">
        <v>198.12</v>
      </c>
      <c r="T1938" s="2">
        <v>24.27</v>
      </c>
      <c r="U1938" s="2">
        <v>790</v>
      </c>
      <c r="V1938" s="2" t="s">
        <v>28</v>
      </c>
      <c r="X1938" s="2"/>
      <c r="Y1938" s="2"/>
    </row>
    <row r="1939" spans="1:26" x14ac:dyDescent="0.25">
      <c r="A1939">
        <v>1938</v>
      </c>
      <c r="B1939" t="s">
        <v>1966</v>
      </c>
      <c r="C1939" s="1">
        <v>8322</v>
      </c>
      <c r="D1939" t="s">
        <v>23</v>
      </c>
      <c r="E1939" s="2" t="s">
        <v>80</v>
      </c>
      <c r="F1939" s="2" t="s">
        <v>34</v>
      </c>
      <c r="G1939" s="2" t="s">
        <v>26</v>
      </c>
      <c r="H1939" s="3">
        <v>18568</v>
      </c>
      <c r="I1939" s="2">
        <v>1950</v>
      </c>
      <c r="J1939" s="2">
        <v>1958</v>
      </c>
      <c r="K1939" s="3">
        <v>33116</v>
      </c>
      <c r="L1939" s="2">
        <v>1</v>
      </c>
      <c r="M1939" s="2" t="s">
        <v>27</v>
      </c>
      <c r="N1939" s="2">
        <v>67</v>
      </c>
      <c r="O1939" s="2">
        <v>28.05</v>
      </c>
      <c r="P1939" s="2">
        <v>67.88</v>
      </c>
      <c r="Q1939" s="2">
        <v>99.79</v>
      </c>
      <c r="R1939" s="2">
        <v>198.12</v>
      </c>
      <c r="S1939" s="2">
        <v>198.12</v>
      </c>
      <c r="T1939" s="2">
        <v>25.42</v>
      </c>
      <c r="U1939" s="2">
        <v>544</v>
      </c>
      <c r="V1939" s="2" t="s">
        <v>28</v>
      </c>
      <c r="W1939" s="2" t="s">
        <v>4384</v>
      </c>
      <c r="X1939" s="2" t="str">
        <f>V1939</f>
        <v>No</v>
      </c>
      <c r="Y1939" s="2" t="s">
        <v>4386</v>
      </c>
      <c r="Z1939" s="2" t="s">
        <v>4896</v>
      </c>
    </row>
    <row r="1940" spans="1:26" x14ac:dyDescent="0.25">
      <c r="A1940">
        <v>1939</v>
      </c>
      <c r="B1940" t="s">
        <v>1967</v>
      </c>
      <c r="C1940" s="1">
        <v>23987</v>
      </c>
      <c r="D1940" t="s">
        <v>23</v>
      </c>
      <c r="E1940" s="2" t="s">
        <v>169</v>
      </c>
      <c r="F1940" s="2" t="s">
        <v>34</v>
      </c>
      <c r="G1940" s="2" t="s">
        <v>26</v>
      </c>
      <c r="H1940" s="3">
        <v>33178</v>
      </c>
      <c r="I1940" s="2">
        <v>1990</v>
      </c>
      <c r="J1940" s="2">
        <v>1991</v>
      </c>
      <c r="K1940" s="3">
        <v>43677</v>
      </c>
      <c r="L1940" s="2">
        <v>0</v>
      </c>
      <c r="M1940" s="2" t="s">
        <v>28</v>
      </c>
      <c r="N1940" s="2">
        <v>53</v>
      </c>
      <c r="O1940" s="2">
        <v>25.16</v>
      </c>
      <c r="P1940" s="2">
        <v>53.91</v>
      </c>
      <c r="Q1940" s="2">
        <v>96.16</v>
      </c>
      <c r="R1940" s="2">
        <v>198.12</v>
      </c>
      <c r="S1940" s="2">
        <v>198.12</v>
      </c>
      <c r="T1940" s="2">
        <v>24.5</v>
      </c>
      <c r="U1940" s="2">
        <v>52</v>
      </c>
      <c r="V1940" s="2" t="s">
        <v>28</v>
      </c>
      <c r="X1940" s="2"/>
      <c r="Y1940" s="2"/>
    </row>
    <row r="1941" spans="1:26" x14ac:dyDescent="0.25">
      <c r="A1941">
        <v>1940</v>
      </c>
      <c r="B1941" t="s">
        <v>1968</v>
      </c>
      <c r="C1941" s="1">
        <v>21517</v>
      </c>
      <c r="D1941" t="s">
        <v>23</v>
      </c>
      <c r="E1941" s="2" t="s">
        <v>280</v>
      </c>
      <c r="F1941" s="2" t="s">
        <v>34</v>
      </c>
      <c r="G1941" s="2" t="s">
        <v>26</v>
      </c>
      <c r="H1941" s="3">
        <v>29526</v>
      </c>
      <c r="I1941" s="2">
        <v>1980</v>
      </c>
      <c r="J1941" s="2">
        <v>1987</v>
      </c>
      <c r="K1941" s="3">
        <v>43677</v>
      </c>
      <c r="L1941" s="2">
        <v>0</v>
      </c>
      <c r="M1941" s="2" t="s">
        <v>28</v>
      </c>
      <c r="N1941" s="2">
        <v>60</v>
      </c>
      <c r="O1941" s="2">
        <v>21.93</v>
      </c>
      <c r="P1941" s="2">
        <v>60.67</v>
      </c>
      <c r="Q1941" s="2">
        <v>86.18</v>
      </c>
      <c r="R1941" s="2">
        <v>198.12</v>
      </c>
      <c r="S1941" s="2">
        <v>198.12</v>
      </c>
      <c r="T1941" s="2">
        <v>21.96</v>
      </c>
      <c r="U1941" s="2">
        <v>303</v>
      </c>
      <c r="V1941" s="2" t="s">
        <v>28</v>
      </c>
      <c r="X1941" s="2"/>
      <c r="Y1941" s="2"/>
    </row>
    <row r="1942" spans="1:26" x14ac:dyDescent="0.25">
      <c r="A1942">
        <v>1941</v>
      </c>
      <c r="B1942" t="s">
        <v>1969</v>
      </c>
      <c r="C1942" s="1">
        <v>18837</v>
      </c>
      <c r="D1942" t="s">
        <v>23</v>
      </c>
      <c r="E1942" s="2" t="s">
        <v>772</v>
      </c>
      <c r="F1942" s="2" t="s">
        <v>34</v>
      </c>
      <c r="G1942" s="2" t="s">
        <v>30</v>
      </c>
      <c r="H1942" s="3">
        <v>26969</v>
      </c>
      <c r="I1942" s="2">
        <v>1973</v>
      </c>
      <c r="J1942" s="2">
        <v>1981</v>
      </c>
      <c r="K1942" s="3">
        <v>43677</v>
      </c>
      <c r="L1942" s="2">
        <v>0</v>
      </c>
      <c r="M1942" s="2" t="s">
        <v>28</v>
      </c>
      <c r="N1942" s="2">
        <v>68</v>
      </c>
      <c r="O1942" s="2">
        <v>22.26</v>
      </c>
      <c r="P1942" s="2">
        <v>68.010000000000005</v>
      </c>
      <c r="Q1942" s="2">
        <v>81.650000000000006</v>
      </c>
      <c r="R1942" s="2">
        <v>198.12</v>
      </c>
      <c r="S1942" s="2">
        <v>198.12</v>
      </c>
      <c r="T1942" s="2">
        <v>20.8</v>
      </c>
      <c r="U1942" s="2">
        <v>415</v>
      </c>
      <c r="V1942" s="2" t="s">
        <v>28</v>
      </c>
      <c r="X1942" s="2"/>
      <c r="Y1942" s="2"/>
    </row>
    <row r="1943" spans="1:26" x14ac:dyDescent="0.25">
      <c r="A1943">
        <v>1942</v>
      </c>
      <c r="B1943" t="s">
        <v>1970</v>
      </c>
      <c r="C1943" s="1">
        <v>30898</v>
      </c>
      <c r="D1943" t="s">
        <v>23</v>
      </c>
      <c r="E1943" s="2" t="s">
        <v>1363</v>
      </c>
      <c r="F1943" s="2" t="s">
        <v>34</v>
      </c>
      <c r="G1943" s="2" t="s">
        <v>26</v>
      </c>
      <c r="H1943" s="3">
        <v>39022</v>
      </c>
      <c r="I1943" s="2">
        <v>2006</v>
      </c>
      <c r="J1943" s="2">
        <v>2010</v>
      </c>
      <c r="K1943" s="3">
        <v>43677</v>
      </c>
      <c r="L1943" s="2">
        <v>0</v>
      </c>
      <c r="M1943" s="2" t="s">
        <v>28</v>
      </c>
      <c r="N1943" s="2">
        <v>34</v>
      </c>
      <c r="O1943" s="2">
        <v>22.24</v>
      </c>
      <c r="P1943" s="2">
        <v>34.99</v>
      </c>
      <c r="Q1943" s="2">
        <v>99.79</v>
      </c>
      <c r="R1943" s="2">
        <v>198.12</v>
      </c>
      <c r="S1943" s="2">
        <v>198.12</v>
      </c>
      <c r="T1943" s="2">
        <v>25.42</v>
      </c>
      <c r="U1943" s="2">
        <v>189</v>
      </c>
      <c r="V1943" s="2" t="s">
        <v>28</v>
      </c>
      <c r="X1943" s="2"/>
      <c r="Y1943" s="2"/>
    </row>
    <row r="1944" spans="1:26" x14ac:dyDescent="0.25">
      <c r="A1944">
        <v>1943</v>
      </c>
      <c r="B1944" t="s">
        <v>1971</v>
      </c>
      <c r="C1944" s="1">
        <v>20443</v>
      </c>
      <c r="D1944" t="s">
        <v>23</v>
      </c>
      <c r="E1944" s="2" t="s">
        <v>169</v>
      </c>
      <c r="F1944" s="2" t="s">
        <v>34</v>
      </c>
      <c r="G1944" s="2" t="s">
        <v>26</v>
      </c>
      <c r="H1944" s="3">
        <v>29160</v>
      </c>
      <c r="I1944" s="2">
        <v>1979</v>
      </c>
      <c r="J1944" s="2">
        <v>1982</v>
      </c>
      <c r="K1944" s="3">
        <v>43677</v>
      </c>
      <c r="L1944" s="2">
        <v>0</v>
      </c>
      <c r="M1944" s="2" t="s">
        <v>28</v>
      </c>
      <c r="N1944" s="2">
        <v>63</v>
      </c>
      <c r="O1944" s="2">
        <v>23.87</v>
      </c>
      <c r="P1944" s="2">
        <v>63.61</v>
      </c>
      <c r="Q1944" s="2">
        <v>81.650000000000006</v>
      </c>
      <c r="R1944" s="2">
        <v>198.12</v>
      </c>
      <c r="S1944" s="2">
        <v>198.12</v>
      </c>
      <c r="T1944" s="2">
        <v>20.8</v>
      </c>
      <c r="U1944" s="2">
        <v>93</v>
      </c>
      <c r="V1944" s="2" t="s">
        <v>28</v>
      </c>
      <c r="X1944" s="2"/>
      <c r="Y1944" s="2"/>
    </row>
    <row r="1945" spans="1:26" x14ac:dyDescent="0.25">
      <c r="A1945">
        <v>1944</v>
      </c>
      <c r="B1945" t="s">
        <v>1972</v>
      </c>
      <c r="C1945" s="1">
        <v>23939</v>
      </c>
      <c r="D1945" t="s">
        <v>23</v>
      </c>
      <c r="E1945" s="2" t="s">
        <v>1363</v>
      </c>
      <c r="F1945" s="2" t="s">
        <v>34</v>
      </c>
      <c r="G1945" s="2" t="s">
        <v>26</v>
      </c>
      <c r="H1945" s="3">
        <v>32813</v>
      </c>
      <c r="I1945" s="2">
        <v>1989</v>
      </c>
      <c r="J1945" s="2">
        <v>1992</v>
      </c>
      <c r="K1945" s="3">
        <v>43677</v>
      </c>
      <c r="L1945" s="2">
        <v>0</v>
      </c>
      <c r="M1945" s="2" t="s">
        <v>28</v>
      </c>
      <c r="N1945" s="2">
        <v>54</v>
      </c>
      <c r="O1945" s="2">
        <v>24.3</v>
      </c>
      <c r="P1945" s="2">
        <v>54.04</v>
      </c>
      <c r="Q1945" s="2">
        <v>86.18</v>
      </c>
      <c r="R1945" s="2">
        <v>198.12</v>
      </c>
      <c r="S1945" s="2">
        <v>198.12</v>
      </c>
      <c r="T1945" s="2">
        <v>21.96</v>
      </c>
      <c r="U1945" s="2">
        <v>33</v>
      </c>
      <c r="V1945" s="2" t="s">
        <v>28</v>
      </c>
      <c r="X1945" s="2"/>
      <c r="Y1945" s="2"/>
    </row>
    <row r="1946" spans="1:26" x14ac:dyDescent="0.25">
      <c r="A1946">
        <v>1945</v>
      </c>
      <c r="B1946" t="s">
        <v>1973</v>
      </c>
      <c r="C1946" s="1">
        <v>23011</v>
      </c>
      <c r="D1946" t="s">
        <v>23</v>
      </c>
      <c r="E1946" s="2" t="s">
        <v>772</v>
      </c>
      <c r="F1946" s="2" t="s">
        <v>34</v>
      </c>
      <c r="G1946" s="2" t="s">
        <v>26</v>
      </c>
      <c r="H1946" s="3">
        <v>31352</v>
      </c>
      <c r="I1946" s="2">
        <v>1985</v>
      </c>
      <c r="J1946" s="2">
        <v>2001</v>
      </c>
      <c r="K1946" s="3">
        <v>43677</v>
      </c>
      <c r="L1946" s="2">
        <v>0</v>
      </c>
      <c r="M1946" s="2" t="s">
        <v>28</v>
      </c>
      <c r="N1946" s="2">
        <v>56</v>
      </c>
      <c r="O1946" s="2">
        <v>22.84</v>
      </c>
      <c r="P1946" s="2">
        <v>56.58</v>
      </c>
      <c r="Q1946" s="2">
        <v>95.25</v>
      </c>
      <c r="R1946" s="2">
        <v>198.12</v>
      </c>
      <c r="S1946" s="2">
        <v>198.12</v>
      </c>
      <c r="T1946" s="2">
        <v>24.27</v>
      </c>
      <c r="U1946" s="2">
        <v>1065</v>
      </c>
      <c r="V1946" s="2" t="s">
        <v>28</v>
      </c>
      <c r="X1946" s="2"/>
      <c r="Y1946" s="2"/>
    </row>
    <row r="1947" spans="1:26" x14ac:dyDescent="0.25">
      <c r="A1947">
        <v>1946</v>
      </c>
      <c r="B1947" t="s">
        <v>1974</v>
      </c>
      <c r="C1947" s="1">
        <v>20116</v>
      </c>
      <c r="D1947" t="s">
        <v>23</v>
      </c>
      <c r="E1947" s="2" t="s">
        <v>169</v>
      </c>
      <c r="F1947" s="2" t="s">
        <v>34</v>
      </c>
      <c r="G1947" s="2" t="s">
        <v>26</v>
      </c>
      <c r="H1947" s="3">
        <v>28430</v>
      </c>
      <c r="I1947" s="2">
        <v>1977</v>
      </c>
      <c r="J1947" s="2">
        <v>1979</v>
      </c>
      <c r="K1947" s="3">
        <v>43677</v>
      </c>
      <c r="L1947" s="2">
        <v>0</v>
      </c>
      <c r="M1947" s="2" t="s">
        <v>28</v>
      </c>
      <c r="N1947" s="2">
        <v>64</v>
      </c>
      <c r="O1947" s="2">
        <v>22.76</v>
      </c>
      <c r="P1947" s="2">
        <v>64.510000000000005</v>
      </c>
      <c r="Q1947" s="2">
        <v>97.52</v>
      </c>
      <c r="R1947" s="2">
        <v>198.12</v>
      </c>
      <c r="S1947" s="2">
        <v>198.12</v>
      </c>
      <c r="T1947" s="2">
        <v>24.85</v>
      </c>
      <c r="U1947" s="2">
        <v>74</v>
      </c>
      <c r="V1947" s="2" t="s">
        <v>28</v>
      </c>
      <c r="X1947" s="2"/>
      <c r="Y1947" s="2"/>
    </row>
    <row r="1948" spans="1:26" x14ac:dyDescent="0.25">
      <c r="A1948">
        <v>1947</v>
      </c>
      <c r="B1948" t="s">
        <v>1975</v>
      </c>
      <c r="C1948" s="1">
        <v>33703</v>
      </c>
      <c r="D1948" t="s">
        <v>85</v>
      </c>
      <c r="E1948" s="2" t="s">
        <v>772</v>
      </c>
      <c r="F1948" s="2" t="s">
        <v>34</v>
      </c>
      <c r="G1948" s="2" t="s">
        <v>26</v>
      </c>
      <c r="H1948" s="3">
        <v>41579</v>
      </c>
      <c r="I1948" s="2">
        <v>2013</v>
      </c>
      <c r="J1948" s="2">
        <v>2020</v>
      </c>
      <c r="K1948" s="3">
        <v>43677</v>
      </c>
      <c r="L1948" s="2">
        <v>0</v>
      </c>
      <c r="M1948" s="2" t="s">
        <v>28</v>
      </c>
      <c r="N1948" s="2">
        <v>27</v>
      </c>
      <c r="O1948" s="2">
        <v>21.56</v>
      </c>
      <c r="P1948" s="2">
        <v>27.31</v>
      </c>
      <c r="Q1948" s="2">
        <v>95.25</v>
      </c>
      <c r="R1948" s="2">
        <v>198.12</v>
      </c>
      <c r="S1948" s="2">
        <v>198.12</v>
      </c>
      <c r="T1948" s="2">
        <v>24.27</v>
      </c>
      <c r="U1948" s="2">
        <v>55</v>
      </c>
      <c r="V1948" s="2" t="s">
        <v>28</v>
      </c>
      <c r="X1948" s="2"/>
      <c r="Y1948" s="2"/>
    </row>
    <row r="1949" spans="1:26" x14ac:dyDescent="0.25">
      <c r="A1949">
        <v>1948</v>
      </c>
      <c r="B1949" t="s">
        <v>1976</v>
      </c>
      <c r="C1949" s="1">
        <v>15860</v>
      </c>
      <c r="D1949" t="s">
        <v>23</v>
      </c>
      <c r="E1949" s="2" t="s">
        <v>121</v>
      </c>
      <c r="F1949" s="2" t="s">
        <v>34</v>
      </c>
      <c r="G1949" s="2" t="s">
        <v>30</v>
      </c>
      <c r="H1949" s="3">
        <v>24047</v>
      </c>
      <c r="I1949" s="2">
        <v>1965</v>
      </c>
      <c r="J1949" s="2">
        <v>1976</v>
      </c>
      <c r="K1949" s="3">
        <v>43677</v>
      </c>
      <c r="L1949" s="2">
        <v>0</v>
      </c>
      <c r="M1949" s="2" t="s">
        <v>28</v>
      </c>
      <c r="N1949" s="2">
        <v>76</v>
      </c>
      <c r="O1949" s="2">
        <v>22.41</v>
      </c>
      <c r="P1949" s="2">
        <v>76.16</v>
      </c>
      <c r="Q1949" s="2">
        <v>95.25</v>
      </c>
      <c r="R1949" s="2">
        <v>198.12</v>
      </c>
      <c r="S1949" s="2">
        <v>198.12</v>
      </c>
      <c r="T1949" s="2">
        <v>24.27</v>
      </c>
      <c r="U1949" s="2">
        <v>654</v>
      </c>
      <c r="V1949" s="2" t="s">
        <v>27</v>
      </c>
      <c r="X1949" s="2"/>
      <c r="Y1949" s="2"/>
    </row>
    <row r="1950" spans="1:26" x14ac:dyDescent="0.25">
      <c r="A1950">
        <v>1949</v>
      </c>
      <c r="B1950" t="s">
        <v>1977</v>
      </c>
      <c r="C1950" s="1">
        <v>17486</v>
      </c>
      <c r="D1950" t="s">
        <v>23</v>
      </c>
      <c r="E1950" s="2" t="s">
        <v>280</v>
      </c>
      <c r="F1950" s="2" t="s">
        <v>34</v>
      </c>
      <c r="G1950" s="2" t="s">
        <v>26</v>
      </c>
      <c r="H1950" s="3">
        <v>25508</v>
      </c>
      <c r="I1950" s="2">
        <v>1969</v>
      </c>
      <c r="J1950" s="2">
        <v>1982</v>
      </c>
      <c r="K1950" s="3">
        <v>43677</v>
      </c>
      <c r="L1950" s="2">
        <v>0</v>
      </c>
      <c r="M1950" s="2" t="s">
        <v>28</v>
      </c>
      <c r="N1950" s="2">
        <v>71</v>
      </c>
      <c r="O1950" s="2">
        <v>21.96</v>
      </c>
      <c r="P1950" s="2">
        <v>71.709999999999994</v>
      </c>
      <c r="Q1950" s="2">
        <v>88.45</v>
      </c>
      <c r="R1950" s="2">
        <v>198.12</v>
      </c>
      <c r="S1950" s="2">
        <v>198.12</v>
      </c>
      <c r="T1950" s="2">
        <v>22.53</v>
      </c>
      <c r="U1950" s="2">
        <v>839</v>
      </c>
      <c r="V1950" s="2" t="s">
        <v>28</v>
      </c>
      <c r="X1950" s="2"/>
      <c r="Y1950" s="2"/>
    </row>
    <row r="1951" spans="1:26" x14ac:dyDescent="0.25">
      <c r="A1951">
        <v>1950</v>
      </c>
      <c r="B1951" t="s">
        <v>1978</v>
      </c>
      <c r="C1951" s="1">
        <v>29593</v>
      </c>
      <c r="D1951" t="s">
        <v>23</v>
      </c>
      <c r="E1951" s="2" t="s">
        <v>772</v>
      </c>
      <c r="F1951" s="2" t="s">
        <v>34</v>
      </c>
      <c r="G1951" s="2" t="s">
        <v>26</v>
      </c>
      <c r="H1951" s="3">
        <v>37926</v>
      </c>
      <c r="I1951" s="2">
        <v>2003</v>
      </c>
      <c r="J1951" s="2">
        <v>2013</v>
      </c>
      <c r="K1951" s="3">
        <v>43677</v>
      </c>
      <c r="L1951" s="2">
        <v>0</v>
      </c>
      <c r="M1951" s="2" t="s">
        <v>28</v>
      </c>
      <c r="N1951" s="2">
        <v>38</v>
      </c>
      <c r="O1951" s="2">
        <v>22.81</v>
      </c>
      <c r="P1951" s="2">
        <v>38.56</v>
      </c>
      <c r="Q1951" s="2">
        <v>90.72</v>
      </c>
      <c r="R1951" s="2">
        <v>198.12</v>
      </c>
      <c r="S1951" s="2">
        <v>198.12</v>
      </c>
      <c r="T1951" s="2">
        <v>23.11</v>
      </c>
      <c r="U1951" s="2">
        <v>548</v>
      </c>
      <c r="V1951" s="2" t="s">
        <v>28</v>
      </c>
      <c r="X1951" s="2"/>
      <c r="Y1951" s="2"/>
    </row>
    <row r="1952" spans="1:26" x14ac:dyDescent="0.25">
      <c r="A1952">
        <v>1951</v>
      </c>
      <c r="B1952" t="s">
        <v>1584</v>
      </c>
      <c r="C1952" s="1">
        <v>23170</v>
      </c>
      <c r="D1952" t="s">
        <v>23</v>
      </c>
      <c r="E1952" s="2" t="s">
        <v>280</v>
      </c>
      <c r="F1952" s="2" t="s">
        <v>34</v>
      </c>
      <c r="G1952" s="2" t="s">
        <v>26</v>
      </c>
      <c r="H1952" s="3">
        <v>32448</v>
      </c>
      <c r="I1952" s="2">
        <v>1988</v>
      </c>
      <c r="J1952" s="2">
        <v>1989</v>
      </c>
      <c r="K1952" s="3">
        <v>43677</v>
      </c>
      <c r="L1952" s="2">
        <v>0</v>
      </c>
      <c r="M1952" s="2" t="s">
        <v>28</v>
      </c>
      <c r="N1952" s="2">
        <v>56</v>
      </c>
      <c r="O1952" s="2">
        <v>25.4</v>
      </c>
      <c r="P1952" s="2">
        <v>56.15</v>
      </c>
      <c r="Q1952" s="2">
        <v>88.45</v>
      </c>
      <c r="R1952" s="2">
        <v>198.12</v>
      </c>
      <c r="S1952" s="2">
        <v>198.12</v>
      </c>
      <c r="T1952" s="2">
        <v>22.53</v>
      </c>
      <c r="U1952" s="2">
        <v>33</v>
      </c>
      <c r="V1952" s="2" t="s">
        <v>28</v>
      </c>
      <c r="X1952" s="2"/>
      <c r="Y1952" s="2"/>
    </row>
    <row r="1953" spans="1:26" x14ac:dyDescent="0.25">
      <c r="A1953">
        <v>1952</v>
      </c>
      <c r="B1953" t="s">
        <v>1979</v>
      </c>
      <c r="C1953" s="1">
        <v>18576</v>
      </c>
      <c r="D1953" t="s">
        <v>23</v>
      </c>
      <c r="E1953" s="2" t="s">
        <v>169</v>
      </c>
      <c r="F1953" s="2" t="s">
        <v>34</v>
      </c>
      <c r="G1953" s="2" t="s">
        <v>26</v>
      </c>
      <c r="H1953" s="3">
        <v>26969</v>
      </c>
      <c r="I1953" s="2">
        <v>1973</v>
      </c>
      <c r="J1953" s="2">
        <v>1977</v>
      </c>
      <c r="K1953" s="3">
        <v>43677</v>
      </c>
      <c r="L1953" s="2">
        <v>0</v>
      </c>
      <c r="M1953" s="2" t="s">
        <v>28</v>
      </c>
      <c r="N1953" s="2">
        <v>68</v>
      </c>
      <c r="O1953" s="2">
        <v>22.98</v>
      </c>
      <c r="P1953" s="2">
        <v>68.72</v>
      </c>
      <c r="Q1953" s="2">
        <v>99.79</v>
      </c>
      <c r="R1953" s="2">
        <v>198.12</v>
      </c>
      <c r="S1953" s="2">
        <v>198.12</v>
      </c>
      <c r="T1953" s="2">
        <v>25.42</v>
      </c>
      <c r="U1953" s="2">
        <v>190</v>
      </c>
      <c r="V1953" s="2" t="s">
        <v>28</v>
      </c>
      <c r="X1953" s="2"/>
      <c r="Y1953" s="2"/>
    </row>
    <row r="1954" spans="1:26" x14ac:dyDescent="0.25">
      <c r="A1954">
        <v>1953</v>
      </c>
      <c r="B1954" t="s">
        <v>1980</v>
      </c>
      <c r="C1954" s="1">
        <v>29121</v>
      </c>
      <c r="D1954" t="s">
        <v>23</v>
      </c>
      <c r="E1954" s="2" t="s">
        <v>1363</v>
      </c>
      <c r="F1954" s="2" t="s">
        <v>34</v>
      </c>
      <c r="G1954" s="2" t="s">
        <v>26</v>
      </c>
      <c r="H1954" s="3">
        <v>36100</v>
      </c>
      <c r="I1954" s="2">
        <v>1998</v>
      </c>
      <c r="J1954" s="2">
        <v>2010</v>
      </c>
      <c r="K1954" s="3">
        <v>43677</v>
      </c>
      <c r="L1954" s="2">
        <v>0</v>
      </c>
      <c r="M1954" s="2" t="s">
        <v>28</v>
      </c>
      <c r="N1954" s="2">
        <v>39</v>
      </c>
      <c r="O1954" s="2">
        <v>19.11</v>
      </c>
      <c r="P1954" s="2">
        <v>39.85</v>
      </c>
      <c r="Q1954" s="2">
        <v>88.45</v>
      </c>
      <c r="R1954" s="2">
        <v>198.12</v>
      </c>
      <c r="S1954" s="2">
        <v>198.12</v>
      </c>
      <c r="T1954" s="2">
        <v>22.53</v>
      </c>
      <c r="U1954" s="2">
        <v>736</v>
      </c>
      <c r="V1954" s="2" t="s">
        <v>28</v>
      </c>
      <c r="X1954" s="2"/>
      <c r="Y1954" s="2"/>
    </row>
    <row r="1955" spans="1:26" x14ac:dyDescent="0.25">
      <c r="A1955">
        <v>1954</v>
      </c>
      <c r="B1955" t="s">
        <v>1981</v>
      </c>
      <c r="C1955" s="1">
        <v>19845</v>
      </c>
      <c r="D1955" t="s">
        <v>23</v>
      </c>
      <c r="E1955" s="2" t="s">
        <v>772</v>
      </c>
      <c r="F1955" s="2" t="s">
        <v>34</v>
      </c>
      <c r="G1955" s="2" t="s">
        <v>26</v>
      </c>
      <c r="H1955" s="3">
        <v>28065</v>
      </c>
      <c r="I1955" s="2">
        <v>1976</v>
      </c>
      <c r="J1955" s="2">
        <v>1982</v>
      </c>
      <c r="K1955" s="3">
        <v>43677</v>
      </c>
      <c r="L1955" s="2">
        <v>0</v>
      </c>
      <c r="M1955" s="2" t="s">
        <v>28</v>
      </c>
      <c r="N1955" s="2">
        <v>65</v>
      </c>
      <c r="O1955" s="2">
        <v>22.51</v>
      </c>
      <c r="P1955" s="2">
        <v>65.25</v>
      </c>
      <c r="Q1955" s="2">
        <v>89.81</v>
      </c>
      <c r="R1955" s="2">
        <v>198.12</v>
      </c>
      <c r="S1955" s="2">
        <v>198.12</v>
      </c>
      <c r="T1955" s="2">
        <v>22.88</v>
      </c>
      <c r="U1955" s="2">
        <v>78</v>
      </c>
      <c r="V1955" s="2" t="s">
        <v>28</v>
      </c>
      <c r="X1955" s="2"/>
      <c r="Y1955" s="2"/>
    </row>
    <row r="1956" spans="1:26" x14ac:dyDescent="0.25">
      <c r="A1956">
        <v>1955</v>
      </c>
      <c r="B1956" t="s">
        <v>1982</v>
      </c>
      <c r="C1956" s="1">
        <v>19976</v>
      </c>
      <c r="D1956" t="s">
        <v>23</v>
      </c>
      <c r="E1956" s="2" t="s">
        <v>772</v>
      </c>
      <c r="F1956" s="2" t="s">
        <v>34</v>
      </c>
      <c r="G1956" s="2" t="s">
        <v>26</v>
      </c>
      <c r="H1956" s="3">
        <v>28430</v>
      </c>
      <c r="I1956" s="2">
        <v>1977</v>
      </c>
      <c r="J1956" s="2">
        <v>1992</v>
      </c>
      <c r="K1956" s="3">
        <v>43677</v>
      </c>
      <c r="L1956" s="2">
        <v>0</v>
      </c>
      <c r="M1956" s="2" t="s">
        <v>28</v>
      </c>
      <c r="N1956" s="2">
        <v>64</v>
      </c>
      <c r="O1956" s="2">
        <v>23.15</v>
      </c>
      <c r="P1956" s="2">
        <v>64.89</v>
      </c>
      <c r="Q1956" s="2">
        <v>87.54</v>
      </c>
      <c r="R1956" s="2">
        <v>198.12</v>
      </c>
      <c r="S1956" s="2">
        <v>198.12</v>
      </c>
      <c r="T1956" s="2">
        <v>22.3</v>
      </c>
      <c r="U1956" s="2">
        <v>1033</v>
      </c>
      <c r="V1956" s="2" t="s">
        <v>28</v>
      </c>
      <c r="X1956" s="2"/>
      <c r="Y1956" s="2"/>
    </row>
    <row r="1957" spans="1:26" x14ac:dyDescent="0.25">
      <c r="A1957">
        <v>1956</v>
      </c>
      <c r="B1957" t="s">
        <v>1983</v>
      </c>
      <c r="C1957" s="1">
        <v>25575</v>
      </c>
      <c r="D1957" t="s">
        <v>23</v>
      </c>
      <c r="E1957" s="2" t="s">
        <v>772</v>
      </c>
      <c r="F1957" s="2" t="s">
        <v>34</v>
      </c>
      <c r="G1957" s="2" t="s">
        <v>26</v>
      </c>
      <c r="H1957" s="3">
        <v>33909</v>
      </c>
      <c r="I1957" s="2">
        <v>1992</v>
      </c>
      <c r="J1957" s="2">
        <v>2001</v>
      </c>
      <c r="K1957" s="3">
        <v>43677</v>
      </c>
      <c r="L1957" s="2">
        <v>0</v>
      </c>
      <c r="M1957" s="2" t="s">
        <v>28</v>
      </c>
      <c r="N1957" s="2">
        <v>49</v>
      </c>
      <c r="O1957" s="2">
        <v>22.82</v>
      </c>
      <c r="P1957" s="2">
        <v>49.56</v>
      </c>
      <c r="Q1957" s="2">
        <v>85.27</v>
      </c>
      <c r="R1957" s="2">
        <v>198.12</v>
      </c>
      <c r="S1957" s="2">
        <v>198.12</v>
      </c>
      <c r="T1957" s="2">
        <v>21.73</v>
      </c>
      <c r="U1957" s="2">
        <v>483</v>
      </c>
      <c r="V1957" s="2" t="s">
        <v>28</v>
      </c>
      <c r="X1957" s="2"/>
      <c r="Y1957" s="2"/>
    </row>
    <row r="1958" spans="1:26" x14ac:dyDescent="0.25">
      <c r="A1958">
        <v>1957</v>
      </c>
      <c r="B1958" t="s">
        <v>1984</v>
      </c>
      <c r="C1958" s="1">
        <v>14900</v>
      </c>
      <c r="D1958" t="s">
        <v>23</v>
      </c>
      <c r="E1958" s="2" t="s">
        <v>280</v>
      </c>
      <c r="F1958" s="2" t="s">
        <v>34</v>
      </c>
      <c r="G1958" s="2" t="s">
        <v>30</v>
      </c>
      <c r="H1958" s="3">
        <v>22951</v>
      </c>
      <c r="I1958" s="2">
        <v>1962</v>
      </c>
      <c r="J1958" s="2">
        <v>1974</v>
      </c>
      <c r="K1958" s="3">
        <v>37755</v>
      </c>
      <c r="L1958" s="2">
        <v>1</v>
      </c>
      <c r="M1958" s="2" t="s">
        <v>27</v>
      </c>
      <c r="N1958" s="2">
        <v>62</v>
      </c>
      <c r="O1958" s="2">
        <v>22.04</v>
      </c>
      <c r="P1958" s="2">
        <v>62.57</v>
      </c>
      <c r="Q1958" s="2">
        <v>99.79</v>
      </c>
      <c r="R1958" s="2">
        <v>198.12</v>
      </c>
      <c r="S1958" s="2">
        <v>198.12</v>
      </c>
      <c r="T1958" s="2">
        <v>25.42</v>
      </c>
      <c r="U1958" s="2">
        <v>875</v>
      </c>
      <c r="V1958" s="2" t="s">
        <v>28</v>
      </c>
      <c r="W1958" s="2" t="s">
        <v>4384</v>
      </c>
      <c r="X1958" s="2" t="str">
        <f>V1958</f>
        <v>No</v>
      </c>
      <c r="Y1958" s="2" t="s">
        <v>4386</v>
      </c>
      <c r="Z1958" s="2" t="s">
        <v>4896</v>
      </c>
    </row>
    <row r="1959" spans="1:26" x14ac:dyDescent="0.25">
      <c r="A1959">
        <v>1958</v>
      </c>
      <c r="B1959" t="s">
        <v>1985</v>
      </c>
      <c r="C1959" s="1">
        <v>30192</v>
      </c>
      <c r="D1959" t="s">
        <v>23</v>
      </c>
      <c r="E1959" s="2" t="s">
        <v>1363</v>
      </c>
      <c r="F1959" s="2" t="s">
        <v>25</v>
      </c>
      <c r="G1959" s="2" t="s">
        <v>30</v>
      </c>
      <c r="H1959" s="3">
        <v>38292</v>
      </c>
      <c r="I1959" s="2">
        <v>2004</v>
      </c>
      <c r="J1959" s="2">
        <v>2013</v>
      </c>
      <c r="K1959" s="3">
        <v>43677</v>
      </c>
      <c r="L1959" s="2">
        <v>0</v>
      </c>
      <c r="M1959" s="2" t="s">
        <v>28</v>
      </c>
      <c r="N1959" s="2">
        <v>36</v>
      </c>
      <c r="O1959" s="2">
        <v>22.18</v>
      </c>
      <c r="P1959" s="2">
        <v>36.92</v>
      </c>
      <c r="Q1959" s="2">
        <v>104.33</v>
      </c>
      <c r="R1959" s="2">
        <v>198.12</v>
      </c>
      <c r="S1959" s="2">
        <v>198.12</v>
      </c>
      <c r="T1959" s="2">
        <v>26.58</v>
      </c>
      <c r="U1959" s="2">
        <v>507</v>
      </c>
      <c r="V1959" s="2" t="s">
        <v>28</v>
      </c>
      <c r="X1959" s="2"/>
      <c r="Y1959" s="2"/>
    </row>
    <row r="1960" spans="1:26" x14ac:dyDescent="0.25">
      <c r="A1960">
        <v>1959</v>
      </c>
      <c r="B1960" t="s">
        <v>1986</v>
      </c>
      <c r="C1960" s="1">
        <v>9502</v>
      </c>
      <c r="D1960" t="s">
        <v>23</v>
      </c>
      <c r="E1960" s="2" t="s">
        <v>24</v>
      </c>
      <c r="F1960" s="2" t="s">
        <v>34</v>
      </c>
      <c r="G1960" s="2" t="s">
        <v>30</v>
      </c>
      <c r="H1960" s="3">
        <v>18933</v>
      </c>
      <c r="I1960" s="2">
        <v>1951</v>
      </c>
      <c r="J1960" s="2">
        <v>1952</v>
      </c>
      <c r="K1960" s="3">
        <v>40303</v>
      </c>
      <c r="L1960" s="2">
        <v>1</v>
      </c>
      <c r="M1960" s="2" t="s">
        <v>27</v>
      </c>
      <c r="N1960" s="2">
        <v>84</v>
      </c>
      <c r="O1960" s="2">
        <v>25.82</v>
      </c>
      <c r="P1960" s="2">
        <v>84.33</v>
      </c>
      <c r="Q1960" s="2">
        <v>99.79</v>
      </c>
      <c r="R1960" s="2">
        <v>198.12</v>
      </c>
      <c r="S1960" s="2">
        <v>198.12</v>
      </c>
      <c r="T1960" s="2">
        <v>25.42</v>
      </c>
      <c r="U1960" s="2">
        <v>17</v>
      </c>
      <c r="V1960" s="2" t="s">
        <v>28</v>
      </c>
      <c r="W1960" s="2" t="s">
        <v>4399</v>
      </c>
      <c r="X1960" s="2" t="str">
        <f>V1960</f>
        <v>No</v>
      </c>
      <c r="Y1960" s="2" t="s">
        <v>4401</v>
      </c>
      <c r="Z1960" s="2" t="s">
        <v>4469</v>
      </c>
    </row>
    <row r="1961" spans="1:26" x14ac:dyDescent="0.25">
      <c r="A1961">
        <v>1960</v>
      </c>
      <c r="B1961" t="s">
        <v>1987</v>
      </c>
      <c r="C1961" s="1">
        <v>8079</v>
      </c>
      <c r="D1961" t="s">
        <v>23</v>
      </c>
      <c r="E1961" s="2" t="s">
        <v>80</v>
      </c>
      <c r="F1961" s="2" t="s">
        <v>34</v>
      </c>
      <c r="G1961" s="2" t="s">
        <v>26</v>
      </c>
      <c r="H1961" s="3">
        <v>18568</v>
      </c>
      <c r="I1961" s="2">
        <v>1950</v>
      </c>
      <c r="J1961" s="2">
        <v>1951</v>
      </c>
      <c r="K1961" s="3">
        <v>39815</v>
      </c>
      <c r="L1961" s="2">
        <v>1</v>
      </c>
      <c r="M1961" s="2" t="s">
        <v>27</v>
      </c>
      <c r="N1961" s="2">
        <v>86</v>
      </c>
      <c r="O1961" s="2">
        <v>28.72</v>
      </c>
      <c r="P1961" s="2">
        <v>86.89</v>
      </c>
      <c r="Q1961" s="2">
        <v>97.52</v>
      </c>
      <c r="R1961" s="2">
        <v>198.12</v>
      </c>
      <c r="S1961" s="2">
        <v>198.12</v>
      </c>
      <c r="T1961" s="2">
        <v>24.85</v>
      </c>
      <c r="U1961" s="2">
        <v>5</v>
      </c>
      <c r="V1961" s="2" t="s">
        <v>28</v>
      </c>
      <c r="X1961" s="2" t="str">
        <f>V1961</f>
        <v>No</v>
      </c>
      <c r="Y1961" s="2" t="s">
        <v>4622</v>
      </c>
      <c r="Z1961" s="4" t="s">
        <v>4435</v>
      </c>
    </row>
    <row r="1962" spans="1:26" x14ac:dyDescent="0.25">
      <c r="A1962">
        <v>1961</v>
      </c>
      <c r="B1962" t="s">
        <v>1988</v>
      </c>
      <c r="C1962" s="1">
        <v>34065</v>
      </c>
      <c r="D1962" t="s">
        <v>85</v>
      </c>
      <c r="E1962" s="2" t="s">
        <v>1363</v>
      </c>
      <c r="F1962" s="2" t="s">
        <v>34</v>
      </c>
      <c r="G1962" s="2" t="s">
        <v>26</v>
      </c>
      <c r="H1962" s="3">
        <v>41944</v>
      </c>
      <c r="I1962" s="2">
        <v>2014</v>
      </c>
      <c r="J1962" s="2">
        <v>2020</v>
      </c>
      <c r="K1962" s="3">
        <v>43677</v>
      </c>
      <c r="L1962" s="2">
        <v>0</v>
      </c>
      <c r="M1962" s="2" t="s">
        <v>28</v>
      </c>
      <c r="N1962" s="2">
        <v>26</v>
      </c>
      <c r="O1962" s="2">
        <v>21.57</v>
      </c>
      <c r="P1962" s="2">
        <v>26.32</v>
      </c>
      <c r="Q1962" s="2">
        <v>90.72</v>
      </c>
      <c r="R1962" s="2">
        <v>198.12</v>
      </c>
      <c r="S1962" s="2">
        <v>198.12</v>
      </c>
      <c r="T1962" s="2">
        <v>23.11</v>
      </c>
      <c r="U1962" s="2">
        <v>28</v>
      </c>
      <c r="V1962" s="2" t="s">
        <v>28</v>
      </c>
      <c r="X1962" s="2"/>
      <c r="Y1962" s="2"/>
    </row>
    <row r="1963" spans="1:26" x14ac:dyDescent="0.25">
      <c r="A1963">
        <v>1962</v>
      </c>
      <c r="B1963" t="s">
        <v>1989</v>
      </c>
      <c r="C1963" s="1">
        <v>8716</v>
      </c>
      <c r="D1963" t="s">
        <v>23</v>
      </c>
      <c r="E1963" s="2" t="s">
        <v>24</v>
      </c>
      <c r="F1963" s="2" t="s">
        <v>34</v>
      </c>
      <c r="G1963" s="2" t="s">
        <v>30</v>
      </c>
      <c r="H1963" s="3">
        <v>17472</v>
      </c>
      <c r="I1963" s="2">
        <v>1947</v>
      </c>
      <c r="J1963" s="2">
        <v>1948</v>
      </c>
      <c r="K1963" s="3">
        <v>43677</v>
      </c>
      <c r="L1963" s="2">
        <v>0</v>
      </c>
      <c r="M1963" s="2" t="s">
        <v>28</v>
      </c>
      <c r="N1963" s="2">
        <v>95</v>
      </c>
      <c r="O1963" s="2">
        <v>23.97</v>
      </c>
      <c r="P1963" s="2">
        <v>95.72</v>
      </c>
      <c r="Q1963" s="2">
        <v>95.25</v>
      </c>
      <c r="R1963" s="2">
        <v>198.12</v>
      </c>
      <c r="S1963" s="2">
        <v>198.12</v>
      </c>
      <c r="T1963" s="2">
        <v>24.27</v>
      </c>
      <c r="U1963" s="2">
        <v>3</v>
      </c>
      <c r="V1963" s="2" t="s">
        <v>28</v>
      </c>
      <c r="X1963" s="2"/>
      <c r="Y1963" s="2"/>
    </row>
    <row r="1964" spans="1:26" x14ac:dyDescent="0.25">
      <c r="A1964">
        <v>1963</v>
      </c>
      <c r="B1964" t="s">
        <v>1990</v>
      </c>
      <c r="C1964" s="1">
        <v>19997</v>
      </c>
      <c r="D1964" t="s">
        <v>23</v>
      </c>
      <c r="E1964" s="2" t="s">
        <v>280</v>
      </c>
      <c r="F1964" s="2" t="s">
        <v>34</v>
      </c>
      <c r="G1964" s="2" t="s">
        <v>26</v>
      </c>
      <c r="H1964" s="3">
        <v>27334</v>
      </c>
      <c r="I1964" s="2">
        <v>1974</v>
      </c>
      <c r="J1964" s="2">
        <v>1985</v>
      </c>
      <c r="K1964" s="3">
        <v>43677</v>
      </c>
      <c r="L1964" s="2">
        <v>0</v>
      </c>
      <c r="M1964" s="2" t="s">
        <v>28</v>
      </c>
      <c r="N1964" s="2">
        <v>64</v>
      </c>
      <c r="O1964" s="2">
        <v>20.09</v>
      </c>
      <c r="P1964" s="2">
        <v>64.83</v>
      </c>
      <c r="Q1964" s="2">
        <v>92.99</v>
      </c>
      <c r="R1964" s="2">
        <v>198.12</v>
      </c>
      <c r="S1964" s="2">
        <v>198.12</v>
      </c>
      <c r="T1964" s="2">
        <v>23.69</v>
      </c>
      <c r="U1964" s="2">
        <v>739</v>
      </c>
      <c r="V1964" s="2" t="s">
        <v>28</v>
      </c>
      <c r="X1964" s="2"/>
      <c r="Y1964" s="2"/>
    </row>
    <row r="1965" spans="1:26" x14ac:dyDescent="0.25">
      <c r="A1965">
        <v>1964</v>
      </c>
      <c r="B1965" t="s">
        <v>1991</v>
      </c>
      <c r="C1965" s="1">
        <v>26536</v>
      </c>
      <c r="D1965" t="s">
        <v>23</v>
      </c>
      <c r="E1965" s="2" t="s">
        <v>1363</v>
      </c>
      <c r="F1965" s="2" t="s">
        <v>34</v>
      </c>
      <c r="G1965" s="2" t="s">
        <v>26</v>
      </c>
      <c r="H1965" s="3">
        <v>34639</v>
      </c>
      <c r="I1965" s="2">
        <v>1994</v>
      </c>
      <c r="J1965" s="2">
        <v>1998</v>
      </c>
      <c r="K1965" s="3">
        <v>43677</v>
      </c>
      <c r="L1965" s="2">
        <v>0</v>
      </c>
      <c r="M1965" s="2" t="s">
        <v>28</v>
      </c>
      <c r="N1965" s="2">
        <v>46</v>
      </c>
      <c r="O1965" s="2">
        <v>22.18</v>
      </c>
      <c r="P1965" s="2">
        <v>46.93</v>
      </c>
      <c r="Q1965" s="2">
        <v>86.18</v>
      </c>
      <c r="R1965" s="2">
        <v>198.12</v>
      </c>
      <c r="S1965" s="2">
        <v>198.12</v>
      </c>
      <c r="T1965" s="2">
        <v>21.96</v>
      </c>
      <c r="U1965" s="2">
        <v>156</v>
      </c>
      <c r="V1965" s="2" t="s">
        <v>28</v>
      </c>
      <c r="X1965" s="2"/>
      <c r="Y1965" s="2"/>
    </row>
    <row r="1966" spans="1:26" x14ac:dyDescent="0.25">
      <c r="A1966">
        <v>1965</v>
      </c>
      <c r="B1966" t="s">
        <v>1992</v>
      </c>
      <c r="C1966" s="1">
        <v>8143</v>
      </c>
      <c r="D1966" t="s">
        <v>23</v>
      </c>
      <c r="E1966" s="2" t="s">
        <v>121</v>
      </c>
      <c r="F1966" s="2" t="s">
        <v>34</v>
      </c>
      <c r="G1966" s="2" t="s">
        <v>30</v>
      </c>
      <c r="H1966" s="3">
        <v>17838</v>
      </c>
      <c r="I1966" s="2">
        <v>1948</v>
      </c>
      <c r="J1966" s="2">
        <v>1951</v>
      </c>
      <c r="K1966" s="3">
        <v>38819</v>
      </c>
      <c r="L1966" s="2">
        <v>1</v>
      </c>
      <c r="M1966" s="2" t="s">
        <v>27</v>
      </c>
      <c r="N1966" s="2">
        <v>83</v>
      </c>
      <c r="O1966" s="2">
        <v>26.54</v>
      </c>
      <c r="P1966" s="2">
        <v>83.99</v>
      </c>
      <c r="Q1966" s="2">
        <v>88.45</v>
      </c>
      <c r="R1966" s="2">
        <v>198.12</v>
      </c>
      <c r="S1966" s="2">
        <v>198.12</v>
      </c>
      <c r="T1966" s="2">
        <v>22.53</v>
      </c>
      <c r="U1966" s="2">
        <v>136</v>
      </c>
      <c r="V1966" s="2" t="s">
        <v>28</v>
      </c>
      <c r="W1966" s="2" t="s">
        <v>4399</v>
      </c>
      <c r="X1966" s="2" t="str">
        <f>V1966</f>
        <v>No</v>
      </c>
      <c r="Y1966" s="2" t="s">
        <v>4401</v>
      </c>
      <c r="Z1966" s="2" t="s">
        <v>4469</v>
      </c>
    </row>
    <row r="1967" spans="1:26" x14ac:dyDescent="0.25">
      <c r="A1967">
        <v>1966</v>
      </c>
      <c r="B1967" t="s">
        <v>1993</v>
      </c>
      <c r="C1967" s="1">
        <v>11006</v>
      </c>
      <c r="D1967" t="s">
        <v>23</v>
      </c>
      <c r="E1967" s="2" t="s">
        <v>169</v>
      </c>
      <c r="F1967" s="2" t="s">
        <v>34</v>
      </c>
      <c r="H1967" s="3">
        <v>19664</v>
      </c>
      <c r="I1967" s="2">
        <v>1953</v>
      </c>
      <c r="J1967" s="2">
        <v>1954</v>
      </c>
      <c r="K1967" s="3">
        <v>24122</v>
      </c>
      <c r="L1967" s="2">
        <v>1</v>
      </c>
      <c r="M1967" s="2" t="s">
        <v>27</v>
      </c>
      <c r="N1967" s="2">
        <v>35</v>
      </c>
      <c r="O1967" s="2">
        <v>23.7</v>
      </c>
      <c r="P1967" s="2">
        <v>35.909999999999997</v>
      </c>
      <c r="Q1967" s="2">
        <v>102.06</v>
      </c>
      <c r="R1967" s="2">
        <v>198.12</v>
      </c>
      <c r="S1967" s="2">
        <v>198.12</v>
      </c>
      <c r="T1967" s="2">
        <v>26</v>
      </c>
      <c r="U1967" s="2">
        <v>11</v>
      </c>
      <c r="V1967" s="2" t="s">
        <v>28</v>
      </c>
      <c r="W1967" s="2" t="s">
        <v>4384</v>
      </c>
      <c r="X1967" s="2" t="str">
        <f>V1967</f>
        <v>No</v>
      </c>
      <c r="Y1967" s="2" t="s">
        <v>4391</v>
      </c>
      <c r="Z1967" s="2" t="s">
        <v>4896</v>
      </c>
    </row>
    <row r="1968" spans="1:26" x14ac:dyDescent="0.25">
      <c r="A1968">
        <v>1967</v>
      </c>
      <c r="B1968" t="s">
        <v>1994</v>
      </c>
      <c r="C1968" s="1">
        <v>19124</v>
      </c>
      <c r="D1968" t="s">
        <v>23</v>
      </c>
      <c r="E1968" s="2" t="s">
        <v>169</v>
      </c>
      <c r="F1968" s="2" t="s">
        <v>34</v>
      </c>
      <c r="G1968" s="2" t="s">
        <v>30</v>
      </c>
      <c r="H1968" s="3">
        <v>27334</v>
      </c>
      <c r="I1968" s="2">
        <v>1974</v>
      </c>
      <c r="J1968" s="2">
        <v>1978</v>
      </c>
      <c r="K1968" s="3">
        <v>43677</v>
      </c>
      <c r="L1968" s="2">
        <v>0</v>
      </c>
      <c r="M1968" s="2" t="s">
        <v>28</v>
      </c>
      <c r="N1968" s="2">
        <v>67</v>
      </c>
      <c r="O1968" s="2">
        <v>22.48</v>
      </c>
      <c r="P1968" s="2">
        <v>67.22</v>
      </c>
      <c r="Q1968" s="2">
        <v>102.06</v>
      </c>
      <c r="R1968" s="2">
        <v>198.12</v>
      </c>
      <c r="S1968" s="2">
        <v>198.12</v>
      </c>
      <c r="T1968" s="2">
        <v>26</v>
      </c>
      <c r="U1968" s="2">
        <v>220</v>
      </c>
      <c r="V1968" s="2" t="s">
        <v>28</v>
      </c>
      <c r="X1968" s="2"/>
      <c r="Y1968" s="2"/>
    </row>
    <row r="1969" spans="1:26" x14ac:dyDescent="0.25">
      <c r="A1969">
        <v>1968</v>
      </c>
      <c r="B1969" t="s">
        <v>1995</v>
      </c>
      <c r="C1969" s="1">
        <v>22504</v>
      </c>
      <c r="D1969" t="s">
        <v>23</v>
      </c>
      <c r="E1969" s="2" t="s">
        <v>772</v>
      </c>
      <c r="F1969" s="2" t="s">
        <v>34</v>
      </c>
      <c r="G1969" s="2" t="s">
        <v>30</v>
      </c>
      <c r="H1969" s="3">
        <v>30621</v>
      </c>
      <c r="I1969" s="2">
        <v>1983</v>
      </c>
      <c r="J1969" s="2">
        <v>1997</v>
      </c>
      <c r="K1969" s="3">
        <v>43677</v>
      </c>
      <c r="L1969" s="2">
        <v>0</v>
      </c>
      <c r="M1969" s="2" t="s">
        <v>28</v>
      </c>
      <c r="N1969" s="2">
        <v>57</v>
      </c>
      <c r="O1969" s="2">
        <v>22.22</v>
      </c>
      <c r="P1969" s="2">
        <v>57.97</v>
      </c>
      <c r="Q1969" s="2">
        <v>81.650000000000006</v>
      </c>
      <c r="R1969" s="2">
        <v>198.12</v>
      </c>
      <c r="S1969" s="2">
        <v>198.12</v>
      </c>
      <c r="T1969" s="2">
        <v>20.8</v>
      </c>
      <c r="U1969" s="2">
        <v>873</v>
      </c>
      <c r="V1969" s="2" t="s">
        <v>28</v>
      </c>
      <c r="X1969" s="2"/>
      <c r="Y1969" s="2"/>
    </row>
    <row r="1970" spans="1:26" x14ac:dyDescent="0.25">
      <c r="A1970">
        <v>1969</v>
      </c>
      <c r="B1970" t="s">
        <v>1996</v>
      </c>
      <c r="C1970" s="1">
        <v>16195</v>
      </c>
      <c r="D1970" t="s">
        <v>23</v>
      </c>
      <c r="E1970" s="2" t="s">
        <v>280</v>
      </c>
      <c r="F1970" s="2" t="s">
        <v>34</v>
      </c>
      <c r="G1970" s="2" t="s">
        <v>26</v>
      </c>
      <c r="H1970" s="3">
        <v>24412</v>
      </c>
      <c r="I1970" s="2">
        <v>1966</v>
      </c>
      <c r="J1970" s="2">
        <v>1974</v>
      </c>
      <c r="K1970" s="3">
        <v>43677</v>
      </c>
      <c r="L1970" s="2">
        <v>0</v>
      </c>
      <c r="M1970" s="2" t="s">
        <v>28</v>
      </c>
      <c r="N1970" s="2">
        <v>75</v>
      </c>
      <c r="O1970" s="2">
        <v>22.5</v>
      </c>
      <c r="P1970" s="2">
        <v>75.239999999999995</v>
      </c>
      <c r="Q1970" s="2">
        <v>79.38</v>
      </c>
      <c r="R1970" s="2">
        <v>198.12</v>
      </c>
      <c r="S1970" s="2">
        <v>198.12</v>
      </c>
      <c r="T1970" s="2">
        <v>20.22</v>
      </c>
      <c r="U1970" s="2">
        <v>524</v>
      </c>
      <c r="V1970" s="2" t="s">
        <v>28</v>
      </c>
      <c r="X1970" s="2"/>
      <c r="Y1970" s="2"/>
    </row>
    <row r="1971" spans="1:26" x14ac:dyDescent="0.25">
      <c r="A1971">
        <v>1970</v>
      </c>
      <c r="B1971" t="s">
        <v>1997</v>
      </c>
      <c r="C1971" s="1">
        <v>32410</v>
      </c>
      <c r="D1971" t="s">
        <v>23</v>
      </c>
      <c r="E1971" s="2" t="s">
        <v>1363</v>
      </c>
      <c r="F1971" s="2" t="s">
        <v>34</v>
      </c>
      <c r="G1971" s="2" t="s">
        <v>26</v>
      </c>
      <c r="H1971" s="3">
        <v>41214</v>
      </c>
      <c r="I1971" s="2">
        <v>2012</v>
      </c>
      <c r="J1971" s="2">
        <v>2013</v>
      </c>
      <c r="K1971" s="3">
        <v>43677</v>
      </c>
      <c r="L1971" s="2">
        <v>0</v>
      </c>
      <c r="M1971" s="2" t="s">
        <v>28</v>
      </c>
      <c r="N1971" s="2">
        <v>30</v>
      </c>
      <c r="O1971" s="2">
        <v>24.1</v>
      </c>
      <c r="P1971" s="2">
        <v>30.85</v>
      </c>
      <c r="Q1971" s="2">
        <v>90.72</v>
      </c>
      <c r="R1971" s="2">
        <v>198.12</v>
      </c>
      <c r="S1971" s="2">
        <v>198.12</v>
      </c>
      <c r="T1971" s="2">
        <v>23.11</v>
      </c>
      <c r="U1971" s="2">
        <v>41</v>
      </c>
      <c r="V1971" s="2" t="s">
        <v>28</v>
      </c>
      <c r="X1971" s="2"/>
      <c r="Y1971" s="2"/>
    </row>
    <row r="1972" spans="1:26" x14ac:dyDescent="0.25">
      <c r="A1972">
        <v>1971</v>
      </c>
      <c r="B1972" t="s">
        <v>1998</v>
      </c>
      <c r="C1972" s="1">
        <v>18556</v>
      </c>
      <c r="D1972" t="s">
        <v>23</v>
      </c>
      <c r="E1972" s="2" t="s">
        <v>169</v>
      </c>
      <c r="F1972" s="2" t="s">
        <v>34</v>
      </c>
      <c r="G1972" s="2" t="s">
        <v>30</v>
      </c>
      <c r="H1972" s="3">
        <v>26604</v>
      </c>
      <c r="I1972" s="2">
        <v>1972</v>
      </c>
      <c r="J1972" s="2">
        <v>1973</v>
      </c>
      <c r="K1972" s="3">
        <v>43677</v>
      </c>
      <c r="L1972" s="2">
        <v>0</v>
      </c>
      <c r="M1972" s="2" t="s">
        <v>28</v>
      </c>
      <c r="N1972" s="2">
        <v>68</v>
      </c>
      <c r="O1972" s="2">
        <v>22.03</v>
      </c>
      <c r="P1972" s="2">
        <v>68.78</v>
      </c>
      <c r="Q1972" s="2">
        <v>92.99</v>
      </c>
      <c r="R1972" s="2">
        <v>198.12</v>
      </c>
      <c r="S1972" s="2">
        <v>198.12</v>
      </c>
      <c r="T1972" s="2">
        <v>23.69</v>
      </c>
      <c r="U1972" s="2">
        <v>29</v>
      </c>
      <c r="V1972" s="2" t="s">
        <v>28</v>
      </c>
      <c r="X1972" s="2"/>
      <c r="Y1972" s="2"/>
    </row>
    <row r="1973" spans="1:26" x14ac:dyDescent="0.25">
      <c r="A1973">
        <v>1972</v>
      </c>
      <c r="B1973" t="s">
        <v>1999</v>
      </c>
      <c r="C1973" s="1">
        <v>20687</v>
      </c>
      <c r="D1973" t="s">
        <v>23</v>
      </c>
      <c r="E1973" s="2" t="s">
        <v>169</v>
      </c>
      <c r="F1973" s="2" t="s">
        <v>34</v>
      </c>
      <c r="G1973" s="2" t="s">
        <v>26</v>
      </c>
      <c r="H1973" s="3">
        <v>28795</v>
      </c>
      <c r="I1973" s="2">
        <v>1978</v>
      </c>
      <c r="J1973" s="2">
        <v>1979</v>
      </c>
      <c r="K1973" s="3">
        <v>43677</v>
      </c>
      <c r="L1973" s="2">
        <v>0</v>
      </c>
      <c r="M1973" s="2" t="s">
        <v>28</v>
      </c>
      <c r="N1973" s="2">
        <v>62</v>
      </c>
      <c r="O1973" s="2">
        <v>22.2</v>
      </c>
      <c r="P1973" s="2">
        <v>62.94</v>
      </c>
      <c r="Q1973" s="2">
        <v>88.45</v>
      </c>
      <c r="R1973" s="2">
        <v>198.12</v>
      </c>
      <c r="S1973" s="2">
        <v>198.12</v>
      </c>
      <c r="T1973" s="2">
        <v>22.53</v>
      </c>
      <c r="U1973" s="2">
        <v>13</v>
      </c>
      <c r="V1973" s="2" t="s">
        <v>28</v>
      </c>
      <c r="X1973" s="2"/>
      <c r="Y1973" s="2"/>
    </row>
    <row r="1974" spans="1:26" x14ac:dyDescent="0.25">
      <c r="A1974">
        <v>1973</v>
      </c>
      <c r="B1974" t="s">
        <v>2000</v>
      </c>
      <c r="C1974" s="1">
        <v>18316</v>
      </c>
      <c r="D1974" t="s">
        <v>23</v>
      </c>
      <c r="E1974" s="2" t="s">
        <v>280</v>
      </c>
      <c r="F1974" s="2" t="s">
        <v>34</v>
      </c>
      <c r="G1974" s="2" t="s">
        <v>26</v>
      </c>
      <c r="H1974" s="3">
        <v>28065</v>
      </c>
      <c r="I1974" s="2">
        <v>1976</v>
      </c>
      <c r="J1974" s="2">
        <v>1987</v>
      </c>
      <c r="K1974" s="3">
        <v>43677</v>
      </c>
      <c r="L1974" s="2">
        <v>0</v>
      </c>
      <c r="M1974" s="2" t="s">
        <v>28</v>
      </c>
      <c r="N1974" s="2">
        <v>69</v>
      </c>
      <c r="O1974" s="2">
        <v>26.69</v>
      </c>
      <c r="P1974" s="2">
        <v>69.430000000000007</v>
      </c>
      <c r="Q1974" s="2">
        <v>95.25</v>
      </c>
      <c r="R1974" s="2">
        <v>198.12</v>
      </c>
      <c r="S1974" s="2">
        <v>200.66</v>
      </c>
      <c r="T1974" s="2">
        <v>24.27</v>
      </c>
      <c r="U1974" s="2">
        <v>836</v>
      </c>
      <c r="V1974" s="2" t="s">
        <v>28</v>
      </c>
      <c r="X1974" s="2"/>
      <c r="Y1974" s="2"/>
    </row>
    <row r="1975" spans="1:26" x14ac:dyDescent="0.25">
      <c r="A1975">
        <v>1974</v>
      </c>
      <c r="B1975" t="s">
        <v>2001</v>
      </c>
      <c r="C1975" s="1">
        <v>32770</v>
      </c>
      <c r="D1975" t="s">
        <v>23</v>
      </c>
      <c r="E1975" s="2" t="s">
        <v>772</v>
      </c>
      <c r="F1975" s="2" t="s">
        <v>34</v>
      </c>
      <c r="G1975" s="2" t="s">
        <v>26</v>
      </c>
      <c r="H1975" s="3">
        <v>40118</v>
      </c>
      <c r="I1975" s="2">
        <v>2009</v>
      </c>
      <c r="J1975" s="2">
        <v>2019</v>
      </c>
      <c r="K1975" s="3">
        <v>43677</v>
      </c>
      <c r="L1975" s="2">
        <v>0</v>
      </c>
      <c r="M1975" s="2" t="s">
        <v>28</v>
      </c>
      <c r="N1975" s="2">
        <v>29</v>
      </c>
      <c r="O1975" s="2">
        <v>20.12</v>
      </c>
      <c r="P1975" s="2">
        <v>29.86</v>
      </c>
      <c r="Q1975" s="2">
        <v>99.79</v>
      </c>
      <c r="R1975" s="2">
        <v>198.12</v>
      </c>
      <c r="S1975" s="2">
        <v>198.12</v>
      </c>
      <c r="T1975" s="2">
        <v>25.42</v>
      </c>
      <c r="U1975" s="2">
        <v>395</v>
      </c>
      <c r="V1975" s="2" t="s">
        <v>28</v>
      </c>
      <c r="X1975" s="2"/>
      <c r="Y1975" s="2"/>
    </row>
    <row r="1976" spans="1:26" x14ac:dyDescent="0.25">
      <c r="A1976">
        <v>1975</v>
      </c>
      <c r="B1976" t="s">
        <v>2002</v>
      </c>
      <c r="C1976" s="1">
        <v>34893</v>
      </c>
      <c r="D1976" t="s">
        <v>85</v>
      </c>
      <c r="E1976" s="2" t="s">
        <v>1363</v>
      </c>
      <c r="F1976" s="2" t="s">
        <v>25</v>
      </c>
      <c r="G1976" s="2" t="s">
        <v>43</v>
      </c>
      <c r="H1976" s="3">
        <v>41944</v>
      </c>
      <c r="I1976" s="2">
        <v>2014</v>
      </c>
      <c r="J1976" s="2">
        <v>2020</v>
      </c>
      <c r="K1976" s="3">
        <v>43677</v>
      </c>
      <c r="L1976" s="2">
        <v>0</v>
      </c>
      <c r="M1976" s="2" t="s">
        <v>28</v>
      </c>
      <c r="N1976" s="2">
        <v>24</v>
      </c>
      <c r="O1976" s="2">
        <v>19.3</v>
      </c>
      <c r="P1976" s="2">
        <v>24.05</v>
      </c>
      <c r="Q1976" s="2">
        <v>86.18</v>
      </c>
      <c r="R1976" s="2">
        <v>198.12</v>
      </c>
      <c r="S1976" s="2">
        <v>198.12</v>
      </c>
      <c r="T1976" s="2">
        <v>21.96</v>
      </c>
      <c r="U1976" s="2">
        <v>68</v>
      </c>
      <c r="V1976" s="2" t="s">
        <v>28</v>
      </c>
      <c r="X1976" s="2"/>
      <c r="Y1976" s="2"/>
    </row>
    <row r="1977" spans="1:26" x14ac:dyDescent="0.25">
      <c r="A1977">
        <v>1976</v>
      </c>
      <c r="B1977" t="s">
        <v>2003</v>
      </c>
      <c r="C1977" s="1">
        <v>14955</v>
      </c>
      <c r="D1977" t="s">
        <v>23</v>
      </c>
      <c r="E1977" s="2" t="s">
        <v>169</v>
      </c>
      <c r="F1977" s="2" t="s">
        <v>34</v>
      </c>
      <c r="G1977" s="2" t="s">
        <v>30</v>
      </c>
      <c r="H1977" s="3">
        <v>22951</v>
      </c>
      <c r="I1977" s="2">
        <v>1962</v>
      </c>
      <c r="J1977" s="2">
        <v>1963</v>
      </c>
      <c r="K1977" s="3">
        <v>43677</v>
      </c>
      <c r="L1977" s="2">
        <v>0</v>
      </c>
      <c r="M1977" s="2" t="s">
        <v>28</v>
      </c>
      <c r="N1977" s="2">
        <v>78</v>
      </c>
      <c r="O1977" s="2">
        <v>21.89</v>
      </c>
      <c r="P1977" s="2">
        <v>78.64</v>
      </c>
      <c r="Q1977" s="2">
        <v>86.18</v>
      </c>
      <c r="R1977" s="2">
        <v>198.12</v>
      </c>
      <c r="S1977" s="2">
        <v>198.12</v>
      </c>
      <c r="T1977" s="2">
        <v>21.96</v>
      </c>
      <c r="U1977" s="2">
        <v>7</v>
      </c>
      <c r="V1977" s="2" t="s">
        <v>28</v>
      </c>
      <c r="X1977" s="2"/>
      <c r="Y1977" s="2"/>
    </row>
    <row r="1978" spans="1:26" x14ac:dyDescent="0.25">
      <c r="A1978">
        <v>1977</v>
      </c>
      <c r="B1978" t="s">
        <v>2004</v>
      </c>
      <c r="C1978" s="1">
        <v>33102</v>
      </c>
      <c r="D1978" t="s">
        <v>23</v>
      </c>
      <c r="E1978" s="2" t="s">
        <v>1363</v>
      </c>
      <c r="F1978" s="2" t="s">
        <v>34</v>
      </c>
      <c r="G1978" s="2" t="s">
        <v>26</v>
      </c>
      <c r="H1978" s="3">
        <v>41579</v>
      </c>
      <c r="I1978" s="2">
        <v>2013</v>
      </c>
      <c r="J1978" s="2">
        <v>2014</v>
      </c>
      <c r="K1978" s="3">
        <v>43677</v>
      </c>
      <c r="L1978" s="2">
        <v>0</v>
      </c>
      <c r="M1978" s="2" t="s">
        <v>28</v>
      </c>
      <c r="N1978" s="2">
        <v>28</v>
      </c>
      <c r="O1978" s="2">
        <v>23.21</v>
      </c>
      <c r="P1978" s="2">
        <v>28.95</v>
      </c>
      <c r="Q1978" s="2">
        <v>91.17</v>
      </c>
      <c r="R1978" s="2">
        <v>198.12</v>
      </c>
      <c r="S1978" s="2">
        <v>198.12</v>
      </c>
      <c r="T1978" s="2">
        <v>23.23</v>
      </c>
      <c r="U1978" s="2">
        <v>7</v>
      </c>
      <c r="V1978" s="2" t="s">
        <v>28</v>
      </c>
      <c r="X1978" s="2"/>
      <c r="Y1978" s="2"/>
    </row>
    <row r="1979" spans="1:26" x14ac:dyDescent="0.25">
      <c r="A1979">
        <v>1978</v>
      </c>
      <c r="B1979" t="s">
        <v>2005</v>
      </c>
      <c r="C1979" s="1">
        <v>31141</v>
      </c>
      <c r="D1979" t="s">
        <v>23</v>
      </c>
      <c r="E1979" s="2" t="s">
        <v>1363</v>
      </c>
      <c r="F1979" s="2" t="s">
        <v>25</v>
      </c>
      <c r="G1979" s="2" t="s">
        <v>30</v>
      </c>
      <c r="H1979" s="3">
        <v>39753</v>
      </c>
      <c r="I1979" s="2">
        <v>2008</v>
      </c>
      <c r="J1979" s="2">
        <v>2012</v>
      </c>
      <c r="K1979" s="3">
        <v>43677</v>
      </c>
      <c r="L1979" s="2">
        <v>0</v>
      </c>
      <c r="M1979" s="2" t="s">
        <v>28</v>
      </c>
      <c r="N1979" s="2">
        <v>34</v>
      </c>
      <c r="O1979" s="2">
        <v>23.58</v>
      </c>
      <c r="P1979" s="2">
        <v>34.32</v>
      </c>
      <c r="Q1979" s="2">
        <v>83.91</v>
      </c>
      <c r="R1979" s="2">
        <v>198.12</v>
      </c>
      <c r="S1979" s="2">
        <v>198.12</v>
      </c>
      <c r="T1979" s="2">
        <v>21.38</v>
      </c>
      <c r="U1979" s="2">
        <v>249</v>
      </c>
      <c r="V1979" s="2" t="s">
        <v>28</v>
      </c>
      <c r="X1979" s="2"/>
      <c r="Y1979" s="2"/>
    </row>
    <row r="1980" spans="1:26" x14ac:dyDescent="0.25">
      <c r="A1980">
        <v>1979</v>
      </c>
      <c r="B1980" t="s">
        <v>2006</v>
      </c>
      <c r="C1980" s="1">
        <v>6901</v>
      </c>
      <c r="D1980" t="s">
        <v>23</v>
      </c>
      <c r="E1980" s="2" t="s">
        <v>121</v>
      </c>
      <c r="F1980" s="2" t="s">
        <v>34</v>
      </c>
      <c r="G1980" s="2" t="s">
        <v>30</v>
      </c>
      <c r="H1980" s="3">
        <v>17472</v>
      </c>
      <c r="I1980" s="2">
        <v>1947</v>
      </c>
      <c r="J1980" s="2">
        <v>1950</v>
      </c>
      <c r="K1980" s="3">
        <v>25840</v>
      </c>
      <c r="L1980" s="2">
        <v>1</v>
      </c>
      <c r="M1980" s="2" t="s">
        <v>27</v>
      </c>
      <c r="N1980" s="2">
        <v>51</v>
      </c>
      <c r="O1980" s="2">
        <v>28.94</v>
      </c>
      <c r="P1980" s="2">
        <v>51.85</v>
      </c>
      <c r="Q1980" s="2">
        <v>88.45</v>
      </c>
      <c r="R1980" s="2">
        <v>198.12</v>
      </c>
      <c r="S1980" s="2">
        <v>198.12</v>
      </c>
      <c r="T1980" s="2">
        <v>22.53</v>
      </c>
      <c r="U1980" s="2">
        <v>20</v>
      </c>
      <c r="V1980" s="2" t="s">
        <v>28</v>
      </c>
      <c r="W1980" s="2" t="s">
        <v>4399</v>
      </c>
      <c r="X1980" s="2" t="str">
        <f>V1980</f>
        <v>No</v>
      </c>
      <c r="Y1980" s="2" t="s">
        <v>4401</v>
      </c>
      <c r="Z1980" s="2" t="s">
        <v>4469</v>
      </c>
    </row>
    <row r="1981" spans="1:26" x14ac:dyDescent="0.25">
      <c r="A1981">
        <v>1980</v>
      </c>
      <c r="B1981" t="s">
        <v>2007</v>
      </c>
      <c r="C1981" s="1">
        <v>29593</v>
      </c>
      <c r="D1981" t="s">
        <v>23</v>
      </c>
      <c r="E1981" s="2" t="s">
        <v>1363</v>
      </c>
      <c r="F1981" s="2" t="s">
        <v>34</v>
      </c>
      <c r="G1981" s="2" t="s">
        <v>26</v>
      </c>
      <c r="H1981" s="3">
        <v>37926</v>
      </c>
      <c r="I1981" s="2">
        <v>2003</v>
      </c>
      <c r="J1981" s="2">
        <v>2006</v>
      </c>
      <c r="K1981" s="3">
        <v>43677</v>
      </c>
      <c r="L1981" s="2">
        <v>0</v>
      </c>
      <c r="M1981" s="2" t="s">
        <v>28</v>
      </c>
      <c r="N1981" s="2">
        <v>38</v>
      </c>
      <c r="O1981" s="2">
        <v>22.81</v>
      </c>
      <c r="P1981" s="2">
        <v>38.56</v>
      </c>
      <c r="Q1981" s="2">
        <v>92.99</v>
      </c>
      <c r="R1981" s="2">
        <v>198.12</v>
      </c>
      <c r="S1981" s="2">
        <v>198.12</v>
      </c>
      <c r="T1981" s="2">
        <v>23.69</v>
      </c>
      <c r="U1981" s="2">
        <v>71</v>
      </c>
      <c r="V1981" s="2" t="s">
        <v>28</v>
      </c>
      <c r="X1981" s="2"/>
      <c r="Y1981" s="2"/>
    </row>
    <row r="1982" spans="1:26" x14ac:dyDescent="0.25">
      <c r="A1982">
        <v>1981</v>
      </c>
      <c r="B1982" t="s">
        <v>2008</v>
      </c>
      <c r="C1982" s="1">
        <v>9978</v>
      </c>
      <c r="D1982" t="s">
        <v>23</v>
      </c>
      <c r="E1982" s="2" t="s">
        <v>121</v>
      </c>
      <c r="F1982" s="2" t="s">
        <v>34</v>
      </c>
      <c r="G1982" s="2" t="s">
        <v>30</v>
      </c>
      <c r="H1982" s="3">
        <v>17838</v>
      </c>
      <c r="I1982" s="2">
        <v>1948</v>
      </c>
      <c r="J1982" s="2">
        <v>1958</v>
      </c>
      <c r="K1982" s="3">
        <v>42284</v>
      </c>
      <c r="L1982" s="2">
        <v>1</v>
      </c>
      <c r="M1982" s="2" t="s">
        <v>27</v>
      </c>
      <c r="N1982" s="2">
        <v>88</v>
      </c>
      <c r="O1982" s="2">
        <v>21.52</v>
      </c>
      <c r="P1982" s="2">
        <v>88.45</v>
      </c>
      <c r="Q1982" s="2">
        <v>95.25</v>
      </c>
      <c r="R1982" s="2">
        <v>198.12</v>
      </c>
      <c r="S1982" s="2">
        <v>198.12</v>
      </c>
      <c r="T1982" s="2">
        <v>24.27</v>
      </c>
      <c r="U1982" s="2">
        <v>682</v>
      </c>
      <c r="V1982" s="2" t="s">
        <v>28</v>
      </c>
      <c r="X1982" s="2" t="str">
        <f>V1982</f>
        <v>No</v>
      </c>
      <c r="Y1982" s="2" t="s">
        <v>4623</v>
      </c>
      <c r="Z1982" s="2" t="s">
        <v>4901</v>
      </c>
    </row>
    <row r="1983" spans="1:26" x14ac:dyDescent="0.25">
      <c r="A1983">
        <v>1982</v>
      </c>
      <c r="B1983" t="s">
        <v>2009</v>
      </c>
      <c r="C1983" s="1">
        <v>13621</v>
      </c>
      <c r="D1983" t="s">
        <v>23</v>
      </c>
      <c r="E1983" s="2" t="s">
        <v>169</v>
      </c>
      <c r="F1983" s="2" t="s">
        <v>34</v>
      </c>
      <c r="G1983" s="2" t="s">
        <v>30</v>
      </c>
      <c r="H1983" s="3">
        <v>21490</v>
      </c>
      <c r="I1983" s="2">
        <v>1958</v>
      </c>
      <c r="J1983" s="2">
        <v>1970</v>
      </c>
      <c r="K1983" s="3">
        <v>43677</v>
      </c>
      <c r="L1983" s="2">
        <v>0</v>
      </c>
      <c r="M1983" s="2" t="s">
        <v>28</v>
      </c>
      <c r="N1983" s="2">
        <v>82</v>
      </c>
      <c r="O1983" s="2">
        <v>21.54</v>
      </c>
      <c r="P1983" s="2">
        <v>82.29</v>
      </c>
      <c r="Q1983" s="2">
        <v>97.52</v>
      </c>
      <c r="R1983" s="2">
        <v>198.12</v>
      </c>
      <c r="S1983" s="2">
        <v>198.12</v>
      </c>
      <c r="T1983" s="2">
        <v>24.85</v>
      </c>
      <c r="U1983" s="2">
        <v>750</v>
      </c>
      <c r="V1983" s="2" t="s">
        <v>28</v>
      </c>
      <c r="X1983" s="2"/>
      <c r="Y1983" s="2"/>
    </row>
    <row r="1984" spans="1:26" x14ac:dyDescent="0.25">
      <c r="A1984">
        <v>1983</v>
      </c>
      <c r="B1984" t="s">
        <v>2010</v>
      </c>
      <c r="C1984" s="1">
        <v>18460</v>
      </c>
      <c r="D1984" t="s">
        <v>23</v>
      </c>
      <c r="E1984" s="2" t="s">
        <v>169</v>
      </c>
      <c r="F1984" s="2" t="s">
        <v>34</v>
      </c>
      <c r="G1984" s="2" t="s">
        <v>26</v>
      </c>
      <c r="H1984" s="3">
        <v>26604</v>
      </c>
      <c r="I1984" s="2">
        <v>1972</v>
      </c>
      <c r="J1984" s="2">
        <v>1977</v>
      </c>
      <c r="K1984" s="3">
        <v>43677</v>
      </c>
      <c r="L1984" s="2">
        <v>0</v>
      </c>
      <c r="M1984" s="2" t="s">
        <v>28</v>
      </c>
      <c r="N1984" s="2">
        <v>69</v>
      </c>
      <c r="O1984" s="2">
        <v>22.3</v>
      </c>
      <c r="P1984" s="2">
        <v>69.040000000000006</v>
      </c>
      <c r="Q1984" s="2">
        <v>95.25</v>
      </c>
      <c r="R1984" s="2">
        <v>198.12</v>
      </c>
      <c r="S1984" s="2">
        <v>198.12</v>
      </c>
      <c r="T1984" s="2">
        <v>24.27</v>
      </c>
      <c r="U1984" s="2">
        <v>263</v>
      </c>
      <c r="V1984" s="2" t="s">
        <v>28</v>
      </c>
      <c r="X1984" s="2"/>
      <c r="Y1984" s="2"/>
    </row>
    <row r="1985" spans="1:26" x14ac:dyDescent="0.25">
      <c r="A1985">
        <v>1984</v>
      </c>
      <c r="B1985" t="s">
        <v>2011</v>
      </c>
      <c r="C1985" s="1">
        <v>31926</v>
      </c>
      <c r="D1985" t="s">
        <v>23</v>
      </c>
      <c r="E1985" s="2" t="s">
        <v>1363</v>
      </c>
      <c r="F1985" s="2" t="s">
        <v>34</v>
      </c>
      <c r="G1985" s="2" t="s">
        <v>26</v>
      </c>
      <c r="H1985" s="3">
        <v>40118</v>
      </c>
      <c r="I1985" s="2">
        <v>2009</v>
      </c>
      <c r="J1985" s="2">
        <v>2017</v>
      </c>
      <c r="K1985" s="3">
        <v>43677</v>
      </c>
      <c r="L1985" s="2">
        <v>0</v>
      </c>
      <c r="M1985" s="2" t="s">
        <v>28</v>
      </c>
      <c r="N1985" s="2">
        <v>32</v>
      </c>
      <c r="O1985" s="2">
        <v>22.43</v>
      </c>
      <c r="P1985" s="2">
        <v>32.17</v>
      </c>
      <c r="Q1985" s="2">
        <v>102.06</v>
      </c>
      <c r="R1985" s="2">
        <v>198.12</v>
      </c>
      <c r="S1985" s="2">
        <v>198.12</v>
      </c>
      <c r="T1985" s="2">
        <v>26</v>
      </c>
      <c r="U1985" s="2">
        <v>322</v>
      </c>
      <c r="V1985" s="2" t="s">
        <v>28</v>
      </c>
      <c r="X1985" s="2"/>
      <c r="Y1985" s="2"/>
    </row>
    <row r="1986" spans="1:26" x14ac:dyDescent="0.25">
      <c r="A1986">
        <v>1985</v>
      </c>
      <c r="B1986" t="s">
        <v>2012</v>
      </c>
      <c r="C1986" s="1">
        <v>17225</v>
      </c>
      <c r="D1986" t="s">
        <v>23</v>
      </c>
      <c r="E1986" s="2" t="s">
        <v>169</v>
      </c>
      <c r="F1986" s="2" t="s">
        <v>34</v>
      </c>
      <c r="G1986" s="2" t="s">
        <v>26</v>
      </c>
      <c r="H1986" s="3">
        <v>25873</v>
      </c>
      <c r="I1986" s="2">
        <v>1970</v>
      </c>
      <c r="J1986" s="2">
        <v>1971</v>
      </c>
      <c r="K1986" s="3">
        <v>43677</v>
      </c>
      <c r="L1986" s="2">
        <v>0</v>
      </c>
      <c r="M1986" s="2" t="s">
        <v>28</v>
      </c>
      <c r="N1986" s="2">
        <v>72</v>
      </c>
      <c r="O1986" s="2">
        <v>23.68</v>
      </c>
      <c r="P1986" s="2">
        <v>72.42</v>
      </c>
      <c r="Q1986" s="2">
        <v>102.06</v>
      </c>
      <c r="R1986" s="2">
        <v>198.12</v>
      </c>
      <c r="S1986" s="2">
        <v>198.12</v>
      </c>
      <c r="T1986" s="2">
        <v>26</v>
      </c>
      <c r="U1986" s="2">
        <v>27</v>
      </c>
      <c r="V1986" s="2" t="s">
        <v>28</v>
      </c>
      <c r="X1986" s="2"/>
      <c r="Y1986" s="2"/>
    </row>
    <row r="1987" spans="1:26" x14ac:dyDescent="0.25">
      <c r="A1987">
        <v>1986</v>
      </c>
      <c r="B1987" t="s">
        <v>2013</v>
      </c>
      <c r="C1987" s="1">
        <v>28334</v>
      </c>
      <c r="D1987" t="s">
        <v>23</v>
      </c>
      <c r="E1987" s="2" t="s">
        <v>1363</v>
      </c>
      <c r="F1987" s="2" t="s">
        <v>25</v>
      </c>
      <c r="G1987" s="2" t="s">
        <v>30</v>
      </c>
      <c r="H1987" s="3">
        <v>37561</v>
      </c>
      <c r="I1987" s="2">
        <v>2002</v>
      </c>
      <c r="J1987" s="2">
        <v>2018</v>
      </c>
      <c r="K1987" s="3">
        <v>43677</v>
      </c>
      <c r="L1987" s="2">
        <v>0</v>
      </c>
      <c r="M1987" s="2" t="s">
        <v>28</v>
      </c>
      <c r="N1987" s="2">
        <v>42</v>
      </c>
      <c r="O1987" s="2">
        <v>25.26</v>
      </c>
      <c r="P1987" s="2">
        <v>42.01</v>
      </c>
      <c r="Q1987" s="2">
        <v>92.99</v>
      </c>
      <c r="R1987" s="2">
        <v>198.12</v>
      </c>
      <c r="S1987" s="2">
        <v>198.12</v>
      </c>
      <c r="T1987" s="2">
        <v>23.69</v>
      </c>
      <c r="U1987" s="2">
        <v>852</v>
      </c>
      <c r="V1987" s="2" t="s">
        <v>27</v>
      </c>
      <c r="X1987" s="2"/>
      <c r="Y1987" s="2"/>
    </row>
    <row r="1988" spans="1:26" x14ac:dyDescent="0.25">
      <c r="A1988">
        <v>1987</v>
      </c>
      <c r="B1988" t="s">
        <v>2014</v>
      </c>
      <c r="C1988" s="1">
        <v>28296</v>
      </c>
      <c r="D1988" t="s">
        <v>23</v>
      </c>
      <c r="E1988" s="2" t="s">
        <v>772</v>
      </c>
      <c r="F1988" s="2" t="s">
        <v>25</v>
      </c>
      <c r="G1988" s="2" t="s">
        <v>30</v>
      </c>
      <c r="H1988" s="3">
        <v>37561</v>
      </c>
      <c r="I1988" s="2">
        <v>2002</v>
      </c>
      <c r="J1988" s="2">
        <v>2008</v>
      </c>
      <c r="K1988" s="3">
        <v>43677</v>
      </c>
      <c r="L1988" s="2">
        <v>0</v>
      </c>
      <c r="M1988" s="2" t="s">
        <v>28</v>
      </c>
      <c r="N1988" s="2">
        <v>42</v>
      </c>
      <c r="O1988" s="2">
        <v>25.37</v>
      </c>
      <c r="P1988" s="2">
        <v>42.11</v>
      </c>
      <c r="Q1988" s="2">
        <v>95.25</v>
      </c>
      <c r="R1988" s="2">
        <v>198.12</v>
      </c>
      <c r="S1988" s="2">
        <v>198.12</v>
      </c>
      <c r="T1988" s="2">
        <v>24.27</v>
      </c>
      <c r="U1988" s="2">
        <v>384</v>
      </c>
      <c r="V1988" s="2" t="s">
        <v>28</v>
      </c>
      <c r="X1988" s="2"/>
      <c r="Y1988" s="2"/>
    </row>
    <row r="1989" spans="1:26" x14ac:dyDescent="0.25">
      <c r="A1989">
        <v>1988</v>
      </c>
      <c r="B1989" t="s">
        <v>2015</v>
      </c>
      <c r="C1989" s="1">
        <v>6733</v>
      </c>
      <c r="D1989" t="s">
        <v>23</v>
      </c>
      <c r="E1989" s="2" t="s">
        <v>80</v>
      </c>
      <c r="F1989" s="2" t="s">
        <v>34</v>
      </c>
      <c r="G1989" s="2" t="s">
        <v>30</v>
      </c>
      <c r="H1989" s="3">
        <v>17838</v>
      </c>
      <c r="I1989" s="2">
        <v>1948</v>
      </c>
      <c r="J1989" s="2">
        <v>1949</v>
      </c>
      <c r="K1989" s="3">
        <v>31846</v>
      </c>
      <c r="L1989" s="2">
        <v>1</v>
      </c>
      <c r="M1989" s="2" t="s">
        <v>27</v>
      </c>
      <c r="N1989" s="2">
        <v>68</v>
      </c>
      <c r="O1989" s="2">
        <v>30.4</v>
      </c>
      <c r="P1989" s="2">
        <v>68.760000000000005</v>
      </c>
      <c r="Q1989" s="2">
        <v>102.06</v>
      </c>
      <c r="R1989" s="2">
        <v>198.12</v>
      </c>
      <c r="S1989" s="2">
        <v>198.12</v>
      </c>
      <c r="T1989" s="2">
        <v>26</v>
      </c>
      <c r="U1989" s="2">
        <v>11</v>
      </c>
      <c r="V1989" s="2" t="s">
        <v>28</v>
      </c>
      <c r="W1989" s="2" t="s">
        <v>4470</v>
      </c>
      <c r="X1989" s="2" t="str">
        <f>V1989</f>
        <v>No</v>
      </c>
      <c r="Y1989" s="2" t="s">
        <v>4620</v>
      </c>
      <c r="Z1989" s="2" t="s">
        <v>4901</v>
      </c>
    </row>
    <row r="1990" spans="1:26" x14ac:dyDescent="0.25">
      <c r="A1990">
        <v>1989</v>
      </c>
      <c r="B1990" t="s">
        <v>2016</v>
      </c>
      <c r="C1990" s="1">
        <v>12066</v>
      </c>
      <c r="D1990" t="s">
        <v>23</v>
      </c>
      <c r="E1990" s="2" t="s">
        <v>4375</v>
      </c>
      <c r="F1990" s="2" t="s">
        <v>34</v>
      </c>
      <c r="G1990" s="2" t="s">
        <v>30</v>
      </c>
      <c r="H1990" s="3">
        <v>20394</v>
      </c>
      <c r="I1990" s="2">
        <v>1955</v>
      </c>
      <c r="J1990" s="2">
        <v>1966</v>
      </c>
      <c r="K1990" s="3">
        <v>41665</v>
      </c>
      <c r="L1990" s="2">
        <v>1</v>
      </c>
      <c r="M1990" s="2" t="s">
        <v>27</v>
      </c>
      <c r="N1990" s="2">
        <v>81</v>
      </c>
      <c r="O1990" s="2">
        <v>22.8</v>
      </c>
      <c r="P1990" s="2">
        <v>81.040000000000006</v>
      </c>
      <c r="Q1990" s="2">
        <v>92.99</v>
      </c>
      <c r="R1990" s="2">
        <v>198.12</v>
      </c>
      <c r="S1990" s="2">
        <v>198.12</v>
      </c>
      <c r="T1990" s="2">
        <v>23.69</v>
      </c>
      <c r="U1990" s="2">
        <v>698</v>
      </c>
      <c r="V1990" s="2" t="s">
        <v>28</v>
      </c>
      <c r="W1990" s="2" t="s">
        <v>4402</v>
      </c>
      <c r="X1990" s="2" t="str">
        <f>V1990</f>
        <v>No</v>
      </c>
      <c r="Y1990" s="2" t="s">
        <v>4477</v>
      </c>
      <c r="Z1990" s="2" t="s">
        <v>4902</v>
      </c>
    </row>
    <row r="1991" spans="1:26" x14ac:dyDescent="0.25">
      <c r="A1991">
        <v>1990</v>
      </c>
      <c r="B1991" t="s">
        <v>2017</v>
      </c>
      <c r="C1991" s="1">
        <v>20331</v>
      </c>
      <c r="D1991" t="s">
        <v>23</v>
      </c>
      <c r="E1991" s="2" t="s">
        <v>280</v>
      </c>
      <c r="F1991" s="2" t="s">
        <v>34</v>
      </c>
      <c r="G1991" s="2" t="s">
        <v>30</v>
      </c>
      <c r="H1991" s="3">
        <v>28430</v>
      </c>
      <c r="I1991" s="2">
        <v>1977</v>
      </c>
      <c r="J1991" s="2">
        <v>1983</v>
      </c>
      <c r="K1991" s="3">
        <v>39930</v>
      </c>
      <c r="L1991" s="2">
        <v>1</v>
      </c>
      <c r="M1991" s="2" t="s">
        <v>27</v>
      </c>
      <c r="N1991" s="2">
        <v>53</v>
      </c>
      <c r="O1991" s="2">
        <v>22.17</v>
      </c>
      <c r="P1991" s="2">
        <v>53.66</v>
      </c>
      <c r="Q1991" s="2">
        <v>98.88</v>
      </c>
      <c r="R1991" s="2">
        <v>198.12</v>
      </c>
      <c r="S1991" s="2">
        <v>198.12</v>
      </c>
      <c r="T1991" s="2">
        <v>25.19</v>
      </c>
      <c r="U1991" s="2">
        <v>435</v>
      </c>
      <c r="V1991" s="2" t="s">
        <v>28</v>
      </c>
      <c r="W1991" s="2" t="s">
        <v>4384</v>
      </c>
      <c r="X1991" s="2" t="str">
        <f>V1991</f>
        <v>No</v>
      </c>
      <c r="Y1991" s="2" t="s">
        <v>4487</v>
      </c>
      <c r="Z1991" s="2" t="s">
        <v>4896</v>
      </c>
    </row>
    <row r="1992" spans="1:26" x14ac:dyDescent="0.25">
      <c r="A1992">
        <v>1991</v>
      </c>
      <c r="B1992" t="s">
        <v>2018</v>
      </c>
      <c r="C1992" s="1">
        <v>24804</v>
      </c>
      <c r="D1992" t="s">
        <v>23</v>
      </c>
      <c r="E1992" s="2" t="s">
        <v>280</v>
      </c>
      <c r="F1992" s="2" t="s">
        <v>34</v>
      </c>
      <c r="G1992" s="2" t="s">
        <v>26</v>
      </c>
      <c r="H1992" s="3">
        <v>33543</v>
      </c>
      <c r="I1992" s="2">
        <v>1991</v>
      </c>
      <c r="J1992" s="2">
        <v>1994</v>
      </c>
      <c r="K1992" s="3">
        <v>43677</v>
      </c>
      <c r="L1992" s="2">
        <v>0</v>
      </c>
      <c r="M1992" s="2" t="s">
        <v>28</v>
      </c>
      <c r="N1992" s="2">
        <v>51</v>
      </c>
      <c r="O1992" s="2">
        <v>23.93</v>
      </c>
      <c r="P1992" s="2">
        <v>51.67</v>
      </c>
      <c r="Q1992" s="2">
        <v>90.72</v>
      </c>
      <c r="R1992" s="2">
        <v>198.12</v>
      </c>
      <c r="S1992" s="2">
        <v>198.12</v>
      </c>
      <c r="T1992" s="2">
        <v>23.11</v>
      </c>
      <c r="U1992" s="2">
        <v>179</v>
      </c>
      <c r="V1992" s="2" t="s">
        <v>28</v>
      </c>
      <c r="X1992" s="2"/>
      <c r="Y1992" s="2"/>
    </row>
    <row r="1993" spans="1:26" x14ac:dyDescent="0.25">
      <c r="A1993">
        <v>1992</v>
      </c>
      <c r="B1993" t="s">
        <v>2019</v>
      </c>
      <c r="C1993" s="1">
        <v>30113</v>
      </c>
      <c r="D1993" t="s">
        <v>23</v>
      </c>
      <c r="E1993" s="2" t="s">
        <v>1363</v>
      </c>
      <c r="F1993" s="2" t="s">
        <v>34</v>
      </c>
      <c r="G1993" s="2" t="s">
        <v>26</v>
      </c>
      <c r="H1993" s="3">
        <v>38657</v>
      </c>
      <c r="I1993" s="2">
        <v>2005</v>
      </c>
      <c r="J1993" s="2">
        <v>2011</v>
      </c>
      <c r="K1993" s="3">
        <v>43677</v>
      </c>
      <c r="L1993" s="2">
        <v>0</v>
      </c>
      <c r="M1993" s="2" t="s">
        <v>28</v>
      </c>
      <c r="N1993" s="2">
        <v>37</v>
      </c>
      <c r="O1993" s="2">
        <v>23.39</v>
      </c>
      <c r="P1993" s="2">
        <v>37.14</v>
      </c>
      <c r="Q1993" s="2">
        <v>97.52</v>
      </c>
      <c r="R1993" s="2">
        <v>198.12</v>
      </c>
      <c r="S1993" s="2">
        <v>198.12</v>
      </c>
      <c r="T1993" s="2">
        <v>24.85</v>
      </c>
      <c r="U1993" s="2">
        <v>239</v>
      </c>
      <c r="V1993" s="2" t="s">
        <v>28</v>
      </c>
      <c r="X1993" s="2"/>
      <c r="Y1993" s="2"/>
    </row>
    <row r="1994" spans="1:26" x14ac:dyDescent="0.25">
      <c r="A1994">
        <v>1993</v>
      </c>
      <c r="B1994" t="s">
        <v>2020</v>
      </c>
      <c r="C1994" s="1">
        <v>23567</v>
      </c>
      <c r="D1994" t="s">
        <v>23</v>
      </c>
      <c r="E1994" s="2" t="s">
        <v>169</v>
      </c>
      <c r="F1994" s="2" t="s">
        <v>34</v>
      </c>
      <c r="G1994" s="2" t="s">
        <v>26</v>
      </c>
      <c r="H1994" s="3">
        <v>32448</v>
      </c>
      <c r="I1994" s="2">
        <v>1988</v>
      </c>
      <c r="J1994" s="2">
        <v>1996</v>
      </c>
      <c r="K1994" s="3">
        <v>43677</v>
      </c>
      <c r="L1994" s="2">
        <v>0</v>
      </c>
      <c r="M1994" s="2" t="s">
        <v>28</v>
      </c>
      <c r="N1994" s="2">
        <v>55</v>
      </c>
      <c r="O1994" s="2">
        <v>24.31</v>
      </c>
      <c r="P1994" s="2">
        <v>55.06</v>
      </c>
      <c r="Q1994" s="2">
        <v>97.52</v>
      </c>
      <c r="R1994" s="2">
        <v>198.12</v>
      </c>
      <c r="S1994" s="2">
        <v>198.12</v>
      </c>
      <c r="T1994" s="2">
        <v>24.85</v>
      </c>
      <c r="U1994" s="2">
        <v>105</v>
      </c>
      <c r="V1994" s="2" t="s">
        <v>28</v>
      </c>
      <c r="X1994" s="2"/>
      <c r="Y1994" s="2"/>
    </row>
    <row r="1995" spans="1:26" x14ac:dyDescent="0.25">
      <c r="A1995">
        <v>1994</v>
      </c>
      <c r="B1995" t="s">
        <v>2021</v>
      </c>
      <c r="C1995" s="1">
        <v>24661</v>
      </c>
      <c r="D1995" t="s">
        <v>23</v>
      </c>
      <c r="E1995" s="2" t="s">
        <v>169</v>
      </c>
      <c r="F1995" s="2" t="s">
        <v>34</v>
      </c>
      <c r="G1995" s="2" t="s">
        <v>26</v>
      </c>
      <c r="H1995" s="3">
        <v>32448</v>
      </c>
      <c r="I1995" s="2">
        <v>1988</v>
      </c>
      <c r="J1995" s="2">
        <v>1989</v>
      </c>
      <c r="K1995" s="3">
        <v>43677</v>
      </c>
      <c r="L1995" s="2">
        <v>0</v>
      </c>
      <c r="M1995" s="2" t="s">
        <v>28</v>
      </c>
      <c r="N1995" s="2">
        <v>52</v>
      </c>
      <c r="O1995" s="2">
        <v>21.32</v>
      </c>
      <c r="P1995" s="2">
        <v>52.06</v>
      </c>
      <c r="Q1995" s="2">
        <v>104.33</v>
      </c>
      <c r="R1995" s="2">
        <v>198.12</v>
      </c>
      <c r="S1995" s="2">
        <v>198.12</v>
      </c>
      <c r="T1995" s="2">
        <v>26.58</v>
      </c>
      <c r="U1995" s="2">
        <v>55</v>
      </c>
      <c r="V1995" s="2" t="s">
        <v>28</v>
      </c>
      <c r="X1995" s="2"/>
      <c r="Y1995" s="2"/>
    </row>
    <row r="1996" spans="1:26" x14ac:dyDescent="0.25">
      <c r="A1996">
        <v>1995</v>
      </c>
      <c r="B1996" t="s">
        <v>2022</v>
      </c>
      <c r="C1996" s="1">
        <v>31950</v>
      </c>
      <c r="D1996" t="s">
        <v>85</v>
      </c>
      <c r="E1996" s="2" t="s">
        <v>772</v>
      </c>
      <c r="F1996" s="2" t="s">
        <v>34</v>
      </c>
      <c r="G1996" s="2" t="s">
        <v>43</v>
      </c>
      <c r="H1996" s="3">
        <v>40118</v>
      </c>
      <c r="I1996" s="2">
        <v>2009</v>
      </c>
      <c r="J1996" s="2">
        <v>2020</v>
      </c>
      <c r="K1996" s="3">
        <v>43677</v>
      </c>
      <c r="L1996" s="2">
        <v>0</v>
      </c>
      <c r="M1996" s="2" t="s">
        <v>28</v>
      </c>
      <c r="N1996" s="2">
        <v>32</v>
      </c>
      <c r="O1996" s="2">
        <v>22.36</v>
      </c>
      <c r="P1996" s="2">
        <v>32.11</v>
      </c>
      <c r="Q1996" s="2">
        <v>97.52</v>
      </c>
      <c r="R1996" s="2">
        <v>198.12</v>
      </c>
      <c r="S1996" s="2">
        <v>198.12</v>
      </c>
      <c r="T1996" s="2">
        <v>24.85</v>
      </c>
      <c r="U1996" s="2">
        <v>308</v>
      </c>
      <c r="V1996" s="2" t="s">
        <v>28</v>
      </c>
      <c r="X1996" s="2"/>
      <c r="Y1996" s="2"/>
    </row>
    <row r="1997" spans="1:26" x14ac:dyDescent="0.25">
      <c r="A1997">
        <v>1996</v>
      </c>
      <c r="B1997" t="s">
        <v>2023</v>
      </c>
      <c r="C1997" s="1">
        <v>23661</v>
      </c>
      <c r="D1997" t="s">
        <v>23</v>
      </c>
      <c r="E1997" s="2" t="s">
        <v>169</v>
      </c>
      <c r="F1997" s="2" t="s">
        <v>34</v>
      </c>
      <c r="G1997" s="2" t="s">
        <v>26</v>
      </c>
      <c r="H1997" s="3">
        <v>31352</v>
      </c>
      <c r="I1997" s="2">
        <v>1985</v>
      </c>
      <c r="J1997" s="2">
        <v>1987</v>
      </c>
      <c r="K1997" s="3">
        <v>43677</v>
      </c>
      <c r="L1997" s="2">
        <v>0</v>
      </c>
      <c r="M1997" s="2" t="s">
        <v>28</v>
      </c>
      <c r="N1997" s="2">
        <v>54</v>
      </c>
      <c r="O1997" s="2">
        <v>21.06</v>
      </c>
      <c r="P1997" s="2">
        <v>54.8</v>
      </c>
      <c r="Q1997" s="2">
        <v>95.25</v>
      </c>
      <c r="R1997" s="2">
        <v>198.12</v>
      </c>
      <c r="S1997" s="2">
        <v>198.12</v>
      </c>
      <c r="T1997" s="2">
        <v>24.27</v>
      </c>
      <c r="U1997" s="2">
        <v>60</v>
      </c>
      <c r="V1997" s="2" t="s">
        <v>28</v>
      </c>
      <c r="X1997" s="2"/>
      <c r="Y1997" s="2"/>
    </row>
    <row r="1998" spans="1:26" x14ac:dyDescent="0.25">
      <c r="A1998">
        <v>1997</v>
      </c>
      <c r="B1998" t="s">
        <v>2024</v>
      </c>
      <c r="C1998" s="1">
        <v>19574</v>
      </c>
      <c r="D1998" t="s">
        <v>23</v>
      </c>
      <c r="E1998" s="2" t="s">
        <v>280</v>
      </c>
      <c r="F1998" s="2" t="s">
        <v>34</v>
      </c>
      <c r="G1998" s="2" t="s">
        <v>30</v>
      </c>
      <c r="H1998" s="3">
        <v>27699</v>
      </c>
      <c r="I1998" s="2">
        <v>1975</v>
      </c>
      <c r="J1998" s="2">
        <v>1983</v>
      </c>
      <c r="K1998" s="3">
        <v>43677</v>
      </c>
      <c r="L1998" s="2">
        <v>0</v>
      </c>
      <c r="M1998" s="2" t="s">
        <v>28</v>
      </c>
      <c r="N1998" s="2">
        <v>65</v>
      </c>
      <c r="O1998" s="2">
        <v>22.25</v>
      </c>
      <c r="P1998" s="2">
        <v>65.989999999999995</v>
      </c>
      <c r="Q1998" s="2">
        <v>90.72</v>
      </c>
      <c r="R1998" s="2">
        <v>198.12</v>
      </c>
      <c r="S1998" s="2">
        <v>198.12</v>
      </c>
      <c r="T1998" s="2">
        <v>23.11</v>
      </c>
      <c r="U1998" s="2">
        <v>513</v>
      </c>
      <c r="V1998" s="2" t="s">
        <v>28</v>
      </c>
      <c r="X1998" s="2"/>
      <c r="Y1998" s="2"/>
    </row>
    <row r="1999" spans="1:26" x14ac:dyDescent="0.25">
      <c r="A1999">
        <v>1998</v>
      </c>
      <c r="B1999" t="s">
        <v>2025</v>
      </c>
      <c r="C1999" s="1">
        <v>20203</v>
      </c>
      <c r="D1999" t="s">
        <v>23</v>
      </c>
      <c r="E1999" s="2" t="s">
        <v>772</v>
      </c>
      <c r="F1999" s="2" t="s">
        <v>25</v>
      </c>
      <c r="G1999" s="2" t="s">
        <v>30</v>
      </c>
      <c r="H1999" s="3">
        <v>28430</v>
      </c>
      <c r="I1999" s="2">
        <v>1977</v>
      </c>
      <c r="J1999" s="2">
        <v>1986</v>
      </c>
      <c r="K1999" s="3">
        <v>43677</v>
      </c>
      <c r="L1999" s="2">
        <v>0</v>
      </c>
      <c r="M1999" s="2" t="s">
        <v>28</v>
      </c>
      <c r="N1999" s="2">
        <v>64</v>
      </c>
      <c r="O1999" s="2">
        <v>22.52</v>
      </c>
      <c r="P1999" s="2">
        <v>64.27</v>
      </c>
      <c r="Q1999" s="2">
        <v>95.25</v>
      </c>
      <c r="R1999" s="2">
        <v>198.12</v>
      </c>
      <c r="S1999" s="2">
        <v>198.12</v>
      </c>
      <c r="T1999" s="2">
        <v>24.27</v>
      </c>
      <c r="U1999" s="2">
        <v>693</v>
      </c>
      <c r="V1999" s="2" t="s">
        <v>28</v>
      </c>
      <c r="X1999" s="2"/>
      <c r="Y1999" s="2"/>
    </row>
    <row r="2000" spans="1:26" x14ac:dyDescent="0.25">
      <c r="A2000">
        <v>1999</v>
      </c>
      <c r="B2000" t="s">
        <v>2026</v>
      </c>
      <c r="C2000" s="1">
        <v>31831</v>
      </c>
      <c r="D2000" t="s">
        <v>23</v>
      </c>
      <c r="E2000" s="2" t="s">
        <v>1363</v>
      </c>
      <c r="F2000" s="2" t="s">
        <v>34</v>
      </c>
      <c r="G2000" s="2" t="s">
        <v>26</v>
      </c>
      <c r="H2000" s="3">
        <v>39753</v>
      </c>
      <c r="I2000" s="2">
        <v>2008</v>
      </c>
      <c r="J2000" s="2">
        <v>2010</v>
      </c>
      <c r="K2000" s="3">
        <v>43677</v>
      </c>
      <c r="L2000" s="2">
        <v>0</v>
      </c>
      <c r="M2000" s="2" t="s">
        <v>28</v>
      </c>
      <c r="N2000" s="2">
        <v>32</v>
      </c>
      <c r="O2000" s="2">
        <v>21.69</v>
      </c>
      <c r="P2000" s="2">
        <v>32.43</v>
      </c>
      <c r="Q2000" s="2">
        <v>99.79</v>
      </c>
      <c r="R2000" s="2">
        <v>198.12</v>
      </c>
      <c r="S2000" s="2">
        <v>198.12</v>
      </c>
      <c r="T2000" s="2">
        <v>25.42</v>
      </c>
      <c r="U2000" s="2">
        <v>62</v>
      </c>
      <c r="V2000" s="2" t="s">
        <v>28</v>
      </c>
      <c r="X2000" s="2"/>
      <c r="Y2000" s="2"/>
    </row>
    <row r="2001" spans="1:26" x14ac:dyDescent="0.25">
      <c r="A2001">
        <v>2000</v>
      </c>
      <c r="B2001" t="s">
        <v>2027</v>
      </c>
      <c r="C2001" s="1">
        <v>33962</v>
      </c>
      <c r="D2001" t="s">
        <v>23</v>
      </c>
      <c r="E2001" s="2" t="s">
        <v>772</v>
      </c>
      <c r="F2001" s="2" t="s">
        <v>34</v>
      </c>
      <c r="G2001" s="2" t="s">
        <v>26</v>
      </c>
      <c r="H2001" s="3">
        <v>41947</v>
      </c>
      <c r="I2001" s="2">
        <v>2014</v>
      </c>
      <c r="J2001" s="2">
        <v>2016</v>
      </c>
      <c r="K2001" s="3">
        <v>43677</v>
      </c>
      <c r="L2001" s="2">
        <v>0</v>
      </c>
      <c r="M2001" s="2" t="s">
        <v>28</v>
      </c>
      <c r="N2001" s="2">
        <v>26</v>
      </c>
      <c r="O2001" s="2">
        <v>21.86</v>
      </c>
      <c r="P2001" s="2">
        <v>26.6</v>
      </c>
      <c r="Q2001" s="2">
        <v>104.33</v>
      </c>
      <c r="R2001" s="2">
        <v>198.12</v>
      </c>
      <c r="S2001" s="2">
        <v>198.12</v>
      </c>
      <c r="T2001" s="2">
        <v>26.58</v>
      </c>
      <c r="U2001" s="2">
        <v>35</v>
      </c>
      <c r="V2001" s="2" t="s">
        <v>28</v>
      </c>
      <c r="X2001" s="2"/>
      <c r="Y2001" s="2"/>
    </row>
    <row r="2002" spans="1:26" x14ac:dyDescent="0.25">
      <c r="A2002">
        <v>2001</v>
      </c>
      <c r="B2002" t="s">
        <v>2028</v>
      </c>
      <c r="C2002" s="1">
        <v>28535</v>
      </c>
      <c r="D2002" t="s">
        <v>23</v>
      </c>
      <c r="E2002" s="2" t="s">
        <v>772</v>
      </c>
      <c r="F2002" s="2" t="s">
        <v>34</v>
      </c>
      <c r="G2002" s="2" t="s">
        <v>26</v>
      </c>
      <c r="H2002" s="3">
        <v>36466</v>
      </c>
      <c r="I2002" s="2">
        <v>1999</v>
      </c>
      <c r="J2002" s="2">
        <v>2013</v>
      </c>
      <c r="K2002" s="3">
        <v>43677</v>
      </c>
      <c r="L2002" s="2">
        <v>0</v>
      </c>
      <c r="M2002" s="2" t="s">
        <v>28</v>
      </c>
      <c r="N2002" s="2">
        <v>41</v>
      </c>
      <c r="O2002" s="2">
        <v>21.71</v>
      </c>
      <c r="P2002" s="2">
        <v>41.46</v>
      </c>
      <c r="Q2002" s="2">
        <v>83.91</v>
      </c>
      <c r="R2002" s="2">
        <v>198.12</v>
      </c>
      <c r="S2002" s="2">
        <v>198.12</v>
      </c>
      <c r="T2002" s="2">
        <v>21.38</v>
      </c>
      <c r="U2002" s="2">
        <v>921</v>
      </c>
      <c r="V2002" s="2" t="s">
        <v>28</v>
      </c>
      <c r="X2002" s="2"/>
      <c r="Y2002" s="2"/>
    </row>
    <row r="2003" spans="1:26" x14ac:dyDescent="0.25">
      <c r="A2003">
        <v>2002</v>
      </c>
      <c r="B2003" t="s">
        <v>2029</v>
      </c>
      <c r="C2003" s="1">
        <v>13118</v>
      </c>
      <c r="D2003" t="s">
        <v>23</v>
      </c>
      <c r="E2003" s="2" t="s">
        <v>121</v>
      </c>
      <c r="F2003" s="2" t="s">
        <v>34</v>
      </c>
      <c r="G2003" s="2" t="s">
        <v>30</v>
      </c>
      <c r="H2003" s="3">
        <v>21480</v>
      </c>
      <c r="I2003" s="2">
        <v>1958</v>
      </c>
      <c r="J2003" s="2">
        <v>1960</v>
      </c>
      <c r="K2003" s="3">
        <v>35766</v>
      </c>
      <c r="L2003" s="2">
        <v>1</v>
      </c>
      <c r="M2003" s="2" t="s">
        <v>27</v>
      </c>
      <c r="N2003" s="2">
        <v>62</v>
      </c>
      <c r="O2003" s="2">
        <v>22.89</v>
      </c>
      <c r="P2003" s="2">
        <v>62.01</v>
      </c>
      <c r="Q2003" s="2">
        <v>86.18</v>
      </c>
      <c r="R2003" s="2">
        <v>198.12</v>
      </c>
      <c r="S2003" s="2">
        <v>198.12</v>
      </c>
      <c r="T2003" s="2">
        <v>21.96</v>
      </c>
      <c r="U2003" s="2">
        <v>82</v>
      </c>
      <c r="V2003" s="2" t="s">
        <v>27</v>
      </c>
      <c r="W2003" s="2" t="s">
        <v>4395</v>
      </c>
      <c r="X2003" s="2" t="str">
        <f>V2003</f>
        <v>Yes</v>
      </c>
      <c r="Y2003" s="2" t="s">
        <v>4504</v>
      </c>
      <c r="Z2003" s="2" t="s">
        <v>4435</v>
      </c>
    </row>
    <row r="2004" spans="1:26" x14ac:dyDescent="0.25">
      <c r="A2004">
        <v>2003</v>
      </c>
      <c r="B2004" t="s">
        <v>2030</v>
      </c>
      <c r="C2004" s="1">
        <v>22299</v>
      </c>
      <c r="D2004" t="s">
        <v>23</v>
      </c>
      <c r="E2004" s="2" t="s">
        <v>1363</v>
      </c>
      <c r="F2004" s="2" t="s">
        <v>34</v>
      </c>
      <c r="G2004" s="2" t="s">
        <v>30</v>
      </c>
      <c r="H2004" s="3">
        <v>30617</v>
      </c>
      <c r="I2004" s="2">
        <v>1983</v>
      </c>
      <c r="J2004" s="2">
        <v>1992</v>
      </c>
      <c r="K2004" s="3">
        <v>43677</v>
      </c>
      <c r="L2004" s="2">
        <v>0</v>
      </c>
      <c r="M2004" s="2" t="s">
        <v>28</v>
      </c>
      <c r="N2004" s="2">
        <v>58</v>
      </c>
      <c r="O2004" s="2">
        <v>22.77</v>
      </c>
      <c r="P2004" s="2">
        <v>58.53</v>
      </c>
      <c r="Q2004" s="2">
        <v>86.18</v>
      </c>
      <c r="R2004" s="2">
        <v>198.12</v>
      </c>
      <c r="S2004" s="2">
        <v>198.12</v>
      </c>
      <c r="T2004" s="2">
        <v>21.96</v>
      </c>
      <c r="U2004" s="2">
        <v>575</v>
      </c>
      <c r="V2004" s="2" t="s">
        <v>28</v>
      </c>
      <c r="X2004" s="2"/>
      <c r="Y2004" s="2"/>
    </row>
    <row r="2005" spans="1:26" x14ac:dyDescent="0.25">
      <c r="A2005">
        <v>2004</v>
      </c>
      <c r="B2005" t="s">
        <v>2031</v>
      </c>
      <c r="C2005" s="1">
        <v>28595</v>
      </c>
      <c r="D2005" t="s">
        <v>23</v>
      </c>
      <c r="E2005" s="2" t="s">
        <v>1363</v>
      </c>
      <c r="F2005" s="2" t="s">
        <v>34</v>
      </c>
      <c r="G2005" s="2" t="s">
        <v>30</v>
      </c>
      <c r="H2005" s="3">
        <v>37930</v>
      </c>
      <c r="I2005" s="2">
        <v>2003</v>
      </c>
      <c r="J2005" s="2">
        <v>2004</v>
      </c>
      <c r="K2005" s="3">
        <v>43677</v>
      </c>
      <c r="L2005" s="2">
        <v>0</v>
      </c>
      <c r="M2005" s="2" t="s">
        <v>28</v>
      </c>
      <c r="N2005" s="2">
        <v>41</v>
      </c>
      <c r="O2005" s="2">
        <v>25.56</v>
      </c>
      <c r="P2005" s="2">
        <v>41.29</v>
      </c>
      <c r="Q2005" s="2">
        <v>92.99</v>
      </c>
      <c r="R2005" s="2">
        <v>198.12</v>
      </c>
      <c r="S2005" s="2">
        <v>198.12</v>
      </c>
      <c r="T2005" s="2">
        <v>23.69</v>
      </c>
      <c r="U2005" s="2">
        <v>41</v>
      </c>
      <c r="V2005" s="2" t="s">
        <v>28</v>
      </c>
      <c r="X2005" s="2"/>
      <c r="Y2005" s="2"/>
    </row>
    <row r="2006" spans="1:26" x14ac:dyDescent="0.25">
      <c r="A2006">
        <v>2005</v>
      </c>
      <c r="B2006" t="s">
        <v>2032</v>
      </c>
      <c r="C2006" s="1">
        <v>33710</v>
      </c>
      <c r="D2006" t="s">
        <v>85</v>
      </c>
      <c r="E2006" s="2" t="s">
        <v>20</v>
      </c>
      <c r="F2006" s="2" t="s">
        <v>34</v>
      </c>
      <c r="G2006" s="2" t="s">
        <v>26</v>
      </c>
      <c r="H2006" s="3">
        <v>41577</v>
      </c>
      <c r="I2006" s="2">
        <v>2013</v>
      </c>
      <c r="J2006" s="2">
        <v>2020</v>
      </c>
      <c r="K2006" s="3">
        <v>43677</v>
      </c>
      <c r="L2006" s="2">
        <v>0</v>
      </c>
      <c r="M2006" s="2" t="s">
        <v>28</v>
      </c>
      <c r="N2006" s="2">
        <v>27</v>
      </c>
      <c r="O2006" s="2">
        <v>21.54</v>
      </c>
      <c r="P2006" s="2">
        <v>27.29</v>
      </c>
      <c r="Q2006" s="2">
        <v>92.99</v>
      </c>
      <c r="R2006" s="2">
        <v>198.12</v>
      </c>
      <c r="S2006" s="2">
        <v>198.12</v>
      </c>
      <c r="T2006" s="2">
        <v>23.69</v>
      </c>
      <c r="U2006" s="2">
        <v>144</v>
      </c>
      <c r="V2006" s="2" t="s">
        <v>28</v>
      </c>
      <c r="X2006" s="2"/>
      <c r="Y2006" s="2"/>
    </row>
    <row r="2007" spans="1:26" x14ac:dyDescent="0.25">
      <c r="A2007">
        <v>2006</v>
      </c>
      <c r="B2007" t="s">
        <v>2033</v>
      </c>
      <c r="C2007" s="1">
        <v>23396</v>
      </c>
      <c r="D2007" t="s">
        <v>23</v>
      </c>
      <c r="E2007" s="2" t="s">
        <v>772</v>
      </c>
      <c r="F2007" s="2" t="s">
        <v>34</v>
      </c>
      <c r="G2007" s="2" t="s">
        <v>26</v>
      </c>
      <c r="H2007" s="3">
        <v>31717</v>
      </c>
      <c r="I2007" s="2">
        <v>1986</v>
      </c>
      <c r="J2007" s="2">
        <v>2001</v>
      </c>
      <c r="K2007" s="3">
        <v>43677</v>
      </c>
      <c r="L2007" s="2">
        <v>0</v>
      </c>
      <c r="M2007" s="2" t="s">
        <v>28</v>
      </c>
      <c r="N2007" s="2">
        <v>55</v>
      </c>
      <c r="O2007" s="2">
        <v>22.78</v>
      </c>
      <c r="P2007" s="2">
        <v>55.53</v>
      </c>
      <c r="Q2007" s="2">
        <v>83.91</v>
      </c>
      <c r="R2007" s="2">
        <v>198.12</v>
      </c>
      <c r="S2007" s="2">
        <v>198.12</v>
      </c>
      <c r="T2007" s="2">
        <v>21.38</v>
      </c>
      <c r="U2007" s="2">
        <v>1009</v>
      </c>
      <c r="V2007" s="2" t="s">
        <v>28</v>
      </c>
      <c r="X2007" s="2"/>
      <c r="Y2007" s="2"/>
    </row>
    <row r="2008" spans="1:26" x14ac:dyDescent="0.25">
      <c r="A2008">
        <v>2007</v>
      </c>
      <c r="B2008" t="s">
        <v>2034</v>
      </c>
      <c r="C2008" s="1">
        <v>33488</v>
      </c>
      <c r="D2008" t="s">
        <v>85</v>
      </c>
      <c r="E2008" s="2" t="s">
        <v>1363</v>
      </c>
      <c r="F2008" s="2" t="s">
        <v>34</v>
      </c>
      <c r="G2008" s="2" t="s">
        <v>30</v>
      </c>
      <c r="H2008" s="3">
        <v>41943</v>
      </c>
      <c r="I2008" s="2">
        <v>2014</v>
      </c>
      <c r="J2008" s="2">
        <v>2020</v>
      </c>
      <c r="K2008" s="3">
        <v>43677</v>
      </c>
      <c r="L2008" s="2">
        <v>0</v>
      </c>
      <c r="M2008" s="2" t="s">
        <v>28</v>
      </c>
      <c r="N2008" s="2">
        <v>27</v>
      </c>
      <c r="O2008" s="2">
        <v>23.15</v>
      </c>
      <c r="P2008" s="2">
        <v>27.9</v>
      </c>
      <c r="Q2008" s="2">
        <v>99.34</v>
      </c>
      <c r="R2008" s="2">
        <v>198.12</v>
      </c>
      <c r="S2008" s="2">
        <v>198.12</v>
      </c>
      <c r="T2008" s="2">
        <v>25.31</v>
      </c>
      <c r="U2008" s="2">
        <v>47</v>
      </c>
      <c r="V2008" s="2" t="s">
        <v>28</v>
      </c>
      <c r="X2008" s="2"/>
      <c r="Y2008" s="2"/>
    </row>
    <row r="2009" spans="1:26" x14ac:dyDescent="0.25">
      <c r="A2009">
        <v>2008</v>
      </c>
      <c r="B2009" t="s">
        <v>2035</v>
      </c>
      <c r="C2009" s="1">
        <v>30482</v>
      </c>
      <c r="D2009" t="s">
        <v>23</v>
      </c>
      <c r="E2009" s="2" t="s">
        <v>169</v>
      </c>
      <c r="F2009" s="2" t="s">
        <v>34</v>
      </c>
      <c r="G2009" s="2" t="s">
        <v>30</v>
      </c>
      <c r="H2009" s="3">
        <v>39517</v>
      </c>
      <c r="I2009" s="2">
        <v>2007</v>
      </c>
      <c r="J2009" s="2">
        <v>2014</v>
      </c>
      <c r="K2009" s="3">
        <v>43677</v>
      </c>
      <c r="L2009" s="2">
        <v>0</v>
      </c>
      <c r="M2009" s="2" t="s">
        <v>28</v>
      </c>
      <c r="N2009" s="2">
        <v>36</v>
      </c>
      <c r="O2009" s="2">
        <v>24.74</v>
      </c>
      <c r="P2009" s="2">
        <v>36.130000000000003</v>
      </c>
      <c r="Q2009" s="2">
        <v>108.86</v>
      </c>
      <c r="R2009" s="2">
        <v>198.12</v>
      </c>
      <c r="S2009" s="2">
        <v>198.12</v>
      </c>
      <c r="T2009" s="2">
        <v>27.73</v>
      </c>
      <c r="U2009" s="2">
        <v>54</v>
      </c>
      <c r="V2009" s="2" t="s">
        <v>28</v>
      </c>
      <c r="X2009" s="2"/>
      <c r="Y2009" s="2"/>
    </row>
    <row r="2010" spans="1:26" x14ac:dyDescent="0.25">
      <c r="A2010">
        <v>2009</v>
      </c>
      <c r="B2010" t="s">
        <v>2036</v>
      </c>
      <c r="C2010" s="1">
        <v>30478</v>
      </c>
      <c r="D2010" t="s">
        <v>23</v>
      </c>
      <c r="E2010" s="2" t="s">
        <v>121</v>
      </c>
      <c r="F2010" s="2" t="s">
        <v>34</v>
      </c>
      <c r="G2010" s="2" t="s">
        <v>26</v>
      </c>
      <c r="H2010" s="3">
        <v>38735</v>
      </c>
      <c r="I2010" s="2">
        <v>2005</v>
      </c>
      <c r="J2010" s="2">
        <v>2016</v>
      </c>
      <c r="K2010" s="3">
        <v>43677</v>
      </c>
      <c r="L2010" s="2">
        <v>0</v>
      </c>
      <c r="M2010" s="2" t="s">
        <v>28</v>
      </c>
      <c r="N2010" s="2">
        <v>36</v>
      </c>
      <c r="O2010" s="2">
        <v>22.61</v>
      </c>
      <c r="P2010" s="2">
        <v>36.14</v>
      </c>
      <c r="Q2010" s="2">
        <v>108.86</v>
      </c>
      <c r="R2010" s="2">
        <v>198.12</v>
      </c>
      <c r="S2010" s="2">
        <v>198.12</v>
      </c>
      <c r="T2010" s="2">
        <v>27.73</v>
      </c>
      <c r="U2010" s="2">
        <v>638</v>
      </c>
      <c r="V2010" s="2" t="s">
        <v>28</v>
      </c>
      <c r="X2010" s="2"/>
      <c r="Y2010" s="2"/>
    </row>
    <row r="2011" spans="1:26" x14ac:dyDescent="0.25">
      <c r="A2011">
        <v>2010</v>
      </c>
      <c r="B2011" t="s">
        <v>2037</v>
      </c>
      <c r="C2011" s="1">
        <v>31742</v>
      </c>
      <c r="D2011" t="s">
        <v>23</v>
      </c>
      <c r="E2011" s="2" t="s">
        <v>169</v>
      </c>
      <c r="F2011" s="2" t="s">
        <v>34</v>
      </c>
      <c r="G2011" s="2" t="s">
        <v>26</v>
      </c>
      <c r="H2011" s="3">
        <v>40480</v>
      </c>
      <c r="I2011" s="2">
        <v>2010</v>
      </c>
      <c r="J2011" s="2">
        <v>2013</v>
      </c>
      <c r="K2011" s="3">
        <v>43677</v>
      </c>
      <c r="L2011" s="2">
        <v>0</v>
      </c>
      <c r="M2011" s="2" t="s">
        <v>28</v>
      </c>
      <c r="N2011" s="2">
        <v>32</v>
      </c>
      <c r="O2011" s="2">
        <v>23.92</v>
      </c>
      <c r="P2011" s="2">
        <v>32.68</v>
      </c>
      <c r="Q2011" s="2">
        <v>102.06</v>
      </c>
      <c r="R2011" s="2">
        <v>198.12</v>
      </c>
      <c r="S2011" s="2">
        <v>198.12</v>
      </c>
      <c r="T2011" s="2">
        <v>26</v>
      </c>
      <c r="U2011" s="2">
        <v>72</v>
      </c>
      <c r="V2011" s="2" t="s">
        <v>28</v>
      </c>
      <c r="X2011" s="2"/>
      <c r="Y2011" s="2"/>
    </row>
    <row r="2012" spans="1:26" x14ac:dyDescent="0.25">
      <c r="A2012">
        <v>2011</v>
      </c>
      <c r="B2012" t="s">
        <v>2038</v>
      </c>
      <c r="C2012" s="1">
        <v>17656</v>
      </c>
      <c r="D2012" t="s">
        <v>23</v>
      </c>
      <c r="E2012" s="2" t="s">
        <v>169</v>
      </c>
      <c r="F2012" s="2" t="s">
        <v>34</v>
      </c>
      <c r="G2012" s="2" t="s">
        <v>26</v>
      </c>
      <c r="H2012" s="3">
        <v>25858</v>
      </c>
      <c r="I2012" s="2">
        <v>1970</v>
      </c>
      <c r="J2012" s="2">
        <v>1981</v>
      </c>
      <c r="K2012" s="3">
        <v>43677</v>
      </c>
      <c r="L2012" s="2">
        <v>0</v>
      </c>
      <c r="M2012" s="2" t="s">
        <v>28</v>
      </c>
      <c r="N2012" s="2">
        <v>71</v>
      </c>
      <c r="O2012" s="2">
        <v>22.46</v>
      </c>
      <c r="P2012" s="2">
        <v>71.239999999999995</v>
      </c>
      <c r="Q2012" s="2">
        <v>99.34</v>
      </c>
      <c r="R2012" s="2">
        <v>198.12</v>
      </c>
      <c r="S2012" s="2">
        <v>198.12</v>
      </c>
      <c r="T2012" s="2">
        <v>25.31</v>
      </c>
      <c r="U2012" s="2">
        <v>787</v>
      </c>
      <c r="V2012" s="2" t="s">
        <v>28</v>
      </c>
      <c r="X2012" s="2"/>
      <c r="Y2012" s="2"/>
    </row>
    <row r="2013" spans="1:26" x14ac:dyDescent="0.25">
      <c r="A2013">
        <v>2012</v>
      </c>
      <c r="B2013" t="s">
        <v>2039</v>
      </c>
      <c r="C2013" s="1">
        <v>12295</v>
      </c>
      <c r="D2013" t="s">
        <v>23</v>
      </c>
      <c r="E2013" s="2" t="s">
        <v>169</v>
      </c>
      <c r="F2013" s="2" t="s">
        <v>34</v>
      </c>
      <c r="G2013" s="2" t="s">
        <v>30</v>
      </c>
      <c r="H2013" s="3">
        <v>20398</v>
      </c>
      <c r="I2013" s="2">
        <v>1955</v>
      </c>
      <c r="J2013" s="2">
        <v>1957</v>
      </c>
      <c r="K2013" s="3">
        <v>42802</v>
      </c>
      <c r="L2013" s="2">
        <v>1</v>
      </c>
      <c r="M2013" s="2" t="s">
        <v>27</v>
      </c>
      <c r="N2013" s="2">
        <v>83</v>
      </c>
      <c r="O2013" s="2">
        <v>22.18</v>
      </c>
      <c r="P2013" s="2">
        <v>83.52</v>
      </c>
      <c r="Q2013" s="2">
        <v>99.79</v>
      </c>
      <c r="R2013" s="2">
        <v>198.12</v>
      </c>
      <c r="S2013" s="2">
        <v>198.12</v>
      </c>
      <c r="T2013" s="2">
        <v>25.42</v>
      </c>
      <c r="U2013" s="2">
        <v>138</v>
      </c>
      <c r="V2013" s="2" t="s">
        <v>28</v>
      </c>
      <c r="X2013" s="2" t="str">
        <f>V2013</f>
        <v>No</v>
      </c>
      <c r="Y2013" s="2" t="s">
        <v>4401</v>
      </c>
      <c r="Z2013" s="2" t="s">
        <v>4469</v>
      </c>
    </row>
    <row r="2014" spans="1:26" x14ac:dyDescent="0.25">
      <c r="A2014">
        <v>2013</v>
      </c>
      <c r="B2014" t="s">
        <v>2040</v>
      </c>
      <c r="C2014" s="1">
        <v>22144</v>
      </c>
      <c r="D2014" t="s">
        <v>23</v>
      </c>
      <c r="E2014" s="2" t="s">
        <v>1363</v>
      </c>
      <c r="F2014" s="2" t="s">
        <v>34</v>
      </c>
      <c r="G2014" s="2" t="s">
        <v>26</v>
      </c>
      <c r="H2014" s="3">
        <v>31345</v>
      </c>
      <c r="I2014" s="2">
        <v>1985</v>
      </c>
      <c r="J2014" s="2">
        <v>1986</v>
      </c>
      <c r="K2014" s="3">
        <v>43677</v>
      </c>
      <c r="L2014" s="2">
        <v>0</v>
      </c>
      <c r="M2014" s="2" t="s">
        <v>28</v>
      </c>
      <c r="N2014" s="2">
        <v>58</v>
      </c>
      <c r="O2014" s="2">
        <v>25.19</v>
      </c>
      <c r="P2014" s="2">
        <v>58.95</v>
      </c>
      <c r="Q2014" s="2">
        <v>92.99</v>
      </c>
      <c r="R2014" s="2">
        <v>198.12</v>
      </c>
      <c r="S2014" s="2">
        <v>198.12</v>
      </c>
      <c r="T2014" s="2">
        <v>23.69</v>
      </c>
      <c r="U2014" s="2">
        <v>28</v>
      </c>
      <c r="V2014" s="2" t="s">
        <v>28</v>
      </c>
      <c r="X2014" s="2"/>
      <c r="Y2014" s="2"/>
    </row>
    <row r="2015" spans="1:26" x14ac:dyDescent="0.25">
      <c r="A2015">
        <v>2014</v>
      </c>
      <c r="B2015" t="s">
        <v>2041</v>
      </c>
      <c r="C2015" s="1">
        <v>33312</v>
      </c>
      <c r="D2015" t="s">
        <v>23</v>
      </c>
      <c r="E2015" s="2" t="s">
        <v>1363</v>
      </c>
      <c r="F2015" s="2" t="s">
        <v>25</v>
      </c>
      <c r="G2015" s="2" t="s">
        <v>26</v>
      </c>
      <c r="H2015" s="3">
        <v>40478</v>
      </c>
      <c r="I2015" s="2">
        <v>2010</v>
      </c>
      <c r="J2015" s="2">
        <v>2015</v>
      </c>
      <c r="K2015" s="3">
        <v>43677</v>
      </c>
      <c r="L2015" s="2">
        <v>0</v>
      </c>
      <c r="M2015" s="2" t="s">
        <v>28</v>
      </c>
      <c r="N2015" s="2">
        <v>28</v>
      </c>
      <c r="O2015" s="2">
        <v>19.62</v>
      </c>
      <c r="P2015" s="2">
        <v>28.38</v>
      </c>
      <c r="Q2015" s="2">
        <v>99.79</v>
      </c>
      <c r="R2015" s="2">
        <v>198.12</v>
      </c>
      <c r="S2015" s="2">
        <v>198.12</v>
      </c>
      <c r="T2015" s="2">
        <v>25.42</v>
      </c>
      <c r="U2015" s="2">
        <v>185</v>
      </c>
      <c r="V2015" s="2" t="s">
        <v>27</v>
      </c>
      <c r="X2015" s="2"/>
      <c r="Y2015" s="2"/>
    </row>
    <row r="2016" spans="1:26" x14ac:dyDescent="0.25">
      <c r="A2016">
        <v>2015</v>
      </c>
      <c r="B2016" t="s">
        <v>2042</v>
      </c>
      <c r="C2016" s="1">
        <v>20620</v>
      </c>
      <c r="D2016" t="s">
        <v>23</v>
      </c>
      <c r="E2016" s="2" t="s">
        <v>772</v>
      </c>
      <c r="F2016" s="2" t="s">
        <v>34</v>
      </c>
      <c r="G2016" s="2" t="s">
        <v>26</v>
      </c>
      <c r="H2016" s="3">
        <v>28791</v>
      </c>
      <c r="I2016" s="2">
        <v>1978</v>
      </c>
      <c r="J2016" s="2">
        <v>1982</v>
      </c>
      <c r="K2016" s="3">
        <v>43677</v>
      </c>
      <c r="L2016" s="2">
        <v>0</v>
      </c>
      <c r="M2016" s="2" t="s">
        <v>28</v>
      </c>
      <c r="N2016" s="2">
        <v>63</v>
      </c>
      <c r="O2016" s="2">
        <v>22.37</v>
      </c>
      <c r="P2016" s="2">
        <v>63.13</v>
      </c>
      <c r="Q2016" s="2">
        <v>88.45</v>
      </c>
      <c r="R2016" s="2">
        <v>198.12</v>
      </c>
      <c r="S2016" s="2">
        <v>198.12</v>
      </c>
      <c r="T2016" s="2">
        <v>22.53</v>
      </c>
      <c r="U2016" s="2">
        <v>124</v>
      </c>
      <c r="V2016" s="2" t="s">
        <v>28</v>
      </c>
      <c r="X2016" s="2"/>
      <c r="Y2016" s="2"/>
    </row>
    <row r="2017" spans="1:26" x14ac:dyDescent="0.25">
      <c r="A2017">
        <v>2016</v>
      </c>
      <c r="B2017" t="s">
        <v>2043</v>
      </c>
      <c r="C2017" s="1">
        <v>9017</v>
      </c>
      <c r="D2017" t="s">
        <v>23</v>
      </c>
      <c r="E2017" s="2" t="s">
        <v>121</v>
      </c>
      <c r="F2017" s="2" t="s">
        <v>34</v>
      </c>
      <c r="G2017" s="2" t="s">
        <v>30</v>
      </c>
      <c r="H2017" s="3">
        <v>17470</v>
      </c>
      <c r="I2017" s="2">
        <v>1947</v>
      </c>
      <c r="J2017" s="2">
        <v>1948</v>
      </c>
      <c r="K2017" s="3">
        <v>41086</v>
      </c>
      <c r="L2017" s="2">
        <v>1</v>
      </c>
      <c r="M2017" s="2" t="s">
        <v>27</v>
      </c>
      <c r="N2017" s="2">
        <v>87</v>
      </c>
      <c r="O2017" s="2">
        <v>23.14</v>
      </c>
      <c r="P2017" s="2">
        <v>87.8</v>
      </c>
      <c r="Q2017" s="2">
        <v>88.45</v>
      </c>
      <c r="R2017" s="2">
        <v>198.12</v>
      </c>
      <c r="S2017" s="2">
        <v>198.12</v>
      </c>
      <c r="T2017" s="2">
        <v>22.53</v>
      </c>
      <c r="U2017" s="2">
        <v>24</v>
      </c>
      <c r="V2017" s="2" t="s">
        <v>28</v>
      </c>
      <c r="W2017" s="2" t="s">
        <v>4399</v>
      </c>
      <c r="X2017" s="2" t="str">
        <f>V2017</f>
        <v>No</v>
      </c>
      <c r="Y2017" s="2" t="s">
        <v>4401</v>
      </c>
      <c r="Z2017" s="2" t="s">
        <v>4469</v>
      </c>
    </row>
    <row r="2018" spans="1:26" x14ac:dyDescent="0.25">
      <c r="A2018">
        <v>2017</v>
      </c>
      <c r="B2018" t="s">
        <v>2044</v>
      </c>
      <c r="C2018" s="1">
        <v>32603</v>
      </c>
      <c r="D2018" t="s">
        <v>85</v>
      </c>
      <c r="E2018" s="2" t="s">
        <v>772</v>
      </c>
      <c r="F2018" s="2" t="s">
        <v>34</v>
      </c>
      <c r="G2018" s="2" t="s">
        <v>26</v>
      </c>
      <c r="H2018" s="3">
        <v>41367</v>
      </c>
      <c r="I2018" s="2">
        <v>2012</v>
      </c>
      <c r="J2018" s="2">
        <v>2020</v>
      </c>
      <c r="K2018" s="3">
        <v>43677</v>
      </c>
      <c r="L2018" s="2">
        <v>0</v>
      </c>
      <c r="M2018" s="2" t="s">
        <v>28</v>
      </c>
      <c r="N2018" s="2">
        <v>30</v>
      </c>
      <c r="O2018" s="2">
        <v>23.99</v>
      </c>
      <c r="P2018" s="2">
        <v>30.32</v>
      </c>
      <c r="Q2018" s="2">
        <v>83.91</v>
      </c>
      <c r="R2018" s="2">
        <v>198.12</v>
      </c>
      <c r="S2018" s="2">
        <v>198.12</v>
      </c>
      <c r="T2018" s="2">
        <v>21.38</v>
      </c>
      <c r="U2018" s="2">
        <v>55</v>
      </c>
      <c r="V2018" s="2" t="s">
        <v>28</v>
      </c>
      <c r="X2018" s="2"/>
      <c r="Y2018" s="2"/>
    </row>
    <row r="2019" spans="1:26" x14ac:dyDescent="0.25">
      <c r="A2019">
        <v>2018</v>
      </c>
      <c r="B2019" t="s">
        <v>2045</v>
      </c>
      <c r="C2019" s="1">
        <v>20225</v>
      </c>
      <c r="D2019" t="s">
        <v>23</v>
      </c>
      <c r="E2019" s="2" t="s">
        <v>169</v>
      </c>
      <c r="F2019" s="2" t="s">
        <v>34</v>
      </c>
      <c r="G2019" s="2" t="s">
        <v>26</v>
      </c>
      <c r="H2019" s="3">
        <v>28824</v>
      </c>
      <c r="I2019" s="2">
        <v>1978</v>
      </c>
      <c r="J2019" s="2">
        <v>1979</v>
      </c>
      <c r="K2019" s="3">
        <v>43677</v>
      </c>
      <c r="L2019" s="2">
        <v>0</v>
      </c>
      <c r="M2019" s="2" t="s">
        <v>28</v>
      </c>
      <c r="N2019" s="2">
        <v>64</v>
      </c>
      <c r="O2019" s="2">
        <v>23.54</v>
      </c>
      <c r="P2019" s="2">
        <v>64.209999999999994</v>
      </c>
      <c r="Q2019" s="2">
        <v>88.45</v>
      </c>
      <c r="R2019" s="2">
        <v>198.12</v>
      </c>
      <c r="S2019" s="2">
        <v>198.12</v>
      </c>
      <c r="T2019" s="2">
        <v>22.53</v>
      </c>
      <c r="U2019" s="2">
        <v>25</v>
      </c>
      <c r="V2019" s="2" t="s">
        <v>28</v>
      </c>
      <c r="X2019" s="2"/>
      <c r="Y2019" s="2"/>
    </row>
    <row r="2020" spans="1:26" x14ac:dyDescent="0.25">
      <c r="A2020">
        <v>2019</v>
      </c>
      <c r="B2020" t="s">
        <v>2046</v>
      </c>
      <c r="C2020" s="1">
        <v>7973</v>
      </c>
      <c r="D2020" t="s">
        <v>23</v>
      </c>
      <c r="E2020" s="2" t="s">
        <v>24</v>
      </c>
      <c r="F2020" s="2" t="s">
        <v>34</v>
      </c>
      <c r="G2020" s="2" t="s">
        <v>30</v>
      </c>
      <c r="H2020" s="3">
        <v>17484</v>
      </c>
      <c r="I2020" s="2">
        <v>1947</v>
      </c>
      <c r="J2020" s="2">
        <v>1948</v>
      </c>
      <c r="K2020" s="3">
        <v>40021</v>
      </c>
      <c r="L2020" s="2">
        <v>1</v>
      </c>
      <c r="M2020" s="2" t="s">
        <v>27</v>
      </c>
      <c r="N2020" s="2">
        <v>87</v>
      </c>
      <c r="O2020" s="2">
        <v>26.04</v>
      </c>
      <c r="P2020" s="2">
        <v>87.74</v>
      </c>
      <c r="Q2020" s="2">
        <v>92.99</v>
      </c>
      <c r="R2020" s="2">
        <v>198.12</v>
      </c>
      <c r="S2020" s="2">
        <v>198.12</v>
      </c>
      <c r="T2020" s="2">
        <v>23.69</v>
      </c>
      <c r="U2020" s="2">
        <v>48</v>
      </c>
      <c r="V2020" s="2" t="s">
        <v>28</v>
      </c>
      <c r="W2020" s="2" t="s">
        <v>4399</v>
      </c>
      <c r="X2020" s="2" t="str">
        <f>V2020</f>
        <v>No</v>
      </c>
      <c r="Y2020" s="2" t="s">
        <v>4401</v>
      </c>
      <c r="Z2020" s="2" t="s">
        <v>4469</v>
      </c>
    </row>
    <row r="2021" spans="1:26" x14ac:dyDescent="0.25">
      <c r="A2021">
        <v>2020</v>
      </c>
      <c r="B2021" t="s">
        <v>2047</v>
      </c>
      <c r="C2021" s="1">
        <v>12476</v>
      </c>
      <c r="D2021" t="s">
        <v>23</v>
      </c>
      <c r="E2021" s="2" t="s">
        <v>169</v>
      </c>
      <c r="F2021" s="2" t="s">
        <v>34</v>
      </c>
      <c r="G2021" s="2" t="s">
        <v>30</v>
      </c>
      <c r="H2021" s="3">
        <v>20755</v>
      </c>
      <c r="I2021" s="2">
        <v>1956</v>
      </c>
      <c r="J2021" s="2">
        <v>1959</v>
      </c>
      <c r="K2021" s="3">
        <v>35823</v>
      </c>
      <c r="L2021" s="2">
        <v>1</v>
      </c>
      <c r="M2021" s="2" t="s">
        <v>27</v>
      </c>
      <c r="N2021" s="2">
        <v>63</v>
      </c>
      <c r="O2021" s="2">
        <v>22.67</v>
      </c>
      <c r="P2021" s="2">
        <v>63.92</v>
      </c>
      <c r="Q2021" s="2">
        <v>97.52</v>
      </c>
      <c r="R2021" s="2">
        <v>198.12</v>
      </c>
      <c r="S2021" s="2">
        <v>198.12</v>
      </c>
      <c r="T2021" s="2">
        <v>24.85</v>
      </c>
      <c r="U2021" s="2">
        <v>192</v>
      </c>
      <c r="V2021" s="2" t="s">
        <v>28</v>
      </c>
      <c r="W2021" s="2" t="s">
        <v>4399</v>
      </c>
      <c r="X2021" s="2" t="str">
        <f>V2021</f>
        <v>No</v>
      </c>
      <c r="Y2021" s="2" t="s">
        <v>4401</v>
      </c>
      <c r="Z2021" s="2" t="s">
        <v>4469</v>
      </c>
    </row>
    <row r="2022" spans="1:26" x14ac:dyDescent="0.25">
      <c r="A2022">
        <v>2021</v>
      </c>
      <c r="B2022" t="s">
        <v>2048</v>
      </c>
      <c r="C2022" s="1">
        <v>26043</v>
      </c>
      <c r="D2022" t="s">
        <v>23</v>
      </c>
      <c r="E2022" s="2" t="s">
        <v>1363</v>
      </c>
      <c r="F2022" s="2" t="s">
        <v>34</v>
      </c>
      <c r="G2022" s="2" t="s">
        <v>43</v>
      </c>
      <c r="H2022" s="3">
        <v>34278</v>
      </c>
      <c r="I2022" s="2">
        <v>1993</v>
      </c>
      <c r="J2022" s="2">
        <v>2005</v>
      </c>
      <c r="K2022" s="3">
        <v>43677</v>
      </c>
      <c r="L2022" s="2">
        <v>0</v>
      </c>
      <c r="M2022" s="2" t="s">
        <v>28</v>
      </c>
      <c r="N2022" s="2">
        <v>48</v>
      </c>
      <c r="O2022" s="2">
        <v>22.55</v>
      </c>
      <c r="P2022" s="2">
        <v>48.28</v>
      </c>
      <c r="Q2022" s="2">
        <v>90.72</v>
      </c>
      <c r="R2022" s="2">
        <v>198.12</v>
      </c>
      <c r="S2022" s="2">
        <v>198.12</v>
      </c>
      <c r="T2022" s="2">
        <v>23.11</v>
      </c>
      <c r="U2022" s="2">
        <v>839</v>
      </c>
      <c r="V2022" s="2" t="s">
        <v>28</v>
      </c>
      <c r="X2022" s="2"/>
      <c r="Y2022" s="2"/>
    </row>
    <row r="2023" spans="1:26" x14ac:dyDescent="0.25">
      <c r="A2023">
        <v>2022</v>
      </c>
      <c r="B2023" t="s">
        <v>2049</v>
      </c>
      <c r="C2023" s="1">
        <v>24764</v>
      </c>
      <c r="D2023" t="s">
        <v>23</v>
      </c>
      <c r="E2023" s="2" t="s">
        <v>169</v>
      </c>
      <c r="F2023" s="2" t="s">
        <v>34</v>
      </c>
      <c r="G2023" s="2" t="s">
        <v>26</v>
      </c>
      <c r="H2023" s="3">
        <v>33638</v>
      </c>
      <c r="I2023" s="2">
        <v>1991</v>
      </c>
      <c r="J2023" s="2">
        <v>1993</v>
      </c>
      <c r="K2023" s="3">
        <v>43677</v>
      </c>
      <c r="L2023" s="2">
        <v>0</v>
      </c>
      <c r="M2023" s="2" t="s">
        <v>28</v>
      </c>
      <c r="N2023" s="2">
        <v>51</v>
      </c>
      <c r="O2023" s="2">
        <v>24.3</v>
      </c>
      <c r="P2023" s="2">
        <v>51.78</v>
      </c>
      <c r="Q2023" s="2">
        <v>92.53</v>
      </c>
      <c r="R2023" s="2">
        <v>198.12</v>
      </c>
      <c r="S2023" s="2">
        <v>198.12</v>
      </c>
      <c r="T2023" s="2">
        <v>23.57</v>
      </c>
      <c r="U2023" s="2">
        <v>95</v>
      </c>
      <c r="V2023" s="2" t="s">
        <v>28</v>
      </c>
      <c r="X2023" s="2"/>
      <c r="Y2023" s="2"/>
    </row>
    <row r="2024" spans="1:26" x14ac:dyDescent="0.25">
      <c r="A2024">
        <v>2023</v>
      </c>
      <c r="B2024" t="s">
        <v>2050</v>
      </c>
      <c r="C2024" s="1">
        <v>8397</v>
      </c>
      <c r="D2024" t="s">
        <v>23</v>
      </c>
      <c r="E2024" s="2" t="s">
        <v>80</v>
      </c>
      <c r="F2024" s="2" t="s">
        <v>34</v>
      </c>
      <c r="G2024" s="2" t="s">
        <v>30</v>
      </c>
      <c r="H2024" s="3">
        <v>17470</v>
      </c>
      <c r="I2024" s="2">
        <v>1947</v>
      </c>
      <c r="J2024" s="2">
        <v>1949</v>
      </c>
      <c r="K2024" s="3">
        <v>40782</v>
      </c>
      <c r="L2024" s="2">
        <v>1</v>
      </c>
      <c r="M2024" s="2" t="s">
        <v>27</v>
      </c>
      <c r="N2024" s="2">
        <v>88</v>
      </c>
      <c r="O2024" s="2">
        <v>24.84</v>
      </c>
      <c r="P2024" s="2">
        <v>88.67</v>
      </c>
      <c r="Q2024" s="2">
        <v>97.52</v>
      </c>
      <c r="R2024" s="2">
        <v>198.12</v>
      </c>
      <c r="S2024" s="2">
        <v>198.12</v>
      </c>
      <c r="T2024" s="2">
        <v>24.85</v>
      </c>
      <c r="U2024" s="2">
        <v>62</v>
      </c>
      <c r="V2024" s="2" t="s">
        <v>28</v>
      </c>
      <c r="W2024" s="2" t="s">
        <v>4399</v>
      </c>
      <c r="X2024" s="2" t="str">
        <f>V2024</f>
        <v>No</v>
      </c>
      <c r="Y2024" s="2" t="s">
        <v>4401</v>
      </c>
      <c r="Z2024" s="2" t="s">
        <v>4469</v>
      </c>
    </row>
    <row r="2025" spans="1:26" x14ac:dyDescent="0.25">
      <c r="A2025">
        <v>2024</v>
      </c>
      <c r="B2025" t="s">
        <v>2051</v>
      </c>
      <c r="C2025" s="1">
        <v>10554</v>
      </c>
      <c r="D2025" t="s">
        <v>23</v>
      </c>
      <c r="E2025" s="2" t="s">
        <v>121</v>
      </c>
      <c r="F2025" s="2" t="s">
        <v>34</v>
      </c>
      <c r="G2025" s="2" t="s">
        <v>30</v>
      </c>
      <c r="H2025" s="3">
        <v>18935</v>
      </c>
      <c r="I2025" s="2">
        <v>1951</v>
      </c>
      <c r="J2025" s="2">
        <v>1958</v>
      </c>
      <c r="K2025" s="3">
        <v>43453</v>
      </c>
      <c r="L2025" s="2">
        <v>1</v>
      </c>
      <c r="M2025" s="2" t="s">
        <v>27</v>
      </c>
      <c r="N2025" s="2">
        <v>90</v>
      </c>
      <c r="O2025" s="2">
        <v>22.95</v>
      </c>
      <c r="P2025" s="2">
        <v>90.07</v>
      </c>
      <c r="Q2025" s="2">
        <v>90.72</v>
      </c>
      <c r="R2025" s="2">
        <v>198.12</v>
      </c>
      <c r="S2025" s="2">
        <v>198.12</v>
      </c>
      <c r="T2025" s="2">
        <v>23.11</v>
      </c>
      <c r="U2025" s="2">
        <v>437</v>
      </c>
      <c r="V2025" s="2" t="s">
        <v>28</v>
      </c>
      <c r="X2025" s="2" t="str">
        <f>V2025</f>
        <v>No</v>
      </c>
      <c r="Y2025" s="2" t="s">
        <v>4401</v>
      </c>
      <c r="Z2025" s="2" t="s">
        <v>4469</v>
      </c>
    </row>
    <row r="2026" spans="1:26" x14ac:dyDescent="0.25">
      <c r="A2026">
        <v>2025</v>
      </c>
      <c r="B2026" t="s">
        <v>2052</v>
      </c>
      <c r="C2026" s="1">
        <v>17705</v>
      </c>
      <c r="D2026" t="s">
        <v>23</v>
      </c>
      <c r="E2026" s="2" t="s">
        <v>169</v>
      </c>
      <c r="F2026" s="2" t="s">
        <v>34</v>
      </c>
      <c r="G2026" s="2" t="s">
        <v>26</v>
      </c>
      <c r="H2026" s="3">
        <v>25858</v>
      </c>
      <c r="I2026" s="2">
        <v>1970</v>
      </c>
      <c r="J2026" s="2">
        <v>1971</v>
      </c>
      <c r="K2026" s="3">
        <v>43677</v>
      </c>
      <c r="L2026" s="2">
        <v>0</v>
      </c>
      <c r="M2026" s="2" t="s">
        <v>28</v>
      </c>
      <c r="N2026" s="2">
        <v>71</v>
      </c>
      <c r="O2026" s="2">
        <v>22.32</v>
      </c>
      <c r="P2026" s="2">
        <v>71.11</v>
      </c>
      <c r="Q2026" s="2">
        <v>97.52</v>
      </c>
      <c r="R2026" s="2">
        <v>198.12</v>
      </c>
      <c r="S2026" s="2">
        <v>198.12</v>
      </c>
      <c r="T2026" s="2">
        <v>24.85</v>
      </c>
      <c r="U2026" s="2">
        <v>77</v>
      </c>
      <c r="V2026" s="2" t="s">
        <v>28</v>
      </c>
      <c r="X2026" s="2"/>
      <c r="Y2026" s="2"/>
    </row>
    <row r="2027" spans="1:26" x14ac:dyDescent="0.25">
      <c r="A2027">
        <v>2026</v>
      </c>
      <c r="B2027" t="s">
        <v>2053</v>
      </c>
      <c r="C2027" s="1">
        <v>30709</v>
      </c>
      <c r="D2027" t="s">
        <v>85</v>
      </c>
      <c r="E2027" s="2" t="s">
        <v>772</v>
      </c>
      <c r="F2027" s="2" t="s">
        <v>34</v>
      </c>
      <c r="G2027" s="2" t="s">
        <v>26</v>
      </c>
      <c r="H2027" s="3">
        <v>38294</v>
      </c>
      <c r="I2027" s="2">
        <v>2004</v>
      </c>
      <c r="J2027" s="2">
        <v>2020</v>
      </c>
      <c r="K2027" s="3">
        <v>43677</v>
      </c>
      <c r="L2027" s="2">
        <v>0</v>
      </c>
      <c r="M2027" s="2" t="s">
        <v>28</v>
      </c>
      <c r="N2027" s="2">
        <v>35</v>
      </c>
      <c r="O2027" s="2">
        <v>20.77</v>
      </c>
      <c r="P2027" s="2">
        <v>35.5</v>
      </c>
      <c r="Q2027" s="2">
        <v>93.89</v>
      </c>
      <c r="R2027" s="2">
        <v>198.12</v>
      </c>
      <c r="S2027" s="2">
        <v>198.12</v>
      </c>
      <c r="T2027" s="2">
        <v>23.92</v>
      </c>
      <c r="U2027" s="2">
        <v>821</v>
      </c>
      <c r="V2027" s="2" t="s">
        <v>28</v>
      </c>
      <c r="X2027" s="2"/>
      <c r="Y2027" s="2"/>
    </row>
    <row r="2028" spans="1:26" x14ac:dyDescent="0.25">
      <c r="A2028">
        <v>2027</v>
      </c>
      <c r="B2028" t="s">
        <v>2054</v>
      </c>
      <c r="C2028" s="1">
        <v>25855</v>
      </c>
      <c r="D2028" t="s">
        <v>23</v>
      </c>
      <c r="E2028" s="2" t="s">
        <v>1363</v>
      </c>
      <c r="F2028" s="2" t="s">
        <v>34</v>
      </c>
      <c r="G2028" s="2" t="s">
        <v>26</v>
      </c>
      <c r="H2028" s="3">
        <v>34033</v>
      </c>
      <c r="I2028" s="2">
        <v>1992</v>
      </c>
      <c r="J2028" s="2">
        <v>2006</v>
      </c>
      <c r="K2028" s="3">
        <v>43677</v>
      </c>
      <c r="L2028" s="2">
        <v>0</v>
      </c>
      <c r="M2028" s="2" t="s">
        <v>28</v>
      </c>
      <c r="N2028" s="2">
        <v>48</v>
      </c>
      <c r="O2028" s="2">
        <v>22.39</v>
      </c>
      <c r="P2028" s="2">
        <v>48.79</v>
      </c>
      <c r="Q2028" s="2">
        <v>99.79</v>
      </c>
      <c r="R2028" s="2">
        <v>198.12</v>
      </c>
      <c r="S2028" s="2">
        <v>198.12</v>
      </c>
      <c r="T2028" s="2">
        <v>25.42</v>
      </c>
      <c r="U2028" s="2">
        <v>885</v>
      </c>
      <c r="V2028" s="2" t="s">
        <v>28</v>
      </c>
      <c r="X2028" s="2"/>
      <c r="Y2028" s="2"/>
    </row>
    <row r="2029" spans="1:26" x14ac:dyDescent="0.25">
      <c r="A2029">
        <v>2028</v>
      </c>
      <c r="B2029" t="s">
        <v>2055</v>
      </c>
      <c r="C2029" s="1">
        <v>21661</v>
      </c>
      <c r="D2029" t="s">
        <v>23</v>
      </c>
      <c r="E2029" s="2" t="s">
        <v>772</v>
      </c>
      <c r="F2029" s="2" t="s">
        <v>34</v>
      </c>
      <c r="G2029" s="2" t="s">
        <v>26</v>
      </c>
      <c r="H2029" s="3">
        <v>29889</v>
      </c>
      <c r="I2029" s="2">
        <v>1981</v>
      </c>
      <c r="J2029" s="2">
        <v>1984</v>
      </c>
      <c r="K2029" s="3">
        <v>43677</v>
      </c>
      <c r="L2029" s="2">
        <v>0</v>
      </c>
      <c r="M2029" s="2" t="s">
        <v>28</v>
      </c>
      <c r="N2029" s="2">
        <v>60</v>
      </c>
      <c r="O2029" s="2">
        <v>22.53</v>
      </c>
      <c r="P2029" s="2">
        <v>60.28</v>
      </c>
      <c r="Q2029" s="2">
        <v>92.99</v>
      </c>
      <c r="R2029" s="2">
        <v>198.12</v>
      </c>
      <c r="S2029" s="2">
        <v>198.12</v>
      </c>
      <c r="T2029" s="2">
        <v>23.69</v>
      </c>
      <c r="U2029" s="2">
        <v>129</v>
      </c>
      <c r="V2029" s="2" t="s">
        <v>28</v>
      </c>
      <c r="X2029" s="2"/>
      <c r="Y2029" s="2"/>
    </row>
    <row r="2030" spans="1:26" x14ac:dyDescent="0.25">
      <c r="A2030">
        <v>2029</v>
      </c>
      <c r="B2030" t="s">
        <v>2056</v>
      </c>
      <c r="C2030" s="1">
        <v>29664</v>
      </c>
      <c r="D2030" t="s">
        <v>23</v>
      </c>
      <c r="E2030" s="2" t="s">
        <v>772</v>
      </c>
      <c r="F2030" s="2" t="s">
        <v>34</v>
      </c>
      <c r="G2030" s="2" t="s">
        <v>30</v>
      </c>
      <c r="H2030" s="3">
        <v>37559</v>
      </c>
      <c r="I2030" s="2">
        <v>2002</v>
      </c>
      <c r="J2030" s="2">
        <v>2008</v>
      </c>
      <c r="K2030" s="3">
        <v>43677</v>
      </c>
      <c r="L2030" s="2">
        <v>0</v>
      </c>
      <c r="M2030" s="2" t="s">
        <v>28</v>
      </c>
      <c r="N2030" s="2">
        <v>38</v>
      </c>
      <c r="O2030" s="2">
        <v>21.62</v>
      </c>
      <c r="P2030" s="2">
        <v>38.369999999999997</v>
      </c>
      <c r="Q2030" s="2">
        <v>97.52</v>
      </c>
      <c r="R2030" s="2">
        <v>198.12</v>
      </c>
      <c r="S2030" s="2">
        <v>198.12</v>
      </c>
      <c r="T2030" s="2">
        <v>24.85</v>
      </c>
      <c r="U2030" s="2">
        <v>287</v>
      </c>
      <c r="V2030" s="2" t="s">
        <v>28</v>
      </c>
      <c r="X2030" s="2"/>
      <c r="Y2030" s="2"/>
    </row>
    <row r="2031" spans="1:26" x14ac:dyDescent="0.25">
      <c r="A2031">
        <v>2030</v>
      </c>
      <c r="B2031" t="s">
        <v>2057</v>
      </c>
      <c r="C2031" s="1">
        <v>21070</v>
      </c>
      <c r="D2031" t="s">
        <v>23</v>
      </c>
      <c r="E2031" s="2" t="s">
        <v>280</v>
      </c>
      <c r="F2031" s="2" t="s">
        <v>34</v>
      </c>
      <c r="G2031" s="2" t="s">
        <v>26</v>
      </c>
      <c r="H2031" s="3">
        <v>29288</v>
      </c>
      <c r="I2031" s="2">
        <v>1979</v>
      </c>
      <c r="J2031" s="2">
        <v>1980</v>
      </c>
      <c r="K2031" s="3">
        <v>43677</v>
      </c>
      <c r="L2031" s="2">
        <v>0</v>
      </c>
      <c r="M2031" s="2" t="s">
        <v>28</v>
      </c>
      <c r="N2031" s="2">
        <v>61</v>
      </c>
      <c r="O2031" s="2">
        <v>22.5</v>
      </c>
      <c r="P2031" s="2">
        <v>61.89</v>
      </c>
      <c r="Q2031" s="2">
        <v>88.45</v>
      </c>
      <c r="R2031" s="2">
        <v>198.12</v>
      </c>
      <c r="S2031" s="2">
        <v>198.12</v>
      </c>
      <c r="T2031" s="2">
        <v>22.53</v>
      </c>
      <c r="U2031" s="2">
        <v>9</v>
      </c>
      <c r="V2031" s="2" t="s">
        <v>28</v>
      </c>
      <c r="X2031" s="2"/>
      <c r="Y2031" s="2"/>
    </row>
    <row r="2032" spans="1:26" x14ac:dyDescent="0.25">
      <c r="A2032">
        <v>2031</v>
      </c>
      <c r="B2032" t="s">
        <v>360</v>
      </c>
      <c r="C2032" s="1">
        <v>32992</v>
      </c>
      <c r="D2032" t="s">
        <v>23</v>
      </c>
      <c r="E2032" s="2" t="s">
        <v>280</v>
      </c>
      <c r="F2032" s="2" t="s">
        <v>34</v>
      </c>
      <c r="G2032" s="2" t="s">
        <v>26</v>
      </c>
      <c r="H2032" s="3">
        <v>41297</v>
      </c>
      <c r="I2032" s="2">
        <v>2012</v>
      </c>
      <c r="J2032" s="2">
        <v>2016</v>
      </c>
      <c r="K2032" s="3">
        <v>43677</v>
      </c>
      <c r="L2032" s="2">
        <v>0</v>
      </c>
      <c r="M2032" s="2" t="s">
        <v>28</v>
      </c>
      <c r="N2032" s="2">
        <v>29</v>
      </c>
      <c r="O2032" s="2">
        <v>22.74</v>
      </c>
      <c r="P2032" s="2">
        <v>29.25</v>
      </c>
      <c r="Q2032" s="2">
        <v>93.44</v>
      </c>
      <c r="R2032" s="2">
        <v>198.12</v>
      </c>
      <c r="S2032" s="2">
        <v>198.12</v>
      </c>
      <c r="T2032" s="2">
        <v>23.81</v>
      </c>
      <c r="U2032" s="2">
        <v>66</v>
      </c>
      <c r="V2032" s="2" t="s">
        <v>27</v>
      </c>
      <c r="X2032" s="2"/>
      <c r="Y2032" s="2"/>
    </row>
    <row r="2033" spans="1:26" x14ac:dyDescent="0.25">
      <c r="A2033">
        <v>2032</v>
      </c>
      <c r="B2033" t="s">
        <v>2058</v>
      </c>
      <c r="C2033" s="1">
        <v>14227</v>
      </c>
      <c r="D2033" t="s">
        <v>23</v>
      </c>
      <c r="E2033" s="2" t="s">
        <v>121</v>
      </c>
      <c r="F2033" s="2" t="s">
        <v>34</v>
      </c>
      <c r="G2033" s="2" t="s">
        <v>26</v>
      </c>
      <c r="H2033" s="3">
        <v>23300</v>
      </c>
      <c r="I2033" s="2">
        <v>1963</v>
      </c>
      <c r="J2033" s="2">
        <v>1973</v>
      </c>
      <c r="K2033" s="3">
        <v>31896</v>
      </c>
      <c r="L2033" s="2">
        <v>1</v>
      </c>
      <c r="M2033" s="2" t="s">
        <v>27</v>
      </c>
      <c r="N2033" s="2">
        <v>48</v>
      </c>
      <c r="O2033" s="2">
        <v>24.84</v>
      </c>
      <c r="P2033" s="2">
        <v>48.38</v>
      </c>
      <c r="Q2033" s="2">
        <v>104.33</v>
      </c>
      <c r="R2033" s="2">
        <v>198.12</v>
      </c>
      <c r="S2033" s="2">
        <v>198.12</v>
      </c>
      <c r="T2033" s="2">
        <v>26.58</v>
      </c>
      <c r="U2033" s="2">
        <v>581</v>
      </c>
      <c r="V2033" s="2" t="s">
        <v>28</v>
      </c>
      <c r="W2033" s="2" t="s">
        <v>4395</v>
      </c>
      <c r="X2033" s="2" t="str">
        <f>V2033</f>
        <v>No</v>
      </c>
      <c r="Y2033" s="2" t="s">
        <v>4625</v>
      </c>
      <c r="Z2033" s="2" t="s">
        <v>4435</v>
      </c>
    </row>
    <row r="2034" spans="1:26" x14ac:dyDescent="0.25">
      <c r="A2034">
        <v>2033</v>
      </c>
      <c r="B2034" t="s">
        <v>2059</v>
      </c>
      <c r="C2034" s="1">
        <v>7335</v>
      </c>
      <c r="D2034" t="s">
        <v>23</v>
      </c>
      <c r="E2034" s="2" t="s">
        <v>24</v>
      </c>
      <c r="F2034" s="2" t="s">
        <v>34</v>
      </c>
      <c r="G2034" s="2" t="s">
        <v>30</v>
      </c>
      <c r="H2034" s="3">
        <v>17470</v>
      </c>
      <c r="I2034" s="2">
        <v>1946</v>
      </c>
      <c r="J2034" s="2">
        <v>1947</v>
      </c>
      <c r="K2034" s="3">
        <v>36420</v>
      </c>
      <c r="L2034" s="2">
        <v>1</v>
      </c>
      <c r="M2034" s="2" t="s">
        <v>27</v>
      </c>
      <c r="N2034" s="2">
        <v>79</v>
      </c>
      <c r="O2034" s="2">
        <v>27.75</v>
      </c>
      <c r="P2034" s="2">
        <v>79.63</v>
      </c>
      <c r="Q2034" s="2">
        <v>108.86</v>
      </c>
      <c r="R2034" s="2">
        <v>198.12</v>
      </c>
      <c r="S2034" s="2">
        <v>198.12</v>
      </c>
      <c r="T2034" s="2">
        <v>27.73</v>
      </c>
      <c r="U2034" s="2">
        <v>27</v>
      </c>
      <c r="V2034" s="2" t="s">
        <v>28</v>
      </c>
      <c r="W2034" s="2" t="s">
        <v>4399</v>
      </c>
      <c r="X2034" s="2" t="str">
        <f>V2034</f>
        <v>No</v>
      </c>
      <c r="Y2034" s="2" t="s">
        <v>4401</v>
      </c>
      <c r="Z2034" s="2" t="s">
        <v>4469</v>
      </c>
    </row>
    <row r="2035" spans="1:26" x14ac:dyDescent="0.25">
      <c r="A2035">
        <v>2034</v>
      </c>
      <c r="B2035" t="s">
        <v>2060</v>
      </c>
      <c r="C2035" s="1">
        <v>25276</v>
      </c>
      <c r="D2035" t="s">
        <v>23</v>
      </c>
      <c r="E2035" s="2" t="s">
        <v>169</v>
      </c>
      <c r="F2035" s="2" t="s">
        <v>34</v>
      </c>
      <c r="G2035" s="2" t="s">
        <v>26</v>
      </c>
      <c r="H2035" s="3">
        <v>33543</v>
      </c>
      <c r="I2035" s="2">
        <v>1991</v>
      </c>
      <c r="J2035" s="2">
        <v>2001</v>
      </c>
      <c r="K2035" s="3">
        <v>43677</v>
      </c>
      <c r="L2035" s="2">
        <v>0</v>
      </c>
      <c r="M2035" s="2" t="s">
        <v>28</v>
      </c>
      <c r="N2035" s="2">
        <v>50</v>
      </c>
      <c r="O2035" s="2">
        <v>22.63</v>
      </c>
      <c r="P2035" s="2">
        <v>50.38</v>
      </c>
      <c r="Q2035" s="2">
        <v>113.4</v>
      </c>
      <c r="R2035" s="2">
        <v>198.12</v>
      </c>
      <c r="S2035" s="2">
        <v>198.12</v>
      </c>
      <c r="T2035" s="2">
        <v>28.89</v>
      </c>
      <c r="U2035" s="2">
        <v>707</v>
      </c>
      <c r="V2035" s="2" t="s">
        <v>28</v>
      </c>
      <c r="X2035" s="2"/>
      <c r="Y2035" s="2"/>
    </row>
    <row r="2036" spans="1:26" x14ac:dyDescent="0.25">
      <c r="A2036">
        <v>2035</v>
      </c>
      <c r="B2036" t="s">
        <v>2061</v>
      </c>
      <c r="C2036" s="1">
        <v>18029</v>
      </c>
      <c r="D2036" t="s">
        <v>23</v>
      </c>
      <c r="E2036" s="2" t="s">
        <v>169</v>
      </c>
      <c r="F2036" s="2" t="s">
        <v>34</v>
      </c>
      <c r="G2036" s="2" t="s">
        <v>26</v>
      </c>
      <c r="H2036" s="3">
        <v>26589</v>
      </c>
      <c r="I2036" s="2">
        <v>1972</v>
      </c>
      <c r="J2036" s="2">
        <v>1982</v>
      </c>
      <c r="K2036" s="3">
        <v>43677</v>
      </c>
      <c r="L2036" s="2">
        <v>0</v>
      </c>
      <c r="M2036" s="2" t="s">
        <v>28</v>
      </c>
      <c r="N2036" s="2">
        <v>70</v>
      </c>
      <c r="O2036" s="2">
        <v>23.44</v>
      </c>
      <c r="P2036" s="2">
        <v>70.22</v>
      </c>
      <c r="Q2036" s="2">
        <v>90.72</v>
      </c>
      <c r="R2036" s="2">
        <v>198.12</v>
      </c>
      <c r="S2036" s="2">
        <v>198.12</v>
      </c>
      <c r="T2036" s="2">
        <v>23.11</v>
      </c>
      <c r="U2036" s="2">
        <v>690</v>
      </c>
      <c r="V2036" s="2" t="s">
        <v>28</v>
      </c>
      <c r="X2036" s="2"/>
      <c r="Y2036" s="2"/>
    </row>
    <row r="2037" spans="1:26" x14ac:dyDescent="0.25">
      <c r="A2037">
        <v>2036</v>
      </c>
      <c r="B2037" t="s">
        <v>2062</v>
      </c>
      <c r="C2037" s="1">
        <v>22902</v>
      </c>
      <c r="D2037" t="s">
        <v>23</v>
      </c>
      <c r="E2037" s="2" t="s">
        <v>772</v>
      </c>
      <c r="F2037" s="2" t="s">
        <v>34</v>
      </c>
      <c r="G2037" s="2" t="s">
        <v>26</v>
      </c>
      <c r="H2037" s="3">
        <v>31716</v>
      </c>
      <c r="I2037" s="2">
        <v>1986</v>
      </c>
      <c r="J2037" s="2">
        <v>1990</v>
      </c>
      <c r="K2037" s="3">
        <v>43677</v>
      </c>
      <c r="L2037" s="2">
        <v>0</v>
      </c>
      <c r="M2037" s="2" t="s">
        <v>28</v>
      </c>
      <c r="N2037" s="2">
        <v>56</v>
      </c>
      <c r="O2037" s="2">
        <v>24.13</v>
      </c>
      <c r="P2037" s="2">
        <v>56.88</v>
      </c>
      <c r="Q2037" s="2">
        <v>88.45</v>
      </c>
      <c r="R2037" s="2">
        <v>198.12</v>
      </c>
      <c r="S2037" s="2">
        <v>198.12</v>
      </c>
      <c r="T2037" s="2">
        <v>22.53</v>
      </c>
      <c r="U2037" s="2">
        <v>164</v>
      </c>
      <c r="V2037" s="2" t="s">
        <v>28</v>
      </c>
      <c r="X2037" s="2"/>
      <c r="Y2037" s="2"/>
    </row>
    <row r="2038" spans="1:26" x14ac:dyDescent="0.25">
      <c r="A2038">
        <v>2037</v>
      </c>
      <c r="B2038" t="s">
        <v>2063</v>
      </c>
      <c r="C2038" s="1">
        <v>29582</v>
      </c>
      <c r="D2038" t="s">
        <v>23</v>
      </c>
      <c r="E2038" s="2" t="s">
        <v>772</v>
      </c>
      <c r="F2038" s="2" t="s">
        <v>34</v>
      </c>
      <c r="G2038" s="2" t="s">
        <v>26</v>
      </c>
      <c r="H2038" s="3">
        <v>37946</v>
      </c>
      <c r="I2038" s="2">
        <v>2003</v>
      </c>
      <c r="J2038" s="2">
        <v>2017</v>
      </c>
      <c r="K2038" s="3">
        <v>43677</v>
      </c>
      <c r="L2038" s="2">
        <v>0</v>
      </c>
      <c r="M2038" s="2" t="s">
        <v>28</v>
      </c>
      <c r="N2038" s="2">
        <v>38</v>
      </c>
      <c r="O2038" s="2">
        <v>22.9</v>
      </c>
      <c r="P2038" s="2">
        <v>38.590000000000003</v>
      </c>
      <c r="Q2038" s="2">
        <v>102.06</v>
      </c>
      <c r="R2038" s="2">
        <v>198.12</v>
      </c>
      <c r="S2038" s="2">
        <v>198.12</v>
      </c>
      <c r="T2038" s="2">
        <v>26</v>
      </c>
      <c r="U2038" s="2">
        <v>612</v>
      </c>
      <c r="V2038" s="2" t="s">
        <v>28</v>
      </c>
      <c r="X2038" s="2"/>
      <c r="Y2038" s="2"/>
    </row>
    <row r="2039" spans="1:26" x14ac:dyDescent="0.25">
      <c r="A2039">
        <v>2038</v>
      </c>
      <c r="B2039" t="s">
        <v>2064</v>
      </c>
      <c r="C2039" s="1">
        <v>26226</v>
      </c>
      <c r="D2039" t="s">
        <v>23</v>
      </c>
      <c r="E2039" s="2" t="s">
        <v>772</v>
      </c>
      <c r="F2039" s="2" t="s">
        <v>34</v>
      </c>
      <c r="G2039" s="2" t="s">
        <v>26</v>
      </c>
      <c r="H2039" s="3">
        <v>34642</v>
      </c>
      <c r="I2039" s="2">
        <v>1994</v>
      </c>
      <c r="J2039" s="2">
        <v>2008</v>
      </c>
      <c r="K2039" s="3">
        <v>43677</v>
      </c>
      <c r="L2039" s="2">
        <v>0</v>
      </c>
      <c r="M2039" s="2" t="s">
        <v>28</v>
      </c>
      <c r="N2039" s="2">
        <v>47</v>
      </c>
      <c r="O2039" s="2">
        <v>23.04</v>
      </c>
      <c r="P2039" s="2">
        <v>47.78</v>
      </c>
      <c r="Q2039" s="2">
        <v>86.18</v>
      </c>
      <c r="R2039" s="2">
        <v>198.12</v>
      </c>
      <c r="S2039" s="2">
        <v>198.12</v>
      </c>
      <c r="T2039" s="2">
        <v>21.96</v>
      </c>
      <c r="U2039" s="2">
        <v>954</v>
      </c>
      <c r="V2039" s="2" t="s">
        <v>28</v>
      </c>
      <c r="X2039" s="2"/>
      <c r="Y2039" s="2"/>
    </row>
    <row r="2040" spans="1:26" x14ac:dyDescent="0.25">
      <c r="A2040">
        <v>2039</v>
      </c>
      <c r="B2040" t="s">
        <v>2065</v>
      </c>
      <c r="C2040" s="1">
        <v>27539</v>
      </c>
      <c r="D2040" t="s">
        <v>23</v>
      </c>
      <c r="E2040" s="2" t="s">
        <v>1363</v>
      </c>
      <c r="F2040" s="2" t="s">
        <v>34</v>
      </c>
      <c r="G2040" s="2" t="s">
        <v>26</v>
      </c>
      <c r="H2040" s="3">
        <v>38435</v>
      </c>
      <c r="I2040" s="2">
        <v>2004</v>
      </c>
      <c r="J2040" s="2">
        <v>2005</v>
      </c>
      <c r="K2040" s="3">
        <v>43677</v>
      </c>
      <c r="L2040" s="2">
        <v>0</v>
      </c>
      <c r="M2040" s="2" t="s">
        <v>28</v>
      </c>
      <c r="N2040" s="2">
        <v>44</v>
      </c>
      <c r="O2040" s="2">
        <v>29.83</v>
      </c>
      <c r="P2040" s="2">
        <v>44.18</v>
      </c>
      <c r="Q2040" s="2">
        <v>97.52</v>
      </c>
      <c r="R2040" s="2">
        <v>198.12</v>
      </c>
      <c r="S2040" s="2">
        <v>198.12</v>
      </c>
      <c r="T2040" s="2">
        <v>24.85</v>
      </c>
      <c r="U2040" s="2">
        <v>10</v>
      </c>
      <c r="V2040" s="2" t="s">
        <v>28</v>
      </c>
      <c r="X2040" s="2"/>
      <c r="Y2040" s="2"/>
    </row>
    <row r="2041" spans="1:26" x14ac:dyDescent="0.25">
      <c r="A2041">
        <v>2040</v>
      </c>
      <c r="B2041" t="s">
        <v>2066</v>
      </c>
      <c r="C2041" s="1">
        <v>17163</v>
      </c>
      <c r="D2041" t="s">
        <v>23</v>
      </c>
      <c r="E2041" s="2" t="s">
        <v>121</v>
      </c>
      <c r="F2041" s="2" t="s">
        <v>34</v>
      </c>
      <c r="G2041" s="2" t="s">
        <v>26</v>
      </c>
      <c r="H2041" s="3">
        <v>28055</v>
      </c>
      <c r="I2041" s="2">
        <v>1976</v>
      </c>
      <c r="J2041" s="2">
        <v>1977</v>
      </c>
      <c r="K2041" s="3">
        <v>43677</v>
      </c>
      <c r="L2041" s="2">
        <v>0</v>
      </c>
      <c r="M2041" s="2" t="s">
        <v>28</v>
      </c>
      <c r="N2041" s="2">
        <v>72</v>
      </c>
      <c r="O2041" s="2">
        <v>29.82</v>
      </c>
      <c r="P2041" s="2">
        <v>72.59</v>
      </c>
      <c r="Q2041" s="2">
        <v>99.79</v>
      </c>
      <c r="R2041" s="2">
        <v>198.12</v>
      </c>
      <c r="S2041" s="2">
        <v>198.12</v>
      </c>
      <c r="T2041" s="2">
        <v>25.42</v>
      </c>
      <c r="U2041" s="2">
        <v>34</v>
      </c>
      <c r="V2041" s="2" t="s">
        <v>28</v>
      </c>
      <c r="X2041" s="2"/>
      <c r="Y2041" s="2"/>
    </row>
    <row r="2042" spans="1:26" x14ac:dyDescent="0.25">
      <c r="A2042">
        <v>2041</v>
      </c>
      <c r="B2042" t="s">
        <v>2067</v>
      </c>
      <c r="C2042" s="1">
        <v>23059</v>
      </c>
      <c r="D2042" t="s">
        <v>23</v>
      </c>
      <c r="E2042" s="2" t="s">
        <v>772</v>
      </c>
      <c r="F2042" s="2" t="s">
        <v>34</v>
      </c>
      <c r="G2042" s="2" t="s">
        <v>26</v>
      </c>
      <c r="H2042" s="3">
        <v>30981</v>
      </c>
      <c r="I2042" s="2">
        <v>1984</v>
      </c>
      <c r="J2042" s="2">
        <v>2003</v>
      </c>
      <c r="K2042" s="3">
        <v>43677</v>
      </c>
      <c r="L2042" s="2">
        <v>0</v>
      </c>
      <c r="M2042" s="2" t="s">
        <v>28</v>
      </c>
      <c r="N2042" s="2">
        <v>56</v>
      </c>
      <c r="O2042" s="2">
        <v>21.69</v>
      </c>
      <c r="P2042" s="2">
        <v>56.45</v>
      </c>
      <c r="Q2042" s="2">
        <v>88.45</v>
      </c>
      <c r="R2042" s="2">
        <v>198.12</v>
      </c>
      <c r="S2042" s="2">
        <v>198.12</v>
      </c>
      <c r="T2042" s="2">
        <v>22.53</v>
      </c>
      <c r="U2042" s="2">
        <v>1072</v>
      </c>
      <c r="V2042" s="2" t="s">
        <v>28</v>
      </c>
      <c r="X2042" s="2"/>
      <c r="Y2042" s="2"/>
    </row>
    <row r="2043" spans="1:26" x14ac:dyDescent="0.25">
      <c r="A2043">
        <v>2042</v>
      </c>
      <c r="B2043" t="s">
        <v>2068</v>
      </c>
      <c r="C2043" s="1">
        <v>20537</v>
      </c>
      <c r="D2043" t="s">
        <v>23</v>
      </c>
      <c r="E2043" s="2" t="s">
        <v>772</v>
      </c>
      <c r="F2043" s="2" t="s">
        <v>34</v>
      </c>
      <c r="G2043" s="2" t="s">
        <v>30</v>
      </c>
      <c r="H2043" s="3">
        <v>28776</v>
      </c>
      <c r="I2043" s="2">
        <v>1978</v>
      </c>
      <c r="J2043" s="2">
        <v>1983</v>
      </c>
      <c r="K2043" s="3">
        <v>43677</v>
      </c>
      <c r="L2043" s="2">
        <v>0</v>
      </c>
      <c r="M2043" s="2" t="s">
        <v>28</v>
      </c>
      <c r="N2043" s="2">
        <v>63</v>
      </c>
      <c r="O2043" s="2">
        <v>22.56</v>
      </c>
      <c r="P2043" s="2">
        <v>63.35</v>
      </c>
      <c r="Q2043" s="2">
        <v>83.91</v>
      </c>
      <c r="R2043" s="2">
        <v>198.12</v>
      </c>
      <c r="S2043" s="2">
        <v>198.12</v>
      </c>
      <c r="T2043" s="2">
        <v>21.38</v>
      </c>
      <c r="U2043" s="2">
        <v>272</v>
      </c>
      <c r="V2043" s="2" t="s">
        <v>28</v>
      </c>
      <c r="X2043" s="2"/>
      <c r="Y2043" s="2"/>
    </row>
    <row r="2044" spans="1:26" x14ac:dyDescent="0.25">
      <c r="A2044">
        <v>2043</v>
      </c>
      <c r="B2044" t="s">
        <v>2069</v>
      </c>
      <c r="C2044" s="1">
        <v>11975</v>
      </c>
      <c r="D2044" t="s">
        <v>23</v>
      </c>
      <c r="E2044" s="2" t="s">
        <v>80</v>
      </c>
      <c r="F2044" s="2" t="s">
        <v>34</v>
      </c>
      <c r="G2044" s="2" t="s">
        <v>30</v>
      </c>
      <c r="H2044" s="3">
        <v>20027</v>
      </c>
      <c r="I2044" s="2">
        <v>1954</v>
      </c>
      <c r="J2044" s="2">
        <v>1957</v>
      </c>
      <c r="K2044" s="3">
        <v>43677</v>
      </c>
      <c r="L2044" s="2">
        <v>0</v>
      </c>
      <c r="M2044" s="2" t="s">
        <v>28</v>
      </c>
      <c r="N2044" s="2">
        <v>86</v>
      </c>
      <c r="O2044" s="2">
        <v>22.05</v>
      </c>
      <c r="P2044" s="2">
        <v>86.8</v>
      </c>
      <c r="Q2044" s="2">
        <v>111.13</v>
      </c>
      <c r="R2044" s="2">
        <v>198.12</v>
      </c>
      <c r="S2044" s="2">
        <v>198.12</v>
      </c>
      <c r="T2044" s="2">
        <v>28.31</v>
      </c>
      <c r="U2044" s="2">
        <v>209</v>
      </c>
      <c r="V2044" s="2" t="s">
        <v>28</v>
      </c>
      <c r="X2044" s="2" t="str">
        <f>V2044</f>
        <v>No</v>
      </c>
      <c r="Y2044" s="2" t="s">
        <v>4401</v>
      </c>
    </row>
    <row r="2045" spans="1:26" x14ac:dyDescent="0.25">
      <c r="A2045">
        <v>2044</v>
      </c>
      <c r="B2045" t="s">
        <v>2070</v>
      </c>
      <c r="C2045" s="1">
        <v>21583</v>
      </c>
      <c r="D2045" t="s">
        <v>23</v>
      </c>
      <c r="E2045" s="2" t="s">
        <v>169</v>
      </c>
      <c r="F2045" s="2" t="s">
        <v>34</v>
      </c>
      <c r="G2045" s="2" t="s">
        <v>26</v>
      </c>
      <c r="H2045" s="3">
        <v>29628</v>
      </c>
      <c r="I2045" s="2">
        <v>1980</v>
      </c>
      <c r="J2045" s="2">
        <v>1982</v>
      </c>
      <c r="K2045" s="3">
        <v>43677</v>
      </c>
      <c r="L2045" s="2">
        <v>0</v>
      </c>
      <c r="M2045" s="2" t="s">
        <v>28</v>
      </c>
      <c r="N2045" s="2">
        <v>60</v>
      </c>
      <c r="O2045" s="2">
        <v>22.03</v>
      </c>
      <c r="P2045" s="2">
        <v>60.49</v>
      </c>
      <c r="Q2045" s="2">
        <v>98.88</v>
      </c>
      <c r="R2045" s="2">
        <v>198.12</v>
      </c>
      <c r="S2045" s="2">
        <v>198.12</v>
      </c>
      <c r="T2045" s="2">
        <v>25.19</v>
      </c>
      <c r="U2045" s="2">
        <v>51</v>
      </c>
      <c r="V2045" s="2" t="s">
        <v>28</v>
      </c>
      <c r="X2045" s="2"/>
      <c r="Y2045" s="2"/>
    </row>
    <row r="2046" spans="1:26" x14ac:dyDescent="0.25">
      <c r="A2046">
        <v>2045</v>
      </c>
      <c r="B2046" t="s">
        <v>2071</v>
      </c>
      <c r="C2046" s="1">
        <v>18517</v>
      </c>
      <c r="D2046" t="s">
        <v>23</v>
      </c>
      <c r="E2046" s="2" t="s">
        <v>169</v>
      </c>
      <c r="F2046" s="2" t="s">
        <v>34</v>
      </c>
      <c r="G2046" s="2" t="s">
        <v>26</v>
      </c>
      <c r="H2046" s="3">
        <v>27320</v>
      </c>
      <c r="I2046" s="2">
        <v>1974</v>
      </c>
      <c r="J2046" s="2">
        <v>1975</v>
      </c>
      <c r="K2046" s="3">
        <v>43677</v>
      </c>
      <c r="L2046" s="2">
        <v>0</v>
      </c>
      <c r="M2046" s="2" t="s">
        <v>28</v>
      </c>
      <c r="N2046" s="2">
        <v>68</v>
      </c>
      <c r="O2046" s="2">
        <v>24.1</v>
      </c>
      <c r="P2046" s="2">
        <v>68.88</v>
      </c>
      <c r="Q2046" s="2">
        <v>89.81</v>
      </c>
      <c r="R2046" s="2">
        <v>198.12</v>
      </c>
      <c r="S2046" s="2">
        <v>198.12</v>
      </c>
      <c r="T2046" s="2">
        <v>22.88</v>
      </c>
      <c r="U2046" s="2">
        <v>24</v>
      </c>
      <c r="V2046" s="2" t="s">
        <v>28</v>
      </c>
      <c r="X2046" s="2"/>
      <c r="Y2046" s="2"/>
    </row>
    <row r="2047" spans="1:26" x14ac:dyDescent="0.25">
      <c r="A2047">
        <v>2046</v>
      </c>
      <c r="B2047" t="s">
        <v>2072</v>
      </c>
      <c r="C2047" s="1">
        <v>32817</v>
      </c>
      <c r="D2047" t="s">
        <v>23</v>
      </c>
      <c r="E2047" s="2" t="s">
        <v>169</v>
      </c>
      <c r="F2047" s="2" t="s">
        <v>34</v>
      </c>
      <c r="G2047" s="2" t="s">
        <v>26</v>
      </c>
      <c r="H2047" s="3">
        <v>41024</v>
      </c>
      <c r="I2047" s="2">
        <v>2011</v>
      </c>
      <c r="J2047" s="2">
        <v>2012</v>
      </c>
      <c r="K2047" s="3">
        <v>43677</v>
      </c>
      <c r="L2047" s="2">
        <v>0</v>
      </c>
      <c r="M2047" s="2" t="s">
        <v>28</v>
      </c>
      <c r="N2047" s="2">
        <v>29</v>
      </c>
      <c r="O2047" s="2">
        <v>22.47</v>
      </c>
      <c r="P2047" s="2">
        <v>29.73</v>
      </c>
      <c r="Q2047" s="2">
        <v>97.52</v>
      </c>
      <c r="R2047" s="2">
        <v>198.12</v>
      </c>
      <c r="S2047" s="2">
        <v>198.12</v>
      </c>
      <c r="T2047" s="2">
        <v>24.85</v>
      </c>
      <c r="U2047" s="2">
        <v>2</v>
      </c>
      <c r="V2047" s="2" t="s">
        <v>27</v>
      </c>
      <c r="X2047" s="2"/>
      <c r="Y2047" s="2"/>
    </row>
    <row r="2048" spans="1:26" x14ac:dyDescent="0.25">
      <c r="A2048">
        <v>2047</v>
      </c>
      <c r="B2048" t="s">
        <v>2073</v>
      </c>
      <c r="C2048" s="1">
        <v>17179</v>
      </c>
      <c r="D2048" t="s">
        <v>23</v>
      </c>
      <c r="E2048" s="2" t="s">
        <v>169</v>
      </c>
      <c r="F2048" s="2" t="s">
        <v>34</v>
      </c>
      <c r="G2048" s="2" t="s">
        <v>26</v>
      </c>
      <c r="H2048" s="3">
        <v>25128</v>
      </c>
      <c r="I2048" s="2">
        <v>1968</v>
      </c>
      <c r="J2048" s="2">
        <v>1970</v>
      </c>
      <c r="K2048" s="3">
        <v>43677</v>
      </c>
      <c r="L2048" s="2">
        <v>0</v>
      </c>
      <c r="M2048" s="2" t="s">
        <v>28</v>
      </c>
      <c r="N2048" s="2">
        <v>72</v>
      </c>
      <c r="O2048" s="2">
        <v>21.76</v>
      </c>
      <c r="P2048" s="2">
        <v>72.55</v>
      </c>
      <c r="Q2048" s="2">
        <v>95.25</v>
      </c>
      <c r="R2048" s="2">
        <v>198.12</v>
      </c>
      <c r="S2048" s="2">
        <v>198.12</v>
      </c>
      <c r="T2048" s="2">
        <v>24.27</v>
      </c>
      <c r="U2048" s="2">
        <v>86</v>
      </c>
      <c r="V2048" s="2" t="s">
        <v>28</v>
      </c>
      <c r="X2048" s="2"/>
      <c r="Y2048" s="2"/>
    </row>
    <row r="2049" spans="1:26" x14ac:dyDescent="0.25">
      <c r="A2049">
        <v>2048</v>
      </c>
      <c r="B2049" t="s">
        <v>2074</v>
      </c>
      <c r="C2049" s="1">
        <v>9162</v>
      </c>
      <c r="D2049" t="s">
        <v>23</v>
      </c>
      <c r="E2049" s="2" t="s">
        <v>121</v>
      </c>
      <c r="F2049" s="2" t="s">
        <v>34</v>
      </c>
      <c r="G2049" s="2" t="s">
        <v>30</v>
      </c>
      <c r="H2049" s="3">
        <v>18203</v>
      </c>
      <c r="I2049" s="2">
        <v>1949</v>
      </c>
      <c r="J2049" s="2">
        <v>1953</v>
      </c>
      <c r="K2049" s="3">
        <v>30654</v>
      </c>
      <c r="L2049" s="2">
        <v>1</v>
      </c>
      <c r="M2049" s="2" t="s">
        <v>27</v>
      </c>
      <c r="N2049" s="2">
        <v>58</v>
      </c>
      <c r="O2049" s="2">
        <v>24.75</v>
      </c>
      <c r="P2049" s="2">
        <v>58.84</v>
      </c>
      <c r="Q2049" s="2">
        <v>97.52</v>
      </c>
      <c r="R2049" s="2">
        <v>198.12</v>
      </c>
      <c r="S2049" s="2">
        <v>198.12</v>
      </c>
      <c r="T2049" s="2">
        <v>24.85</v>
      </c>
      <c r="U2049" s="2">
        <v>271</v>
      </c>
      <c r="V2049" s="2" t="s">
        <v>28</v>
      </c>
      <c r="W2049" s="2" t="s">
        <v>4399</v>
      </c>
      <c r="X2049" s="2" t="str">
        <f>V2049</f>
        <v>No</v>
      </c>
      <c r="Y2049" s="2" t="s">
        <v>4401</v>
      </c>
      <c r="Z2049" s="2" t="s">
        <v>4469</v>
      </c>
    </row>
    <row r="2050" spans="1:26" x14ac:dyDescent="0.25">
      <c r="A2050">
        <v>2049</v>
      </c>
      <c r="B2050" t="s">
        <v>2075</v>
      </c>
      <c r="C2050" s="1">
        <v>15591</v>
      </c>
      <c r="D2050" t="s">
        <v>23</v>
      </c>
      <c r="E2050" s="2" t="s">
        <v>121</v>
      </c>
      <c r="F2050" s="2" t="s">
        <v>34</v>
      </c>
      <c r="G2050" s="2" t="s">
        <v>30</v>
      </c>
      <c r="H2050" s="3">
        <v>24401</v>
      </c>
      <c r="I2050" s="2">
        <v>1966</v>
      </c>
      <c r="J2050" s="2">
        <v>1975</v>
      </c>
      <c r="K2050" s="3">
        <v>42857</v>
      </c>
      <c r="L2050" s="2">
        <v>1</v>
      </c>
      <c r="M2050" s="2" t="s">
        <v>27</v>
      </c>
      <c r="N2050" s="2">
        <v>74</v>
      </c>
      <c r="O2050" s="2">
        <v>24.12</v>
      </c>
      <c r="P2050" s="2">
        <v>74.650000000000006</v>
      </c>
      <c r="Q2050" s="2">
        <v>99.79</v>
      </c>
      <c r="R2050" s="2">
        <v>198.12</v>
      </c>
      <c r="S2050" s="2">
        <v>198.12</v>
      </c>
      <c r="T2050" s="2">
        <v>25.42</v>
      </c>
      <c r="U2050" s="2">
        <v>571</v>
      </c>
      <c r="V2050" s="2" t="s">
        <v>28</v>
      </c>
      <c r="X2050" s="2" t="str">
        <f>V2050</f>
        <v>No</v>
      </c>
      <c r="Y2050" s="2" t="s">
        <v>4627</v>
      </c>
      <c r="Z2050" s="2" t="s">
        <v>4901</v>
      </c>
    </row>
    <row r="2051" spans="1:26" x14ac:dyDescent="0.25">
      <c r="A2051">
        <v>2050</v>
      </c>
      <c r="B2051" t="s">
        <v>2076</v>
      </c>
      <c r="C2051" s="1">
        <v>21901</v>
      </c>
      <c r="D2051" t="s">
        <v>23</v>
      </c>
      <c r="E2051" s="2" t="s">
        <v>280</v>
      </c>
      <c r="F2051" s="2" t="s">
        <v>34</v>
      </c>
      <c r="G2051" s="2" t="s">
        <v>26</v>
      </c>
      <c r="H2051" s="3">
        <v>29900</v>
      </c>
      <c r="I2051" s="2">
        <v>1981</v>
      </c>
      <c r="J2051" s="2">
        <v>1992</v>
      </c>
      <c r="K2051" s="3">
        <v>43677</v>
      </c>
      <c r="L2051" s="2">
        <v>0</v>
      </c>
      <c r="M2051" s="2" t="s">
        <v>28</v>
      </c>
      <c r="N2051" s="2">
        <v>59</v>
      </c>
      <c r="O2051" s="2">
        <v>21.9</v>
      </c>
      <c r="P2051" s="2">
        <v>59.62</v>
      </c>
      <c r="Q2051" s="2">
        <v>86.18</v>
      </c>
      <c r="R2051" s="2">
        <v>198.12</v>
      </c>
      <c r="S2051" s="2">
        <v>198.12</v>
      </c>
      <c r="T2051" s="2">
        <v>21.96</v>
      </c>
      <c r="U2051" s="2">
        <v>534</v>
      </c>
      <c r="V2051" s="2" t="s">
        <v>28</v>
      </c>
      <c r="X2051" s="2"/>
      <c r="Y2051" s="2"/>
    </row>
    <row r="2052" spans="1:26" x14ac:dyDescent="0.25">
      <c r="A2052">
        <v>2051</v>
      </c>
      <c r="B2052" t="s">
        <v>2077</v>
      </c>
      <c r="C2052" s="1">
        <v>11330</v>
      </c>
      <c r="D2052" t="s">
        <v>23</v>
      </c>
      <c r="E2052" s="2" t="s">
        <v>169</v>
      </c>
      <c r="F2052" s="2" t="s">
        <v>25</v>
      </c>
      <c r="G2052" s="2" t="s">
        <v>26</v>
      </c>
      <c r="H2052" s="3">
        <v>20027</v>
      </c>
      <c r="I2052" s="2">
        <v>1954</v>
      </c>
      <c r="J2052" s="2">
        <v>1955</v>
      </c>
      <c r="K2052" s="3">
        <v>37641</v>
      </c>
      <c r="L2052" s="2">
        <v>1</v>
      </c>
      <c r="M2052" s="2" t="s">
        <v>27</v>
      </c>
      <c r="N2052" s="2">
        <v>72</v>
      </c>
      <c r="O2052" s="2">
        <v>23.81</v>
      </c>
      <c r="P2052" s="2">
        <v>72.040000000000006</v>
      </c>
      <c r="Q2052" s="2">
        <v>99.79</v>
      </c>
      <c r="R2052" s="2">
        <v>198.12</v>
      </c>
      <c r="S2052" s="2">
        <v>198.12</v>
      </c>
      <c r="T2052" s="2">
        <v>25.42</v>
      </c>
      <c r="U2052" s="2">
        <v>12</v>
      </c>
      <c r="V2052" s="2" t="s">
        <v>28</v>
      </c>
      <c r="W2052" s="2" t="s">
        <v>4399</v>
      </c>
      <c r="X2052" s="2" t="str">
        <f>V2052</f>
        <v>No</v>
      </c>
      <c r="Y2052" s="2" t="s">
        <v>4401</v>
      </c>
      <c r="Z2052" s="2" t="s">
        <v>4469</v>
      </c>
    </row>
    <row r="2053" spans="1:26" x14ac:dyDescent="0.25">
      <c r="A2053">
        <v>2052</v>
      </c>
      <c r="B2053" t="s">
        <v>2078</v>
      </c>
      <c r="C2053" s="1">
        <v>20865</v>
      </c>
      <c r="D2053" t="s">
        <v>23</v>
      </c>
      <c r="E2053" s="2" t="s">
        <v>169</v>
      </c>
      <c r="F2053" s="2" t="s">
        <v>34</v>
      </c>
      <c r="G2053" s="2" t="s">
        <v>26</v>
      </c>
      <c r="H2053" s="3">
        <v>29140</v>
      </c>
      <c r="I2053" s="2">
        <v>1979</v>
      </c>
      <c r="J2053" s="2">
        <v>1985</v>
      </c>
      <c r="K2053" s="3">
        <v>43677</v>
      </c>
      <c r="L2053" s="2">
        <v>0</v>
      </c>
      <c r="M2053" s="2" t="s">
        <v>28</v>
      </c>
      <c r="N2053" s="2">
        <v>62</v>
      </c>
      <c r="O2053" s="2">
        <v>22.66</v>
      </c>
      <c r="P2053" s="2">
        <v>62.46</v>
      </c>
      <c r="Q2053" s="2">
        <v>102.06</v>
      </c>
      <c r="R2053" s="2">
        <v>198.12</v>
      </c>
      <c r="S2053" s="2">
        <v>198.12</v>
      </c>
      <c r="T2053" s="2">
        <v>26</v>
      </c>
      <c r="U2053" s="2">
        <v>438</v>
      </c>
      <c r="V2053" s="2" t="s">
        <v>28</v>
      </c>
      <c r="X2053" s="2"/>
      <c r="Y2053" s="2"/>
    </row>
    <row r="2054" spans="1:26" x14ac:dyDescent="0.25">
      <c r="A2054">
        <v>2053</v>
      </c>
      <c r="B2054" t="s">
        <v>2079</v>
      </c>
      <c r="C2054" s="1">
        <v>7565</v>
      </c>
      <c r="D2054" t="s">
        <v>23</v>
      </c>
      <c r="E2054" s="2" t="s">
        <v>80</v>
      </c>
      <c r="F2054" s="2" t="s">
        <v>34</v>
      </c>
      <c r="G2054" s="2" t="s">
        <v>30</v>
      </c>
      <c r="H2054" s="3">
        <v>17840</v>
      </c>
      <c r="I2054" s="2">
        <v>1948</v>
      </c>
      <c r="J2054" s="2">
        <v>1950</v>
      </c>
      <c r="K2054" s="3">
        <v>31292</v>
      </c>
      <c r="L2054" s="2">
        <v>1</v>
      </c>
      <c r="M2054" s="2" t="s">
        <v>27</v>
      </c>
      <c r="N2054" s="2">
        <v>64</v>
      </c>
      <c r="O2054" s="2">
        <v>28.13</v>
      </c>
      <c r="P2054" s="2">
        <v>64.959999999999994</v>
      </c>
      <c r="Q2054" s="2">
        <v>97.52</v>
      </c>
      <c r="R2054" s="2">
        <v>198.12</v>
      </c>
      <c r="S2054" s="2">
        <v>198.12</v>
      </c>
      <c r="T2054" s="2">
        <v>24.85</v>
      </c>
      <c r="U2054" s="2">
        <v>118</v>
      </c>
      <c r="V2054" s="2" t="s">
        <v>28</v>
      </c>
      <c r="W2054" s="2" t="s">
        <v>4399</v>
      </c>
      <c r="X2054" s="2" t="str">
        <f>V2054</f>
        <v>No</v>
      </c>
      <c r="Y2054" s="2" t="s">
        <v>4401</v>
      </c>
      <c r="Z2054" s="2" t="s">
        <v>4469</v>
      </c>
    </row>
    <row r="2055" spans="1:26" x14ac:dyDescent="0.25">
      <c r="A2055">
        <v>2054</v>
      </c>
      <c r="B2055" t="s">
        <v>2080</v>
      </c>
      <c r="C2055" s="1">
        <v>30762</v>
      </c>
      <c r="D2055" t="s">
        <v>23</v>
      </c>
      <c r="E2055" s="2" t="s">
        <v>1363</v>
      </c>
      <c r="F2055" s="2" t="s">
        <v>34</v>
      </c>
      <c r="G2055" s="2" t="s">
        <v>26</v>
      </c>
      <c r="H2055" s="3">
        <v>39059</v>
      </c>
      <c r="I2055" s="2">
        <v>2006</v>
      </c>
      <c r="J2055" s="2">
        <v>2009</v>
      </c>
      <c r="K2055" s="3">
        <v>43677</v>
      </c>
      <c r="L2055" s="2">
        <v>0</v>
      </c>
      <c r="M2055" s="2" t="s">
        <v>28</v>
      </c>
      <c r="N2055" s="2">
        <v>35</v>
      </c>
      <c r="O2055" s="2">
        <v>22.72</v>
      </c>
      <c r="P2055" s="2">
        <v>35.36</v>
      </c>
      <c r="Q2055" s="2">
        <v>83.91</v>
      </c>
      <c r="R2055" s="2">
        <v>198.12</v>
      </c>
      <c r="S2055" s="2">
        <v>198.12</v>
      </c>
      <c r="T2055" s="2">
        <v>21.38</v>
      </c>
      <c r="U2055" s="2">
        <v>109</v>
      </c>
      <c r="V2055" s="2" t="s">
        <v>28</v>
      </c>
      <c r="X2055" s="2"/>
      <c r="Y2055" s="2"/>
    </row>
    <row r="2056" spans="1:26" x14ac:dyDescent="0.25">
      <c r="A2056">
        <v>2055</v>
      </c>
      <c r="B2056" t="s">
        <v>2081</v>
      </c>
      <c r="C2056" s="1">
        <v>19154</v>
      </c>
      <c r="D2056" t="s">
        <v>23</v>
      </c>
      <c r="E2056" s="2" t="s">
        <v>772</v>
      </c>
      <c r="F2056" s="2" t="s">
        <v>34</v>
      </c>
      <c r="G2056" s="2" t="s">
        <v>26</v>
      </c>
      <c r="H2056" s="3">
        <v>28054</v>
      </c>
      <c r="I2056" s="2">
        <v>1976</v>
      </c>
      <c r="J2056" s="2">
        <v>1985</v>
      </c>
      <c r="K2056" s="3">
        <v>43677</v>
      </c>
      <c r="L2056" s="2">
        <v>0</v>
      </c>
      <c r="M2056" s="2" t="s">
        <v>28</v>
      </c>
      <c r="N2056" s="2">
        <v>67</v>
      </c>
      <c r="O2056" s="2">
        <v>24.37</v>
      </c>
      <c r="P2056" s="2">
        <v>67.14</v>
      </c>
      <c r="Q2056" s="2">
        <v>88.45</v>
      </c>
      <c r="R2056" s="2">
        <v>198.12</v>
      </c>
      <c r="S2056" s="2">
        <v>198.12</v>
      </c>
      <c r="T2056" s="2">
        <v>22.53</v>
      </c>
      <c r="U2056" s="2">
        <v>671</v>
      </c>
      <c r="V2056" s="2" t="s">
        <v>28</v>
      </c>
      <c r="X2056" s="2"/>
      <c r="Y2056" s="2"/>
    </row>
    <row r="2057" spans="1:26" x14ac:dyDescent="0.25">
      <c r="A2057">
        <v>2056</v>
      </c>
      <c r="B2057" t="s">
        <v>2082</v>
      </c>
      <c r="C2057" s="1">
        <v>11544</v>
      </c>
      <c r="D2057" t="s">
        <v>23</v>
      </c>
      <c r="E2057" s="2" t="s">
        <v>24</v>
      </c>
      <c r="F2057" s="2" t="s">
        <v>34</v>
      </c>
      <c r="G2057" s="2" t="s">
        <v>30</v>
      </c>
      <c r="H2057" s="3">
        <v>18932</v>
      </c>
      <c r="I2057" s="2">
        <v>1953</v>
      </c>
      <c r="J2057" s="2">
        <v>1954</v>
      </c>
      <c r="K2057" s="3">
        <v>43677</v>
      </c>
      <c r="L2057" s="2">
        <v>0</v>
      </c>
      <c r="M2057" s="2" t="s">
        <v>28</v>
      </c>
      <c r="N2057" s="2">
        <v>87</v>
      </c>
      <c r="O2057" s="2">
        <v>20.23</v>
      </c>
      <c r="P2057" s="2">
        <v>87.98</v>
      </c>
      <c r="Q2057" s="2">
        <v>97.52</v>
      </c>
      <c r="R2057" s="2">
        <v>198.12</v>
      </c>
      <c r="S2057" s="2">
        <v>198.12</v>
      </c>
      <c r="T2057" s="2">
        <v>24.85</v>
      </c>
      <c r="U2057" s="2">
        <v>5</v>
      </c>
      <c r="V2057" s="2" t="s">
        <v>28</v>
      </c>
      <c r="X2057" s="2"/>
      <c r="Y2057" s="2"/>
    </row>
    <row r="2058" spans="1:26" x14ac:dyDescent="0.25">
      <c r="A2058">
        <v>2057</v>
      </c>
      <c r="B2058" t="s">
        <v>2083</v>
      </c>
      <c r="C2058" s="1">
        <v>15562</v>
      </c>
      <c r="D2058" t="s">
        <v>23</v>
      </c>
      <c r="E2058" s="2" t="s">
        <v>1363</v>
      </c>
      <c r="F2058" s="2" t="s">
        <v>34</v>
      </c>
      <c r="G2058" s="2" t="s">
        <v>30</v>
      </c>
      <c r="H2058" s="3">
        <v>23667</v>
      </c>
      <c r="I2058" s="2">
        <v>1964</v>
      </c>
      <c r="J2058" s="2">
        <v>1965</v>
      </c>
      <c r="K2058" s="3">
        <v>43677</v>
      </c>
      <c r="L2058" s="2">
        <v>0</v>
      </c>
      <c r="M2058" s="2" t="s">
        <v>28</v>
      </c>
      <c r="N2058" s="2">
        <v>76</v>
      </c>
      <c r="O2058" s="2">
        <v>22.19</v>
      </c>
      <c r="P2058" s="2">
        <v>76.97</v>
      </c>
      <c r="Q2058" s="2">
        <v>95.25</v>
      </c>
      <c r="R2058" s="2">
        <v>198.12</v>
      </c>
      <c r="S2058" s="2">
        <v>198.12</v>
      </c>
      <c r="T2058" s="2">
        <v>24.27</v>
      </c>
      <c r="U2058" s="2">
        <v>54</v>
      </c>
      <c r="V2058" s="2" t="s">
        <v>28</v>
      </c>
      <c r="X2058" s="2"/>
      <c r="Y2058" s="2"/>
    </row>
    <row r="2059" spans="1:26" x14ac:dyDescent="0.25">
      <c r="A2059">
        <v>2058</v>
      </c>
      <c r="B2059" t="s">
        <v>2084</v>
      </c>
      <c r="C2059" s="1">
        <v>19375</v>
      </c>
      <c r="D2059" t="s">
        <v>23</v>
      </c>
      <c r="E2059" s="2" t="s">
        <v>121</v>
      </c>
      <c r="F2059" s="2" t="s">
        <v>34</v>
      </c>
      <c r="G2059" s="2" t="s">
        <v>30</v>
      </c>
      <c r="H2059" s="3">
        <v>27690</v>
      </c>
      <c r="I2059" s="2">
        <v>1975</v>
      </c>
      <c r="J2059" s="2">
        <v>1978</v>
      </c>
      <c r="K2059" s="3">
        <v>43677</v>
      </c>
      <c r="L2059" s="2">
        <v>0</v>
      </c>
      <c r="M2059" s="2" t="s">
        <v>28</v>
      </c>
      <c r="N2059" s="2">
        <v>66</v>
      </c>
      <c r="O2059" s="2">
        <v>22.77</v>
      </c>
      <c r="P2059" s="2">
        <v>66.540000000000006</v>
      </c>
      <c r="Q2059" s="2">
        <v>99.79</v>
      </c>
      <c r="R2059" s="2">
        <v>198.12</v>
      </c>
      <c r="S2059" s="2">
        <v>198.12</v>
      </c>
      <c r="T2059" s="2">
        <v>25.42</v>
      </c>
      <c r="U2059" s="2">
        <v>147</v>
      </c>
      <c r="V2059" s="2" t="s">
        <v>28</v>
      </c>
      <c r="X2059" s="2"/>
      <c r="Y2059" s="2"/>
    </row>
    <row r="2060" spans="1:26" x14ac:dyDescent="0.25">
      <c r="A2060">
        <v>2059</v>
      </c>
      <c r="B2060" t="s">
        <v>2085</v>
      </c>
      <c r="C2060" s="1">
        <v>27211</v>
      </c>
      <c r="D2060" t="s">
        <v>23</v>
      </c>
      <c r="E2060" s="2" t="s">
        <v>1363</v>
      </c>
      <c r="F2060" s="2" t="s">
        <v>25</v>
      </c>
      <c r="G2060" s="2" t="s">
        <v>30</v>
      </c>
      <c r="H2060" s="3">
        <v>38343</v>
      </c>
      <c r="I2060" s="2">
        <v>2004</v>
      </c>
      <c r="J2060" s="2">
        <v>2005</v>
      </c>
      <c r="K2060" s="3">
        <v>43677</v>
      </c>
      <c r="L2060" s="2">
        <v>0</v>
      </c>
      <c r="M2060" s="2" t="s">
        <v>28</v>
      </c>
      <c r="N2060" s="2">
        <v>45</v>
      </c>
      <c r="O2060" s="2">
        <v>30.48</v>
      </c>
      <c r="P2060" s="2">
        <v>45.08</v>
      </c>
      <c r="Q2060" s="2">
        <v>90.72</v>
      </c>
      <c r="R2060" s="2">
        <v>198.12</v>
      </c>
      <c r="S2060" s="2">
        <v>198.12</v>
      </c>
      <c r="T2060" s="2">
        <v>23.11</v>
      </c>
      <c r="U2060" s="2">
        <v>5</v>
      </c>
      <c r="V2060" s="2" t="s">
        <v>28</v>
      </c>
      <c r="X2060" s="2"/>
      <c r="Y2060" s="2"/>
    </row>
    <row r="2061" spans="1:26" x14ac:dyDescent="0.25">
      <c r="A2061">
        <v>2060</v>
      </c>
      <c r="B2061" t="s">
        <v>2086</v>
      </c>
      <c r="C2061" s="1">
        <v>21618</v>
      </c>
      <c r="D2061" t="s">
        <v>23</v>
      </c>
      <c r="E2061" s="2" t="s">
        <v>280</v>
      </c>
      <c r="F2061" s="2" t="s">
        <v>34</v>
      </c>
      <c r="G2061" s="2" t="s">
        <v>30</v>
      </c>
      <c r="H2061" s="3">
        <v>29891</v>
      </c>
      <c r="I2061" s="2">
        <v>1981</v>
      </c>
      <c r="J2061" s="2">
        <v>1989</v>
      </c>
      <c r="K2061" s="3">
        <v>43677</v>
      </c>
      <c r="L2061" s="2">
        <v>0</v>
      </c>
      <c r="M2061" s="2" t="s">
        <v>28</v>
      </c>
      <c r="N2061" s="2">
        <v>60</v>
      </c>
      <c r="O2061" s="2">
        <v>22.65</v>
      </c>
      <c r="P2061" s="2">
        <v>60.39</v>
      </c>
      <c r="Q2061" s="2">
        <v>88.45</v>
      </c>
      <c r="R2061" s="2">
        <v>198.12</v>
      </c>
      <c r="S2061" s="2">
        <v>198.12</v>
      </c>
      <c r="T2061" s="2">
        <v>22.53</v>
      </c>
      <c r="U2061" s="2">
        <v>291</v>
      </c>
      <c r="V2061" s="2" t="s">
        <v>28</v>
      </c>
      <c r="X2061" s="2"/>
      <c r="Y2061" s="2"/>
    </row>
    <row r="2062" spans="1:26" x14ac:dyDescent="0.25">
      <c r="A2062">
        <v>2061</v>
      </c>
      <c r="B2062" t="s">
        <v>2087</v>
      </c>
      <c r="C2062" s="1">
        <v>24445</v>
      </c>
      <c r="D2062" t="s">
        <v>23</v>
      </c>
      <c r="E2062" s="2" t="s">
        <v>169</v>
      </c>
      <c r="F2062" s="2" t="s">
        <v>34</v>
      </c>
      <c r="G2062" s="2" t="s">
        <v>26</v>
      </c>
      <c r="H2062" s="3">
        <v>32451</v>
      </c>
      <c r="I2062" s="2">
        <v>1988</v>
      </c>
      <c r="J2062" s="2">
        <v>1993</v>
      </c>
      <c r="K2062" s="3">
        <v>43677</v>
      </c>
      <c r="L2062" s="2">
        <v>0</v>
      </c>
      <c r="M2062" s="2" t="s">
        <v>28</v>
      </c>
      <c r="N2062" s="2">
        <v>52</v>
      </c>
      <c r="O2062" s="2">
        <v>21.92</v>
      </c>
      <c r="P2062" s="2">
        <v>52.65</v>
      </c>
      <c r="Q2062" s="2">
        <v>104.33</v>
      </c>
      <c r="R2062" s="2">
        <v>198.12</v>
      </c>
      <c r="S2062" s="2">
        <v>198.12</v>
      </c>
      <c r="T2062" s="2">
        <v>26.58</v>
      </c>
      <c r="U2062" s="2">
        <v>218</v>
      </c>
      <c r="V2062" s="2" t="s">
        <v>28</v>
      </c>
      <c r="X2062" s="2"/>
      <c r="Y2062" s="2"/>
    </row>
    <row r="2063" spans="1:26" x14ac:dyDescent="0.25">
      <c r="A2063">
        <v>2062</v>
      </c>
      <c r="B2063" t="s">
        <v>2088</v>
      </c>
      <c r="C2063" s="1">
        <v>19517</v>
      </c>
      <c r="D2063" t="s">
        <v>23</v>
      </c>
      <c r="E2063" s="2" t="s">
        <v>1363</v>
      </c>
      <c r="F2063" s="2" t="s">
        <v>34</v>
      </c>
      <c r="G2063" s="2" t="s">
        <v>30</v>
      </c>
      <c r="H2063" s="3">
        <v>27695</v>
      </c>
      <c r="I2063" s="2">
        <v>1975</v>
      </c>
      <c r="J2063" s="2">
        <v>1977</v>
      </c>
      <c r="K2063" s="3">
        <v>43677</v>
      </c>
      <c r="L2063" s="2">
        <v>0</v>
      </c>
      <c r="M2063" s="2" t="s">
        <v>28</v>
      </c>
      <c r="N2063" s="2">
        <v>66</v>
      </c>
      <c r="O2063" s="2">
        <v>22.39</v>
      </c>
      <c r="P2063" s="2">
        <v>66.150000000000006</v>
      </c>
      <c r="Q2063" s="2">
        <v>83.91</v>
      </c>
      <c r="R2063" s="2">
        <v>198.12</v>
      </c>
      <c r="S2063" s="2">
        <v>198.12</v>
      </c>
      <c r="T2063" s="2">
        <v>21.38</v>
      </c>
      <c r="U2063" s="2">
        <v>118</v>
      </c>
      <c r="V2063" s="2" t="s">
        <v>28</v>
      </c>
      <c r="X2063" s="2"/>
      <c r="Y2063" s="2"/>
    </row>
    <row r="2064" spans="1:26" x14ac:dyDescent="0.25">
      <c r="A2064">
        <v>2063</v>
      </c>
      <c r="B2064" t="s">
        <v>2089</v>
      </c>
      <c r="C2064" s="1">
        <v>16063</v>
      </c>
      <c r="D2064" t="s">
        <v>23</v>
      </c>
      <c r="E2064" s="2" t="s">
        <v>121</v>
      </c>
      <c r="F2064" s="2" t="s">
        <v>34</v>
      </c>
      <c r="G2064" s="2" t="s">
        <v>26</v>
      </c>
      <c r="H2064" s="3">
        <v>24758</v>
      </c>
      <c r="I2064" s="2">
        <v>1967</v>
      </c>
      <c r="J2064" s="2">
        <v>1969</v>
      </c>
      <c r="K2064" s="3">
        <v>43677</v>
      </c>
      <c r="L2064" s="2">
        <v>0</v>
      </c>
      <c r="M2064" s="2" t="s">
        <v>28</v>
      </c>
      <c r="N2064" s="2">
        <v>75</v>
      </c>
      <c r="O2064" s="2">
        <v>23.81</v>
      </c>
      <c r="P2064" s="2">
        <v>75.599999999999994</v>
      </c>
      <c r="Q2064" s="2">
        <v>102.06</v>
      </c>
      <c r="R2064" s="2">
        <v>198.12</v>
      </c>
      <c r="S2064" s="2">
        <v>198.12</v>
      </c>
      <c r="T2064" s="2">
        <v>26</v>
      </c>
      <c r="U2064" s="2">
        <v>112</v>
      </c>
      <c r="V2064" s="2" t="s">
        <v>28</v>
      </c>
      <c r="X2064" s="2"/>
      <c r="Y2064" s="2"/>
    </row>
    <row r="2065" spans="1:26" x14ac:dyDescent="0.25">
      <c r="A2065">
        <v>2064</v>
      </c>
      <c r="B2065" t="s">
        <v>2090</v>
      </c>
      <c r="C2065" s="1">
        <v>19916</v>
      </c>
      <c r="D2065" t="s">
        <v>23</v>
      </c>
      <c r="E2065" s="2" t="s">
        <v>1363</v>
      </c>
      <c r="F2065" s="2" t="s">
        <v>34</v>
      </c>
      <c r="G2065" s="2" t="s">
        <v>26</v>
      </c>
      <c r="H2065" s="3">
        <v>28468</v>
      </c>
      <c r="I2065" s="2">
        <v>1977</v>
      </c>
      <c r="J2065" s="2">
        <v>1978</v>
      </c>
      <c r="K2065" s="3">
        <v>43677</v>
      </c>
      <c r="L2065" s="2">
        <v>0</v>
      </c>
      <c r="M2065" s="2" t="s">
        <v>28</v>
      </c>
      <c r="N2065" s="2">
        <v>65</v>
      </c>
      <c r="O2065" s="2">
        <v>23.41</v>
      </c>
      <c r="P2065" s="2">
        <v>65.05</v>
      </c>
      <c r="Q2065" s="2">
        <v>86.18</v>
      </c>
      <c r="R2065" s="2">
        <v>198.12</v>
      </c>
      <c r="S2065" s="2">
        <v>198.12</v>
      </c>
      <c r="T2065" s="2">
        <v>21.96</v>
      </c>
      <c r="U2065" s="2">
        <v>10</v>
      </c>
      <c r="V2065" s="2" t="s">
        <v>27</v>
      </c>
      <c r="X2065" s="2"/>
      <c r="Y2065" s="2"/>
    </row>
    <row r="2066" spans="1:26" x14ac:dyDescent="0.25">
      <c r="A2066">
        <v>2065</v>
      </c>
      <c r="B2066" t="s">
        <v>2091</v>
      </c>
      <c r="C2066" s="1">
        <v>23098</v>
      </c>
      <c r="D2066" t="s">
        <v>23</v>
      </c>
      <c r="E2066" s="2" t="s">
        <v>1363</v>
      </c>
      <c r="F2066" s="2" t="s">
        <v>34</v>
      </c>
      <c r="G2066" s="2" t="s">
        <v>26</v>
      </c>
      <c r="H2066" s="3">
        <v>32087</v>
      </c>
      <c r="I2066" s="2">
        <v>1987</v>
      </c>
      <c r="J2066" s="2">
        <v>1990</v>
      </c>
      <c r="K2066" s="3">
        <v>43677</v>
      </c>
      <c r="L2066" s="2">
        <v>0</v>
      </c>
      <c r="M2066" s="2" t="s">
        <v>28</v>
      </c>
      <c r="N2066" s="2">
        <v>56</v>
      </c>
      <c r="O2066" s="2">
        <v>24.61</v>
      </c>
      <c r="P2066" s="2">
        <v>56.34</v>
      </c>
      <c r="Q2066" s="2">
        <v>90.72</v>
      </c>
      <c r="R2066" s="2">
        <v>198.12</v>
      </c>
      <c r="S2066" s="2">
        <v>198.12</v>
      </c>
      <c r="T2066" s="2">
        <v>23.11</v>
      </c>
      <c r="U2066" s="2">
        <v>99</v>
      </c>
      <c r="V2066" s="2" t="s">
        <v>28</v>
      </c>
      <c r="X2066" s="2"/>
      <c r="Y2066" s="2"/>
    </row>
    <row r="2067" spans="1:26" x14ac:dyDescent="0.25">
      <c r="A2067">
        <v>2066</v>
      </c>
      <c r="B2067" t="s">
        <v>2092</v>
      </c>
      <c r="C2067" s="1">
        <v>32233</v>
      </c>
      <c r="D2067" t="s">
        <v>23</v>
      </c>
      <c r="E2067" s="2" t="s">
        <v>1363</v>
      </c>
      <c r="F2067" s="2" t="s">
        <v>34</v>
      </c>
      <c r="G2067" s="2" t="s">
        <v>26</v>
      </c>
      <c r="H2067" s="3">
        <v>40959</v>
      </c>
      <c r="I2067" s="2">
        <v>2011</v>
      </c>
      <c r="J2067" s="2">
        <v>2018</v>
      </c>
      <c r="K2067" s="3">
        <v>43677</v>
      </c>
      <c r="L2067" s="2">
        <v>0</v>
      </c>
      <c r="M2067" s="2" t="s">
        <v>28</v>
      </c>
      <c r="N2067" s="2">
        <v>31</v>
      </c>
      <c r="O2067" s="2">
        <v>23.89</v>
      </c>
      <c r="P2067" s="2">
        <v>31.33</v>
      </c>
      <c r="Q2067" s="2">
        <v>94.8</v>
      </c>
      <c r="R2067" s="2">
        <v>198.12</v>
      </c>
      <c r="S2067" s="2">
        <v>198.12</v>
      </c>
      <c r="T2067" s="2">
        <v>24.15</v>
      </c>
      <c r="U2067" s="2">
        <v>57</v>
      </c>
      <c r="V2067" s="2" t="s">
        <v>28</v>
      </c>
      <c r="X2067" s="2"/>
      <c r="Y2067" s="2"/>
    </row>
    <row r="2068" spans="1:26" x14ac:dyDescent="0.25">
      <c r="A2068">
        <v>2067</v>
      </c>
      <c r="B2068" t="s">
        <v>2093</v>
      </c>
      <c r="C2068" s="1">
        <v>21603</v>
      </c>
      <c r="D2068" t="s">
        <v>23</v>
      </c>
      <c r="E2068" s="2" t="s">
        <v>772</v>
      </c>
      <c r="F2068" s="2" t="s">
        <v>34</v>
      </c>
      <c r="G2068" s="2" t="s">
        <v>26</v>
      </c>
      <c r="H2068" s="3">
        <v>29895</v>
      </c>
      <c r="I2068" s="2">
        <v>1981</v>
      </c>
      <c r="J2068" s="2">
        <v>1990</v>
      </c>
      <c r="K2068" s="3">
        <v>43592</v>
      </c>
      <c r="L2068" s="2">
        <v>1</v>
      </c>
      <c r="M2068" s="2" t="s">
        <v>27</v>
      </c>
      <c r="N2068" s="2">
        <v>60</v>
      </c>
      <c r="O2068" s="2">
        <v>22.7</v>
      </c>
      <c r="P2068" s="2">
        <v>60.2</v>
      </c>
      <c r="Q2068" s="2">
        <v>92.99</v>
      </c>
      <c r="R2068" s="2">
        <v>198.12</v>
      </c>
      <c r="S2068" s="2">
        <v>198.12</v>
      </c>
      <c r="T2068" s="2">
        <v>23.69</v>
      </c>
      <c r="U2068" s="2">
        <v>388</v>
      </c>
      <c r="V2068" s="2" t="s">
        <v>28</v>
      </c>
      <c r="X2068" s="2" t="str">
        <f>V2068</f>
        <v>No</v>
      </c>
      <c r="Y2068" s="2" t="s">
        <v>4401</v>
      </c>
      <c r="Z2068" s="2" t="s">
        <v>4469</v>
      </c>
    </row>
    <row r="2069" spans="1:26" x14ac:dyDescent="0.25">
      <c r="A2069">
        <v>2068</v>
      </c>
      <c r="B2069" t="s">
        <v>2094</v>
      </c>
      <c r="C2069" s="1">
        <v>21624</v>
      </c>
      <c r="D2069" t="s">
        <v>23</v>
      </c>
      <c r="E2069" s="2" t="s">
        <v>280</v>
      </c>
      <c r="F2069" s="2" t="s">
        <v>34</v>
      </c>
      <c r="G2069" s="2" t="s">
        <v>26</v>
      </c>
      <c r="H2069" s="3">
        <v>29889</v>
      </c>
      <c r="I2069" s="2">
        <v>1981</v>
      </c>
      <c r="J2069" s="2">
        <v>1984</v>
      </c>
      <c r="K2069" s="3">
        <v>43677</v>
      </c>
      <c r="L2069" s="2">
        <v>0</v>
      </c>
      <c r="M2069" s="2" t="s">
        <v>28</v>
      </c>
      <c r="N2069" s="2">
        <v>60</v>
      </c>
      <c r="O2069" s="2">
        <v>22.63</v>
      </c>
      <c r="P2069" s="2">
        <v>60.38</v>
      </c>
      <c r="Q2069" s="2">
        <v>92.99</v>
      </c>
      <c r="R2069" s="2">
        <v>198.12</v>
      </c>
      <c r="S2069" s="2">
        <v>198.12</v>
      </c>
      <c r="T2069" s="2">
        <v>23.69</v>
      </c>
      <c r="U2069" s="2">
        <v>148</v>
      </c>
      <c r="V2069" s="2" t="s">
        <v>28</v>
      </c>
      <c r="X2069" s="2"/>
      <c r="Y2069" s="2"/>
    </row>
    <row r="2070" spans="1:26" x14ac:dyDescent="0.25">
      <c r="A2070">
        <v>2069</v>
      </c>
      <c r="B2070" t="s">
        <v>2095</v>
      </c>
      <c r="C2070" s="1">
        <v>14453</v>
      </c>
      <c r="D2070" t="s">
        <v>23</v>
      </c>
      <c r="E2070" s="2" t="s">
        <v>169</v>
      </c>
      <c r="F2070" s="2" t="s">
        <v>34</v>
      </c>
      <c r="G2070" s="2" t="s">
        <v>30</v>
      </c>
      <c r="H2070" s="3">
        <v>22574</v>
      </c>
      <c r="I2070" s="2">
        <v>1961</v>
      </c>
      <c r="J2070" s="2">
        <v>1963</v>
      </c>
      <c r="K2070" s="3">
        <v>41084</v>
      </c>
      <c r="L2070" s="2">
        <v>1</v>
      </c>
      <c r="M2070" s="2" t="s">
        <v>27</v>
      </c>
      <c r="N2070" s="2">
        <v>72</v>
      </c>
      <c r="O2070" s="2">
        <v>22.23</v>
      </c>
      <c r="P2070" s="2">
        <v>72.91</v>
      </c>
      <c r="Q2070" s="2">
        <v>92.99</v>
      </c>
      <c r="R2070" s="2">
        <v>198.12</v>
      </c>
      <c r="S2070" s="2">
        <v>198.12</v>
      </c>
      <c r="T2070" s="2">
        <v>23.69</v>
      </c>
      <c r="U2070" s="2">
        <v>87</v>
      </c>
      <c r="V2070" s="2" t="s">
        <v>28</v>
      </c>
      <c r="W2070" s="2" t="s">
        <v>4395</v>
      </c>
      <c r="X2070" s="2" t="str">
        <f>V2070</f>
        <v>No</v>
      </c>
      <c r="Y2070" s="2" t="s">
        <v>4421</v>
      </c>
      <c r="Z2070" s="2" t="s">
        <v>4435</v>
      </c>
    </row>
    <row r="2071" spans="1:26" x14ac:dyDescent="0.25">
      <c r="A2071">
        <v>2070</v>
      </c>
      <c r="B2071" t="s">
        <v>2096</v>
      </c>
      <c r="C2071" s="1">
        <v>29171</v>
      </c>
      <c r="D2071" t="s">
        <v>23</v>
      </c>
      <c r="E2071" s="2" t="s">
        <v>169</v>
      </c>
      <c r="F2071" s="2" t="s">
        <v>34</v>
      </c>
      <c r="G2071" s="2" t="s">
        <v>26</v>
      </c>
      <c r="H2071" s="3">
        <v>36466</v>
      </c>
      <c r="I2071" s="2">
        <v>1999</v>
      </c>
      <c r="J2071" s="2">
        <v>2013</v>
      </c>
      <c r="K2071" s="3">
        <v>43677</v>
      </c>
      <c r="L2071" s="2">
        <v>0</v>
      </c>
      <c r="M2071" s="2" t="s">
        <v>28</v>
      </c>
      <c r="N2071" s="2">
        <v>39</v>
      </c>
      <c r="O2071" s="2">
        <v>19.97</v>
      </c>
      <c r="P2071" s="2">
        <v>39.72</v>
      </c>
      <c r="Q2071" s="2">
        <v>98.88</v>
      </c>
      <c r="R2071" s="2">
        <v>198.12</v>
      </c>
      <c r="S2071" s="2">
        <v>198.12</v>
      </c>
      <c r="T2071" s="2">
        <v>25.19</v>
      </c>
      <c r="U2071" s="2">
        <v>827</v>
      </c>
      <c r="V2071" s="2" t="s">
        <v>28</v>
      </c>
      <c r="X2071" s="2"/>
      <c r="Y2071" s="2"/>
    </row>
    <row r="2072" spans="1:26" x14ac:dyDescent="0.25">
      <c r="A2072">
        <v>2071</v>
      </c>
      <c r="B2072" t="s">
        <v>2097</v>
      </c>
      <c r="C2072" s="1">
        <v>23994</v>
      </c>
      <c r="D2072" t="s">
        <v>23</v>
      </c>
      <c r="E2072" s="2" t="s">
        <v>772</v>
      </c>
      <c r="F2072" s="2" t="s">
        <v>34</v>
      </c>
      <c r="G2072" s="2" t="s">
        <v>30</v>
      </c>
      <c r="H2072" s="3">
        <v>32451</v>
      </c>
      <c r="I2072" s="2">
        <v>1988</v>
      </c>
      <c r="J2072" s="2">
        <v>2002</v>
      </c>
      <c r="K2072" s="3">
        <v>43677</v>
      </c>
      <c r="L2072" s="2">
        <v>0</v>
      </c>
      <c r="M2072" s="2" t="s">
        <v>28</v>
      </c>
      <c r="N2072" s="2">
        <v>53</v>
      </c>
      <c r="O2072" s="2">
        <v>23.15</v>
      </c>
      <c r="P2072" s="2">
        <v>53.89</v>
      </c>
      <c r="Q2072" s="2">
        <v>97.52</v>
      </c>
      <c r="R2072" s="2">
        <v>198.12</v>
      </c>
      <c r="S2072" s="2">
        <v>198.12</v>
      </c>
      <c r="T2072" s="2">
        <v>24.85</v>
      </c>
      <c r="U2072" s="2">
        <v>955</v>
      </c>
      <c r="V2072" s="2" t="s">
        <v>28</v>
      </c>
      <c r="X2072" s="2"/>
      <c r="Y2072" s="2"/>
    </row>
    <row r="2073" spans="1:26" x14ac:dyDescent="0.25">
      <c r="A2073">
        <v>2072</v>
      </c>
      <c r="B2073" t="s">
        <v>2098</v>
      </c>
      <c r="C2073" s="1">
        <v>33868</v>
      </c>
      <c r="D2073" t="s">
        <v>23</v>
      </c>
      <c r="E2073" s="2" t="s">
        <v>772</v>
      </c>
      <c r="F2073" s="2" t="s">
        <v>34</v>
      </c>
      <c r="G2073" s="2" t="s">
        <v>26</v>
      </c>
      <c r="H2073" s="3">
        <v>41940</v>
      </c>
      <c r="I2073" s="2">
        <v>2014</v>
      </c>
      <c r="J2073" s="2">
        <v>2016</v>
      </c>
      <c r="K2073" s="3">
        <v>43677</v>
      </c>
      <c r="L2073" s="2">
        <v>0</v>
      </c>
      <c r="M2073" s="2" t="s">
        <v>28</v>
      </c>
      <c r="N2073" s="2">
        <v>26</v>
      </c>
      <c r="O2073" s="2">
        <v>22.1</v>
      </c>
      <c r="P2073" s="2">
        <v>26.86</v>
      </c>
      <c r="Q2073" s="2">
        <v>90.72</v>
      </c>
      <c r="R2073" s="2">
        <v>198.12</v>
      </c>
      <c r="S2073" s="2">
        <v>198.12</v>
      </c>
      <c r="T2073" s="2">
        <v>23.11</v>
      </c>
      <c r="U2073" s="2">
        <v>16</v>
      </c>
      <c r="V2073" s="2" t="s">
        <v>28</v>
      </c>
      <c r="X2073" s="2"/>
      <c r="Y2073" s="2"/>
    </row>
    <row r="2074" spans="1:26" x14ac:dyDescent="0.25">
      <c r="A2074">
        <v>2073</v>
      </c>
      <c r="B2074" t="s">
        <v>2099</v>
      </c>
      <c r="C2074" s="1">
        <v>24454</v>
      </c>
      <c r="D2074" t="s">
        <v>23</v>
      </c>
      <c r="E2074" s="2" t="s">
        <v>772</v>
      </c>
      <c r="F2074" s="2" t="s">
        <v>34</v>
      </c>
      <c r="G2074" s="2" t="s">
        <v>26</v>
      </c>
      <c r="H2074" s="3">
        <v>32815</v>
      </c>
      <c r="I2074" s="2">
        <v>1989</v>
      </c>
      <c r="J2074" s="2">
        <v>1994</v>
      </c>
      <c r="K2074" s="3">
        <v>42258</v>
      </c>
      <c r="L2074" s="2">
        <v>1</v>
      </c>
      <c r="M2074" s="2" t="s">
        <v>27</v>
      </c>
      <c r="N2074" s="2">
        <v>48</v>
      </c>
      <c r="O2074" s="2">
        <v>22.89</v>
      </c>
      <c r="P2074" s="2">
        <v>48.74</v>
      </c>
      <c r="Q2074" s="2">
        <v>86.18</v>
      </c>
      <c r="R2074" s="2">
        <v>198.12</v>
      </c>
      <c r="S2074" s="2">
        <v>198.12</v>
      </c>
      <c r="T2074" s="2">
        <v>21.96</v>
      </c>
      <c r="U2074" s="2">
        <v>29</v>
      </c>
      <c r="V2074" s="2" t="s">
        <v>28</v>
      </c>
      <c r="X2074" s="2" t="str">
        <f>V2074</f>
        <v>No</v>
      </c>
      <c r="Y2074" s="2" t="s">
        <v>4421</v>
      </c>
      <c r="Z2074" s="4" t="s">
        <v>4435</v>
      </c>
    </row>
    <row r="2075" spans="1:26" x14ac:dyDescent="0.25">
      <c r="A2075">
        <v>2074</v>
      </c>
      <c r="B2075" t="s">
        <v>2100</v>
      </c>
      <c r="C2075" s="1">
        <v>23560</v>
      </c>
      <c r="D2075" t="s">
        <v>23</v>
      </c>
      <c r="E2075" s="2" t="s">
        <v>280</v>
      </c>
      <c r="F2075" s="2" t="s">
        <v>34</v>
      </c>
      <c r="G2075" s="2" t="s">
        <v>26</v>
      </c>
      <c r="H2075" s="3">
        <v>31716</v>
      </c>
      <c r="I2075" s="2">
        <v>1986</v>
      </c>
      <c r="J2075" s="2">
        <v>1988</v>
      </c>
      <c r="K2075" s="3">
        <v>43677</v>
      </c>
      <c r="L2075" s="2">
        <v>0</v>
      </c>
      <c r="M2075" s="2" t="s">
        <v>28</v>
      </c>
      <c r="N2075" s="2">
        <v>55</v>
      </c>
      <c r="O2075" s="2">
        <v>22.33</v>
      </c>
      <c r="P2075" s="2">
        <v>55.08</v>
      </c>
      <c r="Q2075" s="2">
        <v>90.72</v>
      </c>
      <c r="R2075" s="2">
        <v>198.12</v>
      </c>
      <c r="S2075" s="2">
        <v>198.12</v>
      </c>
      <c r="T2075" s="2">
        <v>23.11</v>
      </c>
      <c r="U2075" s="2">
        <v>69</v>
      </c>
      <c r="V2075" s="2" t="s">
        <v>28</v>
      </c>
      <c r="X2075" s="2"/>
      <c r="Y2075" s="2"/>
    </row>
    <row r="2076" spans="1:26" x14ac:dyDescent="0.25">
      <c r="A2076">
        <v>2075</v>
      </c>
      <c r="B2076" t="s">
        <v>2101</v>
      </c>
      <c r="C2076" s="1">
        <v>23489</v>
      </c>
      <c r="D2076" t="s">
        <v>23</v>
      </c>
      <c r="E2076" s="2" t="s">
        <v>169</v>
      </c>
      <c r="F2076" s="2" t="s">
        <v>34</v>
      </c>
      <c r="G2076" s="2" t="s">
        <v>26</v>
      </c>
      <c r="H2076" s="3">
        <v>32921</v>
      </c>
      <c r="I2076" s="2">
        <v>1989</v>
      </c>
      <c r="J2076" s="2">
        <v>1998</v>
      </c>
      <c r="K2076" s="3">
        <v>40725</v>
      </c>
      <c r="L2076" s="2">
        <v>1</v>
      </c>
      <c r="M2076" s="2" t="s">
        <v>27</v>
      </c>
      <c r="N2076" s="2">
        <v>47</v>
      </c>
      <c r="O2076" s="2">
        <v>25.82</v>
      </c>
      <c r="P2076" s="2">
        <v>47.19</v>
      </c>
      <c r="Q2076" s="2">
        <v>110.68</v>
      </c>
      <c r="R2076" s="2">
        <v>198.12</v>
      </c>
      <c r="S2076" s="2">
        <v>198.12</v>
      </c>
      <c r="T2076" s="2">
        <v>28.2</v>
      </c>
      <c r="U2076" s="2">
        <v>178</v>
      </c>
      <c r="V2076" s="2" t="s">
        <v>27</v>
      </c>
      <c r="W2076" s="2" t="s">
        <v>4395</v>
      </c>
      <c r="X2076" s="2" t="str">
        <f>V2076</f>
        <v>Yes</v>
      </c>
      <c r="Y2076" s="2" t="s">
        <v>4421</v>
      </c>
      <c r="Z2076" s="2" t="s">
        <v>4435</v>
      </c>
    </row>
    <row r="2077" spans="1:26" x14ac:dyDescent="0.25">
      <c r="A2077">
        <v>2076</v>
      </c>
      <c r="B2077" t="s">
        <v>2102</v>
      </c>
      <c r="C2077" s="1">
        <v>23049</v>
      </c>
      <c r="D2077" t="s">
        <v>23</v>
      </c>
      <c r="E2077" s="2" t="s">
        <v>1363</v>
      </c>
      <c r="F2077" s="2" t="s">
        <v>34</v>
      </c>
      <c r="G2077" s="2" t="s">
        <v>26</v>
      </c>
      <c r="H2077" s="3">
        <v>31346</v>
      </c>
      <c r="I2077" s="2">
        <v>1985</v>
      </c>
      <c r="J2077" s="2">
        <v>1986</v>
      </c>
      <c r="K2077" s="3">
        <v>43677</v>
      </c>
      <c r="L2077" s="2">
        <v>0</v>
      </c>
      <c r="M2077" s="2" t="s">
        <v>28</v>
      </c>
      <c r="N2077" s="2">
        <v>56</v>
      </c>
      <c r="O2077" s="2">
        <v>22.72</v>
      </c>
      <c r="P2077" s="2">
        <v>56.48</v>
      </c>
      <c r="Q2077" s="2">
        <v>83.91</v>
      </c>
      <c r="R2077" s="2">
        <v>198.12</v>
      </c>
      <c r="S2077" s="2">
        <v>198.12</v>
      </c>
      <c r="T2077" s="2">
        <v>21.38</v>
      </c>
      <c r="U2077" s="2">
        <v>45</v>
      </c>
      <c r="V2077" s="2" t="s">
        <v>28</v>
      </c>
      <c r="X2077" s="2"/>
      <c r="Y2077" s="2"/>
    </row>
    <row r="2078" spans="1:26" x14ac:dyDescent="0.25">
      <c r="A2078">
        <v>2077</v>
      </c>
      <c r="B2078" t="s">
        <v>2103</v>
      </c>
      <c r="C2078" s="1">
        <v>24619</v>
      </c>
      <c r="D2078" t="s">
        <v>23</v>
      </c>
      <c r="E2078" s="2" t="s">
        <v>772</v>
      </c>
      <c r="F2078" s="2" t="s">
        <v>34</v>
      </c>
      <c r="G2078" s="2" t="s">
        <v>26</v>
      </c>
      <c r="H2078" s="3">
        <v>32815</v>
      </c>
      <c r="I2078" s="2">
        <v>1989</v>
      </c>
      <c r="J2078" s="2">
        <v>2002</v>
      </c>
      <c r="K2078" s="3">
        <v>43677</v>
      </c>
      <c r="L2078" s="2">
        <v>0</v>
      </c>
      <c r="M2078" s="2" t="s">
        <v>28</v>
      </c>
      <c r="N2078" s="2">
        <v>52</v>
      </c>
      <c r="O2078" s="2">
        <v>22.44</v>
      </c>
      <c r="P2078" s="2">
        <v>52.18</v>
      </c>
      <c r="Q2078" s="2">
        <v>92.99</v>
      </c>
      <c r="R2078" s="2">
        <v>198.12</v>
      </c>
      <c r="S2078" s="2">
        <v>198.12</v>
      </c>
      <c r="T2078" s="2">
        <v>23.69</v>
      </c>
      <c r="U2078" s="2">
        <v>766</v>
      </c>
      <c r="V2078" s="2" t="s">
        <v>28</v>
      </c>
      <c r="X2078" s="2"/>
      <c r="Y2078" s="2"/>
    </row>
    <row r="2079" spans="1:26" x14ac:dyDescent="0.25">
      <c r="A2079">
        <v>2078</v>
      </c>
      <c r="B2079" t="s">
        <v>2104</v>
      </c>
      <c r="C2079" s="1">
        <v>34009</v>
      </c>
      <c r="D2079" t="s">
        <v>23</v>
      </c>
      <c r="E2079" s="2" t="s">
        <v>772</v>
      </c>
      <c r="F2079" s="2" t="s">
        <v>34</v>
      </c>
      <c r="G2079" s="2" t="s">
        <v>43</v>
      </c>
      <c r="H2079" s="3">
        <v>41941</v>
      </c>
      <c r="I2079" s="2">
        <v>2014</v>
      </c>
      <c r="J2079" s="2">
        <v>2017</v>
      </c>
      <c r="K2079" s="3">
        <v>43677</v>
      </c>
      <c r="L2079" s="2">
        <v>0</v>
      </c>
      <c r="M2079" s="2" t="s">
        <v>28</v>
      </c>
      <c r="N2079" s="2">
        <v>26</v>
      </c>
      <c r="O2079" s="2">
        <v>21.72</v>
      </c>
      <c r="P2079" s="2">
        <v>26.47</v>
      </c>
      <c r="Q2079" s="2">
        <v>92.99</v>
      </c>
      <c r="R2079" s="2">
        <v>198.12</v>
      </c>
      <c r="S2079" s="2">
        <v>198.12</v>
      </c>
      <c r="T2079" s="2">
        <v>23.69</v>
      </c>
      <c r="U2079" s="2">
        <v>58</v>
      </c>
      <c r="V2079" s="2" t="s">
        <v>28</v>
      </c>
      <c r="X2079" s="2"/>
      <c r="Y2079" s="2"/>
    </row>
    <row r="2080" spans="1:26" x14ac:dyDescent="0.25">
      <c r="A2080">
        <v>2079</v>
      </c>
      <c r="B2080" t="s">
        <v>2105</v>
      </c>
      <c r="C2080" s="1">
        <v>19071</v>
      </c>
      <c r="D2080" t="s">
        <v>23</v>
      </c>
      <c r="E2080" s="2" t="s">
        <v>280</v>
      </c>
      <c r="F2080" s="2" t="s">
        <v>34</v>
      </c>
      <c r="G2080" s="2" t="s">
        <v>26</v>
      </c>
      <c r="H2080" s="3">
        <v>27321</v>
      </c>
      <c r="I2080" s="2">
        <v>1974</v>
      </c>
      <c r="J2080" s="2">
        <v>1977</v>
      </c>
      <c r="K2080" s="3">
        <v>43677</v>
      </c>
      <c r="L2080" s="2">
        <v>0</v>
      </c>
      <c r="M2080" s="2" t="s">
        <v>28</v>
      </c>
      <c r="N2080" s="2">
        <v>67</v>
      </c>
      <c r="O2080" s="2">
        <v>22.59</v>
      </c>
      <c r="P2080" s="2">
        <v>67.37</v>
      </c>
      <c r="Q2080" s="2">
        <v>86.18</v>
      </c>
      <c r="R2080" s="2">
        <v>198.12</v>
      </c>
      <c r="S2080" s="2">
        <v>198.12</v>
      </c>
      <c r="T2080" s="2">
        <v>21.96</v>
      </c>
      <c r="U2080" s="2">
        <v>146</v>
      </c>
      <c r="V2080" s="2" t="s">
        <v>28</v>
      </c>
      <c r="X2080" s="2"/>
      <c r="Y2080" s="2"/>
    </row>
    <row r="2081" spans="1:26" x14ac:dyDescent="0.25">
      <c r="A2081">
        <v>2080</v>
      </c>
      <c r="B2081" t="s">
        <v>2106</v>
      </c>
      <c r="C2081" s="1">
        <v>6941</v>
      </c>
      <c r="D2081" t="s">
        <v>23</v>
      </c>
      <c r="E2081" s="2" t="s">
        <v>121</v>
      </c>
      <c r="F2081" s="2" t="s">
        <v>34</v>
      </c>
      <c r="G2081" s="2" t="s">
        <v>30</v>
      </c>
      <c r="H2081" s="3">
        <v>17105</v>
      </c>
      <c r="I2081" s="2">
        <v>1946</v>
      </c>
      <c r="J2081" s="2">
        <v>1952</v>
      </c>
      <c r="K2081" s="3">
        <v>35566</v>
      </c>
      <c r="L2081" s="2">
        <v>1</v>
      </c>
      <c r="M2081" s="2" t="s">
        <v>27</v>
      </c>
      <c r="N2081" s="2">
        <v>78</v>
      </c>
      <c r="O2081" s="2">
        <v>27.83</v>
      </c>
      <c r="P2081" s="2">
        <v>78.37</v>
      </c>
      <c r="Q2081" s="2">
        <v>83.91</v>
      </c>
      <c r="R2081" s="2">
        <v>198.12</v>
      </c>
      <c r="S2081" s="2">
        <v>198.12</v>
      </c>
      <c r="T2081" s="2">
        <v>21.38</v>
      </c>
      <c r="U2081" s="2">
        <v>318</v>
      </c>
      <c r="V2081" s="2" t="s">
        <v>28</v>
      </c>
      <c r="W2081" s="2" t="s">
        <v>4384</v>
      </c>
      <c r="X2081" s="2" t="str">
        <f>V2081</f>
        <v>No</v>
      </c>
      <c r="Y2081" s="2" t="s">
        <v>4546</v>
      </c>
      <c r="Z2081" s="2" t="s">
        <v>4901</v>
      </c>
    </row>
    <row r="2082" spans="1:26" x14ac:dyDescent="0.25">
      <c r="A2082">
        <v>2081</v>
      </c>
      <c r="B2082" t="s">
        <v>2107</v>
      </c>
      <c r="C2082" s="1">
        <v>9764</v>
      </c>
      <c r="D2082" t="s">
        <v>23</v>
      </c>
      <c r="E2082" s="2" t="s">
        <v>121</v>
      </c>
      <c r="F2082" s="2" t="s">
        <v>34</v>
      </c>
      <c r="G2082" s="2" t="s">
        <v>30</v>
      </c>
      <c r="H2082" s="3">
        <v>18567</v>
      </c>
      <c r="I2082" s="2">
        <v>1950</v>
      </c>
      <c r="J2082" s="2">
        <v>1952</v>
      </c>
      <c r="K2082" s="3">
        <v>40740</v>
      </c>
      <c r="L2082" s="2">
        <v>1</v>
      </c>
      <c r="M2082" s="2" t="s">
        <v>27</v>
      </c>
      <c r="N2082" s="2">
        <v>84</v>
      </c>
      <c r="O2082" s="2">
        <v>24.1</v>
      </c>
      <c r="P2082" s="2">
        <v>84.81</v>
      </c>
      <c r="Q2082" s="2">
        <v>95.25</v>
      </c>
      <c r="R2082" s="2">
        <v>198.12</v>
      </c>
      <c r="S2082" s="2">
        <v>198.12</v>
      </c>
      <c r="T2082" s="2">
        <v>24.27</v>
      </c>
      <c r="U2082" s="2">
        <v>118</v>
      </c>
      <c r="V2082" s="2" t="s">
        <v>28</v>
      </c>
      <c r="W2082" s="2" t="s">
        <v>4414</v>
      </c>
      <c r="X2082" s="2" t="str">
        <f>V2082</f>
        <v>No</v>
      </c>
      <c r="Y2082" s="2" t="s">
        <v>4416</v>
      </c>
      <c r="Z2082" t="s">
        <v>4897</v>
      </c>
    </row>
    <row r="2083" spans="1:26" x14ac:dyDescent="0.25">
      <c r="A2083">
        <v>2082</v>
      </c>
      <c r="B2083" t="s">
        <v>2108</v>
      </c>
      <c r="C2083" s="1">
        <v>14179</v>
      </c>
      <c r="D2083" t="s">
        <v>23</v>
      </c>
      <c r="E2083" s="2" t="s">
        <v>169</v>
      </c>
      <c r="F2083" s="2" t="s">
        <v>25</v>
      </c>
      <c r="G2083" s="2" t="s">
        <v>30</v>
      </c>
      <c r="H2083" s="3">
        <v>22573</v>
      </c>
      <c r="I2083" s="2">
        <v>1961</v>
      </c>
      <c r="J2083" s="2">
        <v>1971</v>
      </c>
      <c r="K2083" s="3">
        <v>43677</v>
      </c>
      <c r="L2083" s="2">
        <v>0</v>
      </c>
      <c r="M2083" s="2" t="s">
        <v>28</v>
      </c>
      <c r="N2083" s="2">
        <v>80</v>
      </c>
      <c r="O2083" s="2">
        <v>22.98</v>
      </c>
      <c r="P2083" s="2">
        <v>80.760000000000005</v>
      </c>
      <c r="Q2083" s="2">
        <v>97.52</v>
      </c>
      <c r="R2083" s="2">
        <v>198.12</v>
      </c>
      <c r="S2083" s="2">
        <v>198.12</v>
      </c>
      <c r="T2083" s="2">
        <v>24.85</v>
      </c>
      <c r="U2083" s="2">
        <v>778</v>
      </c>
      <c r="V2083" s="2" t="s">
        <v>28</v>
      </c>
      <c r="X2083" s="2"/>
      <c r="Y2083" s="2"/>
    </row>
    <row r="2084" spans="1:26" x14ac:dyDescent="0.25">
      <c r="A2084">
        <v>2083</v>
      </c>
      <c r="B2084" t="s">
        <v>2109</v>
      </c>
      <c r="C2084" s="1">
        <v>31885</v>
      </c>
      <c r="D2084" t="s">
        <v>85</v>
      </c>
      <c r="E2084" s="2" t="s">
        <v>772</v>
      </c>
      <c r="F2084" s="2" t="s">
        <v>34</v>
      </c>
      <c r="G2084" s="2" t="s">
        <v>26</v>
      </c>
      <c r="H2084" s="3">
        <v>38670</v>
      </c>
      <c r="I2084" s="2">
        <v>2005</v>
      </c>
      <c r="J2084" s="2">
        <v>2020</v>
      </c>
      <c r="K2084" s="3">
        <v>43677</v>
      </c>
      <c r="L2084" s="2">
        <v>0</v>
      </c>
      <c r="M2084" s="2" t="s">
        <v>28</v>
      </c>
      <c r="N2084" s="2">
        <v>32</v>
      </c>
      <c r="O2084" s="2">
        <v>18.579999999999998</v>
      </c>
      <c r="P2084" s="2">
        <v>32.28</v>
      </c>
      <c r="Q2084" s="2">
        <v>104.78</v>
      </c>
      <c r="R2084" s="2">
        <v>198.12</v>
      </c>
      <c r="S2084" s="2">
        <v>198.12</v>
      </c>
      <c r="T2084" s="2">
        <v>26.69</v>
      </c>
      <c r="U2084" s="2">
        <v>560</v>
      </c>
      <c r="V2084" s="2" t="s">
        <v>27</v>
      </c>
      <c r="X2084" s="2"/>
      <c r="Y2084" s="2"/>
    </row>
    <row r="2085" spans="1:26" x14ac:dyDescent="0.25">
      <c r="A2085">
        <v>2084</v>
      </c>
      <c r="B2085" t="s">
        <v>2110</v>
      </c>
      <c r="C2085" s="1">
        <v>28252</v>
      </c>
      <c r="D2085" t="s">
        <v>23</v>
      </c>
      <c r="E2085" s="2" t="s">
        <v>772</v>
      </c>
      <c r="F2085" s="2" t="s">
        <v>25</v>
      </c>
      <c r="G2085" s="2" t="s">
        <v>30</v>
      </c>
      <c r="H2085" s="3">
        <v>35760</v>
      </c>
      <c r="I2085" s="2">
        <v>1997</v>
      </c>
      <c r="J2085" s="2">
        <v>1999</v>
      </c>
      <c r="K2085" s="3">
        <v>43677</v>
      </c>
      <c r="L2085" s="2">
        <v>0</v>
      </c>
      <c r="M2085" s="2" t="s">
        <v>28</v>
      </c>
      <c r="N2085" s="2">
        <v>42</v>
      </c>
      <c r="O2085" s="2">
        <v>20.56</v>
      </c>
      <c r="P2085" s="2">
        <v>42.23</v>
      </c>
      <c r="Q2085" s="2">
        <v>106.59</v>
      </c>
      <c r="R2085" s="2">
        <v>198.12</v>
      </c>
      <c r="S2085" s="2">
        <v>198.12</v>
      </c>
      <c r="T2085" s="2">
        <v>27.16</v>
      </c>
      <c r="U2085" s="2">
        <v>44</v>
      </c>
      <c r="V2085" s="2" t="s">
        <v>28</v>
      </c>
      <c r="X2085" s="2"/>
      <c r="Y2085" s="2"/>
    </row>
    <row r="2086" spans="1:26" x14ac:dyDescent="0.25">
      <c r="A2086">
        <v>2085</v>
      </c>
      <c r="B2086" t="s">
        <v>2111</v>
      </c>
      <c r="C2086" s="1">
        <v>21301</v>
      </c>
      <c r="D2086" t="s">
        <v>23</v>
      </c>
      <c r="E2086" s="2" t="s">
        <v>169</v>
      </c>
      <c r="F2086" s="2" t="s">
        <v>34</v>
      </c>
      <c r="G2086" s="2" t="s">
        <v>30</v>
      </c>
      <c r="H2086" s="3">
        <v>29536</v>
      </c>
      <c r="I2086" s="2">
        <v>1980</v>
      </c>
      <c r="J2086" s="2">
        <v>1981</v>
      </c>
      <c r="K2086" s="3">
        <v>41650</v>
      </c>
      <c r="L2086" s="2">
        <v>1</v>
      </c>
      <c r="M2086" s="2" t="s">
        <v>27</v>
      </c>
      <c r="N2086" s="2">
        <v>55</v>
      </c>
      <c r="O2086" s="2">
        <v>22.55</v>
      </c>
      <c r="P2086" s="2">
        <v>55.71</v>
      </c>
      <c r="Q2086" s="2">
        <v>97.52</v>
      </c>
      <c r="R2086" s="2">
        <v>198.12</v>
      </c>
      <c r="S2086" s="2">
        <v>198.12</v>
      </c>
      <c r="T2086" s="2">
        <v>24.85</v>
      </c>
      <c r="U2086" s="2">
        <v>8</v>
      </c>
      <c r="V2086" s="2" t="s">
        <v>28</v>
      </c>
      <c r="W2086" s="2" t="s">
        <v>4384</v>
      </c>
      <c r="X2086" s="2" t="str">
        <f>V2086</f>
        <v>No</v>
      </c>
      <c r="Y2086" s="2" t="s">
        <v>4386</v>
      </c>
      <c r="Z2086" s="2" t="s">
        <v>4896</v>
      </c>
    </row>
    <row r="2087" spans="1:26" x14ac:dyDescent="0.25">
      <c r="A2087">
        <v>2086</v>
      </c>
      <c r="B2087" t="s">
        <v>2112</v>
      </c>
      <c r="C2087" s="1">
        <v>25593</v>
      </c>
      <c r="D2087" t="s">
        <v>23</v>
      </c>
      <c r="E2087" s="2" t="s">
        <v>169</v>
      </c>
      <c r="F2087" s="2" t="s">
        <v>34</v>
      </c>
      <c r="G2087" s="2" t="s">
        <v>43</v>
      </c>
      <c r="H2087" s="3">
        <v>34278</v>
      </c>
      <c r="I2087" s="2">
        <v>1993</v>
      </c>
      <c r="J2087" s="2">
        <v>2003</v>
      </c>
      <c r="K2087" s="3">
        <v>43677</v>
      </c>
      <c r="L2087" s="2">
        <v>0</v>
      </c>
      <c r="M2087" s="2" t="s">
        <v>28</v>
      </c>
      <c r="N2087" s="2">
        <v>49</v>
      </c>
      <c r="O2087" s="2">
        <v>23.78</v>
      </c>
      <c r="P2087" s="2">
        <v>49.51</v>
      </c>
      <c r="Q2087" s="2">
        <v>97.52</v>
      </c>
      <c r="R2087" s="2">
        <v>198.12</v>
      </c>
      <c r="S2087" s="2">
        <v>198.12</v>
      </c>
      <c r="T2087" s="2">
        <v>24.85</v>
      </c>
      <c r="U2087" s="2">
        <v>568</v>
      </c>
      <c r="V2087" s="2" t="s">
        <v>28</v>
      </c>
      <c r="X2087" s="2"/>
      <c r="Y2087" s="2"/>
    </row>
    <row r="2088" spans="1:26" x14ac:dyDescent="0.25">
      <c r="A2088">
        <v>2087</v>
      </c>
      <c r="B2088" t="s">
        <v>2113</v>
      </c>
      <c r="C2088" s="1">
        <v>32001</v>
      </c>
      <c r="D2088" t="s">
        <v>23</v>
      </c>
      <c r="E2088" s="2" t="s">
        <v>772</v>
      </c>
      <c r="F2088" s="2" t="s">
        <v>34</v>
      </c>
      <c r="G2088" s="2" t="s">
        <v>26</v>
      </c>
      <c r="H2088" s="3">
        <v>42009</v>
      </c>
      <c r="I2088" s="2">
        <v>2014</v>
      </c>
      <c r="J2088" s="2">
        <v>2017</v>
      </c>
      <c r="K2088" s="3">
        <v>43677</v>
      </c>
      <c r="L2088" s="2">
        <v>0</v>
      </c>
      <c r="M2088" s="2" t="s">
        <v>28</v>
      </c>
      <c r="N2088" s="2">
        <v>31</v>
      </c>
      <c r="O2088" s="2">
        <v>27.4</v>
      </c>
      <c r="P2088" s="2">
        <v>31.97</v>
      </c>
      <c r="Q2088" s="2">
        <v>102.06</v>
      </c>
      <c r="R2088" s="2">
        <v>198.12</v>
      </c>
      <c r="S2088" s="2">
        <v>198.12</v>
      </c>
      <c r="T2088" s="2">
        <v>26</v>
      </c>
      <c r="U2088" s="2">
        <v>34</v>
      </c>
      <c r="V2088" s="2" t="s">
        <v>28</v>
      </c>
      <c r="X2088" s="2"/>
      <c r="Y2088" s="2"/>
    </row>
    <row r="2089" spans="1:26" x14ac:dyDescent="0.25">
      <c r="A2089">
        <v>2088</v>
      </c>
      <c r="B2089" t="s">
        <v>2114</v>
      </c>
      <c r="C2089" s="1">
        <v>26194</v>
      </c>
      <c r="D2089" t="s">
        <v>23</v>
      </c>
      <c r="E2089" s="2" t="s">
        <v>772</v>
      </c>
      <c r="F2089" s="2" t="s">
        <v>34</v>
      </c>
      <c r="G2089" s="2" t="s">
        <v>26</v>
      </c>
      <c r="H2089" s="3">
        <v>34649</v>
      </c>
      <c r="I2089" s="2">
        <v>1994</v>
      </c>
      <c r="J2089" s="2">
        <v>1999</v>
      </c>
      <c r="K2089" s="3">
        <v>43677</v>
      </c>
      <c r="L2089" s="2">
        <v>0</v>
      </c>
      <c r="M2089" s="2" t="s">
        <v>28</v>
      </c>
      <c r="N2089" s="2">
        <v>47</v>
      </c>
      <c r="O2089" s="2">
        <v>23.15</v>
      </c>
      <c r="P2089" s="2">
        <v>47.87</v>
      </c>
      <c r="Q2089" s="2">
        <v>95.25</v>
      </c>
      <c r="R2089" s="2">
        <v>198.12</v>
      </c>
      <c r="S2089" s="2">
        <v>198.12</v>
      </c>
      <c r="T2089" s="2">
        <v>24.27</v>
      </c>
      <c r="U2089" s="2">
        <v>277</v>
      </c>
      <c r="V2089" s="2" t="s">
        <v>28</v>
      </c>
      <c r="X2089" s="2"/>
      <c r="Y2089" s="2"/>
    </row>
    <row r="2090" spans="1:26" x14ac:dyDescent="0.25">
      <c r="A2090">
        <v>2089</v>
      </c>
      <c r="B2090" t="s">
        <v>2115</v>
      </c>
      <c r="C2090" s="1">
        <v>18397</v>
      </c>
      <c r="D2090" t="s">
        <v>23</v>
      </c>
      <c r="E2090" s="2" t="s">
        <v>169</v>
      </c>
      <c r="F2090" s="2" t="s">
        <v>34</v>
      </c>
      <c r="G2090" s="2" t="s">
        <v>30</v>
      </c>
      <c r="H2090" s="3">
        <v>26592</v>
      </c>
      <c r="I2090" s="2">
        <v>1972</v>
      </c>
      <c r="J2090" s="2">
        <v>1973</v>
      </c>
      <c r="K2090" s="3">
        <v>43677</v>
      </c>
      <c r="L2090" s="2">
        <v>0</v>
      </c>
      <c r="M2090" s="2" t="s">
        <v>28</v>
      </c>
      <c r="N2090" s="2">
        <v>69</v>
      </c>
      <c r="O2090" s="2">
        <v>22.44</v>
      </c>
      <c r="P2090" s="2">
        <v>69.209999999999994</v>
      </c>
      <c r="Q2090" s="2">
        <v>97.52</v>
      </c>
      <c r="R2090" s="2">
        <v>198.12</v>
      </c>
      <c r="S2090" s="2">
        <v>198.12</v>
      </c>
      <c r="T2090" s="2">
        <v>24.85</v>
      </c>
      <c r="U2090" s="2">
        <v>4</v>
      </c>
      <c r="V2090" s="2" t="s">
        <v>28</v>
      </c>
      <c r="X2090" s="2"/>
      <c r="Y2090" s="2"/>
    </row>
    <row r="2091" spans="1:26" x14ac:dyDescent="0.25">
      <c r="A2091">
        <v>2090</v>
      </c>
      <c r="B2091" t="s">
        <v>2116</v>
      </c>
      <c r="C2091" s="1">
        <v>8479</v>
      </c>
      <c r="D2091" t="s">
        <v>23</v>
      </c>
      <c r="E2091" s="2" t="s">
        <v>24</v>
      </c>
      <c r="F2091" s="2" t="s">
        <v>34</v>
      </c>
      <c r="G2091" s="2" t="s">
        <v>30</v>
      </c>
      <c r="H2091" s="3">
        <v>18205</v>
      </c>
      <c r="I2091" s="2">
        <v>1949</v>
      </c>
      <c r="J2091" s="2">
        <v>1950</v>
      </c>
      <c r="K2091" s="3">
        <v>41436</v>
      </c>
      <c r="L2091" s="2">
        <v>1</v>
      </c>
      <c r="M2091" s="2" t="s">
        <v>27</v>
      </c>
      <c r="N2091" s="2">
        <v>90</v>
      </c>
      <c r="O2091" s="2">
        <v>26.63</v>
      </c>
      <c r="P2091" s="2">
        <v>90.23</v>
      </c>
      <c r="R2091" s="2">
        <v>198.12</v>
      </c>
      <c r="S2091" s="2">
        <v>198.12</v>
      </c>
      <c r="U2091" s="2">
        <v>2</v>
      </c>
      <c r="V2091" s="2" t="s">
        <v>28</v>
      </c>
      <c r="W2091" s="2" t="s">
        <v>4399</v>
      </c>
      <c r="X2091" s="2" t="str">
        <f>V2091</f>
        <v>No</v>
      </c>
      <c r="Y2091" s="2" t="s">
        <v>4401</v>
      </c>
      <c r="Z2091" s="2" t="s">
        <v>4469</v>
      </c>
    </row>
    <row r="2092" spans="1:26" x14ac:dyDescent="0.25">
      <c r="A2092">
        <v>2091</v>
      </c>
      <c r="B2092" t="s">
        <v>2117</v>
      </c>
      <c r="C2092" s="1">
        <v>23256</v>
      </c>
      <c r="D2092" t="s">
        <v>23</v>
      </c>
      <c r="E2092" s="2" t="s">
        <v>169</v>
      </c>
      <c r="F2092" s="2" t="s">
        <v>34</v>
      </c>
      <c r="G2092" s="2" t="s">
        <v>26</v>
      </c>
      <c r="H2092" s="3">
        <v>32815</v>
      </c>
      <c r="I2092" s="2">
        <v>1989</v>
      </c>
      <c r="J2092" s="2">
        <v>2002</v>
      </c>
      <c r="K2092" s="3">
        <v>43677</v>
      </c>
      <c r="L2092" s="2">
        <v>0</v>
      </c>
      <c r="M2092" s="2" t="s">
        <v>28</v>
      </c>
      <c r="N2092" s="2">
        <v>55</v>
      </c>
      <c r="O2092" s="2">
        <v>26.17</v>
      </c>
      <c r="P2092" s="2">
        <v>55.91</v>
      </c>
      <c r="Q2092" s="2">
        <v>95.25</v>
      </c>
      <c r="R2092" s="2">
        <v>198.12</v>
      </c>
      <c r="S2092" s="2">
        <v>198.12</v>
      </c>
      <c r="T2092" s="2">
        <v>24.27</v>
      </c>
      <c r="U2092" s="2">
        <v>994</v>
      </c>
      <c r="V2092" s="2" t="s">
        <v>28</v>
      </c>
      <c r="X2092" s="2"/>
      <c r="Y2092" s="2"/>
    </row>
    <row r="2093" spans="1:26" x14ac:dyDescent="0.25">
      <c r="A2093">
        <v>2092</v>
      </c>
      <c r="B2093" t="s">
        <v>1357</v>
      </c>
      <c r="C2093" s="1">
        <v>32727</v>
      </c>
      <c r="D2093" t="s">
        <v>23</v>
      </c>
      <c r="E2093" s="2" t="s">
        <v>169</v>
      </c>
      <c r="F2093" s="2" t="s">
        <v>34</v>
      </c>
      <c r="G2093" s="2" t="s">
        <v>26</v>
      </c>
      <c r="H2093" s="3">
        <v>41703</v>
      </c>
      <c r="I2093" s="2">
        <v>2013</v>
      </c>
      <c r="J2093" s="2">
        <v>2014</v>
      </c>
      <c r="K2093" s="3">
        <v>43677</v>
      </c>
      <c r="L2093" s="2">
        <v>0</v>
      </c>
      <c r="M2093" s="2" t="s">
        <v>28</v>
      </c>
      <c r="N2093" s="2">
        <v>29</v>
      </c>
      <c r="O2093" s="2">
        <v>24.57</v>
      </c>
      <c r="P2093" s="2">
        <v>29.98</v>
      </c>
      <c r="Q2093" s="2">
        <v>97.98</v>
      </c>
      <c r="R2093" s="2">
        <v>198.12</v>
      </c>
      <c r="S2093" s="2">
        <v>198.12</v>
      </c>
      <c r="T2093" s="2">
        <v>24.96</v>
      </c>
      <c r="U2093" s="2">
        <v>3</v>
      </c>
      <c r="V2093" s="2" t="s">
        <v>28</v>
      </c>
      <c r="X2093" s="2"/>
      <c r="Y2093" s="2"/>
    </row>
    <row r="2094" spans="1:26" x14ac:dyDescent="0.25">
      <c r="A2094">
        <v>2093</v>
      </c>
      <c r="B2094" t="s">
        <v>2118</v>
      </c>
      <c r="C2094" s="1">
        <v>11627</v>
      </c>
      <c r="D2094" t="s">
        <v>23</v>
      </c>
      <c r="E2094" s="2" t="s">
        <v>169</v>
      </c>
      <c r="F2094" s="2" t="s">
        <v>34</v>
      </c>
      <c r="G2094" s="2" t="s">
        <v>30</v>
      </c>
      <c r="H2094" s="3">
        <v>19670</v>
      </c>
      <c r="I2094" s="2">
        <v>1953</v>
      </c>
      <c r="J2094" s="2">
        <v>1954</v>
      </c>
      <c r="K2094" s="3">
        <v>27609</v>
      </c>
      <c r="L2094" s="2">
        <v>1</v>
      </c>
      <c r="M2094" s="2" t="s">
        <v>27</v>
      </c>
      <c r="N2094" s="2">
        <v>43</v>
      </c>
      <c r="O2094" s="2">
        <v>22.02</v>
      </c>
      <c r="P2094" s="2">
        <v>43.76</v>
      </c>
      <c r="Q2094" s="2">
        <v>90.72</v>
      </c>
      <c r="R2094" s="2">
        <v>198.12</v>
      </c>
      <c r="S2094" s="2">
        <v>198.12</v>
      </c>
      <c r="T2094" s="2">
        <v>23.11</v>
      </c>
      <c r="U2094" s="2">
        <v>32</v>
      </c>
      <c r="V2094" s="2" t="s">
        <v>28</v>
      </c>
      <c r="W2094" s="2" t="s">
        <v>4402</v>
      </c>
      <c r="X2094" s="2" t="str">
        <f>V2094</f>
        <v>No</v>
      </c>
      <c r="Y2094" s="2" t="s">
        <v>4628</v>
      </c>
      <c r="Z2094" s="2" t="s">
        <v>4902</v>
      </c>
    </row>
    <row r="2095" spans="1:26" x14ac:dyDescent="0.25">
      <c r="A2095">
        <v>2094</v>
      </c>
      <c r="B2095" t="s">
        <v>2119</v>
      </c>
      <c r="C2095" s="1">
        <v>33921</v>
      </c>
      <c r="D2095" t="s">
        <v>23</v>
      </c>
      <c r="E2095" s="2" t="s">
        <v>772</v>
      </c>
      <c r="F2095" s="2" t="s">
        <v>34</v>
      </c>
      <c r="G2095" s="2" t="s">
        <v>26</v>
      </c>
      <c r="H2095" s="3">
        <v>41579</v>
      </c>
      <c r="I2095" s="2">
        <v>2013</v>
      </c>
      <c r="J2095" s="2">
        <v>2018</v>
      </c>
      <c r="K2095" s="3">
        <v>43677</v>
      </c>
      <c r="L2095" s="2">
        <v>0</v>
      </c>
      <c r="M2095" s="2" t="s">
        <v>28</v>
      </c>
      <c r="N2095" s="2">
        <v>26</v>
      </c>
      <c r="O2095" s="2">
        <v>20.97</v>
      </c>
      <c r="P2095" s="2">
        <v>26.71</v>
      </c>
      <c r="Q2095" s="2">
        <v>101.15</v>
      </c>
      <c r="R2095" s="2">
        <v>198.12</v>
      </c>
      <c r="S2095" s="2">
        <v>198.12</v>
      </c>
      <c r="T2095" s="2">
        <v>25.77</v>
      </c>
      <c r="U2095" s="2">
        <v>75</v>
      </c>
      <c r="V2095" s="2" t="s">
        <v>27</v>
      </c>
      <c r="X2095" s="2"/>
      <c r="Y2095" s="2"/>
    </row>
    <row r="2096" spans="1:26" x14ac:dyDescent="0.25">
      <c r="A2096">
        <v>2095</v>
      </c>
      <c r="B2096" t="s">
        <v>2120</v>
      </c>
      <c r="C2096" s="1">
        <v>23222</v>
      </c>
      <c r="D2096" t="s">
        <v>23</v>
      </c>
      <c r="E2096" s="2" t="s">
        <v>280</v>
      </c>
      <c r="F2096" s="2" t="s">
        <v>34</v>
      </c>
      <c r="G2096" s="2" t="s">
        <v>30</v>
      </c>
      <c r="H2096" s="3">
        <v>31357</v>
      </c>
      <c r="I2096" s="2">
        <v>1985</v>
      </c>
      <c r="J2096" s="2">
        <v>2001</v>
      </c>
      <c r="K2096" s="3">
        <v>43677</v>
      </c>
      <c r="L2096" s="2">
        <v>0</v>
      </c>
      <c r="M2096" s="2" t="s">
        <v>28</v>
      </c>
      <c r="N2096" s="2">
        <v>56</v>
      </c>
      <c r="O2096" s="2">
        <v>22.27</v>
      </c>
      <c r="P2096" s="2">
        <v>56</v>
      </c>
      <c r="Q2096" s="2">
        <v>90.72</v>
      </c>
      <c r="R2096" s="2">
        <v>198.12</v>
      </c>
      <c r="S2096" s="2">
        <v>198.12</v>
      </c>
      <c r="T2096" s="2">
        <v>23.11</v>
      </c>
      <c r="U2096" s="2">
        <v>986</v>
      </c>
      <c r="V2096" s="2" t="s">
        <v>27</v>
      </c>
      <c r="X2096" s="2"/>
      <c r="Y2096" s="2"/>
    </row>
    <row r="2097" spans="1:26" x14ac:dyDescent="0.25">
      <c r="A2097">
        <v>2096</v>
      </c>
      <c r="B2097" t="s">
        <v>2121</v>
      </c>
      <c r="C2097" s="1">
        <v>32938</v>
      </c>
      <c r="D2097" t="s">
        <v>23</v>
      </c>
      <c r="E2097" s="2" t="s">
        <v>1363</v>
      </c>
      <c r="F2097" s="2" t="s">
        <v>34</v>
      </c>
      <c r="G2097" s="2" t="s">
        <v>26</v>
      </c>
      <c r="H2097" s="3">
        <v>41213</v>
      </c>
      <c r="I2097" s="2">
        <v>2012</v>
      </c>
      <c r="J2097" s="2">
        <v>2013</v>
      </c>
      <c r="K2097" s="3">
        <v>43677</v>
      </c>
      <c r="L2097" s="2">
        <v>0</v>
      </c>
      <c r="M2097" s="2" t="s">
        <v>28</v>
      </c>
      <c r="N2097" s="2">
        <v>29</v>
      </c>
      <c r="O2097" s="2">
        <v>22.66</v>
      </c>
      <c r="P2097" s="2">
        <v>29.4</v>
      </c>
      <c r="Q2097" s="2">
        <v>83.91</v>
      </c>
      <c r="R2097" s="2">
        <v>198.12</v>
      </c>
      <c r="S2097" s="2">
        <v>198.12</v>
      </c>
      <c r="T2097" s="2">
        <v>21.38</v>
      </c>
      <c r="U2097" s="2">
        <v>17</v>
      </c>
      <c r="V2097" s="2" t="s">
        <v>28</v>
      </c>
      <c r="X2097" s="2"/>
      <c r="Y2097" s="2"/>
    </row>
    <row r="2098" spans="1:26" x14ac:dyDescent="0.25">
      <c r="A2098">
        <v>2097</v>
      </c>
      <c r="B2098" t="s">
        <v>2122</v>
      </c>
      <c r="C2098" s="1">
        <v>23269</v>
      </c>
      <c r="D2098" t="s">
        <v>23</v>
      </c>
      <c r="E2098" s="2" t="s">
        <v>772</v>
      </c>
      <c r="F2098" s="2" t="s">
        <v>34</v>
      </c>
      <c r="G2098" s="2" t="s">
        <v>26</v>
      </c>
      <c r="H2098" s="3">
        <v>31748</v>
      </c>
      <c r="I2098" s="2">
        <v>1986</v>
      </c>
      <c r="J2098" s="2">
        <v>1998</v>
      </c>
      <c r="K2098" s="3">
        <v>43677</v>
      </c>
      <c r="L2098" s="2">
        <v>0</v>
      </c>
      <c r="M2098" s="2" t="s">
        <v>28</v>
      </c>
      <c r="N2098" s="2">
        <v>55</v>
      </c>
      <c r="O2098" s="2">
        <v>23.21</v>
      </c>
      <c r="P2098" s="2">
        <v>55.87</v>
      </c>
      <c r="Q2098" s="2">
        <v>81.650000000000006</v>
      </c>
      <c r="R2098" s="2">
        <v>198.12</v>
      </c>
      <c r="S2098" s="2">
        <v>198.12</v>
      </c>
      <c r="T2098" s="2">
        <v>20.8</v>
      </c>
      <c r="U2098" s="2">
        <v>377</v>
      </c>
      <c r="V2098" s="2" t="s">
        <v>28</v>
      </c>
      <c r="X2098" s="2"/>
      <c r="Y2098" s="2"/>
    </row>
    <row r="2099" spans="1:26" x14ac:dyDescent="0.25">
      <c r="A2099">
        <v>2098</v>
      </c>
      <c r="B2099" t="s">
        <v>2123</v>
      </c>
      <c r="C2099" s="1">
        <v>12394</v>
      </c>
      <c r="D2099" t="s">
        <v>23</v>
      </c>
      <c r="E2099" s="2" t="s">
        <v>169</v>
      </c>
      <c r="F2099" s="2" t="s">
        <v>34</v>
      </c>
      <c r="G2099" s="2" t="s">
        <v>30</v>
      </c>
      <c r="H2099" s="3">
        <v>20027</v>
      </c>
      <c r="I2099" s="2">
        <v>1954</v>
      </c>
      <c r="J2099" s="2">
        <v>1955</v>
      </c>
      <c r="K2099" s="3">
        <v>43145</v>
      </c>
      <c r="L2099" s="2">
        <v>1</v>
      </c>
      <c r="M2099" s="2" t="s">
        <v>27</v>
      </c>
      <c r="N2099" s="2">
        <v>84</v>
      </c>
      <c r="O2099" s="2">
        <v>20.9</v>
      </c>
      <c r="P2099" s="2">
        <v>84.19</v>
      </c>
      <c r="Q2099" s="2">
        <v>95.25</v>
      </c>
      <c r="R2099" s="2">
        <v>198.12</v>
      </c>
      <c r="S2099" s="2">
        <v>198.12</v>
      </c>
      <c r="T2099" s="2">
        <v>24.27</v>
      </c>
      <c r="U2099" s="2">
        <v>6</v>
      </c>
      <c r="V2099" s="2" t="s">
        <v>28</v>
      </c>
      <c r="X2099" s="2" t="str">
        <f>V2099</f>
        <v>No</v>
      </c>
      <c r="Y2099" s="2" t="s">
        <v>4401</v>
      </c>
      <c r="Z2099" s="2" t="s">
        <v>4469</v>
      </c>
    </row>
    <row r="2100" spans="1:26" x14ac:dyDescent="0.25">
      <c r="A2100">
        <v>2099</v>
      </c>
      <c r="B2100" t="s">
        <v>2124</v>
      </c>
      <c r="C2100" s="1">
        <v>20828</v>
      </c>
      <c r="D2100" t="s">
        <v>23</v>
      </c>
      <c r="E2100" s="2" t="s">
        <v>169</v>
      </c>
      <c r="F2100" s="2" t="s">
        <v>34</v>
      </c>
      <c r="G2100" s="2" t="s">
        <v>26</v>
      </c>
      <c r="H2100" s="3">
        <v>29140</v>
      </c>
      <c r="I2100" s="2">
        <v>1979</v>
      </c>
      <c r="J2100" s="2">
        <v>1990</v>
      </c>
      <c r="K2100" s="3">
        <v>43677</v>
      </c>
      <c r="L2100" s="2">
        <v>0</v>
      </c>
      <c r="M2100" s="2" t="s">
        <v>28</v>
      </c>
      <c r="N2100" s="2">
        <v>62</v>
      </c>
      <c r="O2100" s="2">
        <v>22.76</v>
      </c>
      <c r="P2100" s="2">
        <v>62.56</v>
      </c>
      <c r="Q2100" s="2">
        <v>99.79</v>
      </c>
      <c r="R2100" s="2">
        <v>198.12</v>
      </c>
      <c r="S2100" s="2">
        <v>198.12</v>
      </c>
      <c r="T2100" s="2">
        <v>25.42</v>
      </c>
      <c r="U2100" s="2">
        <v>599</v>
      </c>
      <c r="V2100" s="2" t="s">
        <v>28</v>
      </c>
      <c r="X2100" s="2"/>
      <c r="Y2100" s="2"/>
    </row>
    <row r="2101" spans="1:26" x14ac:dyDescent="0.25">
      <c r="A2101">
        <v>2100</v>
      </c>
      <c r="B2101" t="s">
        <v>2125</v>
      </c>
      <c r="C2101" s="1">
        <v>12699</v>
      </c>
      <c r="D2101" t="s">
        <v>23</v>
      </c>
      <c r="E2101" s="2" t="s">
        <v>121</v>
      </c>
      <c r="F2101" s="2" t="s">
        <v>34</v>
      </c>
      <c r="G2101" s="2" t="s">
        <v>26</v>
      </c>
      <c r="H2101" s="3">
        <v>20755</v>
      </c>
      <c r="I2101" s="2">
        <v>1956</v>
      </c>
      <c r="J2101" s="2">
        <v>1966</v>
      </c>
      <c r="K2101" s="3">
        <v>43426</v>
      </c>
      <c r="L2101" s="2">
        <v>1</v>
      </c>
      <c r="M2101" s="2" t="s">
        <v>27</v>
      </c>
      <c r="N2101" s="2">
        <v>84</v>
      </c>
      <c r="O2101" s="2">
        <v>22.06</v>
      </c>
      <c r="P2101" s="2">
        <v>84.13</v>
      </c>
      <c r="Q2101" s="2">
        <v>102.06</v>
      </c>
      <c r="R2101" s="2">
        <v>198.12</v>
      </c>
      <c r="S2101" s="2">
        <v>198.12</v>
      </c>
      <c r="T2101" s="2">
        <v>26</v>
      </c>
      <c r="U2101" s="2">
        <v>716</v>
      </c>
      <c r="V2101" s="2" t="s">
        <v>28</v>
      </c>
      <c r="X2101" s="2" t="str">
        <f>V2101</f>
        <v>No</v>
      </c>
      <c r="Y2101" s="2" t="s">
        <v>4629</v>
      </c>
      <c r="Z2101" s="2" t="s">
        <v>4901</v>
      </c>
    </row>
    <row r="2102" spans="1:26" x14ac:dyDescent="0.25">
      <c r="A2102">
        <v>2101</v>
      </c>
      <c r="B2102" t="s">
        <v>2126</v>
      </c>
      <c r="C2102" s="1">
        <v>14746</v>
      </c>
      <c r="D2102" t="s">
        <v>23</v>
      </c>
      <c r="E2102" s="2" t="s">
        <v>169</v>
      </c>
      <c r="F2102" s="2" t="s">
        <v>34</v>
      </c>
      <c r="G2102" s="2" t="s">
        <v>30</v>
      </c>
      <c r="H2102" s="3">
        <v>22935</v>
      </c>
      <c r="I2102" s="2">
        <v>1962</v>
      </c>
      <c r="J2102" s="2">
        <v>1976</v>
      </c>
      <c r="K2102" s="3">
        <v>43677</v>
      </c>
      <c r="L2102" s="2">
        <v>0</v>
      </c>
      <c r="M2102" s="2" t="s">
        <v>28</v>
      </c>
      <c r="N2102" s="2">
        <v>79</v>
      </c>
      <c r="O2102" s="2">
        <v>22.42</v>
      </c>
      <c r="P2102" s="2">
        <v>79.209999999999994</v>
      </c>
      <c r="Q2102" s="2">
        <v>95.25</v>
      </c>
      <c r="R2102" s="2">
        <v>198.12</v>
      </c>
      <c r="S2102" s="2">
        <v>198.12</v>
      </c>
      <c r="T2102" s="2">
        <v>24.27</v>
      </c>
      <c r="U2102" s="2">
        <v>1053</v>
      </c>
      <c r="V2102" s="2" t="s">
        <v>28</v>
      </c>
      <c r="X2102" s="2"/>
      <c r="Y2102" s="2"/>
    </row>
    <row r="2103" spans="1:26" x14ac:dyDescent="0.25">
      <c r="A2103">
        <v>2102</v>
      </c>
      <c r="B2103" t="s">
        <v>2127</v>
      </c>
      <c r="C2103" s="1">
        <v>27790</v>
      </c>
      <c r="D2103" t="s">
        <v>23</v>
      </c>
      <c r="E2103" s="2" t="s">
        <v>169</v>
      </c>
      <c r="F2103" s="2" t="s">
        <v>34</v>
      </c>
      <c r="G2103" s="2" t="s">
        <v>26</v>
      </c>
      <c r="H2103" s="3">
        <v>36196</v>
      </c>
      <c r="I2103" s="2">
        <v>1998</v>
      </c>
      <c r="J2103" s="2">
        <v>2002</v>
      </c>
      <c r="K2103" s="3">
        <v>43677</v>
      </c>
      <c r="L2103" s="2">
        <v>0</v>
      </c>
      <c r="M2103" s="2" t="s">
        <v>28</v>
      </c>
      <c r="N2103" s="2">
        <v>43</v>
      </c>
      <c r="O2103" s="2">
        <v>23.01</v>
      </c>
      <c r="P2103" s="2">
        <v>43.5</v>
      </c>
      <c r="Q2103" s="2">
        <v>102.06</v>
      </c>
      <c r="R2103" s="2">
        <v>198.12</v>
      </c>
      <c r="S2103" s="2">
        <v>198.12</v>
      </c>
      <c r="T2103" s="2">
        <v>26</v>
      </c>
      <c r="U2103" s="2">
        <v>255</v>
      </c>
      <c r="V2103" s="2" t="s">
        <v>28</v>
      </c>
      <c r="X2103" s="2"/>
      <c r="Y2103" s="2"/>
    </row>
    <row r="2104" spans="1:26" x14ac:dyDescent="0.25">
      <c r="A2104">
        <v>2103</v>
      </c>
      <c r="B2104" t="s">
        <v>2128</v>
      </c>
      <c r="C2104" s="1">
        <v>18882</v>
      </c>
      <c r="D2104" t="s">
        <v>23</v>
      </c>
      <c r="E2104" s="2" t="s">
        <v>772</v>
      </c>
      <c r="F2104" s="2" t="s">
        <v>34</v>
      </c>
      <c r="G2104" s="2" t="s">
        <v>30</v>
      </c>
      <c r="H2104" s="3">
        <v>28054</v>
      </c>
      <c r="I2104" s="2">
        <v>1976</v>
      </c>
      <c r="J2104" s="2">
        <v>1978</v>
      </c>
      <c r="K2104" s="3">
        <v>43578</v>
      </c>
      <c r="L2104" s="2">
        <v>1</v>
      </c>
      <c r="M2104" s="2" t="s">
        <v>27</v>
      </c>
      <c r="N2104" s="2">
        <v>67</v>
      </c>
      <c r="O2104" s="2">
        <v>25.11</v>
      </c>
      <c r="P2104" s="2">
        <v>67.61</v>
      </c>
      <c r="Q2104" s="2">
        <v>90.72</v>
      </c>
      <c r="R2104" s="2">
        <v>198.12</v>
      </c>
      <c r="S2104" s="2">
        <v>198.12</v>
      </c>
      <c r="T2104" s="2">
        <v>23.11</v>
      </c>
      <c r="U2104" s="2">
        <v>83</v>
      </c>
      <c r="V2104" s="2" t="s">
        <v>28</v>
      </c>
      <c r="X2104" s="2" t="str">
        <f>V2104</f>
        <v>No</v>
      </c>
      <c r="Y2104" s="2" t="s">
        <v>4401</v>
      </c>
      <c r="Z2104" s="2" t="s">
        <v>4469</v>
      </c>
    </row>
    <row r="2105" spans="1:26" x14ac:dyDescent="0.25">
      <c r="A2105">
        <v>2104</v>
      </c>
      <c r="B2105" t="s">
        <v>2129</v>
      </c>
      <c r="C2105" s="1">
        <v>20179</v>
      </c>
      <c r="D2105" t="s">
        <v>23</v>
      </c>
      <c r="E2105" s="2" t="s">
        <v>169</v>
      </c>
      <c r="F2105" s="2" t="s">
        <v>34</v>
      </c>
      <c r="G2105" s="2" t="s">
        <v>26</v>
      </c>
      <c r="H2105" s="3">
        <v>29504</v>
      </c>
      <c r="I2105" s="2">
        <v>1980</v>
      </c>
      <c r="J2105" s="2">
        <v>1981</v>
      </c>
      <c r="K2105" s="3">
        <v>43677</v>
      </c>
      <c r="L2105" s="2">
        <v>0</v>
      </c>
      <c r="M2105" s="2" t="s">
        <v>28</v>
      </c>
      <c r="N2105" s="2">
        <v>64</v>
      </c>
      <c r="O2105" s="2">
        <v>25.53</v>
      </c>
      <c r="P2105" s="2">
        <v>64.33</v>
      </c>
      <c r="Q2105" s="2">
        <v>102.06</v>
      </c>
      <c r="R2105" s="2">
        <v>198.12</v>
      </c>
      <c r="S2105" s="2">
        <v>198.12</v>
      </c>
      <c r="T2105" s="2">
        <v>26</v>
      </c>
      <c r="U2105" s="2">
        <v>44</v>
      </c>
      <c r="V2105" s="2" t="s">
        <v>28</v>
      </c>
      <c r="X2105" s="2"/>
      <c r="Y2105" s="2"/>
    </row>
    <row r="2106" spans="1:26" x14ac:dyDescent="0.25">
      <c r="A2106">
        <v>2105</v>
      </c>
      <c r="B2106" t="s">
        <v>2130</v>
      </c>
      <c r="C2106" s="1">
        <v>30739</v>
      </c>
      <c r="D2106" t="s">
        <v>23</v>
      </c>
      <c r="E2106" s="2" t="s">
        <v>169</v>
      </c>
      <c r="F2106" s="2" t="s">
        <v>34</v>
      </c>
      <c r="G2106" s="2" t="s">
        <v>26</v>
      </c>
      <c r="H2106" s="3">
        <v>39024</v>
      </c>
      <c r="I2106" s="2">
        <v>2006</v>
      </c>
      <c r="J2106" s="2">
        <v>2007</v>
      </c>
      <c r="K2106" s="3">
        <v>43677</v>
      </c>
      <c r="L2106" s="2">
        <v>0</v>
      </c>
      <c r="M2106" s="2" t="s">
        <v>28</v>
      </c>
      <c r="N2106" s="2">
        <v>35</v>
      </c>
      <c r="O2106" s="2">
        <v>22.68</v>
      </c>
      <c r="P2106" s="2">
        <v>35.42</v>
      </c>
      <c r="Q2106" s="2">
        <v>104.33</v>
      </c>
      <c r="R2106" s="2">
        <v>198.12</v>
      </c>
      <c r="S2106" s="2">
        <v>198.12</v>
      </c>
      <c r="T2106" s="2">
        <v>26.58</v>
      </c>
      <c r="U2106" s="2">
        <v>68</v>
      </c>
      <c r="V2106" s="2" t="s">
        <v>28</v>
      </c>
      <c r="X2106" s="2"/>
      <c r="Y2106" s="2"/>
    </row>
    <row r="2107" spans="1:26" x14ac:dyDescent="0.25">
      <c r="A2107">
        <v>2106</v>
      </c>
      <c r="B2107" t="s">
        <v>2131</v>
      </c>
      <c r="C2107" s="1">
        <v>17165</v>
      </c>
      <c r="D2107" t="s">
        <v>23</v>
      </c>
      <c r="E2107" s="2" t="s">
        <v>169</v>
      </c>
      <c r="F2107" s="2" t="s">
        <v>34</v>
      </c>
      <c r="G2107" s="2" t="s">
        <v>30</v>
      </c>
      <c r="H2107" s="3">
        <v>25505</v>
      </c>
      <c r="I2107" s="2">
        <v>1969</v>
      </c>
      <c r="J2107" s="2">
        <v>1971</v>
      </c>
      <c r="K2107" s="3">
        <v>43677</v>
      </c>
      <c r="L2107" s="2">
        <v>0</v>
      </c>
      <c r="M2107" s="2" t="s">
        <v>28</v>
      </c>
      <c r="N2107" s="2">
        <v>72</v>
      </c>
      <c r="O2107" s="2">
        <v>22.83</v>
      </c>
      <c r="P2107" s="2">
        <v>72.59</v>
      </c>
      <c r="Q2107" s="2">
        <v>97.52</v>
      </c>
      <c r="R2107" s="2">
        <v>198.12</v>
      </c>
      <c r="S2107" s="2">
        <v>198.12</v>
      </c>
      <c r="T2107" s="2">
        <v>24.85</v>
      </c>
      <c r="U2107" s="2">
        <v>74</v>
      </c>
      <c r="V2107" s="2" t="s">
        <v>27</v>
      </c>
      <c r="X2107" s="2"/>
      <c r="Y2107" s="2"/>
    </row>
    <row r="2108" spans="1:26" x14ac:dyDescent="0.25">
      <c r="A2108">
        <v>2107</v>
      </c>
      <c r="B2108" t="s">
        <v>2132</v>
      </c>
      <c r="C2108" s="1">
        <v>14266</v>
      </c>
      <c r="D2108" t="s">
        <v>23</v>
      </c>
      <c r="E2108" s="2" t="s">
        <v>169</v>
      </c>
      <c r="F2108" s="2" t="s">
        <v>34</v>
      </c>
      <c r="G2108" s="2" t="s">
        <v>26</v>
      </c>
      <c r="H2108" s="3">
        <v>22588</v>
      </c>
      <c r="I2108" s="2">
        <v>1961</v>
      </c>
      <c r="J2108" s="2">
        <v>1962</v>
      </c>
      <c r="K2108" s="3">
        <v>28962</v>
      </c>
      <c r="L2108" s="2">
        <v>1</v>
      </c>
      <c r="M2108" s="2" t="s">
        <v>27</v>
      </c>
      <c r="N2108" s="2">
        <v>40</v>
      </c>
      <c r="O2108" s="2">
        <v>22.78</v>
      </c>
      <c r="P2108" s="2">
        <v>40.24</v>
      </c>
      <c r="Q2108" s="2">
        <v>95.25</v>
      </c>
      <c r="R2108" s="2">
        <v>198.12</v>
      </c>
      <c r="S2108" s="2">
        <v>198.12</v>
      </c>
      <c r="T2108" s="2">
        <v>24.27</v>
      </c>
      <c r="U2108" s="2">
        <v>4</v>
      </c>
      <c r="V2108" s="2" t="s">
        <v>28</v>
      </c>
      <c r="W2108" s="2" t="s">
        <v>4402</v>
      </c>
      <c r="X2108" s="2" t="str">
        <f>V2108</f>
        <v>No</v>
      </c>
      <c r="Y2108" s="2" t="s">
        <v>4459</v>
      </c>
      <c r="Z2108" s="2" t="s">
        <v>4902</v>
      </c>
    </row>
    <row r="2109" spans="1:26" x14ac:dyDescent="0.25">
      <c r="A2109">
        <v>2108</v>
      </c>
      <c r="B2109" t="s">
        <v>2133</v>
      </c>
      <c r="C2109" s="1">
        <v>27564</v>
      </c>
      <c r="D2109" t="s">
        <v>23</v>
      </c>
      <c r="E2109" s="2" t="s">
        <v>1363</v>
      </c>
      <c r="F2109" s="2" t="s">
        <v>34</v>
      </c>
      <c r="G2109" s="2" t="s">
        <v>26</v>
      </c>
      <c r="H2109" s="3">
        <v>35741</v>
      </c>
      <c r="I2109" s="2">
        <v>1997</v>
      </c>
      <c r="J2109" s="2">
        <v>2012</v>
      </c>
      <c r="K2109" s="3">
        <v>43677</v>
      </c>
      <c r="L2109" s="2">
        <v>0</v>
      </c>
      <c r="M2109" s="2" t="s">
        <v>28</v>
      </c>
      <c r="N2109" s="2">
        <v>44</v>
      </c>
      <c r="O2109" s="2">
        <v>22.39</v>
      </c>
      <c r="P2109" s="2">
        <v>44.11</v>
      </c>
      <c r="Q2109" s="2">
        <v>97.52</v>
      </c>
      <c r="R2109" s="2">
        <v>198.12</v>
      </c>
      <c r="S2109" s="2">
        <v>198.12</v>
      </c>
      <c r="T2109" s="2">
        <v>24.85</v>
      </c>
      <c r="U2109" s="2">
        <v>494</v>
      </c>
      <c r="V2109" s="2" t="s">
        <v>28</v>
      </c>
      <c r="X2109" s="2"/>
      <c r="Y2109" s="2"/>
    </row>
    <row r="2110" spans="1:26" x14ac:dyDescent="0.25">
      <c r="A2110">
        <v>2109</v>
      </c>
      <c r="B2110" t="s">
        <v>2134</v>
      </c>
      <c r="C2110" s="1">
        <v>20201</v>
      </c>
      <c r="D2110" t="s">
        <v>23</v>
      </c>
      <c r="E2110" s="2" t="s">
        <v>4374</v>
      </c>
      <c r="F2110" s="2" t="s">
        <v>34</v>
      </c>
      <c r="G2110" s="2" t="s">
        <v>26</v>
      </c>
      <c r="H2110" s="3">
        <v>28059</v>
      </c>
      <c r="I2110" s="2">
        <v>1976</v>
      </c>
      <c r="J2110" s="2">
        <v>1982</v>
      </c>
      <c r="K2110" s="3">
        <v>43677</v>
      </c>
      <c r="L2110" s="2">
        <v>0</v>
      </c>
      <c r="M2110" s="2" t="s">
        <v>28</v>
      </c>
      <c r="N2110" s="2">
        <v>64</v>
      </c>
      <c r="O2110" s="2">
        <v>21.51</v>
      </c>
      <c r="P2110" s="2">
        <v>64.27</v>
      </c>
      <c r="Q2110" s="2">
        <v>90.72</v>
      </c>
      <c r="R2110" s="2">
        <v>198.12</v>
      </c>
      <c r="S2110" s="2">
        <v>198.12</v>
      </c>
      <c r="T2110" s="2">
        <v>23.11</v>
      </c>
      <c r="U2110" s="2">
        <v>452</v>
      </c>
      <c r="V2110" s="2" t="s">
        <v>28</v>
      </c>
      <c r="X2110" s="2"/>
      <c r="Y2110" s="2"/>
    </row>
    <row r="2111" spans="1:26" x14ac:dyDescent="0.25">
      <c r="A2111">
        <v>2110</v>
      </c>
      <c r="B2111" t="s">
        <v>2135</v>
      </c>
      <c r="C2111" s="1">
        <v>17821</v>
      </c>
      <c r="D2111" t="s">
        <v>23</v>
      </c>
      <c r="E2111" s="2" t="s">
        <v>169</v>
      </c>
      <c r="F2111" s="2" t="s">
        <v>34</v>
      </c>
      <c r="G2111" s="2" t="s">
        <v>26</v>
      </c>
      <c r="H2111" s="3">
        <v>26585</v>
      </c>
      <c r="I2111" s="2">
        <v>1972</v>
      </c>
      <c r="J2111" s="2">
        <v>1974</v>
      </c>
      <c r="K2111" s="3">
        <v>29997</v>
      </c>
      <c r="L2111" s="2">
        <v>1</v>
      </c>
      <c r="M2111" s="2" t="s">
        <v>27</v>
      </c>
      <c r="N2111" s="2">
        <v>33</v>
      </c>
      <c r="O2111" s="2">
        <v>23.99</v>
      </c>
      <c r="P2111" s="2">
        <v>33.340000000000003</v>
      </c>
      <c r="Q2111" s="2">
        <v>99.79</v>
      </c>
      <c r="R2111" s="2">
        <v>198.12</v>
      </c>
      <c r="S2111" s="2">
        <v>198.12</v>
      </c>
      <c r="T2111" s="2">
        <v>25.42</v>
      </c>
      <c r="U2111" s="2">
        <v>25</v>
      </c>
      <c r="V2111" s="2" t="s">
        <v>28</v>
      </c>
      <c r="W2111" s="2" t="s">
        <v>4384</v>
      </c>
      <c r="X2111" s="2" t="str">
        <f>V2111</f>
        <v>No</v>
      </c>
      <c r="Y2111" s="2" t="s">
        <v>4391</v>
      </c>
      <c r="Z2111" s="2" t="s">
        <v>4896</v>
      </c>
    </row>
    <row r="2112" spans="1:26" x14ac:dyDescent="0.25">
      <c r="A2112">
        <v>2111</v>
      </c>
      <c r="B2112" t="s">
        <v>2136</v>
      </c>
      <c r="C2112" s="1">
        <v>12042</v>
      </c>
      <c r="D2112" t="s">
        <v>23</v>
      </c>
      <c r="E2112" s="2" t="s">
        <v>280</v>
      </c>
      <c r="F2112" s="2" t="s">
        <v>34</v>
      </c>
      <c r="G2112" s="2" t="s">
        <v>30</v>
      </c>
      <c r="H2112" s="3">
        <v>20755</v>
      </c>
      <c r="I2112" s="2">
        <v>1956</v>
      </c>
      <c r="J2112" s="2">
        <v>1958</v>
      </c>
      <c r="K2112" s="3">
        <v>41940</v>
      </c>
      <c r="L2112" s="2">
        <v>1</v>
      </c>
      <c r="M2112" s="2" t="s">
        <v>27</v>
      </c>
      <c r="N2112" s="2">
        <v>81</v>
      </c>
      <c r="O2112" s="2">
        <v>23.85</v>
      </c>
      <c r="P2112" s="2">
        <v>81.86</v>
      </c>
      <c r="Q2112" s="2">
        <v>90.72</v>
      </c>
      <c r="R2112" s="2">
        <v>198.12</v>
      </c>
      <c r="S2112" s="2">
        <v>198.12</v>
      </c>
      <c r="T2112" s="2">
        <v>23.11</v>
      </c>
      <c r="U2112" s="2">
        <v>138</v>
      </c>
      <c r="V2112" s="2" t="s">
        <v>28</v>
      </c>
      <c r="X2112" s="2" t="str">
        <f>V2112</f>
        <v>No</v>
      </c>
      <c r="Y2112" s="2" t="s">
        <v>4401</v>
      </c>
      <c r="Z2112" s="2" t="s">
        <v>4469</v>
      </c>
    </row>
    <row r="2113" spans="1:26" x14ac:dyDescent="0.25">
      <c r="A2113">
        <v>2112</v>
      </c>
      <c r="B2113" t="s">
        <v>2136</v>
      </c>
      <c r="C2113" s="1">
        <v>21010</v>
      </c>
      <c r="D2113" t="s">
        <v>23</v>
      </c>
      <c r="E2113" s="2" t="s">
        <v>772</v>
      </c>
      <c r="F2113" s="2" t="s">
        <v>34</v>
      </c>
      <c r="G2113" s="2" t="s">
        <v>30</v>
      </c>
      <c r="H2113" s="3">
        <v>29140</v>
      </c>
      <c r="I2113" s="2">
        <v>1979</v>
      </c>
      <c r="J2113" s="2">
        <v>1990</v>
      </c>
      <c r="K2113" s="3">
        <v>43677</v>
      </c>
      <c r="L2113" s="2">
        <v>0</v>
      </c>
      <c r="M2113" s="2" t="s">
        <v>28</v>
      </c>
      <c r="N2113" s="2">
        <v>62</v>
      </c>
      <c r="O2113" s="2">
        <v>22.26</v>
      </c>
      <c r="P2113" s="2">
        <v>62.06</v>
      </c>
      <c r="Q2113" s="2">
        <v>90.72</v>
      </c>
      <c r="R2113" s="2">
        <v>198.12</v>
      </c>
      <c r="S2113" s="2">
        <v>198.12</v>
      </c>
      <c r="T2113" s="2">
        <v>23.11</v>
      </c>
      <c r="U2113" s="2">
        <v>784</v>
      </c>
      <c r="V2113" s="2" t="s">
        <v>28</v>
      </c>
      <c r="X2113" s="2"/>
      <c r="Y2113" s="2"/>
    </row>
    <row r="2114" spans="1:26" x14ac:dyDescent="0.25">
      <c r="A2114">
        <v>2113</v>
      </c>
      <c r="B2114" t="s">
        <v>2137</v>
      </c>
      <c r="C2114" s="1">
        <v>5847</v>
      </c>
      <c r="D2114" t="s">
        <v>23</v>
      </c>
      <c r="E2114" s="2" t="s">
        <v>80</v>
      </c>
      <c r="F2114" s="2" t="s">
        <v>34</v>
      </c>
      <c r="G2114" s="2" t="s">
        <v>30</v>
      </c>
      <c r="H2114" s="3">
        <v>17840</v>
      </c>
      <c r="I2114" s="2">
        <v>1948</v>
      </c>
      <c r="J2114" s="2">
        <v>1949</v>
      </c>
      <c r="K2114" s="3">
        <v>30072</v>
      </c>
      <c r="L2114" s="2">
        <v>1</v>
      </c>
      <c r="M2114" s="2" t="s">
        <v>27</v>
      </c>
      <c r="N2114" s="2">
        <v>66</v>
      </c>
      <c r="O2114" s="2">
        <v>32.840000000000003</v>
      </c>
      <c r="P2114" s="2">
        <v>66.319999999999993</v>
      </c>
      <c r="Q2114" s="2">
        <v>99.79</v>
      </c>
      <c r="R2114" s="2">
        <v>198.12</v>
      </c>
      <c r="S2114" s="2">
        <v>198.12</v>
      </c>
      <c r="T2114" s="2">
        <v>25.42</v>
      </c>
      <c r="U2114" s="2">
        <v>54</v>
      </c>
      <c r="V2114" s="2" t="s">
        <v>27</v>
      </c>
      <c r="W2114" s="2" t="s">
        <v>4399</v>
      </c>
      <c r="X2114" s="2" t="str">
        <f>V2114</f>
        <v>Yes</v>
      </c>
      <c r="Y2114" s="2" t="s">
        <v>4401</v>
      </c>
      <c r="Z2114" s="2" t="s">
        <v>4469</v>
      </c>
    </row>
    <row r="2115" spans="1:26" x14ac:dyDescent="0.25">
      <c r="A2115">
        <v>2114</v>
      </c>
      <c r="B2115" t="s">
        <v>2138</v>
      </c>
      <c r="C2115" s="1">
        <v>26020</v>
      </c>
      <c r="D2115" t="s">
        <v>23</v>
      </c>
      <c r="E2115" s="2" t="s">
        <v>1363</v>
      </c>
      <c r="F2115" s="2" t="s">
        <v>34</v>
      </c>
      <c r="G2115" s="2" t="s">
        <v>26</v>
      </c>
      <c r="H2115" s="3">
        <v>34642</v>
      </c>
      <c r="I2115" s="2">
        <v>1994</v>
      </c>
      <c r="J2115" s="2">
        <v>2005</v>
      </c>
      <c r="K2115" s="3">
        <v>43677</v>
      </c>
      <c r="L2115" s="2">
        <v>0</v>
      </c>
      <c r="M2115" s="2" t="s">
        <v>28</v>
      </c>
      <c r="N2115" s="2">
        <v>48</v>
      </c>
      <c r="O2115" s="2">
        <v>23.61</v>
      </c>
      <c r="P2115" s="2">
        <v>48.34</v>
      </c>
      <c r="Q2115" s="2">
        <v>88.45</v>
      </c>
      <c r="R2115" s="2">
        <v>198.12</v>
      </c>
      <c r="S2115" s="2">
        <v>198.12</v>
      </c>
      <c r="T2115" s="2">
        <v>22.53</v>
      </c>
      <c r="U2115" s="2">
        <v>733</v>
      </c>
      <c r="V2115" s="2" t="s">
        <v>28</v>
      </c>
      <c r="X2115" s="2"/>
      <c r="Y2115" s="2"/>
    </row>
    <row r="2116" spans="1:26" x14ac:dyDescent="0.25">
      <c r="A2116">
        <v>2115</v>
      </c>
      <c r="B2116" t="s">
        <v>2139</v>
      </c>
      <c r="C2116" s="1">
        <v>20744</v>
      </c>
      <c r="D2116" t="s">
        <v>23</v>
      </c>
      <c r="E2116" s="2" t="s">
        <v>772</v>
      </c>
      <c r="F2116" s="2" t="s">
        <v>34</v>
      </c>
      <c r="G2116" s="2" t="s">
        <v>30</v>
      </c>
      <c r="H2116" s="3">
        <v>28776</v>
      </c>
      <c r="I2116" s="2">
        <v>1978</v>
      </c>
      <c r="J2116" s="2">
        <v>1984</v>
      </c>
      <c r="K2116" s="3">
        <v>43677</v>
      </c>
      <c r="L2116" s="2">
        <v>0</v>
      </c>
      <c r="M2116" s="2" t="s">
        <v>28</v>
      </c>
      <c r="N2116" s="2">
        <v>62</v>
      </c>
      <c r="O2116" s="2">
        <v>21.99</v>
      </c>
      <c r="P2116" s="2">
        <v>62.79</v>
      </c>
      <c r="Q2116" s="2">
        <v>92.99</v>
      </c>
      <c r="R2116" s="2">
        <v>198.12</v>
      </c>
      <c r="S2116" s="2">
        <v>198.12</v>
      </c>
      <c r="T2116" s="2">
        <v>23.69</v>
      </c>
      <c r="U2116" s="2">
        <v>345</v>
      </c>
      <c r="V2116" s="2" t="s">
        <v>28</v>
      </c>
      <c r="X2116" s="2"/>
      <c r="Y2116" s="2"/>
    </row>
    <row r="2117" spans="1:26" x14ac:dyDescent="0.25">
      <c r="A2117">
        <v>2116</v>
      </c>
      <c r="B2117" t="s">
        <v>2140</v>
      </c>
      <c r="C2117" s="1">
        <v>29989</v>
      </c>
      <c r="D2117" t="s">
        <v>23</v>
      </c>
      <c r="E2117" s="2" t="s">
        <v>772</v>
      </c>
      <c r="F2117" s="2" t="s">
        <v>25</v>
      </c>
      <c r="G2117" s="2" t="s">
        <v>26</v>
      </c>
      <c r="H2117" s="3">
        <v>37923</v>
      </c>
      <c r="I2117" s="2">
        <v>2003</v>
      </c>
      <c r="J2117" s="2">
        <v>2013</v>
      </c>
      <c r="K2117" s="3">
        <v>43677</v>
      </c>
      <c r="L2117" s="2">
        <v>0</v>
      </c>
      <c r="M2117" s="2" t="s">
        <v>28</v>
      </c>
      <c r="N2117" s="2">
        <v>37</v>
      </c>
      <c r="O2117" s="2">
        <v>21.72</v>
      </c>
      <c r="P2117" s="2">
        <v>37.479999999999997</v>
      </c>
      <c r="Q2117" s="2">
        <v>97.52</v>
      </c>
      <c r="R2117" s="2">
        <v>198.12</v>
      </c>
      <c r="S2117" s="2">
        <v>198.12</v>
      </c>
      <c r="T2117" s="2">
        <v>24.85</v>
      </c>
      <c r="U2117" s="2">
        <v>557</v>
      </c>
      <c r="V2117" s="2" t="s">
        <v>28</v>
      </c>
      <c r="X2117" s="2"/>
      <c r="Y2117" s="2"/>
    </row>
    <row r="2118" spans="1:26" x14ac:dyDescent="0.25">
      <c r="A2118">
        <v>2117</v>
      </c>
      <c r="B2118" t="s">
        <v>2141</v>
      </c>
      <c r="C2118" s="1">
        <v>12658</v>
      </c>
      <c r="D2118" t="s">
        <v>23</v>
      </c>
      <c r="E2118" s="2" t="s">
        <v>121</v>
      </c>
      <c r="F2118" s="2" t="s">
        <v>34</v>
      </c>
      <c r="G2118" s="2" t="s">
        <v>30</v>
      </c>
      <c r="H2118" s="3">
        <v>20755</v>
      </c>
      <c r="I2118" s="2">
        <v>1956</v>
      </c>
      <c r="J2118" s="2">
        <v>1963</v>
      </c>
      <c r="K2118" s="3">
        <v>38119</v>
      </c>
      <c r="L2118" s="2">
        <v>1</v>
      </c>
      <c r="M2118" s="2" t="s">
        <v>27</v>
      </c>
      <c r="N2118" s="2">
        <v>69</v>
      </c>
      <c r="O2118" s="2">
        <v>22.17</v>
      </c>
      <c r="P2118" s="2">
        <v>69.709999999999994</v>
      </c>
      <c r="Q2118" s="2">
        <v>104.33</v>
      </c>
      <c r="R2118" s="2">
        <v>198.12</v>
      </c>
      <c r="S2118" s="2">
        <v>198.12</v>
      </c>
      <c r="T2118" s="2">
        <v>26.58</v>
      </c>
      <c r="U2118" s="2">
        <v>413</v>
      </c>
      <c r="V2118" s="2" t="s">
        <v>28</v>
      </c>
      <c r="W2118" s="2" t="s">
        <v>4384</v>
      </c>
      <c r="X2118" s="2" t="str">
        <f>V2118</f>
        <v>No</v>
      </c>
      <c r="Y2118" s="2" t="s">
        <v>4546</v>
      </c>
      <c r="Z2118" s="2" t="s">
        <v>4901</v>
      </c>
    </row>
    <row r="2119" spans="1:26" x14ac:dyDescent="0.25">
      <c r="A2119">
        <v>2118</v>
      </c>
      <c r="B2119" t="s">
        <v>2142</v>
      </c>
      <c r="C2119" s="1">
        <v>32212</v>
      </c>
      <c r="D2119" t="s">
        <v>23</v>
      </c>
      <c r="E2119" s="2" t="s">
        <v>772</v>
      </c>
      <c r="F2119" s="2" t="s">
        <v>34</v>
      </c>
      <c r="G2119" s="2" t="s">
        <v>26</v>
      </c>
      <c r="H2119" s="3">
        <v>40488</v>
      </c>
      <c r="I2119" s="2">
        <v>2010</v>
      </c>
      <c r="J2119" s="2">
        <v>2019</v>
      </c>
      <c r="K2119" s="3">
        <v>43677</v>
      </c>
      <c r="L2119" s="2">
        <v>0</v>
      </c>
      <c r="M2119" s="2" t="s">
        <v>28</v>
      </c>
      <c r="N2119" s="2">
        <v>31</v>
      </c>
      <c r="O2119" s="2">
        <v>22.66</v>
      </c>
      <c r="P2119" s="2">
        <v>31.39</v>
      </c>
      <c r="Q2119" s="2">
        <v>99.79</v>
      </c>
      <c r="R2119" s="2">
        <v>198.12</v>
      </c>
      <c r="S2119" s="2">
        <v>200.66</v>
      </c>
      <c r="T2119" s="2">
        <v>25.42</v>
      </c>
      <c r="U2119" s="2">
        <v>265</v>
      </c>
      <c r="V2119" s="2" t="s">
        <v>28</v>
      </c>
      <c r="X2119" s="2"/>
      <c r="Y2119" s="2"/>
    </row>
    <row r="2120" spans="1:26" x14ac:dyDescent="0.25">
      <c r="A2120">
        <v>2119</v>
      </c>
      <c r="B2120" t="s">
        <v>2143</v>
      </c>
      <c r="C2120" s="1">
        <v>30331</v>
      </c>
      <c r="D2120" t="s">
        <v>23</v>
      </c>
      <c r="E2120" s="2" t="s">
        <v>169</v>
      </c>
      <c r="F2120" s="2" t="s">
        <v>34</v>
      </c>
      <c r="G2120" s="2" t="s">
        <v>26</v>
      </c>
      <c r="H2120" s="3">
        <v>39035</v>
      </c>
      <c r="I2120" s="2">
        <v>2006</v>
      </c>
      <c r="J2120" s="2">
        <v>2007</v>
      </c>
      <c r="K2120" s="3">
        <v>43677</v>
      </c>
      <c r="L2120" s="2">
        <v>0</v>
      </c>
      <c r="M2120" s="2" t="s">
        <v>28</v>
      </c>
      <c r="N2120" s="2">
        <v>36</v>
      </c>
      <c r="O2120" s="2">
        <v>23.83</v>
      </c>
      <c r="P2120" s="2">
        <v>36.54</v>
      </c>
      <c r="Q2120" s="2">
        <v>106.59</v>
      </c>
      <c r="R2120" s="2">
        <v>198.12</v>
      </c>
      <c r="S2120" s="2">
        <v>198.12</v>
      </c>
      <c r="T2120" s="2">
        <v>27.16</v>
      </c>
      <c r="U2120" s="2">
        <v>3</v>
      </c>
      <c r="V2120" s="2" t="s">
        <v>28</v>
      </c>
      <c r="X2120" s="2"/>
      <c r="Y2120" s="2"/>
    </row>
    <row r="2121" spans="1:26" x14ac:dyDescent="0.25">
      <c r="A2121">
        <v>2120</v>
      </c>
      <c r="B2121" t="s">
        <v>2144</v>
      </c>
      <c r="C2121" s="1">
        <v>20825</v>
      </c>
      <c r="D2121" t="s">
        <v>23</v>
      </c>
      <c r="E2121" s="2" t="s">
        <v>1363</v>
      </c>
      <c r="F2121" s="2" t="s">
        <v>34</v>
      </c>
      <c r="G2121" s="2" t="s">
        <v>26</v>
      </c>
      <c r="H2121" s="3">
        <v>29518</v>
      </c>
      <c r="I2121" s="2">
        <v>1980</v>
      </c>
      <c r="J2121" s="2">
        <v>1981</v>
      </c>
      <c r="K2121" s="3">
        <v>43677</v>
      </c>
      <c r="L2121" s="2">
        <v>0</v>
      </c>
      <c r="M2121" s="2" t="s">
        <v>28</v>
      </c>
      <c r="N2121" s="2">
        <v>62</v>
      </c>
      <c r="O2121" s="2">
        <v>23.8</v>
      </c>
      <c r="P2121" s="2">
        <v>62.57</v>
      </c>
      <c r="Q2121" s="2">
        <v>86.18</v>
      </c>
      <c r="R2121" s="2">
        <v>198.12</v>
      </c>
      <c r="S2121" s="2">
        <v>198.12</v>
      </c>
      <c r="T2121" s="2">
        <v>21.96</v>
      </c>
      <c r="U2121" s="2">
        <v>5</v>
      </c>
      <c r="V2121" s="2" t="s">
        <v>28</v>
      </c>
      <c r="X2121" s="2"/>
      <c r="Y2121" s="2"/>
    </row>
    <row r="2122" spans="1:26" x14ac:dyDescent="0.25">
      <c r="A2122">
        <v>2121</v>
      </c>
      <c r="B2122" t="s">
        <v>2145</v>
      </c>
      <c r="C2122" s="1">
        <v>8325</v>
      </c>
      <c r="D2122" t="s">
        <v>23</v>
      </c>
      <c r="E2122" s="2" t="s">
        <v>80</v>
      </c>
      <c r="F2122" s="2" t="s">
        <v>34</v>
      </c>
      <c r="G2122" s="2" t="s">
        <v>26</v>
      </c>
      <c r="H2122" s="3">
        <v>17836</v>
      </c>
      <c r="I2122" s="2">
        <v>1948</v>
      </c>
      <c r="J2122" s="2">
        <v>1949</v>
      </c>
      <c r="K2122" s="3">
        <v>38932</v>
      </c>
      <c r="L2122" s="2">
        <v>1</v>
      </c>
      <c r="M2122" s="2" t="s">
        <v>27</v>
      </c>
      <c r="N2122" s="2">
        <v>83</v>
      </c>
      <c r="O2122" s="2">
        <v>26.04</v>
      </c>
      <c r="P2122" s="2">
        <v>83.8</v>
      </c>
      <c r="Q2122" s="2">
        <v>95.25</v>
      </c>
      <c r="R2122" s="2">
        <v>198.12</v>
      </c>
      <c r="S2122" s="2">
        <v>198.12</v>
      </c>
      <c r="T2122" s="2">
        <v>24.27</v>
      </c>
      <c r="U2122" s="2">
        <v>23</v>
      </c>
      <c r="V2122" s="2" t="s">
        <v>28</v>
      </c>
      <c r="X2122" s="2" t="str">
        <f>V2122</f>
        <v>No</v>
      </c>
      <c r="Y2122" s="2" t="s">
        <v>4401</v>
      </c>
      <c r="Z2122" s="2" t="s">
        <v>4469</v>
      </c>
    </row>
    <row r="2123" spans="1:26" x14ac:dyDescent="0.25">
      <c r="A2123">
        <v>2122</v>
      </c>
      <c r="B2123" t="s">
        <v>2146</v>
      </c>
      <c r="C2123" s="1">
        <v>21245</v>
      </c>
      <c r="D2123" t="s">
        <v>23</v>
      </c>
      <c r="E2123" s="2" t="s">
        <v>280</v>
      </c>
      <c r="F2123" s="2" t="s">
        <v>34</v>
      </c>
      <c r="G2123" s="2" t="s">
        <v>30</v>
      </c>
      <c r="H2123" s="3">
        <v>29511</v>
      </c>
      <c r="I2123" s="2">
        <v>1980</v>
      </c>
      <c r="J2123" s="2">
        <v>1981</v>
      </c>
      <c r="K2123" s="3">
        <v>43677</v>
      </c>
      <c r="L2123" s="2">
        <v>0</v>
      </c>
      <c r="M2123" s="2" t="s">
        <v>28</v>
      </c>
      <c r="N2123" s="2">
        <v>61</v>
      </c>
      <c r="O2123" s="2">
        <v>22.63</v>
      </c>
      <c r="P2123" s="2">
        <v>61.42</v>
      </c>
      <c r="Q2123" s="2">
        <v>99.79</v>
      </c>
      <c r="R2123" s="2">
        <v>198.12</v>
      </c>
      <c r="S2123" s="2">
        <v>198.12</v>
      </c>
      <c r="T2123" s="2">
        <v>25.42</v>
      </c>
      <c r="U2123" s="2">
        <v>25</v>
      </c>
      <c r="V2123" s="2" t="s">
        <v>28</v>
      </c>
      <c r="X2123" s="2"/>
      <c r="Y2123" s="2"/>
    </row>
    <row r="2124" spans="1:26" x14ac:dyDescent="0.25">
      <c r="A2124">
        <v>2123</v>
      </c>
      <c r="B2124" t="s">
        <v>2147</v>
      </c>
      <c r="C2124" s="1">
        <v>8353</v>
      </c>
      <c r="D2124" t="s">
        <v>23</v>
      </c>
      <c r="E2124" s="2" t="s">
        <v>80</v>
      </c>
      <c r="F2124" s="2" t="s">
        <v>34</v>
      </c>
      <c r="G2124" s="2" t="s">
        <v>30</v>
      </c>
      <c r="H2124" s="3">
        <v>18205</v>
      </c>
      <c r="I2124" s="2">
        <v>1949</v>
      </c>
      <c r="J2124" s="2">
        <v>1955</v>
      </c>
      <c r="K2124" s="3">
        <v>39762</v>
      </c>
      <c r="L2124" s="2">
        <v>1</v>
      </c>
      <c r="M2124" s="2" t="s">
        <v>27</v>
      </c>
      <c r="N2124" s="2">
        <v>85</v>
      </c>
      <c r="O2124" s="2">
        <v>26.97</v>
      </c>
      <c r="P2124" s="2">
        <v>85.99</v>
      </c>
      <c r="Q2124" s="2">
        <v>99.79</v>
      </c>
      <c r="R2124" s="2">
        <v>198.12</v>
      </c>
      <c r="S2124" s="2">
        <v>198.12</v>
      </c>
      <c r="T2124" s="2">
        <v>25.42</v>
      </c>
      <c r="U2124" s="2">
        <v>343</v>
      </c>
      <c r="V2124" s="2" t="s">
        <v>28</v>
      </c>
      <c r="W2124" s="2" t="s">
        <v>4399</v>
      </c>
      <c r="X2124" s="2" t="str">
        <f>V2124</f>
        <v>No</v>
      </c>
      <c r="Y2124" s="2" t="s">
        <v>4401</v>
      </c>
      <c r="Z2124" s="2" t="s">
        <v>4469</v>
      </c>
    </row>
    <row r="2125" spans="1:26" x14ac:dyDescent="0.25">
      <c r="A2125">
        <v>2124</v>
      </c>
      <c r="B2125" t="s">
        <v>2148</v>
      </c>
      <c r="C2125" s="1">
        <v>18351</v>
      </c>
      <c r="D2125" t="s">
        <v>23</v>
      </c>
      <c r="E2125" s="2" t="s">
        <v>280</v>
      </c>
      <c r="F2125" s="2" t="s">
        <v>34</v>
      </c>
      <c r="G2125" s="2" t="s">
        <v>26</v>
      </c>
      <c r="H2125" s="3">
        <v>26946</v>
      </c>
      <c r="I2125" s="2">
        <v>1973</v>
      </c>
      <c r="J2125" s="2">
        <v>1978</v>
      </c>
      <c r="K2125" s="3">
        <v>43677</v>
      </c>
      <c r="L2125" s="2">
        <v>0</v>
      </c>
      <c r="M2125" s="2" t="s">
        <v>28</v>
      </c>
      <c r="N2125" s="2">
        <v>69</v>
      </c>
      <c r="O2125" s="2">
        <v>23.53</v>
      </c>
      <c r="P2125" s="2">
        <v>69.34</v>
      </c>
      <c r="Q2125" s="2">
        <v>88.45</v>
      </c>
      <c r="R2125" s="2">
        <v>198.12</v>
      </c>
      <c r="S2125" s="2">
        <v>198.12</v>
      </c>
      <c r="T2125" s="2">
        <v>22.53</v>
      </c>
      <c r="U2125" s="2">
        <v>338</v>
      </c>
      <c r="V2125" s="2" t="s">
        <v>28</v>
      </c>
      <c r="X2125" s="2"/>
      <c r="Y2125" s="2"/>
    </row>
    <row r="2126" spans="1:26" x14ac:dyDescent="0.25">
      <c r="A2126">
        <v>2125</v>
      </c>
      <c r="B2126" t="s">
        <v>2149</v>
      </c>
      <c r="C2126" s="1">
        <v>29091</v>
      </c>
      <c r="D2126" t="s">
        <v>23</v>
      </c>
      <c r="E2126" s="2" t="s">
        <v>1363</v>
      </c>
      <c r="F2126" s="2" t="s">
        <v>34</v>
      </c>
      <c r="G2126" s="2" t="s">
        <v>26</v>
      </c>
      <c r="H2126" s="3">
        <v>36832</v>
      </c>
      <c r="I2126" s="2">
        <v>2000</v>
      </c>
      <c r="J2126" s="2">
        <v>2012</v>
      </c>
      <c r="K2126" s="3">
        <v>43677</v>
      </c>
      <c r="L2126" s="2">
        <v>0</v>
      </c>
      <c r="M2126" s="2" t="s">
        <v>28</v>
      </c>
      <c r="N2126" s="2">
        <v>39</v>
      </c>
      <c r="O2126" s="2">
        <v>21.19</v>
      </c>
      <c r="P2126" s="2">
        <v>39.93</v>
      </c>
      <c r="Q2126" s="2">
        <v>99.79</v>
      </c>
      <c r="R2126" s="2">
        <v>198.12</v>
      </c>
      <c r="S2126" s="2">
        <v>198.12</v>
      </c>
      <c r="T2126" s="2">
        <v>25.42</v>
      </c>
      <c r="U2126" s="2">
        <v>629</v>
      </c>
      <c r="V2126" s="2" t="s">
        <v>27</v>
      </c>
      <c r="X2126" s="2"/>
      <c r="Y2126" s="2"/>
    </row>
    <row r="2127" spans="1:26" x14ac:dyDescent="0.25">
      <c r="A2127">
        <v>2126</v>
      </c>
      <c r="B2127" t="s">
        <v>2150</v>
      </c>
      <c r="C2127" s="1">
        <v>20194</v>
      </c>
      <c r="D2127" t="s">
        <v>23</v>
      </c>
      <c r="E2127" s="2" t="s">
        <v>1363</v>
      </c>
      <c r="F2127" s="2" t="s">
        <v>34</v>
      </c>
      <c r="G2127" s="2" t="s">
        <v>26</v>
      </c>
      <c r="H2127" s="3">
        <v>28778</v>
      </c>
      <c r="I2127" s="2">
        <v>1978</v>
      </c>
      <c r="J2127" s="2">
        <v>1980</v>
      </c>
      <c r="K2127" s="3">
        <v>43677</v>
      </c>
      <c r="L2127" s="2">
        <v>0</v>
      </c>
      <c r="M2127" s="2" t="s">
        <v>28</v>
      </c>
      <c r="N2127" s="2">
        <v>64</v>
      </c>
      <c r="O2127" s="2">
        <v>23.5</v>
      </c>
      <c r="P2127" s="2">
        <v>64.290000000000006</v>
      </c>
      <c r="Q2127" s="2">
        <v>85.27</v>
      </c>
      <c r="R2127" s="2">
        <v>198.12</v>
      </c>
      <c r="S2127" s="2">
        <v>198.12</v>
      </c>
      <c r="T2127" s="2">
        <v>21.73</v>
      </c>
      <c r="U2127" s="2">
        <v>77</v>
      </c>
      <c r="V2127" s="2" t="s">
        <v>28</v>
      </c>
      <c r="X2127" s="2"/>
      <c r="Y2127" s="2"/>
    </row>
    <row r="2128" spans="1:26" x14ac:dyDescent="0.25">
      <c r="A2128">
        <v>2127</v>
      </c>
      <c r="B2128" t="s">
        <v>2151</v>
      </c>
      <c r="C2128" s="1">
        <v>16652</v>
      </c>
      <c r="D2128" t="s">
        <v>23</v>
      </c>
      <c r="E2128" s="2" t="s">
        <v>169</v>
      </c>
      <c r="F2128" s="2" t="s">
        <v>34</v>
      </c>
      <c r="G2128" s="2" t="s">
        <v>26</v>
      </c>
      <c r="H2128" s="3">
        <v>24763</v>
      </c>
      <c r="I2128" s="2">
        <v>1967</v>
      </c>
      <c r="J2128" s="2">
        <v>1968</v>
      </c>
      <c r="K2128" s="3">
        <v>43677</v>
      </c>
      <c r="L2128" s="2">
        <v>0</v>
      </c>
      <c r="M2128" s="2" t="s">
        <v>28</v>
      </c>
      <c r="N2128" s="2">
        <v>73</v>
      </c>
      <c r="O2128" s="2">
        <v>22.21</v>
      </c>
      <c r="P2128" s="2">
        <v>73.989999999999995</v>
      </c>
      <c r="Q2128" s="2">
        <v>95.25</v>
      </c>
      <c r="R2128" s="2">
        <v>198.12</v>
      </c>
      <c r="S2128" s="2">
        <v>198.12</v>
      </c>
      <c r="T2128" s="2">
        <v>24.27</v>
      </c>
      <c r="U2128" s="2">
        <v>6</v>
      </c>
      <c r="V2128" s="2" t="s">
        <v>28</v>
      </c>
      <c r="X2128" s="2"/>
      <c r="Y2128" s="2"/>
    </row>
    <row r="2129" spans="1:26" x14ac:dyDescent="0.25">
      <c r="A2129">
        <v>2128</v>
      </c>
      <c r="B2129" t="s">
        <v>2152</v>
      </c>
      <c r="C2129" s="1">
        <v>23423</v>
      </c>
      <c r="D2129" t="s">
        <v>23</v>
      </c>
      <c r="E2129" s="2" t="s">
        <v>169</v>
      </c>
      <c r="F2129" s="2" t="s">
        <v>34</v>
      </c>
      <c r="G2129" s="2" t="s">
        <v>26</v>
      </c>
      <c r="H2129" s="3">
        <v>32245</v>
      </c>
      <c r="I2129" s="2">
        <v>1987</v>
      </c>
      <c r="J2129" s="2">
        <v>1988</v>
      </c>
      <c r="K2129" s="3">
        <v>43677</v>
      </c>
      <c r="L2129" s="2">
        <v>0</v>
      </c>
      <c r="M2129" s="2" t="s">
        <v>28</v>
      </c>
      <c r="N2129" s="2">
        <v>55</v>
      </c>
      <c r="O2129" s="2">
        <v>24.15</v>
      </c>
      <c r="P2129" s="2">
        <v>55.45</v>
      </c>
      <c r="Q2129" s="2">
        <v>104.33</v>
      </c>
      <c r="R2129" s="2">
        <v>198.12</v>
      </c>
      <c r="S2129" s="2">
        <v>198.12</v>
      </c>
      <c r="T2129" s="2">
        <v>26.58</v>
      </c>
      <c r="U2129" s="2">
        <v>4</v>
      </c>
      <c r="V2129" s="2" t="s">
        <v>28</v>
      </c>
      <c r="X2129" s="2"/>
      <c r="Y2129" s="2"/>
    </row>
    <row r="2130" spans="1:26" x14ac:dyDescent="0.25">
      <c r="A2130">
        <v>2129</v>
      </c>
      <c r="B2130" t="s">
        <v>2153</v>
      </c>
      <c r="C2130" s="1">
        <v>26931</v>
      </c>
      <c r="D2130" t="s">
        <v>23</v>
      </c>
      <c r="E2130" s="2" t="s">
        <v>772</v>
      </c>
      <c r="F2130" s="2" t="s">
        <v>34</v>
      </c>
      <c r="G2130" s="2" t="s">
        <v>26</v>
      </c>
      <c r="H2130" s="3">
        <v>35734</v>
      </c>
      <c r="I2130" s="2">
        <v>1997</v>
      </c>
      <c r="J2130" s="2">
        <v>2000</v>
      </c>
      <c r="K2130" s="3">
        <v>43677</v>
      </c>
      <c r="L2130" s="2">
        <v>0</v>
      </c>
      <c r="M2130" s="2" t="s">
        <v>28</v>
      </c>
      <c r="N2130" s="2">
        <v>45</v>
      </c>
      <c r="O2130" s="2">
        <v>24.1</v>
      </c>
      <c r="P2130" s="2">
        <v>45.85</v>
      </c>
      <c r="Q2130" s="2">
        <v>102.06</v>
      </c>
      <c r="R2130" s="2">
        <v>198.12</v>
      </c>
      <c r="S2130" s="2">
        <v>198.12</v>
      </c>
      <c r="T2130" s="2">
        <v>26</v>
      </c>
      <c r="U2130" s="2">
        <v>72</v>
      </c>
      <c r="V2130" s="2" t="s">
        <v>28</v>
      </c>
      <c r="X2130" s="2"/>
      <c r="Y2130" s="2"/>
    </row>
    <row r="2131" spans="1:26" x14ac:dyDescent="0.25">
      <c r="A2131">
        <v>2130</v>
      </c>
      <c r="B2131" t="s">
        <v>1802</v>
      </c>
      <c r="C2131" s="1">
        <v>33239</v>
      </c>
      <c r="D2131" t="s">
        <v>23</v>
      </c>
      <c r="E2131" s="2" t="s">
        <v>1363</v>
      </c>
      <c r="F2131" s="2" t="s">
        <v>34</v>
      </c>
      <c r="G2131" s="2" t="s">
        <v>26</v>
      </c>
      <c r="H2131" s="3">
        <v>41590</v>
      </c>
      <c r="I2131" s="2">
        <v>2013</v>
      </c>
      <c r="J2131" s="2">
        <v>2015</v>
      </c>
      <c r="K2131" s="3">
        <v>43677</v>
      </c>
      <c r="L2131" s="2">
        <v>0</v>
      </c>
      <c r="M2131" s="2" t="s">
        <v>28</v>
      </c>
      <c r="N2131" s="2">
        <v>28</v>
      </c>
      <c r="O2131" s="2">
        <v>22.86</v>
      </c>
      <c r="P2131" s="2">
        <v>28.58</v>
      </c>
      <c r="Q2131" s="2">
        <v>93.44</v>
      </c>
      <c r="R2131" s="2">
        <v>198.12</v>
      </c>
      <c r="S2131" s="2">
        <v>198.12</v>
      </c>
      <c r="T2131" s="2">
        <v>23.81</v>
      </c>
      <c r="U2131" s="2">
        <v>16</v>
      </c>
      <c r="V2131" s="2" t="s">
        <v>28</v>
      </c>
      <c r="X2131" s="2"/>
      <c r="Y2131" s="2"/>
    </row>
    <row r="2132" spans="1:26" x14ac:dyDescent="0.25">
      <c r="A2132">
        <v>2131</v>
      </c>
      <c r="B2132" t="s">
        <v>2154</v>
      </c>
      <c r="C2132" s="1">
        <v>29606</v>
      </c>
      <c r="D2132" t="s">
        <v>23</v>
      </c>
      <c r="E2132" s="2" t="s">
        <v>1363</v>
      </c>
      <c r="F2132" s="2" t="s">
        <v>34</v>
      </c>
      <c r="G2132" s="2" t="s">
        <v>26</v>
      </c>
      <c r="H2132" s="3">
        <v>37195</v>
      </c>
      <c r="I2132" s="2">
        <v>2001</v>
      </c>
      <c r="J2132" s="2">
        <v>2015</v>
      </c>
      <c r="K2132" s="3">
        <v>43677</v>
      </c>
      <c r="L2132" s="2">
        <v>0</v>
      </c>
      <c r="M2132" s="2" t="s">
        <v>28</v>
      </c>
      <c r="N2132" s="2">
        <v>38</v>
      </c>
      <c r="O2132" s="2">
        <v>20.78</v>
      </c>
      <c r="P2132" s="2">
        <v>38.520000000000003</v>
      </c>
      <c r="Q2132" s="2">
        <v>99.79</v>
      </c>
      <c r="R2132" s="2">
        <v>198.12</v>
      </c>
      <c r="S2132" s="2">
        <v>198.12</v>
      </c>
      <c r="T2132" s="2">
        <v>25.42</v>
      </c>
      <c r="U2132" s="2">
        <v>849</v>
      </c>
      <c r="V2132" s="2" t="s">
        <v>28</v>
      </c>
      <c r="X2132" s="2"/>
      <c r="Y2132" s="2"/>
    </row>
    <row r="2133" spans="1:26" x14ac:dyDescent="0.25">
      <c r="A2133">
        <v>2132</v>
      </c>
      <c r="B2133" t="s">
        <v>2155</v>
      </c>
      <c r="C2133" s="1">
        <v>30723</v>
      </c>
      <c r="D2133" t="s">
        <v>23</v>
      </c>
      <c r="E2133" s="2" t="s">
        <v>772</v>
      </c>
      <c r="F2133" s="2" t="s">
        <v>34</v>
      </c>
      <c r="G2133" s="2" t="s">
        <v>26</v>
      </c>
      <c r="H2133" s="3">
        <v>39113</v>
      </c>
      <c r="I2133" s="2">
        <v>2006</v>
      </c>
      <c r="J2133" s="2">
        <v>2009</v>
      </c>
      <c r="K2133" s="3">
        <v>43677</v>
      </c>
      <c r="L2133" s="2">
        <v>0</v>
      </c>
      <c r="M2133" s="2" t="s">
        <v>28</v>
      </c>
      <c r="N2133" s="2">
        <v>35</v>
      </c>
      <c r="O2133" s="2">
        <v>22.97</v>
      </c>
      <c r="P2133" s="2">
        <v>35.47</v>
      </c>
      <c r="Q2133" s="2">
        <v>83.91</v>
      </c>
      <c r="R2133" s="2">
        <v>198.12</v>
      </c>
      <c r="S2133" s="2">
        <v>198.12</v>
      </c>
      <c r="T2133" s="2">
        <v>21.38</v>
      </c>
      <c r="U2133" s="2">
        <v>45</v>
      </c>
      <c r="V2133" s="2" t="s">
        <v>28</v>
      </c>
      <c r="X2133" s="2"/>
      <c r="Y2133" s="2"/>
    </row>
    <row r="2134" spans="1:26" x14ac:dyDescent="0.25">
      <c r="A2134">
        <v>2133</v>
      </c>
      <c r="B2134" t="s">
        <v>2156</v>
      </c>
      <c r="C2134" s="1">
        <v>29324</v>
      </c>
      <c r="D2134" t="s">
        <v>23</v>
      </c>
      <c r="E2134" s="2" t="s">
        <v>1363</v>
      </c>
      <c r="F2134" s="2" t="s">
        <v>34</v>
      </c>
      <c r="G2134" s="2" t="s">
        <v>26</v>
      </c>
      <c r="H2134" s="3">
        <v>36830</v>
      </c>
      <c r="I2134" s="2">
        <v>2000</v>
      </c>
      <c r="J2134" s="2">
        <v>2013</v>
      </c>
      <c r="K2134" s="3">
        <v>43677</v>
      </c>
      <c r="L2134" s="2">
        <v>0</v>
      </c>
      <c r="M2134" s="2" t="s">
        <v>28</v>
      </c>
      <c r="N2134" s="2">
        <v>39</v>
      </c>
      <c r="O2134" s="2">
        <v>20.55</v>
      </c>
      <c r="P2134" s="2">
        <v>39.299999999999997</v>
      </c>
      <c r="Q2134" s="2">
        <v>101.15</v>
      </c>
      <c r="R2134" s="2">
        <v>198.12</v>
      </c>
      <c r="S2134" s="2">
        <v>198.12</v>
      </c>
      <c r="T2134" s="2">
        <v>25.77</v>
      </c>
      <c r="U2134" s="2">
        <v>783</v>
      </c>
      <c r="V2134" s="2" t="s">
        <v>28</v>
      </c>
      <c r="X2134" s="2"/>
      <c r="Y2134" s="2"/>
    </row>
    <row r="2135" spans="1:26" x14ac:dyDescent="0.25">
      <c r="A2135">
        <v>2134</v>
      </c>
      <c r="B2135" t="s">
        <v>2157</v>
      </c>
      <c r="C2135" s="1">
        <v>13288</v>
      </c>
      <c r="D2135" t="s">
        <v>23</v>
      </c>
      <c r="E2135" s="2" t="s">
        <v>169</v>
      </c>
      <c r="F2135" s="2" t="s">
        <v>34</v>
      </c>
      <c r="G2135" s="2" t="s">
        <v>26</v>
      </c>
      <c r="H2135" s="3">
        <v>22211</v>
      </c>
      <c r="I2135" s="2">
        <v>1960</v>
      </c>
      <c r="J2135" s="2">
        <v>1963</v>
      </c>
      <c r="K2135" s="3">
        <v>43677</v>
      </c>
      <c r="L2135" s="2">
        <v>0</v>
      </c>
      <c r="M2135" s="2" t="s">
        <v>28</v>
      </c>
      <c r="N2135" s="2">
        <v>83</v>
      </c>
      <c r="O2135" s="2">
        <v>24.43</v>
      </c>
      <c r="P2135" s="2">
        <v>83.2</v>
      </c>
      <c r="Q2135" s="2">
        <v>97.07</v>
      </c>
      <c r="R2135" s="2">
        <v>198.12</v>
      </c>
      <c r="S2135" s="2">
        <v>198.12</v>
      </c>
      <c r="T2135" s="2">
        <v>24.73</v>
      </c>
      <c r="U2135" s="2">
        <v>181</v>
      </c>
      <c r="V2135" s="2" t="s">
        <v>28</v>
      </c>
      <c r="X2135" s="2"/>
      <c r="Y2135" s="2"/>
    </row>
    <row r="2136" spans="1:26" x14ac:dyDescent="0.25">
      <c r="A2136">
        <v>2135</v>
      </c>
      <c r="B2136" t="s">
        <v>2158</v>
      </c>
      <c r="C2136" s="1">
        <v>29581</v>
      </c>
      <c r="D2136" t="s">
        <v>23</v>
      </c>
      <c r="E2136" s="2" t="s">
        <v>772</v>
      </c>
      <c r="F2136" s="2" t="s">
        <v>34</v>
      </c>
      <c r="G2136" s="2" t="s">
        <v>26</v>
      </c>
      <c r="H2136" s="3">
        <v>38295</v>
      </c>
      <c r="I2136" s="2">
        <v>2004</v>
      </c>
      <c r="J2136" s="2">
        <v>2007</v>
      </c>
      <c r="K2136" s="3">
        <v>43677</v>
      </c>
      <c r="L2136" s="2">
        <v>0</v>
      </c>
      <c r="M2136" s="2" t="s">
        <v>28</v>
      </c>
      <c r="N2136" s="2">
        <v>38</v>
      </c>
      <c r="O2136" s="2">
        <v>23.86</v>
      </c>
      <c r="P2136" s="2">
        <v>38.590000000000003</v>
      </c>
      <c r="Q2136" s="2">
        <v>95.25</v>
      </c>
      <c r="R2136" s="2">
        <v>198.12</v>
      </c>
      <c r="S2136" s="2">
        <v>198.12</v>
      </c>
      <c r="T2136" s="2">
        <v>24.27</v>
      </c>
      <c r="U2136" s="2">
        <v>128</v>
      </c>
      <c r="V2136" s="2" t="s">
        <v>27</v>
      </c>
      <c r="X2136" s="2"/>
      <c r="Y2136" s="2"/>
    </row>
    <row r="2137" spans="1:26" x14ac:dyDescent="0.25">
      <c r="A2137">
        <v>2136</v>
      </c>
      <c r="B2137" t="s">
        <v>2159</v>
      </c>
      <c r="C2137" s="1">
        <v>20229</v>
      </c>
      <c r="D2137" t="s">
        <v>23</v>
      </c>
      <c r="E2137" s="2" t="s">
        <v>169</v>
      </c>
      <c r="F2137" s="2" t="s">
        <v>34</v>
      </c>
      <c r="G2137" s="2" t="s">
        <v>26</v>
      </c>
      <c r="H2137" s="3">
        <v>28923</v>
      </c>
      <c r="I2137" s="2">
        <v>1978</v>
      </c>
      <c r="J2137" s="2">
        <v>1982</v>
      </c>
      <c r="K2137" s="3">
        <v>43677</v>
      </c>
      <c r="L2137" s="2">
        <v>0</v>
      </c>
      <c r="M2137" s="2" t="s">
        <v>28</v>
      </c>
      <c r="N2137" s="2">
        <v>64</v>
      </c>
      <c r="O2137" s="2">
        <v>23.8</v>
      </c>
      <c r="P2137" s="2">
        <v>64.2</v>
      </c>
      <c r="Q2137" s="2">
        <v>95.25</v>
      </c>
      <c r="R2137" s="2">
        <v>198.12</v>
      </c>
      <c r="S2137" s="2">
        <v>198.12</v>
      </c>
      <c r="T2137" s="2">
        <v>24.27</v>
      </c>
      <c r="U2137" s="2">
        <v>22</v>
      </c>
      <c r="V2137" s="2" t="s">
        <v>28</v>
      </c>
      <c r="X2137" s="2"/>
      <c r="Y2137" s="2"/>
    </row>
    <row r="2138" spans="1:26" x14ac:dyDescent="0.25">
      <c r="A2138">
        <v>2137</v>
      </c>
      <c r="B2138" t="s">
        <v>2160</v>
      </c>
      <c r="C2138" s="1">
        <v>29706</v>
      </c>
      <c r="D2138" t="s">
        <v>23</v>
      </c>
      <c r="E2138" s="2" t="s">
        <v>1363</v>
      </c>
      <c r="F2138" s="2" t="s">
        <v>34</v>
      </c>
      <c r="G2138" s="2" t="s">
        <v>26</v>
      </c>
      <c r="H2138" s="3">
        <v>38296</v>
      </c>
      <c r="I2138" s="2">
        <v>2004</v>
      </c>
      <c r="J2138" s="2">
        <v>2011</v>
      </c>
      <c r="K2138" s="3">
        <v>43677</v>
      </c>
      <c r="L2138" s="2">
        <v>0</v>
      </c>
      <c r="M2138" s="2" t="s">
        <v>28</v>
      </c>
      <c r="N2138" s="2">
        <v>38</v>
      </c>
      <c r="O2138" s="2">
        <v>23.52</v>
      </c>
      <c r="P2138" s="2">
        <v>38.25</v>
      </c>
      <c r="Q2138" s="2">
        <v>88.45</v>
      </c>
      <c r="R2138" s="2">
        <v>198.12</v>
      </c>
      <c r="S2138" s="2">
        <v>198.12</v>
      </c>
      <c r="T2138" s="2">
        <v>22.53</v>
      </c>
      <c r="U2138" s="2">
        <v>458</v>
      </c>
      <c r="V2138" s="2" t="s">
        <v>28</v>
      </c>
      <c r="X2138" s="2"/>
      <c r="Y2138" s="2"/>
    </row>
    <row r="2139" spans="1:26" x14ac:dyDescent="0.25">
      <c r="A2139">
        <v>2138</v>
      </c>
      <c r="B2139" t="s">
        <v>2161</v>
      </c>
      <c r="C2139" s="1">
        <v>30886</v>
      </c>
      <c r="D2139" t="s">
        <v>23</v>
      </c>
      <c r="E2139" s="2" t="s">
        <v>1363</v>
      </c>
      <c r="F2139" s="2" t="s">
        <v>34</v>
      </c>
      <c r="G2139" s="2" t="s">
        <v>43</v>
      </c>
      <c r="H2139" s="3">
        <v>39022</v>
      </c>
      <c r="I2139" s="2">
        <v>2006</v>
      </c>
      <c r="J2139" s="2">
        <v>2013</v>
      </c>
      <c r="K2139" s="3">
        <v>43677</v>
      </c>
      <c r="L2139" s="2">
        <v>0</v>
      </c>
      <c r="M2139" s="2" t="s">
        <v>28</v>
      </c>
      <c r="N2139" s="2">
        <v>35</v>
      </c>
      <c r="O2139" s="2">
        <v>22.28</v>
      </c>
      <c r="P2139" s="2">
        <v>35.020000000000003</v>
      </c>
      <c r="Q2139" s="2">
        <v>97.52</v>
      </c>
      <c r="R2139" s="2">
        <v>198.12</v>
      </c>
      <c r="S2139" s="2">
        <v>198.12</v>
      </c>
      <c r="T2139" s="2">
        <v>24.85</v>
      </c>
      <c r="U2139" s="2">
        <v>326</v>
      </c>
      <c r="V2139" s="2" t="s">
        <v>28</v>
      </c>
      <c r="X2139" s="2"/>
      <c r="Y2139" s="2"/>
    </row>
    <row r="2140" spans="1:26" x14ac:dyDescent="0.25">
      <c r="A2140">
        <v>2139</v>
      </c>
      <c r="B2140" t="s">
        <v>2162</v>
      </c>
      <c r="C2140" s="1">
        <v>14768</v>
      </c>
      <c r="D2140" t="s">
        <v>23</v>
      </c>
      <c r="E2140" s="2" t="s">
        <v>169</v>
      </c>
      <c r="F2140" s="2" t="s">
        <v>34</v>
      </c>
      <c r="G2140" s="2" t="s">
        <v>30</v>
      </c>
      <c r="H2140" s="3">
        <v>22938</v>
      </c>
      <c r="I2140" s="2">
        <v>1962</v>
      </c>
      <c r="J2140" s="2">
        <v>1965</v>
      </c>
      <c r="K2140" s="3">
        <v>42220</v>
      </c>
      <c r="L2140" s="2">
        <v>1</v>
      </c>
      <c r="M2140" s="2" t="s">
        <v>27</v>
      </c>
      <c r="N2140" s="2">
        <v>75</v>
      </c>
      <c r="O2140" s="2">
        <v>22.37</v>
      </c>
      <c r="P2140" s="2">
        <v>75.16</v>
      </c>
      <c r="Q2140" s="2">
        <v>92.99</v>
      </c>
      <c r="R2140" s="2">
        <v>198.12</v>
      </c>
      <c r="S2140" s="2">
        <v>198.12</v>
      </c>
      <c r="T2140" s="2">
        <v>23.69</v>
      </c>
      <c r="U2140" s="2">
        <v>131</v>
      </c>
      <c r="V2140" s="2" t="s">
        <v>28</v>
      </c>
      <c r="W2140" s="2" t="s">
        <v>4557</v>
      </c>
      <c r="X2140" s="2" t="str">
        <f>V2140</f>
        <v>No</v>
      </c>
      <c r="Y2140" s="2" t="s">
        <v>4630</v>
      </c>
      <c r="Z2140" s="2" t="s">
        <v>4901</v>
      </c>
    </row>
    <row r="2141" spans="1:26" x14ac:dyDescent="0.25">
      <c r="A2141">
        <v>2140</v>
      </c>
      <c r="B2141" t="s">
        <v>2163</v>
      </c>
      <c r="C2141" s="1">
        <v>31235</v>
      </c>
      <c r="D2141" t="s">
        <v>23</v>
      </c>
      <c r="E2141" s="2" t="s">
        <v>772</v>
      </c>
      <c r="F2141" s="2" t="s">
        <v>34</v>
      </c>
      <c r="G2141" s="2" t="s">
        <v>26</v>
      </c>
      <c r="H2141" s="3">
        <v>39750</v>
      </c>
      <c r="I2141" s="2">
        <v>2008</v>
      </c>
      <c r="J2141" s="2">
        <v>2017</v>
      </c>
      <c r="K2141" s="3">
        <v>43677</v>
      </c>
      <c r="L2141" s="2">
        <v>0</v>
      </c>
      <c r="M2141" s="2" t="s">
        <v>28</v>
      </c>
      <c r="N2141" s="2">
        <v>34</v>
      </c>
      <c r="O2141" s="2">
        <v>23.31</v>
      </c>
      <c r="P2141" s="2">
        <v>34.06</v>
      </c>
      <c r="Q2141" s="2">
        <v>95.25</v>
      </c>
      <c r="R2141" s="2">
        <v>198.12</v>
      </c>
      <c r="S2141" s="2">
        <v>198.12</v>
      </c>
      <c r="T2141" s="2">
        <v>24.27</v>
      </c>
      <c r="U2141" s="2">
        <v>356</v>
      </c>
      <c r="V2141" s="2" t="s">
        <v>28</v>
      </c>
      <c r="X2141" s="2"/>
      <c r="Y2141" s="2"/>
    </row>
    <row r="2142" spans="1:26" x14ac:dyDescent="0.25">
      <c r="A2142">
        <v>2141</v>
      </c>
      <c r="B2142" t="s">
        <v>2164</v>
      </c>
      <c r="C2142" s="1">
        <v>29524</v>
      </c>
      <c r="D2142" t="s">
        <v>23</v>
      </c>
      <c r="E2142" s="2" t="s">
        <v>1363</v>
      </c>
      <c r="F2142" s="2" t="s">
        <v>34</v>
      </c>
      <c r="G2142" s="2" t="s">
        <v>26</v>
      </c>
      <c r="H2142" s="3">
        <v>37558</v>
      </c>
      <c r="I2142" s="2">
        <v>2002</v>
      </c>
      <c r="J2142" s="2">
        <v>2010</v>
      </c>
      <c r="K2142" s="3">
        <v>43677</v>
      </c>
      <c r="L2142" s="2">
        <v>0</v>
      </c>
      <c r="M2142" s="2" t="s">
        <v>28</v>
      </c>
      <c r="N2142" s="2">
        <v>38</v>
      </c>
      <c r="O2142" s="2">
        <v>22</v>
      </c>
      <c r="P2142" s="2">
        <v>38.75</v>
      </c>
      <c r="Q2142" s="2">
        <v>97.52</v>
      </c>
      <c r="R2142" s="2">
        <v>198.12</v>
      </c>
      <c r="S2142" s="2">
        <v>198.12</v>
      </c>
      <c r="T2142" s="2">
        <v>24.85</v>
      </c>
      <c r="U2142" s="2">
        <v>346</v>
      </c>
      <c r="V2142" s="2" t="s">
        <v>27</v>
      </c>
      <c r="X2142" s="2"/>
      <c r="Y2142" s="2"/>
    </row>
    <row r="2143" spans="1:26" x14ac:dyDescent="0.25">
      <c r="A2143">
        <v>2142</v>
      </c>
      <c r="B2143" t="s">
        <v>2165</v>
      </c>
      <c r="C2143" s="1">
        <v>20843</v>
      </c>
      <c r="D2143" t="s">
        <v>23</v>
      </c>
      <c r="E2143" s="2" t="s">
        <v>280</v>
      </c>
      <c r="F2143" s="2" t="s">
        <v>34</v>
      </c>
      <c r="G2143" s="2" t="s">
        <v>26</v>
      </c>
      <c r="H2143" s="3">
        <v>28777</v>
      </c>
      <c r="I2143" s="2">
        <v>1978</v>
      </c>
      <c r="J2143" s="2">
        <v>1981</v>
      </c>
      <c r="K2143" s="3">
        <v>43677</v>
      </c>
      <c r="L2143" s="2">
        <v>0</v>
      </c>
      <c r="M2143" s="2" t="s">
        <v>28</v>
      </c>
      <c r="N2143" s="2">
        <v>62</v>
      </c>
      <c r="O2143" s="2">
        <v>21.72</v>
      </c>
      <c r="P2143" s="2">
        <v>62.52</v>
      </c>
      <c r="Q2143" s="2">
        <v>90.72</v>
      </c>
      <c r="R2143" s="2">
        <v>198.12</v>
      </c>
      <c r="S2143" s="2">
        <v>198.12</v>
      </c>
      <c r="T2143" s="2">
        <v>23.11</v>
      </c>
      <c r="U2143" s="2">
        <v>69</v>
      </c>
      <c r="V2143" s="2" t="s">
        <v>28</v>
      </c>
      <c r="X2143" s="2"/>
      <c r="Y2143" s="2"/>
    </row>
    <row r="2144" spans="1:26" x14ac:dyDescent="0.25">
      <c r="A2144">
        <v>2143</v>
      </c>
      <c r="B2144" t="s">
        <v>2166</v>
      </c>
      <c r="C2144" s="1">
        <v>22043</v>
      </c>
      <c r="D2144" t="s">
        <v>23</v>
      </c>
      <c r="E2144" s="2" t="s">
        <v>280</v>
      </c>
      <c r="F2144" s="2" t="s">
        <v>34</v>
      </c>
      <c r="G2144" s="2" t="s">
        <v>26</v>
      </c>
      <c r="H2144" s="3">
        <v>30357</v>
      </c>
      <c r="I2144" s="2">
        <v>1982</v>
      </c>
      <c r="J2144" s="2">
        <v>1993</v>
      </c>
      <c r="K2144" s="3">
        <v>43677</v>
      </c>
      <c r="L2144" s="2">
        <v>0</v>
      </c>
      <c r="M2144" s="2" t="s">
        <v>28</v>
      </c>
      <c r="N2144" s="2">
        <v>59</v>
      </c>
      <c r="O2144" s="2">
        <v>22.76</v>
      </c>
      <c r="P2144" s="2">
        <v>59.23</v>
      </c>
      <c r="Q2144" s="2">
        <v>95.25</v>
      </c>
      <c r="R2144" s="2">
        <v>198.12</v>
      </c>
      <c r="S2144" s="2">
        <v>198.12</v>
      </c>
      <c r="T2144" s="2">
        <v>24.27</v>
      </c>
      <c r="U2144" s="2">
        <v>648</v>
      </c>
      <c r="V2144" s="2" t="s">
        <v>28</v>
      </c>
      <c r="X2144" s="2"/>
      <c r="Y2144" s="2"/>
    </row>
    <row r="2145" spans="1:26" x14ac:dyDescent="0.25">
      <c r="A2145">
        <v>2144</v>
      </c>
      <c r="B2145" t="s">
        <v>2167</v>
      </c>
      <c r="C2145" s="1">
        <v>14192</v>
      </c>
      <c r="D2145" t="s">
        <v>23</v>
      </c>
      <c r="E2145" s="2" t="s">
        <v>169</v>
      </c>
      <c r="F2145" s="2" t="s">
        <v>34</v>
      </c>
      <c r="G2145" s="2" t="s">
        <v>26</v>
      </c>
      <c r="H2145" s="3">
        <v>22211</v>
      </c>
      <c r="I2145" s="2">
        <v>1960</v>
      </c>
      <c r="J2145" s="2">
        <v>1973</v>
      </c>
      <c r="K2145" s="3">
        <v>43677</v>
      </c>
      <c r="L2145" s="2">
        <v>0</v>
      </c>
      <c r="M2145" s="2" t="s">
        <v>28</v>
      </c>
      <c r="N2145" s="2">
        <v>80</v>
      </c>
      <c r="O2145" s="2">
        <v>21.95</v>
      </c>
      <c r="P2145" s="2">
        <v>80.73</v>
      </c>
      <c r="Q2145" s="2">
        <v>95.25</v>
      </c>
      <c r="R2145" s="2">
        <v>198.12</v>
      </c>
      <c r="S2145" s="2">
        <v>198.12</v>
      </c>
      <c r="T2145" s="2">
        <v>24.27</v>
      </c>
      <c r="U2145" s="2">
        <v>916</v>
      </c>
      <c r="V2145" s="2" t="s">
        <v>28</v>
      </c>
      <c r="X2145" s="2"/>
      <c r="Y2145" s="2"/>
    </row>
    <row r="2146" spans="1:26" x14ac:dyDescent="0.25">
      <c r="A2146">
        <v>2145</v>
      </c>
      <c r="B2146" t="s">
        <v>2168</v>
      </c>
      <c r="C2146" s="1">
        <v>28899</v>
      </c>
      <c r="D2146" t="s">
        <v>23</v>
      </c>
      <c r="E2146" s="2" t="s">
        <v>1363</v>
      </c>
      <c r="F2146" s="2" t="s">
        <v>34</v>
      </c>
      <c r="G2146" s="2" t="s">
        <v>26</v>
      </c>
      <c r="H2146" s="3">
        <v>37247</v>
      </c>
      <c r="I2146" s="2">
        <v>2001</v>
      </c>
      <c r="J2146" s="2">
        <v>2003</v>
      </c>
      <c r="K2146" s="3">
        <v>43677</v>
      </c>
      <c r="L2146" s="2">
        <v>0</v>
      </c>
      <c r="M2146" s="2" t="s">
        <v>28</v>
      </c>
      <c r="N2146" s="2">
        <v>40</v>
      </c>
      <c r="O2146" s="2">
        <v>22.86</v>
      </c>
      <c r="P2146" s="2">
        <v>40.46</v>
      </c>
      <c r="Q2146" s="2">
        <v>90.72</v>
      </c>
      <c r="R2146" s="2">
        <v>198.12</v>
      </c>
      <c r="S2146" s="2">
        <v>198.12</v>
      </c>
      <c r="T2146" s="2">
        <v>23.11</v>
      </c>
      <c r="U2146" s="2">
        <v>82</v>
      </c>
      <c r="V2146" s="2" t="s">
        <v>28</v>
      </c>
      <c r="X2146" s="2"/>
      <c r="Y2146" s="2"/>
    </row>
    <row r="2147" spans="1:26" x14ac:dyDescent="0.25">
      <c r="A2147">
        <v>2146</v>
      </c>
      <c r="B2147" t="s">
        <v>2169</v>
      </c>
      <c r="C2147" s="1">
        <v>27901</v>
      </c>
      <c r="D2147" t="s">
        <v>23</v>
      </c>
      <c r="E2147" s="2" t="s">
        <v>1363</v>
      </c>
      <c r="F2147" s="2" t="s">
        <v>25</v>
      </c>
      <c r="G2147" s="2" t="s">
        <v>30</v>
      </c>
      <c r="H2147" s="3">
        <v>37580</v>
      </c>
      <c r="I2147" s="2">
        <v>2002</v>
      </c>
      <c r="J2147" s="2">
        <v>2003</v>
      </c>
      <c r="K2147" s="3">
        <v>43677</v>
      </c>
      <c r="L2147" s="2">
        <v>0</v>
      </c>
      <c r="M2147" s="2" t="s">
        <v>28</v>
      </c>
      <c r="N2147" s="2">
        <v>43</v>
      </c>
      <c r="O2147" s="2">
        <v>26.5</v>
      </c>
      <c r="P2147" s="2">
        <v>43.19</v>
      </c>
      <c r="Q2147" s="2">
        <v>102.06</v>
      </c>
      <c r="R2147" s="2">
        <v>198.12</v>
      </c>
      <c r="S2147" s="2">
        <v>198.12</v>
      </c>
      <c r="T2147" s="2">
        <v>26</v>
      </c>
      <c r="U2147" s="2">
        <v>27</v>
      </c>
      <c r="V2147" s="2" t="s">
        <v>28</v>
      </c>
      <c r="X2147" s="2"/>
      <c r="Y2147" s="2"/>
    </row>
    <row r="2148" spans="1:26" x14ac:dyDescent="0.25">
      <c r="A2148">
        <v>2147</v>
      </c>
      <c r="B2148" t="s">
        <v>2170</v>
      </c>
      <c r="C2148" s="1">
        <v>8220</v>
      </c>
      <c r="D2148" t="s">
        <v>23</v>
      </c>
      <c r="E2148" s="2" t="s">
        <v>80</v>
      </c>
      <c r="F2148" s="2" t="s">
        <v>34</v>
      </c>
      <c r="G2148" s="2" t="s">
        <v>30</v>
      </c>
      <c r="H2148" s="3">
        <v>18205</v>
      </c>
      <c r="I2148" s="2">
        <v>1949</v>
      </c>
      <c r="J2148" s="2">
        <v>1953</v>
      </c>
      <c r="K2148" s="3">
        <v>40116</v>
      </c>
      <c r="L2148" s="2">
        <v>1</v>
      </c>
      <c r="M2148" s="2" t="s">
        <v>27</v>
      </c>
      <c r="N2148" s="2">
        <v>87</v>
      </c>
      <c r="O2148" s="2">
        <v>27.34</v>
      </c>
      <c r="P2148" s="2">
        <v>87.33</v>
      </c>
      <c r="Q2148" s="2">
        <v>90.72</v>
      </c>
      <c r="R2148" s="2">
        <v>198.12</v>
      </c>
      <c r="S2148" s="2">
        <v>198.12</v>
      </c>
      <c r="T2148" s="2">
        <v>23.11</v>
      </c>
      <c r="U2148" s="2">
        <v>173</v>
      </c>
      <c r="V2148" s="2" t="s">
        <v>28</v>
      </c>
      <c r="W2148" s="2" t="s">
        <v>4395</v>
      </c>
      <c r="X2148" s="2" t="str">
        <f>V2148</f>
        <v>No</v>
      </c>
      <c r="Y2148" s="2" t="s">
        <v>4421</v>
      </c>
      <c r="Z2148" s="2" t="s">
        <v>4435</v>
      </c>
    </row>
    <row r="2149" spans="1:26" x14ac:dyDescent="0.25">
      <c r="A2149">
        <v>2148</v>
      </c>
      <c r="B2149" t="s">
        <v>2171</v>
      </c>
      <c r="C2149" s="1">
        <v>22025</v>
      </c>
      <c r="D2149" t="s">
        <v>23</v>
      </c>
      <c r="E2149" s="2" t="s">
        <v>1363</v>
      </c>
      <c r="F2149" s="2" t="s">
        <v>34</v>
      </c>
      <c r="G2149" s="2" t="s">
        <v>30</v>
      </c>
      <c r="H2149" s="3">
        <v>31006</v>
      </c>
      <c r="I2149" s="2">
        <v>1984</v>
      </c>
      <c r="J2149" s="2">
        <v>1987</v>
      </c>
      <c r="K2149" s="3">
        <v>43677</v>
      </c>
      <c r="L2149" s="2">
        <v>0</v>
      </c>
      <c r="M2149" s="2" t="s">
        <v>28</v>
      </c>
      <c r="N2149" s="2">
        <v>59</v>
      </c>
      <c r="O2149" s="2">
        <v>24.59</v>
      </c>
      <c r="P2149" s="2">
        <v>59.28</v>
      </c>
      <c r="Q2149" s="2">
        <v>95.25</v>
      </c>
      <c r="R2149" s="2">
        <v>198.12</v>
      </c>
      <c r="S2149" s="2">
        <v>198.12</v>
      </c>
      <c r="T2149" s="2">
        <v>24.27</v>
      </c>
      <c r="U2149" s="2">
        <v>22</v>
      </c>
      <c r="V2149" s="2" t="s">
        <v>28</v>
      </c>
      <c r="X2149" s="2"/>
      <c r="Y2149" s="2"/>
    </row>
    <row r="2150" spans="1:26" x14ac:dyDescent="0.25">
      <c r="A2150">
        <v>2149</v>
      </c>
      <c r="B2150" t="s">
        <v>2172</v>
      </c>
      <c r="C2150" s="1">
        <v>26456</v>
      </c>
      <c r="D2150" t="s">
        <v>23</v>
      </c>
      <c r="E2150" s="2" t="s">
        <v>169</v>
      </c>
      <c r="F2150" s="2" t="s">
        <v>34</v>
      </c>
      <c r="G2150" s="2" t="s">
        <v>26</v>
      </c>
      <c r="H2150" s="3">
        <v>35389</v>
      </c>
      <c r="I2150" s="2">
        <v>1996</v>
      </c>
      <c r="J2150" s="2">
        <v>1997</v>
      </c>
      <c r="K2150" s="3">
        <v>43677</v>
      </c>
      <c r="L2150" s="2">
        <v>0</v>
      </c>
      <c r="M2150" s="2" t="s">
        <v>28</v>
      </c>
      <c r="N2150" s="2">
        <v>47</v>
      </c>
      <c r="O2150" s="2">
        <v>24.46</v>
      </c>
      <c r="P2150" s="2">
        <v>47.15</v>
      </c>
      <c r="Q2150" s="2">
        <v>81.650000000000006</v>
      </c>
      <c r="R2150" s="2">
        <v>198.12</v>
      </c>
      <c r="S2150" s="2">
        <v>198.12</v>
      </c>
      <c r="T2150" s="2">
        <v>20.8</v>
      </c>
      <c r="U2150" s="2">
        <v>8</v>
      </c>
      <c r="V2150" s="2" t="s">
        <v>28</v>
      </c>
      <c r="X2150" s="2"/>
      <c r="Y2150" s="2"/>
    </row>
    <row r="2151" spans="1:26" x14ac:dyDescent="0.25">
      <c r="A2151">
        <v>2150</v>
      </c>
      <c r="B2151" t="s">
        <v>2173</v>
      </c>
      <c r="C2151" s="1">
        <v>19101</v>
      </c>
      <c r="D2151" t="s">
        <v>23</v>
      </c>
      <c r="E2151" s="2" t="s">
        <v>169</v>
      </c>
      <c r="F2151" s="2" t="s">
        <v>34</v>
      </c>
      <c r="G2151" s="2" t="s">
        <v>26</v>
      </c>
      <c r="H2151" s="3">
        <v>27706</v>
      </c>
      <c r="I2151" s="2">
        <v>1975</v>
      </c>
      <c r="J2151" s="2">
        <v>1976</v>
      </c>
      <c r="K2151" s="3">
        <v>43677</v>
      </c>
      <c r="L2151" s="2">
        <v>0</v>
      </c>
      <c r="M2151" s="2" t="s">
        <v>28</v>
      </c>
      <c r="N2151" s="2">
        <v>67</v>
      </c>
      <c r="O2151" s="2">
        <v>23.56</v>
      </c>
      <c r="P2151" s="2">
        <v>67.290000000000006</v>
      </c>
      <c r="Q2151" s="2">
        <v>95.25</v>
      </c>
      <c r="R2151" s="2">
        <v>198.12</v>
      </c>
      <c r="S2151" s="2">
        <v>198.12</v>
      </c>
      <c r="T2151" s="2">
        <v>24.27</v>
      </c>
      <c r="U2151" s="2">
        <v>4</v>
      </c>
      <c r="V2151" s="2" t="s">
        <v>28</v>
      </c>
      <c r="X2151" s="2"/>
      <c r="Y2151" s="2"/>
    </row>
    <row r="2152" spans="1:26" x14ac:dyDescent="0.25">
      <c r="A2152">
        <v>2151</v>
      </c>
      <c r="B2152" t="s">
        <v>2174</v>
      </c>
      <c r="C2152" s="1">
        <v>24188</v>
      </c>
      <c r="D2152" t="s">
        <v>23</v>
      </c>
      <c r="E2152" s="2" t="s">
        <v>1363</v>
      </c>
      <c r="F2152" s="2" t="s">
        <v>34</v>
      </c>
      <c r="G2152" s="2" t="s">
        <v>26</v>
      </c>
      <c r="H2152" s="3">
        <v>32451</v>
      </c>
      <c r="I2152" s="2">
        <v>1988</v>
      </c>
      <c r="J2152" s="2">
        <v>2003</v>
      </c>
      <c r="K2152" s="3">
        <v>43677</v>
      </c>
      <c r="L2152" s="2">
        <v>0</v>
      </c>
      <c r="M2152" s="2" t="s">
        <v>28</v>
      </c>
      <c r="N2152" s="2">
        <v>53</v>
      </c>
      <c r="O2152" s="2">
        <v>22.62</v>
      </c>
      <c r="P2152" s="2">
        <v>53.36</v>
      </c>
      <c r="Q2152" s="2">
        <v>86.18</v>
      </c>
      <c r="R2152" s="2">
        <v>198.12</v>
      </c>
      <c r="S2152" s="2">
        <v>198.12</v>
      </c>
      <c r="T2152" s="2">
        <v>21.96</v>
      </c>
      <c r="U2152" s="2">
        <v>943</v>
      </c>
      <c r="V2152" s="2" t="s">
        <v>28</v>
      </c>
      <c r="X2152" s="2"/>
      <c r="Y2152" s="2"/>
    </row>
    <row r="2153" spans="1:26" x14ac:dyDescent="0.25">
      <c r="A2153">
        <v>2152</v>
      </c>
      <c r="B2153" t="s">
        <v>2175</v>
      </c>
      <c r="C2153" s="1">
        <v>19804</v>
      </c>
      <c r="D2153" t="s">
        <v>23</v>
      </c>
      <c r="E2153" s="2" t="s">
        <v>169</v>
      </c>
      <c r="F2153" s="2" t="s">
        <v>34</v>
      </c>
      <c r="G2153" s="2" t="s">
        <v>26</v>
      </c>
      <c r="H2153" s="3">
        <v>28416</v>
      </c>
      <c r="I2153" s="2">
        <v>1977</v>
      </c>
      <c r="J2153" s="2">
        <v>1979</v>
      </c>
      <c r="K2153" s="3">
        <v>43677</v>
      </c>
      <c r="L2153" s="2">
        <v>0</v>
      </c>
      <c r="M2153" s="2" t="s">
        <v>28</v>
      </c>
      <c r="N2153" s="2">
        <v>65</v>
      </c>
      <c r="O2153" s="2">
        <v>23.58</v>
      </c>
      <c r="P2153" s="2">
        <v>65.36</v>
      </c>
      <c r="Q2153" s="2">
        <v>97.52</v>
      </c>
      <c r="R2153" s="2">
        <v>198.12</v>
      </c>
      <c r="S2153" s="2">
        <v>198.12</v>
      </c>
      <c r="T2153" s="2">
        <v>24.85</v>
      </c>
      <c r="U2153" s="2">
        <v>106</v>
      </c>
      <c r="V2153" s="2" t="s">
        <v>28</v>
      </c>
      <c r="X2153" s="2"/>
      <c r="Y2153" s="2"/>
    </row>
    <row r="2154" spans="1:26" x14ac:dyDescent="0.25">
      <c r="A2154">
        <v>2153</v>
      </c>
      <c r="B2154" t="s">
        <v>2176</v>
      </c>
      <c r="C2154" s="1">
        <v>19578</v>
      </c>
      <c r="D2154" t="s">
        <v>23</v>
      </c>
      <c r="E2154" s="2" t="s">
        <v>169</v>
      </c>
      <c r="F2154" s="2" t="s">
        <v>34</v>
      </c>
      <c r="G2154" s="2" t="s">
        <v>26</v>
      </c>
      <c r="H2154" s="3">
        <v>27728</v>
      </c>
      <c r="I2154" s="2">
        <v>1975</v>
      </c>
      <c r="J2154" s="2">
        <v>1976</v>
      </c>
      <c r="K2154" s="3">
        <v>42445</v>
      </c>
      <c r="L2154" s="2">
        <v>1</v>
      </c>
      <c r="M2154" s="2" t="s">
        <v>27</v>
      </c>
      <c r="N2154" s="2">
        <v>62</v>
      </c>
      <c r="O2154" s="2">
        <v>22.31</v>
      </c>
      <c r="P2154" s="2">
        <v>62.61</v>
      </c>
      <c r="Q2154" s="2">
        <v>90.72</v>
      </c>
      <c r="R2154" s="2">
        <v>198.12</v>
      </c>
      <c r="S2154" s="2">
        <v>198.12</v>
      </c>
      <c r="T2154" s="2">
        <v>23.11</v>
      </c>
      <c r="U2154" s="2">
        <v>34</v>
      </c>
      <c r="V2154" s="2" t="s">
        <v>28</v>
      </c>
      <c r="X2154" s="2" t="str">
        <f>V2154</f>
        <v>No</v>
      </c>
      <c r="Y2154" s="2" t="s">
        <v>4472</v>
      </c>
      <c r="Z2154" s="2" t="s">
        <v>4901</v>
      </c>
    </row>
    <row r="2155" spans="1:26" x14ac:dyDescent="0.25">
      <c r="A2155">
        <v>2154</v>
      </c>
      <c r="B2155" t="s">
        <v>2177</v>
      </c>
      <c r="C2155" s="1">
        <v>32493</v>
      </c>
      <c r="D2155" t="s">
        <v>23</v>
      </c>
      <c r="E2155" s="2" t="s">
        <v>1363</v>
      </c>
      <c r="F2155" s="2" t="s">
        <v>25</v>
      </c>
      <c r="G2155" s="2" t="s">
        <v>30</v>
      </c>
      <c r="H2155" s="3">
        <v>41215</v>
      </c>
      <c r="I2155" s="2">
        <v>2012</v>
      </c>
      <c r="J2155" s="2">
        <v>2015</v>
      </c>
      <c r="K2155" s="3">
        <v>43677</v>
      </c>
      <c r="L2155" s="2">
        <v>0</v>
      </c>
      <c r="M2155" s="2" t="s">
        <v>28</v>
      </c>
      <c r="N2155" s="2">
        <v>30</v>
      </c>
      <c r="O2155" s="2">
        <v>23.88</v>
      </c>
      <c r="P2155" s="2">
        <v>30.62</v>
      </c>
      <c r="Q2155" s="2">
        <v>86.18</v>
      </c>
      <c r="R2155" s="2">
        <v>198.12</v>
      </c>
      <c r="S2155" s="2">
        <v>198.12</v>
      </c>
      <c r="T2155" s="2">
        <v>21.96</v>
      </c>
      <c r="U2155" s="2">
        <v>180</v>
      </c>
      <c r="V2155" s="2" t="s">
        <v>28</v>
      </c>
      <c r="X2155" s="2"/>
      <c r="Y2155" s="2"/>
    </row>
    <row r="2156" spans="1:26" x14ac:dyDescent="0.25">
      <c r="A2156">
        <v>2155</v>
      </c>
      <c r="B2156" t="s">
        <v>2178</v>
      </c>
      <c r="C2156" s="1">
        <v>16197</v>
      </c>
      <c r="D2156" t="s">
        <v>23</v>
      </c>
      <c r="E2156" s="2" t="s">
        <v>169</v>
      </c>
      <c r="F2156" s="2" t="s">
        <v>34</v>
      </c>
      <c r="G2156" s="2" t="s">
        <v>30</v>
      </c>
      <c r="H2156" s="3">
        <v>25888</v>
      </c>
      <c r="I2156" s="2">
        <v>1970</v>
      </c>
      <c r="J2156" s="2">
        <v>1971</v>
      </c>
      <c r="K2156" s="3">
        <v>36693</v>
      </c>
      <c r="L2156" s="2">
        <v>1</v>
      </c>
      <c r="M2156" s="2" t="s">
        <v>27</v>
      </c>
      <c r="N2156" s="2">
        <v>56</v>
      </c>
      <c r="O2156" s="2">
        <v>26.53</v>
      </c>
      <c r="P2156" s="2">
        <v>56.11</v>
      </c>
      <c r="Q2156" s="2">
        <v>102.06</v>
      </c>
      <c r="R2156" s="2">
        <v>198.12</v>
      </c>
      <c r="S2156" s="2">
        <v>198.12</v>
      </c>
      <c r="T2156" s="2">
        <v>26</v>
      </c>
      <c r="U2156" s="2">
        <v>36</v>
      </c>
      <c r="V2156" s="2" t="s">
        <v>28</v>
      </c>
      <c r="W2156" s="2" t="s">
        <v>4384</v>
      </c>
      <c r="X2156" s="2" t="str">
        <f>V2156</f>
        <v>No</v>
      </c>
      <c r="Y2156" s="2" t="s">
        <v>4386</v>
      </c>
      <c r="Z2156" s="2" t="s">
        <v>4896</v>
      </c>
    </row>
    <row r="2157" spans="1:26" x14ac:dyDescent="0.25">
      <c r="A2157">
        <v>2156</v>
      </c>
      <c r="B2157" t="s">
        <v>2179</v>
      </c>
      <c r="C2157" s="1">
        <v>15036</v>
      </c>
      <c r="D2157" t="s">
        <v>23</v>
      </c>
      <c r="E2157" s="2" t="s">
        <v>169</v>
      </c>
      <c r="F2157" s="2" t="s">
        <v>34</v>
      </c>
      <c r="G2157" s="2" t="s">
        <v>30</v>
      </c>
      <c r="H2157" s="3">
        <v>22942</v>
      </c>
      <c r="I2157" s="2">
        <v>1962</v>
      </c>
      <c r="J2157" s="2">
        <v>1963</v>
      </c>
      <c r="K2157" s="3">
        <v>40950</v>
      </c>
      <c r="L2157" s="2">
        <v>1</v>
      </c>
      <c r="M2157" s="2" t="s">
        <v>27</v>
      </c>
      <c r="N2157" s="2">
        <v>70</v>
      </c>
      <c r="O2157" s="2">
        <v>21.65</v>
      </c>
      <c r="P2157" s="2">
        <v>70.95</v>
      </c>
      <c r="Q2157" s="2">
        <v>99.79</v>
      </c>
      <c r="R2157" s="2">
        <v>198.12</v>
      </c>
      <c r="S2157" s="2">
        <v>198.12</v>
      </c>
      <c r="T2157" s="2">
        <v>25.42</v>
      </c>
      <c r="U2157" s="2">
        <v>3</v>
      </c>
      <c r="V2157" s="2" t="s">
        <v>28</v>
      </c>
      <c r="W2157" s="2" t="s">
        <v>4399</v>
      </c>
      <c r="X2157" s="2" t="str">
        <f>V2157</f>
        <v>No</v>
      </c>
      <c r="Y2157" s="2" t="s">
        <v>4401</v>
      </c>
      <c r="Z2157" s="2" t="s">
        <v>4469</v>
      </c>
    </row>
    <row r="2158" spans="1:26" x14ac:dyDescent="0.25">
      <c r="A2158">
        <v>2157</v>
      </c>
      <c r="B2158" t="s">
        <v>2180</v>
      </c>
      <c r="C2158" s="1">
        <v>23395</v>
      </c>
      <c r="D2158" t="s">
        <v>23</v>
      </c>
      <c r="E2158" s="2" t="s">
        <v>169</v>
      </c>
      <c r="F2158" s="2" t="s">
        <v>34</v>
      </c>
      <c r="G2158" s="2" t="s">
        <v>26</v>
      </c>
      <c r="H2158" s="3">
        <v>31716</v>
      </c>
      <c r="I2158" s="2">
        <v>1986</v>
      </c>
      <c r="J2158" s="2">
        <v>1991</v>
      </c>
      <c r="K2158" s="3">
        <v>43677</v>
      </c>
      <c r="L2158" s="2">
        <v>0</v>
      </c>
      <c r="M2158" s="2" t="s">
        <v>28</v>
      </c>
      <c r="N2158" s="2">
        <v>55</v>
      </c>
      <c r="O2158" s="2">
        <v>22.78</v>
      </c>
      <c r="P2158" s="2">
        <v>55.53</v>
      </c>
      <c r="Q2158" s="2">
        <v>95.25</v>
      </c>
      <c r="R2158" s="2">
        <v>198.12</v>
      </c>
      <c r="S2158" s="2">
        <v>198.12</v>
      </c>
      <c r="T2158" s="2">
        <v>24.27</v>
      </c>
      <c r="U2158" s="2">
        <v>46</v>
      </c>
      <c r="V2158" s="2" t="s">
        <v>28</v>
      </c>
      <c r="X2158" s="2"/>
      <c r="Y2158" s="2"/>
    </row>
    <row r="2159" spans="1:26" x14ac:dyDescent="0.25">
      <c r="A2159">
        <v>2158</v>
      </c>
      <c r="B2159" t="s">
        <v>2181</v>
      </c>
      <c r="C2159" s="1">
        <v>22586</v>
      </c>
      <c r="D2159" t="s">
        <v>23</v>
      </c>
      <c r="E2159" s="2" t="s">
        <v>772</v>
      </c>
      <c r="F2159" s="2" t="s">
        <v>34</v>
      </c>
      <c r="G2159" s="2" t="s">
        <v>26</v>
      </c>
      <c r="H2159" s="3">
        <v>30328</v>
      </c>
      <c r="I2159" s="2">
        <v>1982</v>
      </c>
      <c r="J2159" s="2">
        <v>1991</v>
      </c>
      <c r="K2159" s="3">
        <v>35287</v>
      </c>
      <c r="L2159" s="2">
        <v>1</v>
      </c>
      <c r="M2159" s="2" t="s">
        <v>27</v>
      </c>
      <c r="N2159" s="2">
        <v>34</v>
      </c>
      <c r="O2159" s="2">
        <v>21.2</v>
      </c>
      <c r="P2159" s="2">
        <v>34.770000000000003</v>
      </c>
      <c r="Q2159" s="2">
        <v>92.99</v>
      </c>
      <c r="R2159" s="2">
        <v>198.12</v>
      </c>
      <c r="S2159" s="2">
        <v>198.12</v>
      </c>
      <c r="T2159" s="2">
        <v>23.69</v>
      </c>
      <c r="U2159" s="2">
        <v>408</v>
      </c>
      <c r="V2159" s="2" t="s">
        <v>28</v>
      </c>
      <c r="X2159" s="2" t="str">
        <f>V2159</f>
        <v>No</v>
      </c>
      <c r="Y2159" s="2" t="s">
        <v>4631</v>
      </c>
      <c r="Z2159" s="2" t="s">
        <v>4901</v>
      </c>
    </row>
    <row r="2160" spans="1:26" x14ac:dyDescent="0.25">
      <c r="A2160">
        <v>2159</v>
      </c>
      <c r="B2160" t="s">
        <v>2182</v>
      </c>
      <c r="C2160" s="1">
        <v>10779</v>
      </c>
      <c r="D2160" t="s">
        <v>23</v>
      </c>
      <c r="E2160" s="2" t="s">
        <v>169</v>
      </c>
      <c r="F2160" s="2" t="s">
        <v>34</v>
      </c>
      <c r="G2160" s="2" t="s">
        <v>30</v>
      </c>
      <c r="H2160" s="3">
        <v>19663</v>
      </c>
      <c r="I2160" s="2">
        <v>1953</v>
      </c>
      <c r="J2160" s="2">
        <v>1954</v>
      </c>
      <c r="K2160" s="3">
        <v>36125</v>
      </c>
      <c r="L2160" s="2">
        <v>1</v>
      </c>
      <c r="M2160" s="2" t="s">
        <v>27</v>
      </c>
      <c r="N2160" s="2">
        <v>69</v>
      </c>
      <c r="O2160" s="2">
        <v>24.32</v>
      </c>
      <c r="P2160" s="2">
        <v>69.39</v>
      </c>
      <c r="Q2160" s="2">
        <v>81.650000000000006</v>
      </c>
      <c r="R2160" s="2">
        <v>198.12</v>
      </c>
      <c r="S2160" s="2">
        <v>198.12</v>
      </c>
      <c r="T2160" s="2">
        <v>20.8</v>
      </c>
      <c r="U2160" s="2">
        <v>12</v>
      </c>
      <c r="V2160" s="2" t="s">
        <v>28</v>
      </c>
      <c r="W2160" s="2" t="s">
        <v>4399</v>
      </c>
      <c r="X2160" s="2" t="str">
        <f>V2160</f>
        <v>No</v>
      </c>
      <c r="Y2160" s="2" t="s">
        <v>4401</v>
      </c>
      <c r="Z2160" s="2" t="s">
        <v>4469</v>
      </c>
    </row>
    <row r="2161" spans="1:26" x14ac:dyDescent="0.25">
      <c r="A2161">
        <v>2160</v>
      </c>
      <c r="B2161" t="s">
        <v>2183</v>
      </c>
      <c r="C2161" s="1">
        <v>31299</v>
      </c>
      <c r="D2161" t="s">
        <v>85</v>
      </c>
      <c r="E2161" s="2" t="s">
        <v>772</v>
      </c>
      <c r="F2161" s="2" t="s">
        <v>34</v>
      </c>
      <c r="G2161" s="2" t="s">
        <v>26</v>
      </c>
      <c r="H2161" s="3">
        <v>38294</v>
      </c>
      <c r="I2161" s="2">
        <v>2004</v>
      </c>
      <c r="J2161" s="2">
        <v>2020</v>
      </c>
      <c r="K2161" s="3">
        <v>43677</v>
      </c>
      <c r="L2161" s="2">
        <v>0</v>
      </c>
      <c r="M2161" s="2" t="s">
        <v>28</v>
      </c>
      <c r="N2161" s="2">
        <v>33</v>
      </c>
      <c r="O2161" s="2">
        <v>19.149999999999999</v>
      </c>
      <c r="P2161" s="2">
        <v>33.89</v>
      </c>
      <c r="Q2161" s="2">
        <v>102.06</v>
      </c>
      <c r="R2161" s="2">
        <v>198.12</v>
      </c>
      <c r="S2161" s="2">
        <v>198.12</v>
      </c>
      <c r="T2161" s="2">
        <v>26</v>
      </c>
      <c r="U2161" s="2">
        <v>751</v>
      </c>
      <c r="V2161" s="2" t="s">
        <v>28</v>
      </c>
      <c r="X2161" s="2"/>
      <c r="Y2161" s="2"/>
    </row>
    <row r="2162" spans="1:26" x14ac:dyDescent="0.25">
      <c r="A2162">
        <v>2161</v>
      </c>
      <c r="B2162" t="s">
        <v>2184</v>
      </c>
      <c r="C2162" s="1">
        <v>30472</v>
      </c>
      <c r="D2162" t="s">
        <v>23</v>
      </c>
      <c r="E2162" s="2" t="s">
        <v>1363</v>
      </c>
      <c r="F2162" s="2" t="s">
        <v>34</v>
      </c>
      <c r="G2162" s="2" t="s">
        <v>26</v>
      </c>
      <c r="H2162" s="3">
        <v>38294</v>
      </c>
      <c r="I2162" s="2">
        <v>2004</v>
      </c>
      <c r="J2162" s="2">
        <v>2008</v>
      </c>
      <c r="K2162" s="3">
        <v>43677</v>
      </c>
      <c r="L2162" s="2">
        <v>0</v>
      </c>
      <c r="M2162" s="2" t="s">
        <v>28</v>
      </c>
      <c r="N2162" s="2">
        <v>36</v>
      </c>
      <c r="O2162" s="2">
        <v>21.42</v>
      </c>
      <c r="P2162" s="2">
        <v>36.15</v>
      </c>
      <c r="Q2162" s="2">
        <v>102.06</v>
      </c>
      <c r="R2162" s="2">
        <v>198.12</v>
      </c>
      <c r="S2162" s="2">
        <v>198.12</v>
      </c>
      <c r="T2162" s="2">
        <v>26</v>
      </c>
      <c r="U2162" s="2">
        <v>211</v>
      </c>
      <c r="V2162" s="2" t="s">
        <v>28</v>
      </c>
      <c r="X2162" s="2"/>
      <c r="Y2162" s="2"/>
    </row>
    <row r="2163" spans="1:26" x14ac:dyDescent="0.25">
      <c r="A2163">
        <v>2162</v>
      </c>
      <c r="B2163" t="s">
        <v>2185</v>
      </c>
      <c r="C2163" s="1">
        <v>11995</v>
      </c>
      <c r="D2163" t="s">
        <v>23</v>
      </c>
      <c r="E2163" s="2" t="s">
        <v>169</v>
      </c>
      <c r="F2163" s="2" t="s">
        <v>34</v>
      </c>
      <c r="G2163" s="2" t="s">
        <v>30</v>
      </c>
      <c r="H2163" s="3">
        <v>21116</v>
      </c>
      <c r="I2163" s="2">
        <v>1957</v>
      </c>
      <c r="J2163" s="2">
        <v>1960</v>
      </c>
      <c r="K2163" s="3">
        <v>43677</v>
      </c>
      <c r="L2163" s="2">
        <v>0</v>
      </c>
      <c r="M2163" s="2" t="s">
        <v>28</v>
      </c>
      <c r="N2163" s="2">
        <v>86</v>
      </c>
      <c r="O2163" s="2">
        <v>24.97</v>
      </c>
      <c r="P2163" s="2">
        <v>86.74</v>
      </c>
      <c r="Q2163" s="2">
        <v>98.88</v>
      </c>
      <c r="R2163" s="2">
        <v>198.12</v>
      </c>
      <c r="S2163" s="2">
        <v>198.12</v>
      </c>
      <c r="T2163" s="2">
        <v>25.19</v>
      </c>
      <c r="U2163" s="2">
        <v>150</v>
      </c>
      <c r="V2163" s="2" t="s">
        <v>28</v>
      </c>
      <c r="X2163" s="2"/>
      <c r="Y2163" s="2"/>
    </row>
    <row r="2164" spans="1:26" x14ac:dyDescent="0.25">
      <c r="A2164">
        <v>2163</v>
      </c>
      <c r="B2164" t="s">
        <v>2186</v>
      </c>
      <c r="C2164" s="1">
        <v>23578</v>
      </c>
      <c r="D2164" t="s">
        <v>23</v>
      </c>
      <c r="E2164" s="2" t="s">
        <v>169</v>
      </c>
      <c r="F2164" s="2" t="s">
        <v>34</v>
      </c>
      <c r="G2164" s="2" t="s">
        <v>26</v>
      </c>
      <c r="H2164" s="3">
        <v>33966</v>
      </c>
      <c r="I2164" s="2">
        <v>1992</v>
      </c>
      <c r="J2164" s="2">
        <v>1994</v>
      </c>
      <c r="K2164" s="3">
        <v>43677</v>
      </c>
      <c r="L2164" s="2">
        <v>0</v>
      </c>
      <c r="M2164" s="2" t="s">
        <v>28</v>
      </c>
      <c r="N2164" s="2">
        <v>55</v>
      </c>
      <c r="O2164" s="2">
        <v>28.44</v>
      </c>
      <c r="P2164" s="2">
        <v>55.03</v>
      </c>
      <c r="Q2164" s="2">
        <v>95.25</v>
      </c>
      <c r="R2164" s="2">
        <v>198.12</v>
      </c>
      <c r="S2164" s="2">
        <v>198.12</v>
      </c>
      <c r="T2164" s="2">
        <v>24.27</v>
      </c>
      <c r="U2164" s="2">
        <v>48</v>
      </c>
      <c r="V2164" s="2" t="s">
        <v>28</v>
      </c>
      <c r="X2164" s="2"/>
      <c r="Y2164" s="2"/>
    </row>
    <row r="2165" spans="1:26" x14ac:dyDescent="0.25">
      <c r="A2165">
        <v>2164</v>
      </c>
      <c r="B2165" t="s">
        <v>2187</v>
      </c>
      <c r="C2165" s="1">
        <v>27338</v>
      </c>
      <c r="D2165" t="s">
        <v>23</v>
      </c>
      <c r="E2165" s="2" t="s">
        <v>772</v>
      </c>
      <c r="F2165" s="2" t="s">
        <v>34</v>
      </c>
      <c r="G2165" s="2" t="s">
        <v>26</v>
      </c>
      <c r="H2165" s="3">
        <v>35006</v>
      </c>
      <c r="I2165" s="2">
        <v>1995</v>
      </c>
      <c r="J2165" s="2">
        <v>2013</v>
      </c>
      <c r="K2165" s="3">
        <v>43677</v>
      </c>
      <c r="L2165" s="2">
        <v>0</v>
      </c>
      <c r="M2165" s="2" t="s">
        <v>28</v>
      </c>
      <c r="N2165" s="2">
        <v>44</v>
      </c>
      <c r="O2165" s="2">
        <v>20.99</v>
      </c>
      <c r="P2165" s="2">
        <v>44.73</v>
      </c>
      <c r="Q2165" s="2">
        <v>98.88</v>
      </c>
      <c r="R2165" s="2">
        <v>198.12</v>
      </c>
      <c r="S2165" s="2">
        <v>198.12</v>
      </c>
      <c r="T2165" s="2">
        <v>25.19</v>
      </c>
      <c r="U2165" s="2">
        <v>970</v>
      </c>
      <c r="V2165" s="2" t="s">
        <v>28</v>
      </c>
      <c r="X2165" s="2"/>
      <c r="Y2165" s="2"/>
    </row>
    <row r="2166" spans="1:26" x14ac:dyDescent="0.25">
      <c r="A2166">
        <v>2165</v>
      </c>
      <c r="B2166" t="s">
        <v>2188</v>
      </c>
      <c r="C2166" s="1">
        <v>19797</v>
      </c>
      <c r="D2166" t="s">
        <v>23</v>
      </c>
      <c r="E2166" s="2" t="s">
        <v>772</v>
      </c>
      <c r="F2166" s="2" t="s">
        <v>34</v>
      </c>
      <c r="G2166" s="2" t="s">
        <v>26</v>
      </c>
      <c r="H2166" s="3">
        <v>28046</v>
      </c>
      <c r="I2166" s="2">
        <v>1976</v>
      </c>
      <c r="J2166" s="2">
        <v>1977</v>
      </c>
      <c r="K2166" s="3">
        <v>43677</v>
      </c>
      <c r="L2166" s="2">
        <v>0</v>
      </c>
      <c r="M2166" s="2" t="s">
        <v>28</v>
      </c>
      <c r="N2166" s="2">
        <v>65</v>
      </c>
      <c r="O2166" s="2">
        <v>22.58</v>
      </c>
      <c r="P2166" s="2">
        <v>65.38</v>
      </c>
      <c r="Q2166" s="2">
        <v>86.18</v>
      </c>
      <c r="R2166" s="2">
        <v>198.12</v>
      </c>
      <c r="S2166" s="2">
        <v>198.12</v>
      </c>
      <c r="T2166" s="2">
        <v>21.96</v>
      </c>
      <c r="U2166" s="2">
        <v>17</v>
      </c>
      <c r="V2166" s="2" t="s">
        <v>28</v>
      </c>
      <c r="X2166" s="2"/>
      <c r="Y2166" s="2"/>
    </row>
    <row r="2167" spans="1:26" x14ac:dyDescent="0.25">
      <c r="A2167">
        <v>2166</v>
      </c>
      <c r="B2167" t="s">
        <v>2189</v>
      </c>
      <c r="C2167" s="1">
        <v>34249</v>
      </c>
      <c r="D2167" t="s">
        <v>23</v>
      </c>
      <c r="E2167" s="2" t="s">
        <v>1363</v>
      </c>
      <c r="F2167" s="2" t="s">
        <v>25</v>
      </c>
      <c r="G2167" s="2" t="s">
        <v>30</v>
      </c>
      <c r="H2167" s="3">
        <v>41941</v>
      </c>
      <c r="I2167" s="2">
        <v>2014</v>
      </c>
      <c r="J2167" s="2">
        <v>2019</v>
      </c>
      <c r="K2167" s="3">
        <v>43677</v>
      </c>
      <c r="L2167" s="2">
        <v>0</v>
      </c>
      <c r="M2167" s="2" t="s">
        <v>28</v>
      </c>
      <c r="N2167" s="2">
        <v>25</v>
      </c>
      <c r="O2167" s="2">
        <v>21.06</v>
      </c>
      <c r="P2167" s="2">
        <v>25.81</v>
      </c>
      <c r="Q2167" s="2">
        <v>92.99</v>
      </c>
      <c r="R2167" s="2">
        <v>198.12</v>
      </c>
      <c r="S2167" s="2">
        <v>198.12</v>
      </c>
      <c r="T2167" s="2">
        <v>23.69</v>
      </c>
      <c r="U2167" s="2">
        <v>59</v>
      </c>
      <c r="V2167" s="2" t="s">
        <v>28</v>
      </c>
      <c r="X2167" s="2"/>
      <c r="Y2167" s="2"/>
    </row>
    <row r="2168" spans="1:26" x14ac:dyDescent="0.25">
      <c r="A2168">
        <v>2167</v>
      </c>
      <c r="B2168" t="s">
        <v>2190</v>
      </c>
      <c r="C2168" s="1">
        <v>17268</v>
      </c>
      <c r="D2168" t="s">
        <v>23</v>
      </c>
      <c r="E2168" s="2" t="s">
        <v>169</v>
      </c>
      <c r="F2168" s="2" t="s">
        <v>34</v>
      </c>
      <c r="G2168" s="2" t="s">
        <v>26</v>
      </c>
      <c r="H2168" s="3">
        <v>25855</v>
      </c>
      <c r="I2168" s="2">
        <v>1970</v>
      </c>
      <c r="J2168" s="2">
        <v>1971</v>
      </c>
      <c r="K2168" s="3">
        <v>43677</v>
      </c>
      <c r="L2168" s="2">
        <v>0</v>
      </c>
      <c r="M2168" s="2" t="s">
        <v>28</v>
      </c>
      <c r="N2168" s="2">
        <v>72</v>
      </c>
      <c r="O2168" s="2">
        <v>23.51</v>
      </c>
      <c r="P2168" s="2">
        <v>72.3</v>
      </c>
      <c r="Q2168" s="2">
        <v>99.79</v>
      </c>
      <c r="R2168" s="2">
        <v>198.12</v>
      </c>
      <c r="S2168" s="2">
        <v>198.12</v>
      </c>
      <c r="T2168" s="2">
        <v>25.42</v>
      </c>
      <c r="U2168" s="2">
        <v>2</v>
      </c>
      <c r="V2168" s="2" t="s">
        <v>28</v>
      </c>
      <c r="X2168" s="2"/>
      <c r="Y2168" s="2"/>
    </row>
    <row r="2169" spans="1:26" x14ac:dyDescent="0.25">
      <c r="A2169">
        <v>2168</v>
      </c>
      <c r="B2169" t="s">
        <v>2191</v>
      </c>
      <c r="C2169" s="1">
        <v>32484</v>
      </c>
      <c r="D2169" t="s">
        <v>23</v>
      </c>
      <c r="E2169" s="2" t="s">
        <v>1363</v>
      </c>
      <c r="F2169" s="2" t="s">
        <v>34</v>
      </c>
      <c r="G2169" s="2" t="s">
        <v>26</v>
      </c>
      <c r="H2169" s="3">
        <v>40919</v>
      </c>
      <c r="I2169" s="2">
        <v>2011</v>
      </c>
      <c r="J2169" s="2">
        <v>2018</v>
      </c>
      <c r="K2169" s="3">
        <v>43677</v>
      </c>
      <c r="L2169" s="2">
        <v>0</v>
      </c>
      <c r="M2169" s="2" t="s">
        <v>28</v>
      </c>
      <c r="N2169" s="2">
        <v>30</v>
      </c>
      <c r="O2169" s="2">
        <v>23.09</v>
      </c>
      <c r="P2169" s="2">
        <v>30.64</v>
      </c>
      <c r="Q2169" s="2">
        <v>90.72</v>
      </c>
      <c r="R2169" s="2">
        <v>198.12</v>
      </c>
      <c r="S2169" s="2">
        <v>198.12</v>
      </c>
      <c r="T2169" s="2">
        <v>23.11</v>
      </c>
      <c r="U2169" s="2">
        <v>47</v>
      </c>
      <c r="V2169" s="2" t="s">
        <v>28</v>
      </c>
      <c r="X2169" s="2"/>
      <c r="Y2169" s="2"/>
    </row>
    <row r="2170" spans="1:26" x14ac:dyDescent="0.25">
      <c r="A2170">
        <v>2169</v>
      </c>
      <c r="B2170" t="s">
        <v>2192</v>
      </c>
      <c r="C2170" s="1">
        <v>28233</v>
      </c>
      <c r="D2170" t="s">
        <v>23</v>
      </c>
      <c r="E2170" s="2" t="s">
        <v>772</v>
      </c>
      <c r="F2170" s="2" t="s">
        <v>34</v>
      </c>
      <c r="G2170" s="2" t="s">
        <v>26</v>
      </c>
      <c r="H2170" s="3">
        <v>38304</v>
      </c>
      <c r="I2170" s="2">
        <v>2004</v>
      </c>
      <c r="J2170" s="2">
        <v>2008</v>
      </c>
      <c r="K2170" s="3">
        <v>43677</v>
      </c>
      <c r="L2170" s="2">
        <v>0</v>
      </c>
      <c r="M2170" s="2" t="s">
        <v>28</v>
      </c>
      <c r="N2170" s="2">
        <v>42</v>
      </c>
      <c r="O2170" s="2">
        <v>27.57</v>
      </c>
      <c r="P2170" s="2">
        <v>42.28</v>
      </c>
      <c r="Q2170" s="2">
        <v>100.7</v>
      </c>
      <c r="R2170" s="2">
        <v>198.12</v>
      </c>
      <c r="S2170" s="2">
        <v>198.12</v>
      </c>
      <c r="T2170" s="2">
        <v>25.65</v>
      </c>
      <c r="U2170" s="2">
        <v>60</v>
      </c>
      <c r="V2170" s="2" t="s">
        <v>28</v>
      </c>
      <c r="X2170" s="2"/>
      <c r="Y2170" s="2"/>
    </row>
    <row r="2171" spans="1:26" x14ac:dyDescent="0.25">
      <c r="A2171">
        <v>2170</v>
      </c>
      <c r="B2171" t="s">
        <v>2193</v>
      </c>
      <c r="C2171" s="1">
        <v>11235</v>
      </c>
      <c r="D2171" t="s">
        <v>23</v>
      </c>
      <c r="E2171" s="2" t="s">
        <v>169</v>
      </c>
      <c r="F2171" s="2" t="s">
        <v>34</v>
      </c>
      <c r="G2171" s="2" t="s">
        <v>30</v>
      </c>
      <c r="H2171" s="3">
        <v>19663</v>
      </c>
      <c r="I2171" s="2">
        <v>1953</v>
      </c>
      <c r="J2171" s="2">
        <v>1954</v>
      </c>
      <c r="K2171" s="3">
        <v>42698</v>
      </c>
      <c r="L2171" s="2">
        <v>1</v>
      </c>
      <c r="M2171" s="2" t="s">
        <v>27</v>
      </c>
      <c r="N2171" s="2">
        <v>86</v>
      </c>
      <c r="O2171" s="2">
        <v>23.07</v>
      </c>
      <c r="P2171" s="2">
        <v>86.14</v>
      </c>
      <c r="Q2171" s="2">
        <v>95.25</v>
      </c>
      <c r="R2171" s="2">
        <v>198.12</v>
      </c>
      <c r="S2171" s="2">
        <v>198.12</v>
      </c>
      <c r="T2171" s="2">
        <v>24.27</v>
      </c>
      <c r="U2171" s="2">
        <v>63</v>
      </c>
      <c r="V2171" s="2" t="s">
        <v>28</v>
      </c>
      <c r="X2171" s="2" t="str">
        <f>V2171</f>
        <v>No</v>
      </c>
      <c r="Y2171" s="2" t="s">
        <v>4401</v>
      </c>
      <c r="Z2171" s="2" t="s">
        <v>4469</v>
      </c>
    </row>
    <row r="2172" spans="1:26" x14ac:dyDescent="0.25">
      <c r="A2172">
        <v>2171</v>
      </c>
      <c r="B2172" t="s">
        <v>2194</v>
      </c>
      <c r="C2172" s="1">
        <v>30158</v>
      </c>
      <c r="D2172" t="s">
        <v>23</v>
      </c>
      <c r="E2172" s="2" t="s">
        <v>1363</v>
      </c>
      <c r="F2172" s="2" t="s">
        <v>34</v>
      </c>
      <c r="G2172" s="2" t="s">
        <v>26</v>
      </c>
      <c r="H2172" s="3">
        <v>38665</v>
      </c>
      <c r="I2172" s="2">
        <v>2005</v>
      </c>
      <c r="J2172" s="2">
        <v>2007</v>
      </c>
      <c r="K2172" s="3">
        <v>43677</v>
      </c>
      <c r="L2172" s="2">
        <v>0</v>
      </c>
      <c r="M2172" s="2" t="s">
        <v>28</v>
      </c>
      <c r="N2172" s="2">
        <v>37</v>
      </c>
      <c r="O2172" s="2">
        <v>23.29</v>
      </c>
      <c r="P2172" s="2">
        <v>37.01</v>
      </c>
      <c r="Q2172" s="2">
        <v>81.650000000000006</v>
      </c>
      <c r="R2172" s="2">
        <v>198.12</v>
      </c>
      <c r="S2172" s="2">
        <v>198.12</v>
      </c>
      <c r="T2172" s="2">
        <v>20.8</v>
      </c>
      <c r="U2172" s="2">
        <v>98</v>
      </c>
      <c r="V2172" s="2" t="s">
        <v>28</v>
      </c>
      <c r="X2172" s="2"/>
      <c r="Y2172" s="2"/>
    </row>
    <row r="2173" spans="1:26" x14ac:dyDescent="0.25">
      <c r="A2173">
        <v>2172</v>
      </c>
      <c r="B2173" t="s">
        <v>2195</v>
      </c>
      <c r="C2173" s="1">
        <v>31540</v>
      </c>
      <c r="D2173" t="s">
        <v>85</v>
      </c>
      <c r="E2173" s="2" t="s">
        <v>1363</v>
      </c>
      <c r="F2173" s="2" t="s">
        <v>34</v>
      </c>
      <c r="G2173" s="2" t="s">
        <v>43</v>
      </c>
      <c r="H2173" s="3">
        <v>40218</v>
      </c>
      <c r="I2173" s="2">
        <v>2009</v>
      </c>
      <c r="J2173" s="2">
        <v>2020</v>
      </c>
      <c r="K2173" s="3">
        <v>43677</v>
      </c>
      <c r="L2173" s="2">
        <v>0</v>
      </c>
      <c r="M2173" s="2" t="s">
        <v>28</v>
      </c>
      <c r="N2173" s="2">
        <v>33</v>
      </c>
      <c r="O2173" s="2">
        <v>23.76</v>
      </c>
      <c r="P2173" s="2">
        <v>33.229999999999997</v>
      </c>
      <c r="Q2173" s="2">
        <v>88.45</v>
      </c>
      <c r="R2173" s="2">
        <v>198.12</v>
      </c>
      <c r="S2173" s="2">
        <v>198.12</v>
      </c>
      <c r="T2173" s="2">
        <v>22.53</v>
      </c>
      <c r="U2173" s="2">
        <v>229</v>
      </c>
      <c r="V2173" s="2" t="s">
        <v>28</v>
      </c>
      <c r="X2173" s="2"/>
      <c r="Y2173" s="2"/>
    </row>
    <row r="2174" spans="1:26" x14ac:dyDescent="0.25">
      <c r="A2174">
        <v>2173</v>
      </c>
      <c r="B2174" t="s">
        <v>2196</v>
      </c>
      <c r="C2174" s="1">
        <v>18533</v>
      </c>
      <c r="D2174" t="s">
        <v>23</v>
      </c>
      <c r="E2174" s="2" t="s">
        <v>169</v>
      </c>
      <c r="F2174" s="2" t="s">
        <v>34</v>
      </c>
      <c r="G2174" s="2" t="s">
        <v>30</v>
      </c>
      <c r="H2174" s="3">
        <v>26585</v>
      </c>
      <c r="I2174" s="2">
        <v>1972</v>
      </c>
      <c r="J2174" s="2">
        <v>1977</v>
      </c>
      <c r="K2174" s="3">
        <v>43677</v>
      </c>
      <c r="L2174" s="2">
        <v>0</v>
      </c>
      <c r="M2174" s="2" t="s">
        <v>28</v>
      </c>
      <c r="N2174" s="2">
        <v>68</v>
      </c>
      <c r="O2174" s="2">
        <v>22.05</v>
      </c>
      <c r="P2174" s="2">
        <v>68.84</v>
      </c>
      <c r="Q2174" s="2">
        <v>97.52</v>
      </c>
      <c r="R2174" s="2">
        <v>198.12</v>
      </c>
      <c r="S2174" s="2">
        <v>198.12</v>
      </c>
      <c r="T2174" s="2">
        <v>24.85</v>
      </c>
      <c r="U2174" s="2">
        <v>135</v>
      </c>
      <c r="V2174" s="2" t="s">
        <v>28</v>
      </c>
      <c r="X2174" s="2"/>
      <c r="Y2174" s="2"/>
    </row>
    <row r="2175" spans="1:26" x14ac:dyDescent="0.25">
      <c r="A2175">
        <v>2174</v>
      </c>
      <c r="B2175" t="s">
        <v>2197</v>
      </c>
      <c r="C2175" s="1">
        <v>26748</v>
      </c>
      <c r="D2175" t="s">
        <v>23</v>
      </c>
      <c r="E2175" s="2" t="s">
        <v>169</v>
      </c>
      <c r="F2175" s="2" t="s">
        <v>34</v>
      </c>
      <c r="G2175" s="2" t="s">
        <v>26</v>
      </c>
      <c r="H2175" s="3">
        <v>36508</v>
      </c>
      <c r="I2175" s="2">
        <v>1999</v>
      </c>
      <c r="J2175" s="2">
        <v>2001</v>
      </c>
      <c r="K2175" s="3">
        <v>43677</v>
      </c>
      <c r="L2175" s="2">
        <v>0</v>
      </c>
      <c r="M2175" s="2" t="s">
        <v>28</v>
      </c>
      <c r="N2175" s="2">
        <v>46</v>
      </c>
      <c r="O2175" s="2">
        <v>26.72</v>
      </c>
      <c r="P2175" s="2">
        <v>46.35</v>
      </c>
      <c r="Q2175" s="2">
        <v>97.52</v>
      </c>
      <c r="R2175" s="2">
        <v>198.12</v>
      </c>
      <c r="S2175" s="2">
        <v>198.12</v>
      </c>
      <c r="T2175" s="2">
        <v>24.85</v>
      </c>
      <c r="U2175" s="2">
        <v>12</v>
      </c>
      <c r="V2175" s="2" t="s">
        <v>28</v>
      </c>
      <c r="X2175" s="2"/>
      <c r="Y2175" s="2"/>
    </row>
    <row r="2176" spans="1:26" x14ac:dyDescent="0.25">
      <c r="A2176">
        <v>2175</v>
      </c>
      <c r="B2176" t="s">
        <v>2198</v>
      </c>
      <c r="C2176" s="1">
        <v>17601</v>
      </c>
      <c r="D2176" t="s">
        <v>23</v>
      </c>
      <c r="E2176" s="2" t="s">
        <v>169</v>
      </c>
      <c r="F2176" s="2" t="s">
        <v>34</v>
      </c>
      <c r="G2176" s="2" t="s">
        <v>26</v>
      </c>
      <c r="H2176" s="3">
        <v>25856</v>
      </c>
      <c r="I2176" s="2">
        <v>1970</v>
      </c>
      <c r="J2176" s="2">
        <v>1971</v>
      </c>
      <c r="K2176" s="3">
        <v>43677</v>
      </c>
      <c r="L2176" s="2">
        <v>0</v>
      </c>
      <c r="M2176" s="2" t="s">
        <v>28</v>
      </c>
      <c r="N2176" s="2">
        <v>71</v>
      </c>
      <c r="O2176" s="2">
        <v>22.6</v>
      </c>
      <c r="P2176" s="2">
        <v>71.39</v>
      </c>
      <c r="Q2176" s="2">
        <v>92.99</v>
      </c>
      <c r="R2176" s="2">
        <v>198.12</v>
      </c>
      <c r="S2176" s="2">
        <v>198.12</v>
      </c>
      <c r="T2176" s="2">
        <v>23.69</v>
      </c>
      <c r="U2176" s="2">
        <v>39</v>
      </c>
      <c r="V2176" s="2" t="s">
        <v>28</v>
      </c>
      <c r="X2176" s="2"/>
      <c r="Y2176" s="2"/>
    </row>
    <row r="2177" spans="1:26" x14ac:dyDescent="0.25">
      <c r="A2177">
        <v>2176</v>
      </c>
      <c r="B2177" t="s">
        <v>2199</v>
      </c>
      <c r="C2177" s="1">
        <v>22888</v>
      </c>
      <c r="D2177" t="s">
        <v>23</v>
      </c>
      <c r="E2177" s="2" t="s">
        <v>280</v>
      </c>
      <c r="F2177" s="2" t="s">
        <v>34</v>
      </c>
      <c r="G2177" s="2" t="s">
        <v>26</v>
      </c>
      <c r="H2177" s="3">
        <v>30982</v>
      </c>
      <c r="I2177" s="2">
        <v>1984</v>
      </c>
      <c r="J2177" s="2">
        <v>1989</v>
      </c>
      <c r="K2177" s="3">
        <v>43677</v>
      </c>
      <c r="L2177" s="2">
        <v>0</v>
      </c>
      <c r="M2177" s="2" t="s">
        <v>28</v>
      </c>
      <c r="N2177" s="2">
        <v>56</v>
      </c>
      <c r="O2177" s="2">
        <v>22.16</v>
      </c>
      <c r="P2177" s="2">
        <v>56.92</v>
      </c>
      <c r="Q2177" s="2">
        <v>95.25</v>
      </c>
      <c r="R2177" s="2">
        <v>198.12</v>
      </c>
      <c r="S2177" s="2">
        <v>198.12</v>
      </c>
      <c r="T2177" s="2">
        <v>24.27</v>
      </c>
      <c r="U2177" s="2">
        <v>204</v>
      </c>
      <c r="V2177" s="2" t="s">
        <v>28</v>
      </c>
      <c r="X2177" s="2"/>
      <c r="Y2177" s="2"/>
    </row>
    <row r="2178" spans="1:26" x14ac:dyDescent="0.25">
      <c r="A2178">
        <v>2177</v>
      </c>
      <c r="B2178" t="s">
        <v>2200</v>
      </c>
      <c r="C2178" s="1">
        <v>32295</v>
      </c>
      <c r="D2178" t="s">
        <v>23</v>
      </c>
      <c r="E2178" s="2" t="s">
        <v>1363</v>
      </c>
      <c r="F2178" s="2" t="s">
        <v>34</v>
      </c>
      <c r="G2178" s="2" t="s">
        <v>30</v>
      </c>
      <c r="H2178" s="3">
        <v>40912</v>
      </c>
      <c r="I2178" s="2">
        <v>2011</v>
      </c>
      <c r="J2178" s="2">
        <v>2012</v>
      </c>
      <c r="K2178" s="3">
        <v>43677</v>
      </c>
      <c r="L2178" s="2">
        <v>0</v>
      </c>
      <c r="M2178" s="2" t="s">
        <v>28</v>
      </c>
      <c r="N2178" s="2">
        <v>31</v>
      </c>
      <c r="O2178" s="2">
        <v>23.59</v>
      </c>
      <c r="P2178" s="2">
        <v>31.16</v>
      </c>
      <c r="Q2178" s="2">
        <v>95.71</v>
      </c>
      <c r="R2178" s="2">
        <v>198.12</v>
      </c>
      <c r="S2178" s="2">
        <v>198.12</v>
      </c>
      <c r="T2178" s="2">
        <v>24.38</v>
      </c>
      <c r="U2178" s="2">
        <v>5</v>
      </c>
      <c r="V2178" s="2" t="s">
        <v>28</v>
      </c>
      <c r="X2178" s="2"/>
      <c r="Y2178" s="2"/>
    </row>
    <row r="2179" spans="1:26" x14ac:dyDescent="0.25">
      <c r="A2179">
        <v>2178</v>
      </c>
      <c r="B2179" t="s">
        <v>2201</v>
      </c>
      <c r="C2179" s="1">
        <v>22426</v>
      </c>
      <c r="D2179" t="s">
        <v>23</v>
      </c>
      <c r="E2179" s="2" t="s">
        <v>772</v>
      </c>
      <c r="F2179" s="2" t="s">
        <v>34</v>
      </c>
      <c r="G2179" s="2" t="s">
        <v>26</v>
      </c>
      <c r="H2179" s="3">
        <v>30617</v>
      </c>
      <c r="I2179" s="2">
        <v>1983</v>
      </c>
      <c r="J2179" s="2">
        <v>1986</v>
      </c>
      <c r="K2179" s="3">
        <v>43677</v>
      </c>
      <c r="L2179" s="2">
        <v>0</v>
      </c>
      <c r="M2179" s="2" t="s">
        <v>28</v>
      </c>
      <c r="N2179" s="2">
        <v>58</v>
      </c>
      <c r="O2179" s="2">
        <v>22.43</v>
      </c>
      <c r="P2179" s="2">
        <v>58.18</v>
      </c>
      <c r="Q2179" s="2">
        <v>95.25</v>
      </c>
      <c r="R2179" s="2">
        <v>198.12</v>
      </c>
      <c r="S2179" s="2">
        <v>198.12</v>
      </c>
      <c r="T2179" s="2">
        <v>24.27</v>
      </c>
      <c r="U2179" s="2">
        <v>154</v>
      </c>
      <c r="V2179" s="2" t="s">
        <v>28</v>
      </c>
      <c r="X2179" s="2"/>
      <c r="Y2179" s="2"/>
    </row>
    <row r="2180" spans="1:26" x14ac:dyDescent="0.25">
      <c r="A2180">
        <v>2179</v>
      </c>
      <c r="B2180" t="s">
        <v>2202</v>
      </c>
      <c r="C2180" s="1">
        <v>24126</v>
      </c>
      <c r="D2180" t="s">
        <v>23</v>
      </c>
      <c r="E2180" s="2" t="s">
        <v>772</v>
      </c>
      <c r="F2180" s="2" t="s">
        <v>34</v>
      </c>
      <c r="G2180" s="2" t="s">
        <v>26</v>
      </c>
      <c r="H2180" s="3">
        <v>33179</v>
      </c>
      <c r="I2180" s="2">
        <v>1990</v>
      </c>
      <c r="J2180" s="2">
        <v>1996</v>
      </c>
      <c r="K2180" s="3">
        <v>43677</v>
      </c>
      <c r="L2180" s="2">
        <v>0</v>
      </c>
      <c r="M2180" s="2" t="s">
        <v>28</v>
      </c>
      <c r="N2180" s="2">
        <v>53</v>
      </c>
      <c r="O2180" s="2">
        <v>24.79</v>
      </c>
      <c r="P2180" s="2">
        <v>53.53</v>
      </c>
      <c r="Q2180" s="2">
        <v>95.25</v>
      </c>
      <c r="R2180" s="2">
        <v>198.12</v>
      </c>
      <c r="S2180" s="2">
        <v>198.12</v>
      </c>
      <c r="T2180" s="2">
        <v>24.27</v>
      </c>
      <c r="U2180" s="2">
        <v>60</v>
      </c>
      <c r="V2180" s="2" t="s">
        <v>28</v>
      </c>
      <c r="X2180" s="2"/>
      <c r="Y2180" s="2"/>
    </row>
    <row r="2181" spans="1:26" x14ac:dyDescent="0.25">
      <c r="A2181">
        <v>2180</v>
      </c>
      <c r="B2181" t="s">
        <v>2203</v>
      </c>
      <c r="C2181" s="1">
        <v>8257</v>
      </c>
      <c r="D2181" t="s">
        <v>23</v>
      </c>
      <c r="E2181" s="2" t="s">
        <v>80</v>
      </c>
      <c r="F2181" s="2" t="s">
        <v>34</v>
      </c>
      <c r="G2181" s="2" t="s">
        <v>30</v>
      </c>
      <c r="H2181" s="3">
        <v>17484</v>
      </c>
      <c r="I2181" s="2">
        <v>1947</v>
      </c>
      <c r="J2181" s="2">
        <v>1950</v>
      </c>
      <c r="K2181" s="3">
        <v>39519</v>
      </c>
      <c r="L2181" s="2">
        <v>1</v>
      </c>
      <c r="M2181" s="2" t="s">
        <v>27</v>
      </c>
      <c r="N2181" s="2">
        <v>85</v>
      </c>
      <c r="O2181" s="2">
        <v>25.26</v>
      </c>
      <c r="P2181" s="2">
        <v>85.59</v>
      </c>
      <c r="Q2181" s="2">
        <v>97.52</v>
      </c>
      <c r="R2181" s="2">
        <v>198.12</v>
      </c>
      <c r="S2181" s="2">
        <v>198.12</v>
      </c>
      <c r="T2181" s="2">
        <v>24.85</v>
      </c>
      <c r="U2181" s="2">
        <v>131</v>
      </c>
      <c r="V2181" s="2" t="s">
        <v>28</v>
      </c>
      <c r="X2181" s="2" t="str">
        <f>V2181</f>
        <v>No</v>
      </c>
      <c r="Y2181" s="2" t="s">
        <v>4632</v>
      </c>
      <c r="Z2181" s="2" t="s">
        <v>4901</v>
      </c>
    </row>
    <row r="2182" spans="1:26" x14ac:dyDescent="0.25">
      <c r="A2182">
        <v>2181</v>
      </c>
      <c r="B2182" t="s">
        <v>2204</v>
      </c>
      <c r="C2182" s="1">
        <v>28112</v>
      </c>
      <c r="D2182" t="s">
        <v>23</v>
      </c>
      <c r="E2182" s="2" t="s">
        <v>169</v>
      </c>
      <c r="F2182" s="2" t="s">
        <v>25</v>
      </c>
      <c r="G2182" s="2" t="s">
        <v>26</v>
      </c>
      <c r="H2182" s="3">
        <v>37194</v>
      </c>
      <c r="I2182" s="2">
        <v>2001</v>
      </c>
      <c r="J2182" s="2">
        <v>2003</v>
      </c>
      <c r="K2182" s="3">
        <v>43677</v>
      </c>
      <c r="L2182" s="2">
        <v>0</v>
      </c>
      <c r="M2182" s="2" t="s">
        <v>28</v>
      </c>
      <c r="N2182" s="2">
        <v>42</v>
      </c>
      <c r="O2182" s="2">
        <v>24.87</v>
      </c>
      <c r="P2182" s="2">
        <v>42.61</v>
      </c>
      <c r="Q2182" s="2">
        <v>95.25</v>
      </c>
      <c r="R2182" s="2">
        <v>198.12</v>
      </c>
      <c r="S2182" s="2">
        <v>198.12</v>
      </c>
      <c r="T2182" s="2">
        <v>24.27</v>
      </c>
      <c r="U2182" s="2">
        <v>82</v>
      </c>
      <c r="V2182" s="2" t="s">
        <v>28</v>
      </c>
      <c r="X2182" s="2"/>
      <c r="Y2182" s="2"/>
    </row>
    <row r="2183" spans="1:26" x14ac:dyDescent="0.25">
      <c r="A2183">
        <v>2182</v>
      </c>
      <c r="B2183" t="s">
        <v>2205</v>
      </c>
      <c r="C2183" s="1">
        <v>21597</v>
      </c>
      <c r="D2183" t="s">
        <v>23</v>
      </c>
      <c r="E2183" s="2" t="s">
        <v>280</v>
      </c>
      <c r="F2183" s="2" t="s">
        <v>34</v>
      </c>
      <c r="G2183" s="2" t="s">
        <v>30</v>
      </c>
      <c r="H2183" s="3">
        <v>29889</v>
      </c>
      <c r="I2183" s="2">
        <v>1981</v>
      </c>
      <c r="J2183" s="2">
        <v>1991</v>
      </c>
      <c r="K2183" s="3">
        <v>43677</v>
      </c>
      <c r="L2183" s="2">
        <v>0</v>
      </c>
      <c r="M2183" s="2" t="s">
        <v>28</v>
      </c>
      <c r="N2183" s="2">
        <v>60</v>
      </c>
      <c r="O2183" s="2">
        <v>22.7</v>
      </c>
      <c r="P2183" s="2">
        <v>60.45</v>
      </c>
      <c r="Q2183" s="2">
        <v>99.79</v>
      </c>
      <c r="R2183" s="2">
        <v>198.12</v>
      </c>
      <c r="S2183" s="2">
        <v>198.12</v>
      </c>
      <c r="T2183" s="2">
        <v>25.42</v>
      </c>
      <c r="U2183" s="2">
        <v>707</v>
      </c>
      <c r="V2183" s="2" t="s">
        <v>28</v>
      </c>
      <c r="X2183" s="2"/>
      <c r="Y2183" s="2"/>
    </row>
    <row r="2184" spans="1:26" x14ac:dyDescent="0.25">
      <c r="A2184">
        <v>2183</v>
      </c>
      <c r="B2184" t="s">
        <v>2206</v>
      </c>
      <c r="C2184" s="1">
        <v>18378</v>
      </c>
      <c r="D2184" t="s">
        <v>23</v>
      </c>
      <c r="E2184" s="2" t="s">
        <v>169</v>
      </c>
      <c r="F2184" s="2" t="s">
        <v>34</v>
      </c>
      <c r="G2184" s="2" t="s">
        <v>30</v>
      </c>
      <c r="H2184" s="3">
        <v>26722</v>
      </c>
      <c r="I2184" s="2">
        <v>1972</v>
      </c>
      <c r="J2184" s="2">
        <v>1975</v>
      </c>
      <c r="K2184" s="3">
        <v>43677</v>
      </c>
      <c r="L2184" s="2">
        <v>0</v>
      </c>
      <c r="M2184" s="2" t="s">
        <v>28</v>
      </c>
      <c r="N2184" s="2">
        <v>69</v>
      </c>
      <c r="O2184" s="2">
        <v>22.84</v>
      </c>
      <c r="P2184" s="2">
        <v>69.260000000000005</v>
      </c>
      <c r="Q2184" s="2">
        <v>93.44</v>
      </c>
      <c r="R2184" s="2">
        <v>198.12</v>
      </c>
      <c r="S2184" s="2">
        <v>198.12</v>
      </c>
      <c r="T2184" s="2">
        <v>23.81</v>
      </c>
      <c r="U2184" s="2">
        <v>113</v>
      </c>
      <c r="V2184" s="2" t="s">
        <v>28</v>
      </c>
      <c r="X2184" s="2"/>
      <c r="Y2184" s="2"/>
    </row>
    <row r="2185" spans="1:26" x14ac:dyDescent="0.25">
      <c r="A2185">
        <v>2184</v>
      </c>
      <c r="B2185" t="s">
        <v>2207</v>
      </c>
      <c r="C2185" s="1">
        <v>30723</v>
      </c>
      <c r="D2185" t="s">
        <v>23</v>
      </c>
      <c r="E2185" s="2" t="s">
        <v>169</v>
      </c>
      <c r="F2185" s="2" t="s">
        <v>34</v>
      </c>
      <c r="G2185" s="2" t="s">
        <v>26</v>
      </c>
      <c r="H2185" s="3">
        <v>39392</v>
      </c>
      <c r="I2185" s="2">
        <v>2007</v>
      </c>
      <c r="J2185" s="2">
        <v>2010</v>
      </c>
      <c r="K2185" s="3">
        <v>43677</v>
      </c>
      <c r="L2185" s="2">
        <v>0</v>
      </c>
      <c r="M2185" s="2" t="s">
        <v>28</v>
      </c>
      <c r="N2185" s="2">
        <v>35</v>
      </c>
      <c r="O2185" s="2">
        <v>23.73</v>
      </c>
      <c r="P2185" s="2">
        <v>35.47</v>
      </c>
      <c r="Q2185" s="2">
        <v>92.99</v>
      </c>
      <c r="R2185" s="2">
        <v>198.12</v>
      </c>
      <c r="S2185" s="2">
        <v>198.12</v>
      </c>
      <c r="T2185" s="2">
        <v>23.69</v>
      </c>
      <c r="U2185" s="2">
        <v>51</v>
      </c>
      <c r="V2185" s="2" t="s">
        <v>28</v>
      </c>
      <c r="X2185" s="2"/>
      <c r="Y2185" s="2"/>
    </row>
    <row r="2186" spans="1:26" x14ac:dyDescent="0.25">
      <c r="A2186">
        <v>2185</v>
      </c>
      <c r="B2186" t="s">
        <v>2208</v>
      </c>
      <c r="C2186" s="1">
        <v>12550</v>
      </c>
      <c r="D2186" t="s">
        <v>23</v>
      </c>
      <c r="E2186" s="2" t="s">
        <v>280</v>
      </c>
      <c r="F2186" s="2" t="s">
        <v>34</v>
      </c>
      <c r="G2186" s="2" t="s">
        <v>30</v>
      </c>
      <c r="H2186" s="3">
        <v>20398</v>
      </c>
      <c r="I2186" s="2">
        <v>1955</v>
      </c>
      <c r="J2186" s="2">
        <v>1966</v>
      </c>
      <c r="K2186" s="3">
        <v>41059</v>
      </c>
      <c r="L2186" s="2">
        <v>1</v>
      </c>
      <c r="M2186" s="2" t="s">
        <v>27</v>
      </c>
      <c r="N2186" s="2">
        <v>78</v>
      </c>
      <c r="O2186" s="2">
        <v>21.49</v>
      </c>
      <c r="P2186" s="2">
        <v>78.05</v>
      </c>
      <c r="Q2186" s="2">
        <v>95.25</v>
      </c>
      <c r="R2186" s="2">
        <v>198.12</v>
      </c>
      <c r="S2186" s="2">
        <v>198.12</v>
      </c>
      <c r="T2186" s="2">
        <v>24.27</v>
      </c>
      <c r="U2186" s="2">
        <v>823</v>
      </c>
      <c r="V2186" s="2" t="s">
        <v>28</v>
      </c>
      <c r="W2186" s="2" t="s">
        <v>4395</v>
      </c>
      <c r="X2186" s="2" t="str">
        <f>V2186</f>
        <v>No</v>
      </c>
      <c r="Y2186" s="2" t="s">
        <v>4633</v>
      </c>
      <c r="Z2186" s="2" t="s">
        <v>4435</v>
      </c>
    </row>
    <row r="2187" spans="1:26" x14ac:dyDescent="0.25">
      <c r="A2187">
        <v>2186</v>
      </c>
      <c r="B2187" t="s">
        <v>2209</v>
      </c>
      <c r="C2187" s="1">
        <v>31742</v>
      </c>
      <c r="D2187" t="s">
        <v>23</v>
      </c>
      <c r="E2187" s="2" t="s">
        <v>1363</v>
      </c>
      <c r="F2187" s="2" t="s">
        <v>34</v>
      </c>
      <c r="G2187" s="2" t="s">
        <v>26</v>
      </c>
      <c r="H2187" s="3">
        <v>40989</v>
      </c>
      <c r="I2187" s="2">
        <v>2011</v>
      </c>
      <c r="J2187" s="2">
        <v>2012</v>
      </c>
      <c r="K2187" s="3">
        <v>43677</v>
      </c>
      <c r="L2187" s="2">
        <v>0</v>
      </c>
      <c r="M2187" s="2" t="s">
        <v>28</v>
      </c>
      <c r="N2187" s="2">
        <v>32</v>
      </c>
      <c r="O2187" s="2">
        <v>25.32</v>
      </c>
      <c r="P2187" s="2">
        <v>32.68</v>
      </c>
      <c r="Q2187" s="2">
        <v>92.53</v>
      </c>
      <c r="R2187" s="2">
        <v>198.12</v>
      </c>
      <c r="S2187" s="2">
        <v>198.12</v>
      </c>
      <c r="T2187" s="2">
        <v>23.57</v>
      </c>
      <c r="U2187" s="2">
        <v>4</v>
      </c>
      <c r="V2187" s="2" t="s">
        <v>28</v>
      </c>
      <c r="X2187" s="2"/>
      <c r="Y2187" s="2"/>
    </row>
    <row r="2188" spans="1:26" x14ac:dyDescent="0.25">
      <c r="A2188">
        <v>2187</v>
      </c>
      <c r="B2188" t="s">
        <v>2210</v>
      </c>
      <c r="C2188" s="1">
        <v>28346</v>
      </c>
      <c r="D2188" t="s">
        <v>23</v>
      </c>
      <c r="E2188" s="2" t="s">
        <v>169</v>
      </c>
      <c r="F2188" s="2" t="s">
        <v>34</v>
      </c>
      <c r="G2188" s="2" t="s">
        <v>43</v>
      </c>
      <c r="H2188" s="3">
        <v>38000</v>
      </c>
      <c r="I2188" s="2">
        <v>2003</v>
      </c>
      <c r="J2188" s="2">
        <v>2011</v>
      </c>
      <c r="K2188" s="3">
        <v>43677</v>
      </c>
      <c r="L2188" s="2">
        <v>0</v>
      </c>
      <c r="M2188" s="2" t="s">
        <v>28</v>
      </c>
      <c r="N2188" s="2">
        <v>41</v>
      </c>
      <c r="O2188" s="2">
        <v>26.43</v>
      </c>
      <c r="P2188" s="2">
        <v>41.97</v>
      </c>
      <c r="Q2188" s="2">
        <v>97.52</v>
      </c>
      <c r="R2188" s="2">
        <v>198.12</v>
      </c>
      <c r="S2188" s="2">
        <v>198.12</v>
      </c>
      <c r="T2188" s="2">
        <v>24.85</v>
      </c>
      <c r="U2188" s="2">
        <v>316</v>
      </c>
      <c r="V2188" s="2" t="s">
        <v>28</v>
      </c>
      <c r="X2188" s="2"/>
      <c r="Y2188" s="2"/>
    </row>
    <row r="2189" spans="1:26" x14ac:dyDescent="0.25">
      <c r="A2189">
        <v>2188</v>
      </c>
      <c r="B2189" t="s">
        <v>2211</v>
      </c>
      <c r="C2189" s="1">
        <v>31793</v>
      </c>
      <c r="D2189" t="s">
        <v>23</v>
      </c>
      <c r="E2189" s="2" t="s">
        <v>1363</v>
      </c>
      <c r="F2189" s="2" t="s">
        <v>25</v>
      </c>
      <c r="G2189" s="2" t="s">
        <v>30</v>
      </c>
      <c r="H2189" s="3">
        <v>40481</v>
      </c>
      <c r="I2189" s="2">
        <v>2010</v>
      </c>
      <c r="J2189" s="2">
        <v>2017</v>
      </c>
      <c r="K2189" s="3">
        <v>43677</v>
      </c>
      <c r="L2189" s="2">
        <v>0</v>
      </c>
      <c r="M2189" s="2" t="s">
        <v>28</v>
      </c>
      <c r="N2189" s="2">
        <v>32</v>
      </c>
      <c r="O2189" s="2">
        <v>23.79</v>
      </c>
      <c r="P2189" s="2">
        <v>32.54</v>
      </c>
      <c r="Q2189" s="2">
        <v>98.43</v>
      </c>
      <c r="R2189" s="2">
        <v>198.12</v>
      </c>
      <c r="S2189" s="2">
        <v>198.12</v>
      </c>
      <c r="T2189" s="2">
        <v>25.08</v>
      </c>
      <c r="U2189" s="2">
        <v>361</v>
      </c>
      <c r="V2189" s="2" t="s">
        <v>28</v>
      </c>
      <c r="X2189" s="2"/>
      <c r="Y2189" s="2"/>
    </row>
    <row r="2190" spans="1:26" x14ac:dyDescent="0.25">
      <c r="A2190">
        <v>2189</v>
      </c>
      <c r="B2190" t="s">
        <v>2212</v>
      </c>
      <c r="C2190" s="1">
        <v>24614</v>
      </c>
      <c r="D2190" t="s">
        <v>23</v>
      </c>
      <c r="E2190" s="2" t="s">
        <v>169</v>
      </c>
      <c r="F2190" s="2" t="s">
        <v>25</v>
      </c>
      <c r="G2190" s="2" t="s">
        <v>30</v>
      </c>
      <c r="H2190" s="3">
        <v>33914</v>
      </c>
      <c r="I2190" s="2">
        <v>1992</v>
      </c>
      <c r="J2190" s="2">
        <v>1993</v>
      </c>
      <c r="K2190" s="3">
        <v>43677</v>
      </c>
      <c r="L2190" s="2">
        <v>0</v>
      </c>
      <c r="M2190" s="2" t="s">
        <v>28</v>
      </c>
      <c r="N2190" s="2">
        <v>52</v>
      </c>
      <c r="O2190" s="2">
        <v>25.46</v>
      </c>
      <c r="P2190" s="2">
        <v>52.19</v>
      </c>
      <c r="Q2190" s="2">
        <v>88.45</v>
      </c>
      <c r="R2190" s="2">
        <v>198.12</v>
      </c>
      <c r="S2190" s="2">
        <v>198.12</v>
      </c>
      <c r="T2190" s="2">
        <v>22.53</v>
      </c>
      <c r="U2190" s="2">
        <v>13</v>
      </c>
      <c r="V2190" s="2" t="s">
        <v>28</v>
      </c>
      <c r="X2190" s="2"/>
      <c r="Y2190" s="2"/>
    </row>
    <row r="2191" spans="1:26" x14ac:dyDescent="0.25">
      <c r="A2191">
        <v>2190</v>
      </c>
      <c r="B2191" t="s">
        <v>2213</v>
      </c>
      <c r="C2191" s="1">
        <v>7325</v>
      </c>
      <c r="D2191" t="s">
        <v>23</v>
      </c>
      <c r="E2191" s="2" t="s">
        <v>80</v>
      </c>
      <c r="F2191" s="2" t="s">
        <v>34</v>
      </c>
      <c r="G2191" s="2" t="s">
        <v>30</v>
      </c>
      <c r="H2191" s="3">
        <v>18205</v>
      </c>
      <c r="I2191" s="2">
        <v>1949</v>
      </c>
      <c r="J2191" s="2">
        <v>1950</v>
      </c>
      <c r="K2191" s="3">
        <v>35124</v>
      </c>
      <c r="L2191" s="2">
        <v>1</v>
      </c>
      <c r="M2191" s="2" t="s">
        <v>27</v>
      </c>
      <c r="N2191" s="2">
        <v>76</v>
      </c>
      <c r="O2191" s="2">
        <v>29.79</v>
      </c>
      <c r="P2191" s="2">
        <v>76.11</v>
      </c>
      <c r="Q2191" s="2">
        <v>95.25</v>
      </c>
      <c r="R2191" s="2">
        <v>198.12</v>
      </c>
      <c r="S2191" s="2">
        <v>198.12</v>
      </c>
      <c r="T2191" s="2">
        <v>24.27</v>
      </c>
      <c r="U2191" s="2">
        <v>63</v>
      </c>
      <c r="V2191" s="2" t="s">
        <v>28</v>
      </c>
      <c r="W2191" s="2" t="s">
        <v>4399</v>
      </c>
      <c r="X2191" s="2" t="str">
        <f>V2191</f>
        <v>No</v>
      </c>
      <c r="Y2191" s="2" t="s">
        <v>4401</v>
      </c>
      <c r="Z2191" s="2" t="s">
        <v>4469</v>
      </c>
    </row>
    <row r="2192" spans="1:26" x14ac:dyDescent="0.25">
      <c r="A2192">
        <v>2191</v>
      </c>
      <c r="B2192" t="s">
        <v>2214</v>
      </c>
      <c r="C2192" s="1">
        <v>7745</v>
      </c>
      <c r="D2192" t="s">
        <v>23</v>
      </c>
      <c r="E2192" s="2" t="s">
        <v>121</v>
      </c>
      <c r="F2192" s="2" t="s">
        <v>34</v>
      </c>
      <c r="G2192" s="2" t="s">
        <v>30</v>
      </c>
      <c r="H2192" s="3">
        <v>17841</v>
      </c>
      <c r="I2192" s="2">
        <v>1948</v>
      </c>
      <c r="J2192" s="2">
        <v>1952</v>
      </c>
      <c r="K2192" s="3">
        <v>39416</v>
      </c>
      <c r="L2192" s="2">
        <v>1</v>
      </c>
      <c r="M2192" s="2" t="s">
        <v>27</v>
      </c>
      <c r="N2192" s="2">
        <v>86</v>
      </c>
      <c r="O2192" s="2">
        <v>27.64</v>
      </c>
      <c r="P2192" s="2">
        <v>86.71</v>
      </c>
      <c r="Q2192" s="2">
        <v>92.99</v>
      </c>
      <c r="R2192" s="2">
        <v>198.12</v>
      </c>
      <c r="S2192" s="2">
        <v>198.12</v>
      </c>
      <c r="T2192" s="2">
        <v>23.69</v>
      </c>
      <c r="U2192" s="2">
        <v>228</v>
      </c>
      <c r="V2192" s="2" t="s">
        <v>28</v>
      </c>
      <c r="W2192" s="2" t="s">
        <v>4399</v>
      </c>
      <c r="X2192" s="2" t="str">
        <f>V2192</f>
        <v>No</v>
      </c>
      <c r="Y2192" s="2" t="s">
        <v>4401</v>
      </c>
      <c r="Z2192" s="2" t="s">
        <v>4469</v>
      </c>
    </row>
    <row r="2193" spans="1:26" x14ac:dyDescent="0.25">
      <c r="A2193">
        <v>2192</v>
      </c>
      <c r="B2193" t="s">
        <v>2215</v>
      </c>
      <c r="C2193" s="1">
        <v>14663</v>
      </c>
      <c r="D2193" t="s">
        <v>23</v>
      </c>
      <c r="E2193" s="2" t="s">
        <v>280</v>
      </c>
      <c r="F2193" s="2" t="s">
        <v>34</v>
      </c>
      <c r="G2193" s="2" t="s">
        <v>26</v>
      </c>
      <c r="H2193" s="3">
        <v>22939</v>
      </c>
      <c r="I2193" s="2">
        <v>1962</v>
      </c>
      <c r="J2193" s="2">
        <v>1975</v>
      </c>
      <c r="K2193" s="3">
        <v>43677</v>
      </c>
      <c r="L2193" s="2">
        <v>0</v>
      </c>
      <c r="M2193" s="2" t="s">
        <v>28</v>
      </c>
      <c r="N2193" s="2">
        <v>79</v>
      </c>
      <c r="O2193" s="2">
        <v>22.66</v>
      </c>
      <c r="P2193" s="2">
        <v>79.44</v>
      </c>
      <c r="Q2193" s="2">
        <v>96.16</v>
      </c>
      <c r="R2193" s="2">
        <v>198.12</v>
      </c>
      <c r="S2193" s="2">
        <v>198.12</v>
      </c>
      <c r="T2193" s="2">
        <v>24.5</v>
      </c>
      <c r="U2193" s="2">
        <v>1032</v>
      </c>
      <c r="V2193" s="2" t="s">
        <v>28</v>
      </c>
      <c r="X2193" s="2"/>
      <c r="Y2193" s="2"/>
    </row>
    <row r="2194" spans="1:26" x14ac:dyDescent="0.25">
      <c r="A2194">
        <v>2193</v>
      </c>
      <c r="B2194" t="s">
        <v>2216</v>
      </c>
      <c r="C2194" s="1">
        <v>32059</v>
      </c>
      <c r="D2194" t="s">
        <v>23</v>
      </c>
      <c r="E2194" s="2" t="s">
        <v>169</v>
      </c>
      <c r="F2194" s="2" t="s">
        <v>34</v>
      </c>
      <c r="G2194" s="2" t="s">
        <v>26</v>
      </c>
      <c r="H2194" s="3">
        <v>39759</v>
      </c>
      <c r="I2194" s="2">
        <v>2008</v>
      </c>
      <c r="J2194" s="2">
        <v>2015</v>
      </c>
      <c r="K2194" s="3">
        <v>43677</v>
      </c>
      <c r="L2194" s="2">
        <v>0</v>
      </c>
      <c r="M2194" s="2" t="s">
        <v>28</v>
      </c>
      <c r="N2194" s="2">
        <v>31</v>
      </c>
      <c r="O2194" s="2">
        <v>21.08</v>
      </c>
      <c r="P2194" s="2">
        <v>31.81</v>
      </c>
      <c r="Q2194" s="2">
        <v>99.79</v>
      </c>
      <c r="R2194" s="2">
        <v>198.12</v>
      </c>
      <c r="S2194" s="2">
        <v>198.12</v>
      </c>
      <c r="T2194" s="2">
        <v>25.42</v>
      </c>
      <c r="U2194" s="2">
        <v>169</v>
      </c>
      <c r="V2194" s="2" t="s">
        <v>28</v>
      </c>
      <c r="X2194" s="2"/>
      <c r="Y2194" s="2"/>
    </row>
    <row r="2195" spans="1:26" x14ac:dyDescent="0.25">
      <c r="A2195">
        <v>2194</v>
      </c>
      <c r="B2195" t="s">
        <v>2217</v>
      </c>
      <c r="C2195" s="1">
        <v>16715</v>
      </c>
      <c r="D2195" t="s">
        <v>23</v>
      </c>
      <c r="E2195" s="2" t="s">
        <v>169</v>
      </c>
      <c r="F2195" s="2" t="s">
        <v>34</v>
      </c>
      <c r="G2195" s="2" t="s">
        <v>26</v>
      </c>
      <c r="H2195" s="3">
        <v>25127</v>
      </c>
      <c r="I2195" s="2">
        <v>1968</v>
      </c>
      <c r="J2195" s="2">
        <v>1969</v>
      </c>
      <c r="K2195" s="3">
        <v>43677</v>
      </c>
      <c r="L2195" s="2">
        <v>0</v>
      </c>
      <c r="M2195" s="2" t="s">
        <v>28</v>
      </c>
      <c r="N2195" s="2">
        <v>73</v>
      </c>
      <c r="O2195" s="2">
        <v>23.03</v>
      </c>
      <c r="P2195" s="2">
        <v>73.819999999999993</v>
      </c>
      <c r="Q2195" s="2">
        <v>99.79</v>
      </c>
      <c r="R2195" s="2">
        <v>198.12</v>
      </c>
      <c r="S2195" s="2">
        <v>198.12</v>
      </c>
      <c r="T2195" s="2">
        <v>25.42</v>
      </c>
      <c r="U2195" s="2">
        <v>11</v>
      </c>
      <c r="V2195" s="2" t="s">
        <v>28</v>
      </c>
      <c r="X2195" s="2"/>
      <c r="Y2195" s="2"/>
    </row>
    <row r="2196" spans="1:26" x14ac:dyDescent="0.25">
      <c r="A2196">
        <v>2195</v>
      </c>
      <c r="B2196" t="s">
        <v>2218</v>
      </c>
      <c r="C2196" s="1">
        <v>30287</v>
      </c>
      <c r="D2196" t="s">
        <v>23</v>
      </c>
      <c r="E2196" s="2" t="s">
        <v>772</v>
      </c>
      <c r="F2196" s="2" t="s">
        <v>34</v>
      </c>
      <c r="G2196" s="2" t="s">
        <v>30</v>
      </c>
      <c r="H2196" s="3">
        <v>38658</v>
      </c>
      <c r="I2196" s="2">
        <v>2005</v>
      </c>
      <c r="J2196" s="2">
        <v>2006</v>
      </c>
      <c r="K2196" s="3">
        <v>43677</v>
      </c>
      <c r="L2196" s="2">
        <v>0</v>
      </c>
      <c r="M2196" s="2" t="s">
        <v>28</v>
      </c>
      <c r="N2196" s="2">
        <v>36</v>
      </c>
      <c r="O2196" s="2">
        <v>22.92</v>
      </c>
      <c r="P2196" s="2">
        <v>36.659999999999997</v>
      </c>
      <c r="Q2196" s="2">
        <v>92.99</v>
      </c>
      <c r="R2196" s="2">
        <v>198.12</v>
      </c>
      <c r="S2196" s="2">
        <v>198.12</v>
      </c>
      <c r="T2196" s="2">
        <v>23.69</v>
      </c>
      <c r="U2196" s="2">
        <v>2</v>
      </c>
      <c r="V2196" s="2" t="s">
        <v>28</v>
      </c>
      <c r="X2196" s="2"/>
      <c r="Y2196" s="2"/>
    </row>
    <row r="2197" spans="1:26" x14ac:dyDescent="0.25">
      <c r="A2197">
        <v>2196</v>
      </c>
      <c r="B2197" t="s">
        <v>2219</v>
      </c>
      <c r="C2197" s="1">
        <v>15888</v>
      </c>
      <c r="D2197" t="s">
        <v>23</v>
      </c>
      <c r="E2197" s="2" t="s">
        <v>121</v>
      </c>
      <c r="F2197" s="2" t="s">
        <v>34</v>
      </c>
      <c r="G2197" s="2" t="s">
        <v>26</v>
      </c>
      <c r="H2197" s="3">
        <v>24030</v>
      </c>
      <c r="I2197" s="2">
        <v>1965</v>
      </c>
      <c r="J2197" s="2">
        <v>1976</v>
      </c>
      <c r="K2197" s="3">
        <v>43677</v>
      </c>
      <c r="L2197" s="2">
        <v>0</v>
      </c>
      <c r="M2197" s="2" t="s">
        <v>28</v>
      </c>
      <c r="N2197" s="2">
        <v>76</v>
      </c>
      <c r="O2197" s="2">
        <v>22.29</v>
      </c>
      <c r="P2197" s="2">
        <v>76.08</v>
      </c>
      <c r="Q2197" s="2">
        <v>95.25</v>
      </c>
      <c r="R2197" s="2">
        <v>198.12</v>
      </c>
      <c r="S2197" s="2">
        <v>198.12</v>
      </c>
      <c r="T2197" s="2">
        <v>24.27</v>
      </c>
      <c r="U2197" s="2">
        <v>774</v>
      </c>
      <c r="V2197" s="2" t="s">
        <v>28</v>
      </c>
      <c r="X2197" s="2"/>
      <c r="Y2197" s="2"/>
    </row>
    <row r="2198" spans="1:26" x14ac:dyDescent="0.25">
      <c r="A2198">
        <v>2197</v>
      </c>
      <c r="B2198" t="s">
        <v>2220</v>
      </c>
      <c r="C2198" s="1">
        <v>15847</v>
      </c>
      <c r="D2198" t="s">
        <v>23</v>
      </c>
      <c r="E2198" s="2" t="s">
        <v>169</v>
      </c>
      <c r="F2198" s="2" t="s">
        <v>34</v>
      </c>
      <c r="G2198" s="2" t="s">
        <v>30</v>
      </c>
      <c r="H2198" s="3">
        <v>24038</v>
      </c>
      <c r="I2198" s="2">
        <v>1965</v>
      </c>
      <c r="J2198" s="2">
        <v>1967</v>
      </c>
      <c r="K2198" s="3">
        <v>43677</v>
      </c>
      <c r="L2198" s="2">
        <v>0</v>
      </c>
      <c r="M2198" s="2" t="s">
        <v>28</v>
      </c>
      <c r="N2198" s="2">
        <v>76</v>
      </c>
      <c r="O2198" s="2">
        <v>22.43</v>
      </c>
      <c r="P2198" s="2">
        <v>76.19</v>
      </c>
      <c r="Q2198" s="2">
        <v>95.25</v>
      </c>
      <c r="R2198" s="2">
        <v>198.12</v>
      </c>
      <c r="S2198" s="2">
        <v>198.12</v>
      </c>
      <c r="T2198" s="2">
        <v>24.27</v>
      </c>
      <c r="U2198" s="2">
        <v>28</v>
      </c>
      <c r="V2198" s="2" t="s">
        <v>28</v>
      </c>
      <c r="X2198" s="2"/>
      <c r="Y2198" s="2"/>
    </row>
    <row r="2199" spans="1:26" x14ac:dyDescent="0.25">
      <c r="A2199">
        <v>2198</v>
      </c>
      <c r="B2199" t="s">
        <v>2221</v>
      </c>
      <c r="C2199" s="1">
        <v>25819</v>
      </c>
      <c r="D2199" t="s">
        <v>23</v>
      </c>
      <c r="E2199" s="2" t="s">
        <v>169</v>
      </c>
      <c r="F2199" s="2" t="s">
        <v>34</v>
      </c>
      <c r="G2199" s="2" t="s">
        <v>26</v>
      </c>
      <c r="H2199" s="3">
        <v>33914</v>
      </c>
      <c r="I2199" s="2">
        <v>1992</v>
      </c>
      <c r="J2199" s="2">
        <v>2005</v>
      </c>
      <c r="K2199" s="3">
        <v>43677</v>
      </c>
      <c r="L2199" s="2">
        <v>0</v>
      </c>
      <c r="M2199" s="2" t="s">
        <v>28</v>
      </c>
      <c r="N2199" s="2">
        <v>48</v>
      </c>
      <c r="O2199" s="2">
        <v>22.16</v>
      </c>
      <c r="P2199" s="2">
        <v>48.89</v>
      </c>
      <c r="Q2199" s="2">
        <v>108.86</v>
      </c>
      <c r="R2199" s="2">
        <v>198.12</v>
      </c>
      <c r="S2199" s="2">
        <v>198.12</v>
      </c>
      <c r="T2199" s="2">
        <v>27.73</v>
      </c>
      <c r="U2199" s="2">
        <v>915</v>
      </c>
      <c r="V2199" s="2" t="s">
        <v>28</v>
      </c>
      <c r="X2199" s="2"/>
      <c r="Y2199" s="2"/>
    </row>
    <row r="2200" spans="1:26" x14ac:dyDescent="0.25">
      <c r="A2200">
        <v>2199</v>
      </c>
      <c r="B2200" t="s">
        <v>2222</v>
      </c>
      <c r="C2200" s="1">
        <v>31461</v>
      </c>
      <c r="D2200" t="s">
        <v>23</v>
      </c>
      <c r="E2200" s="2" t="s">
        <v>1363</v>
      </c>
      <c r="F2200" s="2" t="s">
        <v>34</v>
      </c>
      <c r="G2200" s="2" t="s">
        <v>26</v>
      </c>
      <c r="H2200" s="3">
        <v>39750</v>
      </c>
      <c r="I2200" s="2">
        <v>2008</v>
      </c>
      <c r="J2200" s="2">
        <v>2011</v>
      </c>
      <c r="K2200" s="3">
        <v>43677</v>
      </c>
      <c r="L2200" s="2">
        <v>0</v>
      </c>
      <c r="M2200" s="2" t="s">
        <v>28</v>
      </c>
      <c r="N2200" s="2">
        <v>33</v>
      </c>
      <c r="O2200" s="2">
        <v>22.69</v>
      </c>
      <c r="P2200" s="2">
        <v>33.450000000000003</v>
      </c>
      <c r="Q2200" s="2">
        <v>91.17</v>
      </c>
      <c r="R2200" s="2">
        <v>198.12</v>
      </c>
      <c r="S2200" s="2">
        <v>198.12</v>
      </c>
      <c r="T2200" s="2">
        <v>23.23</v>
      </c>
      <c r="U2200" s="2">
        <v>73</v>
      </c>
      <c r="V2200" s="2" t="s">
        <v>28</v>
      </c>
      <c r="X2200" s="2"/>
      <c r="Y2200" s="2"/>
    </row>
    <row r="2201" spans="1:26" x14ac:dyDescent="0.25">
      <c r="A2201">
        <v>2200</v>
      </c>
      <c r="B2201" t="s">
        <v>2223</v>
      </c>
      <c r="C2201" s="1">
        <v>6652</v>
      </c>
      <c r="D2201" t="s">
        <v>23</v>
      </c>
      <c r="E2201" s="2" t="s">
        <v>24</v>
      </c>
      <c r="F2201" s="2" t="s">
        <v>34</v>
      </c>
      <c r="G2201" s="2" t="s">
        <v>30</v>
      </c>
      <c r="H2201" s="3">
        <v>17107</v>
      </c>
      <c r="I2201" s="2">
        <v>1946</v>
      </c>
      <c r="J2201" s="2">
        <v>1947</v>
      </c>
      <c r="K2201" s="3">
        <v>32879</v>
      </c>
      <c r="L2201" s="2">
        <v>1</v>
      </c>
      <c r="M2201" s="2" t="s">
        <v>27</v>
      </c>
      <c r="N2201" s="2">
        <v>71</v>
      </c>
      <c r="O2201" s="2">
        <v>28.62</v>
      </c>
      <c r="P2201" s="2">
        <v>71.81</v>
      </c>
      <c r="Q2201" s="2">
        <v>102.06</v>
      </c>
      <c r="R2201" s="2">
        <v>198.12</v>
      </c>
      <c r="S2201" s="2">
        <v>198.12</v>
      </c>
      <c r="T2201" s="2">
        <v>26</v>
      </c>
      <c r="U2201" s="2">
        <v>50</v>
      </c>
      <c r="V2201" s="2" t="s">
        <v>28</v>
      </c>
      <c r="W2201" s="2" t="s">
        <v>4399</v>
      </c>
      <c r="X2201" s="2" t="str">
        <f>V2201</f>
        <v>No</v>
      </c>
      <c r="Y2201" s="2" t="s">
        <v>4401</v>
      </c>
      <c r="Z2201" s="2" t="s">
        <v>4469</v>
      </c>
    </row>
    <row r="2202" spans="1:26" x14ac:dyDescent="0.25">
      <c r="A2202">
        <v>2201</v>
      </c>
      <c r="B2202" t="s">
        <v>2224</v>
      </c>
      <c r="C2202" s="1">
        <v>31601</v>
      </c>
      <c r="D2202" t="s">
        <v>23</v>
      </c>
      <c r="E2202" s="2" t="s">
        <v>772</v>
      </c>
      <c r="F2202" s="2" t="s">
        <v>34</v>
      </c>
      <c r="G2202" s="2" t="s">
        <v>26</v>
      </c>
      <c r="H2202" s="3">
        <v>39830</v>
      </c>
      <c r="I2202" s="2">
        <v>2008</v>
      </c>
      <c r="J2202" s="2">
        <v>2016</v>
      </c>
      <c r="K2202" s="3">
        <v>43677</v>
      </c>
      <c r="L2202" s="2">
        <v>0</v>
      </c>
      <c r="M2202" s="2" t="s">
        <v>28</v>
      </c>
      <c r="N2202" s="2">
        <v>33</v>
      </c>
      <c r="O2202" s="2">
        <v>22.53</v>
      </c>
      <c r="P2202" s="2">
        <v>33.06</v>
      </c>
      <c r="Q2202" s="2">
        <v>92.99</v>
      </c>
      <c r="R2202" s="2">
        <v>198.12</v>
      </c>
      <c r="S2202" s="2">
        <v>198.12</v>
      </c>
      <c r="T2202" s="2">
        <v>23.69</v>
      </c>
      <c r="U2202" s="2">
        <v>140</v>
      </c>
      <c r="V2202" s="2" t="s">
        <v>28</v>
      </c>
      <c r="X2202" s="2"/>
      <c r="Y2202" s="2"/>
    </row>
    <row r="2203" spans="1:26" x14ac:dyDescent="0.25">
      <c r="A2203">
        <v>2202</v>
      </c>
      <c r="B2203" t="s">
        <v>2225</v>
      </c>
      <c r="C2203" s="1">
        <v>24619</v>
      </c>
      <c r="D2203" t="s">
        <v>23</v>
      </c>
      <c r="E2203" s="2" t="s">
        <v>772</v>
      </c>
      <c r="F2203" s="2" t="s">
        <v>34</v>
      </c>
      <c r="G2203" s="2" t="s">
        <v>26</v>
      </c>
      <c r="H2203" s="3">
        <v>32815</v>
      </c>
      <c r="I2203" s="2">
        <v>1989</v>
      </c>
      <c r="J2203" s="2">
        <v>2001</v>
      </c>
      <c r="K2203" s="3">
        <v>43677</v>
      </c>
      <c r="L2203" s="2">
        <v>0</v>
      </c>
      <c r="M2203" s="2" t="s">
        <v>28</v>
      </c>
      <c r="N2203" s="2">
        <v>52</v>
      </c>
      <c r="O2203" s="2">
        <v>22.44</v>
      </c>
      <c r="P2203" s="2">
        <v>52.18</v>
      </c>
      <c r="Q2203" s="2">
        <v>90.72</v>
      </c>
      <c r="R2203" s="2">
        <v>198.12</v>
      </c>
      <c r="S2203" s="2">
        <v>198.12</v>
      </c>
      <c r="T2203" s="2">
        <v>23.11</v>
      </c>
      <c r="U2203" s="2">
        <v>676</v>
      </c>
      <c r="V2203" s="2" t="s">
        <v>28</v>
      </c>
      <c r="X2203" s="2"/>
      <c r="Y2203" s="2"/>
    </row>
    <row r="2204" spans="1:26" x14ac:dyDescent="0.25">
      <c r="A2204">
        <v>2203</v>
      </c>
      <c r="B2204" t="s">
        <v>2226</v>
      </c>
      <c r="C2204" s="1">
        <v>16231</v>
      </c>
      <c r="D2204" t="s">
        <v>23</v>
      </c>
      <c r="E2204" s="2" t="s">
        <v>169</v>
      </c>
      <c r="F2204" s="2" t="s">
        <v>34</v>
      </c>
      <c r="G2204" s="2" t="s">
        <v>26</v>
      </c>
      <c r="H2204" s="3">
        <v>24783</v>
      </c>
      <c r="I2204" s="2">
        <v>1967</v>
      </c>
      <c r="J2204" s="2">
        <v>1969</v>
      </c>
      <c r="K2204" s="3">
        <v>43677</v>
      </c>
      <c r="L2204" s="2">
        <v>0</v>
      </c>
      <c r="M2204" s="2" t="s">
        <v>28</v>
      </c>
      <c r="N2204" s="2">
        <v>75</v>
      </c>
      <c r="O2204" s="2">
        <v>23.41</v>
      </c>
      <c r="P2204" s="2">
        <v>75.14</v>
      </c>
      <c r="Q2204" s="2">
        <v>88.45</v>
      </c>
      <c r="R2204" s="2">
        <v>198.12</v>
      </c>
      <c r="S2204" s="2">
        <v>198.12</v>
      </c>
      <c r="T2204" s="2">
        <v>22.53</v>
      </c>
      <c r="U2204" s="2">
        <v>7</v>
      </c>
      <c r="V2204" s="2" t="s">
        <v>28</v>
      </c>
      <c r="X2204" s="2"/>
      <c r="Y2204" s="2"/>
    </row>
    <row r="2205" spans="1:26" x14ac:dyDescent="0.25">
      <c r="A2205">
        <v>2204</v>
      </c>
      <c r="B2205" t="s">
        <v>2227</v>
      </c>
      <c r="C2205" s="1">
        <v>19951</v>
      </c>
      <c r="D2205" t="s">
        <v>23</v>
      </c>
      <c r="E2205" s="2" t="s">
        <v>772</v>
      </c>
      <c r="F2205" s="2" t="s">
        <v>34</v>
      </c>
      <c r="G2205" s="2" t="s">
        <v>26</v>
      </c>
      <c r="H2205" s="3">
        <v>28057</v>
      </c>
      <c r="I2205" s="2">
        <v>1976</v>
      </c>
      <c r="J2205" s="2">
        <v>1983</v>
      </c>
      <c r="K2205" s="3">
        <v>43677</v>
      </c>
      <c r="L2205" s="2">
        <v>0</v>
      </c>
      <c r="M2205" s="2" t="s">
        <v>28</v>
      </c>
      <c r="N2205" s="2">
        <v>64</v>
      </c>
      <c r="O2205" s="2">
        <v>22.19</v>
      </c>
      <c r="P2205" s="2">
        <v>64.959999999999994</v>
      </c>
      <c r="Q2205" s="2">
        <v>88.45</v>
      </c>
      <c r="R2205" s="2">
        <v>198.12</v>
      </c>
      <c r="S2205" s="2">
        <v>198.12</v>
      </c>
      <c r="T2205" s="2">
        <v>22.53</v>
      </c>
      <c r="U2205" s="2">
        <v>536</v>
      </c>
      <c r="V2205" s="2" t="s">
        <v>28</v>
      </c>
      <c r="X2205" s="2"/>
      <c r="Y2205" s="2"/>
    </row>
    <row r="2206" spans="1:26" x14ac:dyDescent="0.25">
      <c r="A2206">
        <v>2205</v>
      </c>
      <c r="B2206" t="s">
        <v>2228</v>
      </c>
      <c r="C2206" s="1">
        <v>19481</v>
      </c>
      <c r="D2206" t="s">
        <v>23</v>
      </c>
      <c r="E2206" s="2" t="s">
        <v>280</v>
      </c>
      <c r="F2206" s="2" t="s">
        <v>34</v>
      </c>
      <c r="G2206" s="2" t="s">
        <v>26</v>
      </c>
      <c r="H2206" s="3">
        <v>27320</v>
      </c>
      <c r="I2206" s="2">
        <v>1974</v>
      </c>
      <c r="J2206" s="2">
        <v>1986</v>
      </c>
      <c r="K2206" s="3">
        <v>43677</v>
      </c>
      <c r="L2206" s="2">
        <v>0</v>
      </c>
      <c r="M2206" s="2" t="s">
        <v>28</v>
      </c>
      <c r="N2206" s="2">
        <v>66</v>
      </c>
      <c r="O2206" s="2">
        <v>21.46</v>
      </c>
      <c r="P2206" s="2">
        <v>66.25</v>
      </c>
      <c r="Q2206" s="2">
        <v>86.18</v>
      </c>
      <c r="R2206" s="2">
        <v>198.12</v>
      </c>
      <c r="S2206" s="2">
        <v>198.12</v>
      </c>
      <c r="T2206" s="2">
        <v>21.96</v>
      </c>
      <c r="U2206" s="2">
        <v>828</v>
      </c>
      <c r="V2206" s="2" t="s">
        <v>28</v>
      </c>
      <c r="X2206" s="2"/>
      <c r="Y2206" s="2"/>
    </row>
    <row r="2207" spans="1:26" x14ac:dyDescent="0.25">
      <c r="A2207">
        <v>2206</v>
      </c>
      <c r="B2207" t="s">
        <v>2229</v>
      </c>
      <c r="C2207" s="1">
        <v>29231</v>
      </c>
      <c r="D2207" t="s">
        <v>23</v>
      </c>
      <c r="E2207" s="2" t="s">
        <v>280</v>
      </c>
      <c r="F2207" s="2" t="s">
        <v>34</v>
      </c>
      <c r="G2207" s="2" t="s">
        <v>26</v>
      </c>
      <c r="H2207" s="3">
        <v>38294</v>
      </c>
      <c r="I2207" s="2">
        <v>2004</v>
      </c>
      <c r="J2207" s="2">
        <v>2018</v>
      </c>
      <c r="K2207" s="3">
        <v>43677</v>
      </c>
      <c r="L2207" s="2">
        <v>0</v>
      </c>
      <c r="M2207" s="2" t="s">
        <v>28</v>
      </c>
      <c r="N2207" s="2">
        <v>39</v>
      </c>
      <c r="O2207" s="2">
        <v>24.81</v>
      </c>
      <c r="P2207" s="2">
        <v>39.549999999999997</v>
      </c>
      <c r="Q2207" s="2">
        <v>102.06</v>
      </c>
      <c r="R2207" s="2">
        <v>198.12</v>
      </c>
      <c r="S2207" s="2">
        <v>198.12</v>
      </c>
      <c r="T2207" s="2">
        <v>26</v>
      </c>
      <c r="U2207" s="2">
        <v>563</v>
      </c>
      <c r="V2207" s="2" t="s">
        <v>28</v>
      </c>
      <c r="X2207" s="2"/>
      <c r="Y2207" s="2"/>
    </row>
    <row r="2208" spans="1:26" x14ac:dyDescent="0.25">
      <c r="A2208">
        <v>2207</v>
      </c>
      <c r="B2208" t="s">
        <v>2230</v>
      </c>
      <c r="C2208" s="1">
        <v>23265</v>
      </c>
      <c r="D2208" t="s">
        <v>23</v>
      </c>
      <c r="E2208" s="2" t="s">
        <v>772</v>
      </c>
      <c r="F2208" s="2" t="s">
        <v>34</v>
      </c>
      <c r="G2208" s="2" t="s">
        <v>26</v>
      </c>
      <c r="H2208" s="3">
        <v>31346</v>
      </c>
      <c r="I2208" s="2">
        <v>1985</v>
      </c>
      <c r="J2208" s="2">
        <v>1999</v>
      </c>
      <c r="K2208" s="3">
        <v>43677</v>
      </c>
      <c r="L2208" s="2">
        <v>0</v>
      </c>
      <c r="M2208" s="2" t="s">
        <v>28</v>
      </c>
      <c r="N2208" s="2">
        <v>55</v>
      </c>
      <c r="O2208" s="2">
        <v>22.12</v>
      </c>
      <c r="P2208" s="2">
        <v>55.89</v>
      </c>
      <c r="Q2208" s="2">
        <v>83.91</v>
      </c>
      <c r="R2208" s="2">
        <v>198.12</v>
      </c>
      <c r="S2208" s="2">
        <v>198.12</v>
      </c>
      <c r="T2208" s="2">
        <v>21.38</v>
      </c>
      <c r="U2208" s="2">
        <v>900</v>
      </c>
      <c r="V2208" s="2" t="s">
        <v>28</v>
      </c>
      <c r="X2208" s="2"/>
      <c r="Y2208" s="2"/>
    </row>
    <row r="2209" spans="1:25" x14ac:dyDescent="0.25">
      <c r="A2209">
        <v>2208</v>
      </c>
      <c r="B2209" t="s">
        <v>2231</v>
      </c>
      <c r="C2209" s="1">
        <v>11455</v>
      </c>
      <c r="D2209" t="s">
        <v>23</v>
      </c>
      <c r="E2209" s="2" t="s">
        <v>169</v>
      </c>
      <c r="F2209" s="2" t="s">
        <v>34</v>
      </c>
      <c r="G2209" s="2" t="s">
        <v>26</v>
      </c>
      <c r="H2209" s="3">
        <v>20398</v>
      </c>
      <c r="I2209" s="2">
        <v>1955</v>
      </c>
      <c r="J2209" s="2">
        <v>1957</v>
      </c>
      <c r="K2209" s="3">
        <v>43677</v>
      </c>
      <c r="L2209" s="2">
        <v>0</v>
      </c>
      <c r="M2209" s="2" t="s">
        <v>28</v>
      </c>
      <c r="N2209" s="2">
        <v>88</v>
      </c>
      <c r="O2209" s="2">
        <v>24.48</v>
      </c>
      <c r="P2209" s="2">
        <v>88.22</v>
      </c>
      <c r="Q2209" s="2">
        <v>104.33</v>
      </c>
      <c r="R2209" s="2">
        <v>198.12</v>
      </c>
      <c r="S2209" s="2">
        <v>198.12</v>
      </c>
      <c r="T2209" s="2">
        <v>26.58</v>
      </c>
      <c r="U2209" s="2">
        <v>24</v>
      </c>
      <c r="V2209" s="2" t="s">
        <v>27</v>
      </c>
      <c r="X2209" s="2"/>
      <c r="Y2209" s="2"/>
    </row>
    <row r="2210" spans="1:25" x14ac:dyDescent="0.25">
      <c r="A2210">
        <v>2209</v>
      </c>
      <c r="B2210" t="s">
        <v>2232</v>
      </c>
      <c r="C2210" s="1">
        <v>27452</v>
      </c>
      <c r="D2210" t="s">
        <v>23</v>
      </c>
      <c r="E2210" s="2" t="s">
        <v>1363</v>
      </c>
      <c r="F2210" s="2" t="s">
        <v>34</v>
      </c>
      <c r="G2210" s="2" t="s">
        <v>26</v>
      </c>
      <c r="H2210" s="3">
        <v>35836</v>
      </c>
      <c r="I2210" s="2">
        <v>1997</v>
      </c>
      <c r="J2210" s="2">
        <v>2003</v>
      </c>
      <c r="K2210" s="3">
        <v>43677</v>
      </c>
      <c r="L2210" s="2">
        <v>0</v>
      </c>
      <c r="M2210" s="2" t="s">
        <v>28</v>
      </c>
      <c r="N2210" s="2">
        <v>44</v>
      </c>
      <c r="O2210" s="2">
        <v>22.95</v>
      </c>
      <c r="P2210" s="2">
        <v>44.42</v>
      </c>
      <c r="Q2210" s="2">
        <v>97.52</v>
      </c>
      <c r="R2210" s="2">
        <v>198.12</v>
      </c>
      <c r="S2210" s="2">
        <v>198.12</v>
      </c>
      <c r="T2210" s="2">
        <v>24.85</v>
      </c>
      <c r="U2210" s="2">
        <v>18</v>
      </c>
      <c r="V2210" s="2" t="s">
        <v>28</v>
      </c>
      <c r="X2210" s="2"/>
      <c r="Y2210" s="2"/>
    </row>
    <row r="2211" spans="1:25" x14ac:dyDescent="0.25">
      <c r="A2211">
        <v>2210</v>
      </c>
      <c r="B2211" t="s">
        <v>1890</v>
      </c>
      <c r="C2211" s="1">
        <v>31669</v>
      </c>
      <c r="D2211" t="s">
        <v>23</v>
      </c>
      <c r="E2211" s="2" t="s">
        <v>169</v>
      </c>
      <c r="F2211" s="2" t="s">
        <v>34</v>
      </c>
      <c r="G2211" s="2" t="s">
        <v>26</v>
      </c>
      <c r="H2211" s="3">
        <v>40239</v>
      </c>
      <c r="I2211" s="2">
        <v>2009</v>
      </c>
      <c r="J2211" s="2">
        <v>2017</v>
      </c>
      <c r="K2211" s="3">
        <v>43677</v>
      </c>
      <c r="L2211" s="2">
        <v>0</v>
      </c>
      <c r="M2211" s="2" t="s">
        <v>28</v>
      </c>
      <c r="N2211" s="2">
        <v>32</v>
      </c>
      <c r="O2211" s="2">
        <v>23.46</v>
      </c>
      <c r="P2211" s="2">
        <v>32.880000000000003</v>
      </c>
      <c r="Q2211" s="2">
        <v>92.99</v>
      </c>
      <c r="R2211" s="2">
        <v>198.12</v>
      </c>
      <c r="S2211" s="2">
        <v>198.12</v>
      </c>
      <c r="T2211" s="2">
        <v>23.69</v>
      </c>
      <c r="U2211" s="2">
        <v>189</v>
      </c>
      <c r="V2211" s="2" t="s">
        <v>27</v>
      </c>
      <c r="X2211" s="2"/>
      <c r="Y2211" s="2"/>
    </row>
    <row r="2212" spans="1:25" x14ac:dyDescent="0.25">
      <c r="A2212">
        <v>2211</v>
      </c>
      <c r="B2212" t="s">
        <v>2233</v>
      </c>
      <c r="C2212" s="1">
        <v>31956</v>
      </c>
      <c r="D2212" t="s">
        <v>23</v>
      </c>
      <c r="E2212" s="2" t="s">
        <v>169</v>
      </c>
      <c r="F2212" s="2" t="s">
        <v>34</v>
      </c>
      <c r="G2212" s="2" t="s">
        <v>26</v>
      </c>
      <c r="H2212" s="3">
        <v>40114</v>
      </c>
      <c r="I2212" s="2">
        <v>2009</v>
      </c>
      <c r="J2212" s="2">
        <v>2013</v>
      </c>
      <c r="K2212" s="3">
        <v>43677</v>
      </c>
      <c r="L2212" s="2">
        <v>0</v>
      </c>
      <c r="M2212" s="2" t="s">
        <v>28</v>
      </c>
      <c r="N2212" s="2">
        <v>32</v>
      </c>
      <c r="O2212" s="2">
        <v>22.34</v>
      </c>
      <c r="P2212" s="2">
        <v>32.090000000000003</v>
      </c>
      <c r="Q2212" s="2">
        <v>99.79</v>
      </c>
      <c r="R2212" s="2">
        <v>198.12</v>
      </c>
      <c r="S2212" s="2">
        <v>198.12</v>
      </c>
      <c r="T2212" s="2">
        <v>25.42</v>
      </c>
      <c r="U2212" s="2">
        <v>153</v>
      </c>
      <c r="V2212" s="2" t="s">
        <v>28</v>
      </c>
      <c r="X2212" s="2"/>
      <c r="Y2212" s="2"/>
    </row>
    <row r="2213" spans="1:25" x14ac:dyDescent="0.25">
      <c r="A2213">
        <v>2212</v>
      </c>
      <c r="B2213" t="s">
        <v>2234</v>
      </c>
      <c r="C2213" s="1">
        <v>25350</v>
      </c>
      <c r="D2213" t="s">
        <v>23</v>
      </c>
      <c r="E2213" s="2" t="s">
        <v>169</v>
      </c>
      <c r="F2213" s="2" t="s">
        <v>34</v>
      </c>
      <c r="G2213" s="2" t="s">
        <v>26</v>
      </c>
      <c r="H2213" s="3">
        <v>35749</v>
      </c>
      <c r="I2213" s="2">
        <v>1997</v>
      </c>
      <c r="J2213" s="2">
        <v>1999</v>
      </c>
      <c r="K2213" s="3">
        <v>43677</v>
      </c>
      <c r="L2213" s="2">
        <v>0</v>
      </c>
      <c r="M2213" s="2" t="s">
        <v>28</v>
      </c>
      <c r="N2213" s="2">
        <v>50</v>
      </c>
      <c r="O2213" s="2">
        <v>28.47</v>
      </c>
      <c r="P2213" s="2">
        <v>50.18</v>
      </c>
      <c r="Q2213" s="2">
        <v>97.52</v>
      </c>
      <c r="R2213" s="2">
        <v>198.12</v>
      </c>
      <c r="S2213" s="2">
        <v>198.12</v>
      </c>
      <c r="T2213" s="2">
        <v>24.85</v>
      </c>
      <c r="U2213" s="2">
        <v>47</v>
      </c>
      <c r="V2213" s="2" t="s">
        <v>27</v>
      </c>
      <c r="X2213" s="2"/>
      <c r="Y2213" s="2"/>
    </row>
    <row r="2214" spans="1:25" x14ac:dyDescent="0.25">
      <c r="A2214">
        <v>2213</v>
      </c>
      <c r="B2214" t="s">
        <v>2235</v>
      </c>
      <c r="C2214" s="1">
        <v>17419</v>
      </c>
      <c r="D2214" t="s">
        <v>23</v>
      </c>
      <c r="E2214" s="2" t="s">
        <v>169</v>
      </c>
      <c r="F2214" s="2" t="s">
        <v>34</v>
      </c>
      <c r="G2214" s="2" t="s">
        <v>26</v>
      </c>
      <c r="H2214" s="3">
        <v>26697</v>
      </c>
      <c r="I2214" s="2">
        <v>1972</v>
      </c>
      <c r="J2214" s="2">
        <v>1976</v>
      </c>
      <c r="K2214" s="3">
        <v>43677</v>
      </c>
      <c r="L2214" s="2">
        <v>0</v>
      </c>
      <c r="M2214" s="2" t="s">
        <v>28</v>
      </c>
      <c r="N2214" s="2">
        <v>71</v>
      </c>
      <c r="O2214" s="2">
        <v>25.4</v>
      </c>
      <c r="P2214" s="2">
        <v>71.89</v>
      </c>
      <c r="Q2214" s="2">
        <v>95.25</v>
      </c>
      <c r="R2214" s="2">
        <v>198.12</v>
      </c>
      <c r="S2214" s="2">
        <v>198.12</v>
      </c>
      <c r="T2214" s="2">
        <v>24.27</v>
      </c>
      <c r="U2214" s="2">
        <v>212</v>
      </c>
      <c r="V2214" s="2" t="s">
        <v>28</v>
      </c>
      <c r="X2214" s="2"/>
      <c r="Y2214" s="2"/>
    </row>
    <row r="2215" spans="1:25" x14ac:dyDescent="0.25">
      <c r="A2215">
        <v>2214</v>
      </c>
      <c r="B2215" t="s">
        <v>2236</v>
      </c>
      <c r="C2215" s="1">
        <v>21851</v>
      </c>
      <c r="D2215" t="s">
        <v>23</v>
      </c>
      <c r="E2215" s="2" t="s">
        <v>772</v>
      </c>
      <c r="F2215" s="2" t="s">
        <v>34</v>
      </c>
      <c r="G2215" s="2" t="s">
        <v>30</v>
      </c>
      <c r="H2215" s="3">
        <v>30617</v>
      </c>
      <c r="I2215" s="2">
        <v>1983</v>
      </c>
      <c r="J2215" s="2">
        <v>1992</v>
      </c>
      <c r="K2215" s="3">
        <v>43677</v>
      </c>
      <c r="L2215" s="2">
        <v>0</v>
      </c>
      <c r="M2215" s="2" t="s">
        <v>28</v>
      </c>
      <c r="N2215" s="2">
        <v>59</v>
      </c>
      <c r="O2215" s="2">
        <v>24</v>
      </c>
      <c r="P2215" s="2">
        <v>59.76</v>
      </c>
      <c r="Q2215" s="2">
        <v>95.25</v>
      </c>
      <c r="R2215" s="2">
        <v>198.12</v>
      </c>
      <c r="S2215" s="2">
        <v>198.12</v>
      </c>
      <c r="T2215" s="2">
        <v>24.27</v>
      </c>
      <c r="U2215" s="2">
        <v>543</v>
      </c>
      <c r="V2215" s="2" t="s">
        <v>28</v>
      </c>
      <c r="X2215" s="2"/>
      <c r="Y2215" s="2"/>
    </row>
    <row r="2216" spans="1:25" x14ac:dyDescent="0.25">
      <c r="A2216">
        <v>2215</v>
      </c>
      <c r="B2216" t="s">
        <v>2237</v>
      </c>
      <c r="C2216" s="1">
        <v>21338</v>
      </c>
      <c r="D2216" t="s">
        <v>23</v>
      </c>
      <c r="E2216" s="2" t="s">
        <v>772</v>
      </c>
      <c r="F2216" s="2" t="s">
        <v>34</v>
      </c>
      <c r="G2216" s="2" t="s">
        <v>26</v>
      </c>
      <c r="H2216" s="3">
        <v>29902</v>
      </c>
      <c r="I2216" s="2">
        <v>1981</v>
      </c>
      <c r="J2216" s="2">
        <v>1987</v>
      </c>
      <c r="K2216" s="3">
        <v>43677</v>
      </c>
      <c r="L2216" s="2">
        <v>0</v>
      </c>
      <c r="M2216" s="2" t="s">
        <v>28</v>
      </c>
      <c r="N2216" s="2">
        <v>61</v>
      </c>
      <c r="O2216" s="2">
        <v>23.45</v>
      </c>
      <c r="P2216" s="2">
        <v>61.16</v>
      </c>
      <c r="Q2216" s="2">
        <v>87.54</v>
      </c>
      <c r="R2216" s="2">
        <v>198.12</v>
      </c>
      <c r="S2216" s="2">
        <v>198.12</v>
      </c>
      <c r="T2216" s="2">
        <v>22.3</v>
      </c>
      <c r="U2216" s="2">
        <v>417</v>
      </c>
      <c r="V2216" s="2" t="s">
        <v>28</v>
      </c>
      <c r="X2216" s="2"/>
      <c r="Y2216" s="2"/>
    </row>
    <row r="2217" spans="1:25" x14ac:dyDescent="0.25">
      <c r="A2217">
        <v>2216</v>
      </c>
      <c r="B2217" t="s">
        <v>2238</v>
      </c>
      <c r="C2217" s="1">
        <v>29172</v>
      </c>
      <c r="D2217" t="s">
        <v>23</v>
      </c>
      <c r="E2217" s="2" t="s">
        <v>169</v>
      </c>
      <c r="F2217" s="2" t="s">
        <v>34</v>
      </c>
      <c r="G2217" s="2" t="s">
        <v>26</v>
      </c>
      <c r="H2217" s="3">
        <v>36467</v>
      </c>
      <c r="I2217" s="2">
        <v>1999</v>
      </c>
      <c r="J2217" s="2">
        <v>2014</v>
      </c>
      <c r="K2217" s="3">
        <v>43677</v>
      </c>
      <c r="L2217" s="2">
        <v>0</v>
      </c>
      <c r="M2217" s="2" t="s">
        <v>28</v>
      </c>
      <c r="N2217" s="2">
        <v>39</v>
      </c>
      <c r="O2217" s="2">
        <v>19.97</v>
      </c>
      <c r="P2217" s="2">
        <v>39.71</v>
      </c>
      <c r="Q2217" s="2">
        <v>117.93</v>
      </c>
      <c r="R2217" s="2">
        <v>198.12</v>
      </c>
      <c r="S2217" s="2">
        <v>198.12</v>
      </c>
      <c r="T2217" s="2">
        <v>30.05</v>
      </c>
      <c r="U2217" s="2">
        <v>931</v>
      </c>
      <c r="V2217" s="2" t="s">
        <v>28</v>
      </c>
      <c r="X2217" s="2"/>
      <c r="Y2217" s="2"/>
    </row>
    <row r="2218" spans="1:25" x14ac:dyDescent="0.25">
      <c r="A2218">
        <v>2217</v>
      </c>
      <c r="B2218" t="s">
        <v>2239</v>
      </c>
      <c r="C2218" s="1">
        <v>34072</v>
      </c>
      <c r="D2218" t="s">
        <v>23</v>
      </c>
      <c r="E2218" s="2" t="s">
        <v>1363</v>
      </c>
      <c r="F2218" s="2" t="s">
        <v>34</v>
      </c>
      <c r="G2218" s="2" t="s">
        <v>26</v>
      </c>
      <c r="H2218" s="3">
        <v>41220</v>
      </c>
      <c r="I2218" s="2">
        <v>2012</v>
      </c>
      <c r="J2218" s="2">
        <v>2016</v>
      </c>
      <c r="K2218" s="3">
        <v>43677</v>
      </c>
      <c r="L2218" s="2">
        <v>0</v>
      </c>
      <c r="M2218" s="2" t="s">
        <v>28</v>
      </c>
      <c r="N2218" s="2">
        <v>26</v>
      </c>
      <c r="O2218" s="2">
        <v>19.57</v>
      </c>
      <c r="P2218" s="2">
        <v>26.3</v>
      </c>
      <c r="Q2218" s="2">
        <v>92.99</v>
      </c>
      <c r="R2218" s="2">
        <v>198.12</v>
      </c>
      <c r="S2218" s="2">
        <v>198.12</v>
      </c>
      <c r="T2218" s="2">
        <v>23.69</v>
      </c>
      <c r="U2218" s="2">
        <v>137</v>
      </c>
      <c r="V2218" s="2" t="s">
        <v>27</v>
      </c>
      <c r="X2218" s="2"/>
      <c r="Y2218" s="2"/>
    </row>
    <row r="2219" spans="1:25" x14ac:dyDescent="0.25">
      <c r="A2219">
        <v>2218</v>
      </c>
      <c r="B2219" t="s">
        <v>2240</v>
      </c>
      <c r="C2219" s="1">
        <v>34927</v>
      </c>
      <c r="D2219" t="s">
        <v>23</v>
      </c>
      <c r="E2219" s="2" t="s">
        <v>20</v>
      </c>
      <c r="F2219" s="2" t="s">
        <v>34</v>
      </c>
      <c r="G2219" s="2" t="s">
        <v>26</v>
      </c>
      <c r="H2219" s="3">
        <v>41944</v>
      </c>
      <c r="I2219" s="2">
        <v>2014</v>
      </c>
      <c r="J2219" s="2">
        <v>2018</v>
      </c>
      <c r="K2219" s="3">
        <v>43677</v>
      </c>
      <c r="L2219" s="2">
        <v>0</v>
      </c>
      <c r="M2219" s="2" t="s">
        <v>28</v>
      </c>
      <c r="N2219" s="2">
        <v>23</v>
      </c>
      <c r="O2219" s="2">
        <v>19.21</v>
      </c>
      <c r="P2219" s="2">
        <v>23.96</v>
      </c>
      <c r="Q2219" s="2">
        <v>97.52</v>
      </c>
      <c r="R2219" s="2">
        <v>198.12</v>
      </c>
      <c r="S2219" s="2">
        <v>198.12</v>
      </c>
      <c r="T2219" s="2">
        <v>24.85</v>
      </c>
      <c r="U2219" s="2">
        <v>29</v>
      </c>
      <c r="V2219" s="2" t="s">
        <v>27</v>
      </c>
      <c r="X2219" s="2"/>
      <c r="Y2219" s="2"/>
    </row>
    <row r="2220" spans="1:25" x14ac:dyDescent="0.25">
      <c r="A2220">
        <v>2219</v>
      </c>
      <c r="B2220" t="s">
        <v>2241</v>
      </c>
      <c r="C2220" s="1">
        <v>31199</v>
      </c>
      <c r="D2220" t="s">
        <v>23</v>
      </c>
      <c r="E2220" s="2" t="s">
        <v>20</v>
      </c>
      <c r="F2220" s="2" t="s">
        <v>34</v>
      </c>
      <c r="G2220" s="2" t="s">
        <v>26</v>
      </c>
      <c r="H2220" s="3">
        <v>39386</v>
      </c>
      <c r="I2220" s="2">
        <v>2007</v>
      </c>
      <c r="J2220" s="2">
        <v>2019</v>
      </c>
      <c r="K2220" s="3">
        <v>43677</v>
      </c>
      <c r="L2220" s="2">
        <v>0</v>
      </c>
      <c r="M2220" s="2" t="s">
        <v>28</v>
      </c>
      <c r="N2220" s="2">
        <v>34</v>
      </c>
      <c r="O2220" s="2">
        <v>22.41</v>
      </c>
      <c r="P2220" s="2">
        <v>34.159999999999997</v>
      </c>
      <c r="Q2220" s="2">
        <v>95.25</v>
      </c>
      <c r="R2220" s="2">
        <v>198.12</v>
      </c>
      <c r="S2220" s="2">
        <v>200.66</v>
      </c>
      <c r="T2220" s="2">
        <v>24.27</v>
      </c>
      <c r="U2220" s="2">
        <v>522</v>
      </c>
      <c r="V2220" s="2" t="s">
        <v>28</v>
      </c>
      <c r="X2220" s="2"/>
      <c r="Y2220" s="2"/>
    </row>
    <row r="2221" spans="1:25" x14ac:dyDescent="0.25">
      <c r="A2221">
        <v>2220</v>
      </c>
      <c r="B2221" t="s">
        <v>2242</v>
      </c>
      <c r="C2221" s="1">
        <v>31199</v>
      </c>
      <c r="D2221" t="s">
        <v>23</v>
      </c>
      <c r="E2221" s="2" t="s">
        <v>4374</v>
      </c>
      <c r="F2221" s="2" t="s">
        <v>34</v>
      </c>
      <c r="G2221" s="2" t="s">
        <v>26</v>
      </c>
      <c r="H2221" s="3">
        <v>40114</v>
      </c>
      <c r="I2221" s="2">
        <v>2009</v>
      </c>
      <c r="J2221" s="2">
        <v>2013</v>
      </c>
      <c r="K2221" s="3">
        <v>43677</v>
      </c>
      <c r="L2221" s="2">
        <v>0</v>
      </c>
      <c r="M2221" s="2" t="s">
        <v>28</v>
      </c>
      <c r="N2221" s="2">
        <v>34</v>
      </c>
      <c r="O2221" s="2">
        <v>24.41</v>
      </c>
      <c r="P2221" s="2">
        <v>34.159999999999997</v>
      </c>
      <c r="Q2221" s="2">
        <v>99.79</v>
      </c>
      <c r="R2221" s="2">
        <v>198.12</v>
      </c>
      <c r="S2221" s="2">
        <v>198.12</v>
      </c>
      <c r="T2221" s="2">
        <v>25.42</v>
      </c>
      <c r="U2221" s="2">
        <v>249</v>
      </c>
      <c r="V2221" s="2" t="s">
        <v>28</v>
      </c>
      <c r="X2221" s="2"/>
      <c r="Y2221" s="2"/>
    </row>
    <row r="2222" spans="1:25" x14ac:dyDescent="0.25">
      <c r="A2222">
        <v>2221</v>
      </c>
      <c r="B2222" t="s">
        <v>2243</v>
      </c>
      <c r="C2222" s="1">
        <v>30337</v>
      </c>
      <c r="D2222" t="s">
        <v>23</v>
      </c>
      <c r="E2222" s="2" t="s">
        <v>1363</v>
      </c>
      <c r="F2222" s="2" t="s">
        <v>34</v>
      </c>
      <c r="G2222" s="2" t="s">
        <v>43</v>
      </c>
      <c r="H2222" s="3">
        <v>38769</v>
      </c>
      <c r="I2222" s="2">
        <v>2005</v>
      </c>
      <c r="J2222" s="2">
        <v>2009</v>
      </c>
      <c r="K2222" s="3">
        <v>43677</v>
      </c>
      <c r="L2222" s="2">
        <v>0</v>
      </c>
      <c r="M2222" s="2" t="s">
        <v>28</v>
      </c>
      <c r="N2222" s="2">
        <v>36</v>
      </c>
      <c r="O2222" s="2">
        <v>23.09</v>
      </c>
      <c r="P2222" s="2">
        <v>36.520000000000003</v>
      </c>
      <c r="Q2222" s="2">
        <v>83.91</v>
      </c>
      <c r="R2222" s="2">
        <v>195.58</v>
      </c>
      <c r="S2222" s="2">
        <v>195.58</v>
      </c>
      <c r="T2222" s="2">
        <v>21.94</v>
      </c>
      <c r="U2222" s="2">
        <v>30</v>
      </c>
      <c r="V2222" s="2" t="s">
        <v>28</v>
      </c>
      <c r="X2222" s="2"/>
      <c r="Y2222" s="2"/>
    </row>
    <row r="2223" spans="1:25" x14ac:dyDescent="0.25">
      <c r="A2223">
        <v>2222</v>
      </c>
      <c r="B2223" t="s">
        <v>2244</v>
      </c>
      <c r="C2223" s="1">
        <v>34523</v>
      </c>
      <c r="D2223" t="s">
        <v>23</v>
      </c>
      <c r="E2223" s="2" t="s">
        <v>1363</v>
      </c>
      <c r="F2223" s="2" t="s">
        <v>34</v>
      </c>
      <c r="G2223" s="2" t="s">
        <v>26</v>
      </c>
      <c r="H2223" s="3">
        <v>41946</v>
      </c>
      <c r="I2223" s="2">
        <v>2014</v>
      </c>
      <c r="J2223" s="2">
        <v>2016</v>
      </c>
      <c r="K2223" s="3">
        <v>43677</v>
      </c>
      <c r="L2223" s="2">
        <v>0</v>
      </c>
      <c r="M2223" s="2" t="s">
        <v>28</v>
      </c>
      <c r="N2223" s="2">
        <v>25</v>
      </c>
      <c r="O2223" s="2">
        <v>20.32</v>
      </c>
      <c r="P2223" s="2">
        <v>25.06</v>
      </c>
      <c r="Q2223" s="2">
        <v>94.8</v>
      </c>
      <c r="R2223" s="2">
        <v>195.58</v>
      </c>
      <c r="S2223" s="2">
        <v>195.58</v>
      </c>
      <c r="T2223" s="2">
        <v>24.78</v>
      </c>
      <c r="U2223" s="2">
        <v>19</v>
      </c>
      <c r="V2223" s="2" t="s">
        <v>28</v>
      </c>
      <c r="X2223" s="2"/>
      <c r="Y2223" s="2"/>
    </row>
    <row r="2224" spans="1:25" x14ac:dyDescent="0.25">
      <c r="A2224">
        <v>2223</v>
      </c>
      <c r="B2224" t="s">
        <v>2245</v>
      </c>
      <c r="C2224" s="1">
        <v>31335</v>
      </c>
      <c r="D2224" t="s">
        <v>23</v>
      </c>
      <c r="E2224" s="2" t="s">
        <v>1363</v>
      </c>
      <c r="F2224" s="2" t="s">
        <v>34</v>
      </c>
      <c r="G2224" s="2" t="s">
        <v>26</v>
      </c>
      <c r="H2224" s="3">
        <v>39387</v>
      </c>
      <c r="I2224" s="2">
        <v>2007</v>
      </c>
      <c r="J2224" s="2">
        <v>2018</v>
      </c>
      <c r="K2224" s="3">
        <v>43677</v>
      </c>
      <c r="L2224" s="2">
        <v>0</v>
      </c>
      <c r="M2224" s="2" t="s">
        <v>28</v>
      </c>
      <c r="N2224" s="2">
        <v>33</v>
      </c>
      <c r="O2224" s="2">
        <v>22.05</v>
      </c>
      <c r="P2224" s="2">
        <v>33.79</v>
      </c>
      <c r="Q2224" s="2">
        <v>95.25</v>
      </c>
      <c r="R2224" s="2">
        <v>195.58</v>
      </c>
      <c r="S2224" s="2">
        <v>195.58</v>
      </c>
      <c r="T2224" s="2">
        <v>24.9</v>
      </c>
      <c r="U2224" s="2">
        <v>564</v>
      </c>
      <c r="V2224" s="2" t="s">
        <v>28</v>
      </c>
      <c r="X2224" s="2"/>
      <c r="Y2224" s="2"/>
    </row>
    <row r="2225" spans="1:26" x14ac:dyDescent="0.25">
      <c r="A2225">
        <v>2224</v>
      </c>
      <c r="B2225" t="s">
        <v>2246</v>
      </c>
      <c r="C2225" s="1">
        <v>30721</v>
      </c>
      <c r="D2225" t="s">
        <v>23</v>
      </c>
      <c r="E2225" s="2" t="s">
        <v>1363</v>
      </c>
      <c r="F2225" s="2" t="s">
        <v>34</v>
      </c>
      <c r="G2225" s="2" t="s">
        <v>26</v>
      </c>
      <c r="H2225" s="3">
        <v>39025</v>
      </c>
      <c r="I2225" s="2">
        <v>2006</v>
      </c>
      <c r="J2225" s="2">
        <v>2011</v>
      </c>
      <c r="K2225" s="3">
        <v>43677</v>
      </c>
      <c r="L2225" s="2">
        <v>0</v>
      </c>
      <c r="M2225" s="2" t="s">
        <v>28</v>
      </c>
      <c r="N2225" s="2">
        <v>35</v>
      </c>
      <c r="O2225" s="2">
        <v>22.74</v>
      </c>
      <c r="P2225" s="2">
        <v>35.47</v>
      </c>
      <c r="Q2225" s="2">
        <v>91.63</v>
      </c>
      <c r="R2225" s="2">
        <v>195.58</v>
      </c>
      <c r="S2225" s="2">
        <v>195.58</v>
      </c>
      <c r="T2225" s="2">
        <v>23.95</v>
      </c>
      <c r="U2225" s="2">
        <v>82</v>
      </c>
      <c r="V2225" s="2" t="s">
        <v>28</v>
      </c>
      <c r="X2225" s="2"/>
      <c r="Y2225" s="2"/>
    </row>
    <row r="2226" spans="1:26" x14ac:dyDescent="0.25">
      <c r="A2226">
        <v>2225</v>
      </c>
      <c r="B2226" t="s">
        <v>2247</v>
      </c>
      <c r="C2226" s="1">
        <v>28242</v>
      </c>
      <c r="D2226" t="s">
        <v>23</v>
      </c>
      <c r="E2226" s="2" t="s">
        <v>1363</v>
      </c>
      <c r="F2226" s="2" t="s">
        <v>34</v>
      </c>
      <c r="G2226" s="2" t="s">
        <v>26</v>
      </c>
      <c r="H2226" s="3">
        <v>36834</v>
      </c>
      <c r="I2226" s="2">
        <v>2000</v>
      </c>
      <c r="J2226" s="2">
        <v>2003</v>
      </c>
      <c r="K2226" s="3">
        <v>43677</v>
      </c>
      <c r="L2226" s="2">
        <v>0</v>
      </c>
      <c r="M2226" s="2" t="s">
        <v>28</v>
      </c>
      <c r="N2226" s="2">
        <v>42</v>
      </c>
      <c r="O2226" s="2">
        <v>23.52</v>
      </c>
      <c r="P2226" s="2">
        <v>42.26</v>
      </c>
      <c r="Q2226" s="2">
        <v>92.99</v>
      </c>
      <c r="R2226" s="2">
        <v>195.58</v>
      </c>
      <c r="S2226" s="2">
        <v>195.58</v>
      </c>
      <c r="T2226" s="2">
        <v>24.31</v>
      </c>
      <c r="U2226" s="2">
        <v>187</v>
      </c>
      <c r="V2226" s="2" t="s">
        <v>28</v>
      </c>
      <c r="X2226" s="2"/>
      <c r="Y2226" s="2"/>
    </row>
    <row r="2227" spans="1:26" x14ac:dyDescent="0.25">
      <c r="A2227">
        <v>2226</v>
      </c>
      <c r="B2227" t="s">
        <v>2248</v>
      </c>
      <c r="C2227" s="1">
        <v>27595</v>
      </c>
      <c r="D2227" t="s">
        <v>23</v>
      </c>
      <c r="E2227" s="2" t="s">
        <v>1363</v>
      </c>
      <c r="F2227" s="2" t="s">
        <v>34</v>
      </c>
      <c r="G2227" s="2" t="s">
        <v>26</v>
      </c>
      <c r="H2227" s="3">
        <v>35370</v>
      </c>
      <c r="I2227" s="2">
        <v>1996</v>
      </c>
      <c r="J2227" s="2">
        <v>2014</v>
      </c>
      <c r="K2227" s="3">
        <v>43677</v>
      </c>
      <c r="L2227" s="2">
        <v>0</v>
      </c>
      <c r="M2227" s="2" t="s">
        <v>28</v>
      </c>
      <c r="N2227" s="2">
        <v>44</v>
      </c>
      <c r="O2227" s="2">
        <v>21.29</v>
      </c>
      <c r="P2227" s="2">
        <v>44.03</v>
      </c>
      <c r="Q2227" s="2">
        <v>92.99</v>
      </c>
      <c r="R2227" s="2">
        <v>195.58</v>
      </c>
      <c r="S2227" s="2">
        <v>195.58</v>
      </c>
      <c r="T2227" s="2">
        <v>24.31</v>
      </c>
      <c r="U2227" s="2">
        <v>1300</v>
      </c>
      <c r="V2227" s="2" t="s">
        <v>28</v>
      </c>
      <c r="X2227" s="2"/>
      <c r="Y2227" s="2"/>
    </row>
    <row r="2228" spans="1:26" x14ac:dyDescent="0.25">
      <c r="A2228">
        <v>2227</v>
      </c>
      <c r="B2228" t="s">
        <v>2249</v>
      </c>
      <c r="C2228" s="1">
        <v>27228</v>
      </c>
      <c r="D2228" t="s">
        <v>23</v>
      </c>
      <c r="E2228" s="2" t="s">
        <v>1363</v>
      </c>
      <c r="F2228" s="2" t="s">
        <v>34</v>
      </c>
      <c r="G2228" s="2" t="s">
        <v>26</v>
      </c>
      <c r="H2228" s="3">
        <v>35734</v>
      </c>
      <c r="I2228" s="2">
        <v>1997</v>
      </c>
      <c r="J2228" s="2">
        <v>2008</v>
      </c>
      <c r="K2228" s="3">
        <v>43677</v>
      </c>
      <c r="L2228" s="2">
        <v>0</v>
      </c>
      <c r="M2228" s="2" t="s">
        <v>28</v>
      </c>
      <c r="N2228" s="2">
        <v>45</v>
      </c>
      <c r="O2228" s="2">
        <v>23.29</v>
      </c>
      <c r="P2228" s="2">
        <v>45.03</v>
      </c>
      <c r="Q2228" s="2">
        <v>88</v>
      </c>
      <c r="R2228" s="2">
        <v>195.58</v>
      </c>
      <c r="S2228" s="2">
        <v>195.58</v>
      </c>
      <c r="T2228" s="2">
        <v>23</v>
      </c>
      <c r="U2228" s="2">
        <v>615</v>
      </c>
      <c r="V2228" s="2" t="s">
        <v>28</v>
      </c>
      <c r="X2228" s="2"/>
      <c r="Y2228" s="2"/>
    </row>
    <row r="2229" spans="1:26" x14ac:dyDescent="0.25">
      <c r="A2229">
        <v>2228</v>
      </c>
      <c r="B2229" t="s">
        <v>2250</v>
      </c>
      <c r="C2229" s="1">
        <v>19641</v>
      </c>
      <c r="D2229" t="s">
        <v>23</v>
      </c>
      <c r="E2229" s="2" t="s">
        <v>1363</v>
      </c>
      <c r="F2229" s="2" t="s">
        <v>34</v>
      </c>
      <c r="G2229" s="2" t="s">
        <v>26</v>
      </c>
      <c r="H2229" s="3">
        <v>27745</v>
      </c>
      <c r="I2229" s="2">
        <v>1975</v>
      </c>
      <c r="J2229" s="2">
        <v>1977</v>
      </c>
      <c r="K2229" s="3">
        <v>40026</v>
      </c>
      <c r="L2229" s="2">
        <v>1</v>
      </c>
      <c r="M2229" s="2" t="s">
        <v>27</v>
      </c>
      <c r="N2229" s="2">
        <v>55</v>
      </c>
      <c r="O2229" s="2">
        <v>22.19</v>
      </c>
      <c r="P2229" s="2">
        <v>55.81</v>
      </c>
      <c r="Q2229" s="2">
        <v>88.45</v>
      </c>
      <c r="R2229" s="2">
        <v>195.58</v>
      </c>
      <c r="S2229" s="2">
        <v>195.58</v>
      </c>
      <c r="T2229" s="2">
        <v>23.12</v>
      </c>
      <c r="U2229" s="2">
        <v>49</v>
      </c>
      <c r="V2229" s="2" t="s">
        <v>28</v>
      </c>
      <c r="X2229" s="2" t="str">
        <f>V2229</f>
        <v>No</v>
      </c>
      <c r="Y2229" s="2" t="s">
        <v>4401</v>
      </c>
      <c r="Z2229" s="2" t="s">
        <v>4469</v>
      </c>
    </row>
    <row r="2230" spans="1:26" x14ac:dyDescent="0.25">
      <c r="A2230">
        <v>2229</v>
      </c>
      <c r="B2230" t="s">
        <v>2251</v>
      </c>
      <c r="C2230" s="1">
        <v>29388</v>
      </c>
      <c r="D2230" t="s">
        <v>23</v>
      </c>
      <c r="E2230" s="2" t="s">
        <v>1363</v>
      </c>
      <c r="F2230" s="2" t="s">
        <v>34</v>
      </c>
      <c r="G2230" s="2" t="s">
        <v>26</v>
      </c>
      <c r="H2230" s="3">
        <v>37197</v>
      </c>
      <c r="I2230" s="2">
        <v>2001</v>
      </c>
      <c r="J2230" s="2">
        <v>2004</v>
      </c>
      <c r="K2230" s="3">
        <v>43677</v>
      </c>
      <c r="L2230" s="2">
        <v>0</v>
      </c>
      <c r="M2230" s="2" t="s">
        <v>28</v>
      </c>
      <c r="N2230" s="2">
        <v>39</v>
      </c>
      <c r="O2230" s="2">
        <v>21.38</v>
      </c>
      <c r="P2230" s="2">
        <v>39.119999999999997</v>
      </c>
      <c r="Q2230" s="2">
        <v>85.27</v>
      </c>
      <c r="R2230" s="2">
        <v>195.58</v>
      </c>
      <c r="S2230" s="2">
        <v>195.58</v>
      </c>
      <c r="T2230" s="2">
        <v>22.29</v>
      </c>
      <c r="U2230" s="2">
        <v>108</v>
      </c>
      <c r="V2230" s="2" t="s">
        <v>27</v>
      </c>
      <c r="X2230" s="2"/>
      <c r="Y2230" s="2"/>
    </row>
    <row r="2231" spans="1:26" x14ac:dyDescent="0.25">
      <c r="A2231">
        <v>2230</v>
      </c>
      <c r="B2231" t="s">
        <v>2252</v>
      </c>
      <c r="C2231" s="1">
        <v>12418</v>
      </c>
      <c r="D2231" t="s">
        <v>23</v>
      </c>
      <c r="E2231" s="2" t="s">
        <v>169</v>
      </c>
      <c r="F2231" s="2" t="s">
        <v>34</v>
      </c>
      <c r="G2231" s="2" t="s">
        <v>26</v>
      </c>
      <c r="H2231" s="3">
        <v>20417</v>
      </c>
      <c r="I2231" s="2">
        <v>1955</v>
      </c>
      <c r="J2231" s="2">
        <v>1956</v>
      </c>
      <c r="K2231" s="3">
        <v>43677</v>
      </c>
      <c r="L2231" s="2">
        <v>0</v>
      </c>
      <c r="M2231" s="2" t="s">
        <v>28</v>
      </c>
      <c r="N2231" s="2">
        <v>85</v>
      </c>
      <c r="O2231" s="2">
        <v>21.9</v>
      </c>
      <c r="P2231" s="2">
        <v>85.58</v>
      </c>
      <c r="Q2231" s="2">
        <v>99.79</v>
      </c>
      <c r="R2231" s="2">
        <v>195.58</v>
      </c>
      <c r="S2231" s="2">
        <v>195.58</v>
      </c>
      <c r="T2231" s="2">
        <v>26.09</v>
      </c>
      <c r="U2231" s="2">
        <v>31</v>
      </c>
      <c r="V2231" s="2" t="s">
        <v>28</v>
      </c>
      <c r="X2231" s="2"/>
      <c r="Y2231" s="2"/>
    </row>
    <row r="2232" spans="1:26" x14ac:dyDescent="0.25">
      <c r="A2232">
        <v>2231</v>
      </c>
      <c r="B2232" t="s">
        <v>2253</v>
      </c>
      <c r="C2232" s="1">
        <v>17474</v>
      </c>
      <c r="D2232" t="s">
        <v>23</v>
      </c>
      <c r="E2232" s="2" t="s">
        <v>169</v>
      </c>
      <c r="F2232" s="2" t="s">
        <v>34</v>
      </c>
      <c r="G2232" s="2" t="s">
        <v>30</v>
      </c>
      <c r="H2232" s="3">
        <v>25855</v>
      </c>
      <c r="I2232" s="2">
        <v>1970</v>
      </c>
      <c r="J2232" s="2">
        <v>1971</v>
      </c>
      <c r="K2232" s="3">
        <v>43677</v>
      </c>
      <c r="L2232" s="2">
        <v>0</v>
      </c>
      <c r="M2232" s="2" t="s">
        <v>28</v>
      </c>
      <c r="N2232" s="2">
        <v>71</v>
      </c>
      <c r="O2232" s="2">
        <v>22.95</v>
      </c>
      <c r="P2232" s="2">
        <v>71.739999999999995</v>
      </c>
      <c r="Q2232" s="2">
        <v>92.99</v>
      </c>
      <c r="R2232" s="2">
        <v>195.58</v>
      </c>
      <c r="S2232" s="2">
        <v>195.58</v>
      </c>
      <c r="T2232" s="2">
        <v>24.31</v>
      </c>
      <c r="U2232" s="2">
        <v>55</v>
      </c>
      <c r="V2232" s="2" t="s">
        <v>28</v>
      </c>
      <c r="X2232" s="2"/>
      <c r="Y2232" s="2"/>
    </row>
    <row r="2233" spans="1:26" x14ac:dyDescent="0.25">
      <c r="A2233">
        <v>2232</v>
      </c>
      <c r="B2233" t="s">
        <v>2254</v>
      </c>
      <c r="C2233" s="1">
        <v>30666</v>
      </c>
      <c r="D2233" t="s">
        <v>23</v>
      </c>
      <c r="E2233" s="2" t="s">
        <v>1363</v>
      </c>
      <c r="F2233" s="2" t="s">
        <v>25</v>
      </c>
      <c r="G2233" s="2" t="s">
        <v>26</v>
      </c>
      <c r="H2233" s="3">
        <v>39084</v>
      </c>
      <c r="I2233" s="2">
        <v>2006</v>
      </c>
      <c r="J2233" s="2">
        <v>2012</v>
      </c>
      <c r="K2233" s="3">
        <v>43677</v>
      </c>
      <c r="L2233" s="2">
        <v>0</v>
      </c>
      <c r="M2233" s="2" t="s">
        <v>28</v>
      </c>
      <c r="N2233" s="2">
        <v>35</v>
      </c>
      <c r="O2233" s="2">
        <v>23.05</v>
      </c>
      <c r="P2233" s="2">
        <v>35.619999999999997</v>
      </c>
      <c r="Q2233" s="2">
        <v>99.79</v>
      </c>
      <c r="R2233" s="2">
        <v>195.58</v>
      </c>
      <c r="S2233" s="2">
        <v>195.58</v>
      </c>
      <c r="T2233" s="2">
        <v>26.09</v>
      </c>
      <c r="U2233" s="2">
        <v>208</v>
      </c>
      <c r="V2233" s="2" t="s">
        <v>28</v>
      </c>
      <c r="X2233" s="2"/>
      <c r="Y2233" s="2"/>
    </row>
    <row r="2234" spans="1:26" x14ac:dyDescent="0.25">
      <c r="A2234">
        <v>2233</v>
      </c>
      <c r="B2234" t="s">
        <v>2255</v>
      </c>
      <c r="C2234" s="1">
        <v>32918</v>
      </c>
      <c r="D2234" t="s">
        <v>23</v>
      </c>
      <c r="E2234" s="2" t="s">
        <v>1363</v>
      </c>
      <c r="F2234" s="2" t="s">
        <v>34</v>
      </c>
      <c r="G2234" s="2" t="s">
        <v>43</v>
      </c>
      <c r="H2234" s="3">
        <v>41699</v>
      </c>
      <c r="I2234" s="2">
        <v>2013</v>
      </c>
      <c r="J2234" s="2">
        <v>2014</v>
      </c>
      <c r="K2234" s="3">
        <v>43677</v>
      </c>
      <c r="L2234" s="2">
        <v>0</v>
      </c>
      <c r="M2234" s="2" t="s">
        <v>28</v>
      </c>
      <c r="N2234" s="2">
        <v>29</v>
      </c>
      <c r="O2234" s="2">
        <v>24.04</v>
      </c>
      <c r="P2234" s="2">
        <v>29.46</v>
      </c>
      <c r="Q2234" s="2">
        <v>102.06</v>
      </c>
      <c r="R2234" s="2">
        <v>195.58</v>
      </c>
      <c r="S2234" s="2">
        <v>195.58</v>
      </c>
      <c r="T2234" s="2">
        <v>26.68</v>
      </c>
      <c r="U2234" s="2">
        <v>14</v>
      </c>
      <c r="V2234" s="2" t="s">
        <v>28</v>
      </c>
      <c r="X2234" s="2"/>
      <c r="Y2234" s="2"/>
    </row>
    <row r="2235" spans="1:26" x14ac:dyDescent="0.25">
      <c r="A2235">
        <v>2234</v>
      </c>
      <c r="B2235" t="s">
        <v>2256</v>
      </c>
      <c r="C2235" s="1">
        <v>18677</v>
      </c>
      <c r="D2235" t="s">
        <v>23</v>
      </c>
      <c r="E2235" s="2" t="s">
        <v>772</v>
      </c>
      <c r="F2235" s="2" t="s">
        <v>34</v>
      </c>
      <c r="G2235" s="2" t="s">
        <v>26</v>
      </c>
      <c r="H2235" s="3">
        <v>27324</v>
      </c>
      <c r="I2235" s="2">
        <v>1974</v>
      </c>
      <c r="J2235" s="2">
        <v>1980</v>
      </c>
      <c r="K2235" s="3">
        <v>32475</v>
      </c>
      <c r="L2235" s="2">
        <v>1</v>
      </c>
      <c r="M2235" s="2" t="s">
        <v>27</v>
      </c>
      <c r="N2235" s="2">
        <v>37</v>
      </c>
      <c r="O2235" s="2">
        <v>23.67</v>
      </c>
      <c r="P2235" s="2">
        <v>37.78</v>
      </c>
      <c r="Q2235" s="2">
        <v>83.91</v>
      </c>
      <c r="R2235" s="2">
        <v>195.58</v>
      </c>
      <c r="S2235" s="2">
        <v>195.58</v>
      </c>
      <c r="T2235" s="2">
        <v>21.94</v>
      </c>
      <c r="U2235" s="2">
        <v>147</v>
      </c>
      <c r="V2235" s="2" t="s">
        <v>28</v>
      </c>
      <c r="W2235" s="2" t="s">
        <v>4402</v>
      </c>
      <c r="X2235" s="2" t="str">
        <f>V2235</f>
        <v>No</v>
      </c>
      <c r="Y2235" s="2" t="s">
        <v>4635</v>
      </c>
      <c r="Z2235" s="2" t="s">
        <v>4902</v>
      </c>
    </row>
    <row r="2236" spans="1:26" x14ac:dyDescent="0.25">
      <c r="A2236">
        <v>2235</v>
      </c>
      <c r="B2236" t="s">
        <v>2257</v>
      </c>
      <c r="C2236" s="1">
        <v>24933</v>
      </c>
      <c r="D2236" t="s">
        <v>23</v>
      </c>
      <c r="E2236" s="2" t="s">
        <v>1363</v>
      </c>
      <c r="F2236" s="2" t="s">
        <v>34</v>
      </c>
      <c r="G2236" s="2" t="s">
        <v>26</v>
      </c>
      <c r="H2236" s="3">
        <v>33653</v>
      </c>
      <c r="I2236" s="2">
        <v>1991</v>
      </c>
      <c r="J2236" s="2">
        <v>1996</v>
      </c>
      <c r="K2236" s="3">
        <v>43677</v>
      </c>
      <c r="L2236" s="2">
        <v>0</v>
      </c>
      <c r="M2236" s="2" t="s">
        <v>28</v>
      </c>
      <c r="N2236" s="2">
        <v>51</v>
      </c>
      <c r="O2236" s="2">
        <v>23.87</v>
      </c>
      <c r="P2236" s="2">
        <v>51.32</v>
      </c>
      <c r="Q2236" s="2">
        <v>86.18</v>
      </c>
      <c r="R2236" s="2">
        <v>195.58</v>
      </c>
      <c r="S2236" s="2">
        <v>195.58</v>
      </c>
      <c r="T2236" s="2">
        <v>22.53</v>
      </c>
      <c r="U2236" s="2">
        <v>33</v>
      </c>
      <c r="V2236" s="2" t="s">
        <v>28</v>
      </c>
      <c r="X2236" s="2"/>
      <c r="Y2236" s="2"/>
    </row>
    <row r="2237" spans="1:26" x14ac:dyDescent="0.25">
      <c r="A2237">
        <v>2236</v>
      </c>
      <c r="B2237" t="s">
        <v>2258</v>
      </c>
      <c r="C2237" s="1">
        <v>26712</v>
      </c>
      <c r="D2237" t="s">
        <v>23</v>
      </c>
      <c r="E2237" s="2" t="s">
        <v>1363</v>
      </c>
      <c r="F2237" s="2" t="s">
        <v>34</v>
      </c>
      <c r="G2237" s="2" t="s">
        <v>30</v>
      </c>
      <c r="H2237" s="3">
        <v>35816</v>
      </c>
      <c r="I2237" s="2">
        <v>1997</v>
      </c>
      <c r="J2237" s="2">
        <v>2000</v>
      </c>
      <c r="K2237" s="3">
        <v>43677</v>
      </c>
      <c r="L2237" s="2">
        <v>0</v>
      </c>
      <c r="M2237" s="2" t="s">
        <v>28</v>
      </c>
      <c r="N2237" s="2">
        <v>46</v>
      </c>
      <c r="O2237" s="2">
        <v>24.93</v>
      </c>
      <c r="P2237" s="2">
        <v>46.45</v>
      </c>
      <c r="Q2237" s="2">
        <v>86.64</v>
      </c>
      <c r="R2237" s="2">
        <v>195.58</v>
      </c>
      <c r="S2237" s="2">
        <v>195.58</v>
      </c>
      <c r="T2237" s="2">
        <v>22.65</v>
      </c>
      <c r="U2237" s="2">
        <v>60</v>
      </c>
      <c r="V2237" s="2" t="s">
        <v>28</v>
      </c>
      <c r="X2237" s="2"/>
      <c r="Y2237" s="2"/>
    </row>
    <row r="2238" spans="1:26" x14ac:dyDescent="0.25">
      <c r="A2238">
        <v>2237</v>
      </c>
      <c r="B2238" t="s">
        <v>2259</v>
      </c>
      <c r="C2238" s="1">
        <v>9413</v>
      </c>
      <c r="D2238" t="s">
        <v>23</v>
      </c>
      <c r="E2238" s="2" t="s">
        <v>169</v>
      </c>
      <c r="F2238" s="2" t="s">
        <v>34</v>
      </c>
      <c r="G2238" s="2" t="s">
        <v>30</v>
      </c>
      <c r="H2238" s="3">
        <v>18203</v>
      </c>
      <c r="I2238" s="2">
        <v>1949</v>
      </c>
      <c r="J2238" s="2">
        <v>1951</v>
      </c>
      <c r="K2238" s="3">
        <v>39390</v>
      </c>
      <c r="L2238" s="2">
        <v>1</v>
      </c>
      <c r="M2238" s="2" t="s">
        <v>27</v>
      </c>
      <c r="N2238" s="2">
        <v>82</v>
      </c>
      <c r="O2238" s="2">
        <v>24.07</v>
      </c>
      <c r="P2238" s="2">
        <v>82.07</v>
      </c>
      <c r="Q2238" s="2">
        <v>88.45</v>
      </c>
      <c r="R2238" s="2">
        <v>195.58</v>
      </c>
      <c r="S2238" s="2">
        <v>195.58</v>
      </c>
      <c r="T2238" s="2">
        <v>23.12</v>
      </c>
      <c r="U2238" s="2">
        <v>32</v>
      </c>
      <c r="V2238" s="2" t="s">
        <v>28</v>
      </c>
      <c r="W2238" s="2" t="s">
        <v>4399</v>
      </c>
      <c r="X2238" s="2" t="str">
        <f>V2238</f>
        <v>No</v>
      </c>
      <c r="Y2238" s="2" t="s">
        <v>4401</v>
      </c>
      <c r="Z2238" s="2" t="s">
        <v>4469</v>
      </c>
    </row>
    <row r="2239" spans="1:26" x14ac:dyDescent="0.25">
      <c r="A2239">
        <v>2238</v>
      </c>
      <c r="B2239" t="s">
        <v>2260</v>
      </c>
      <c r="C2239" s="1">
        <v>30362</v>
      </c>
      <c r="D2239" t="s">
        <v>23</v>
      </c>
      <c r="E2239" s="2" t="s">
        <v>1363</v>
      </c>
      <c r="F2239" s="2" t="s">
        <v>34</v>
      </c>
      <c r="G2239" s="2" t="s">
        <v>26</v>
      </c>
      <c r="H2239" s="3">
        <v>38663</v>
      </c>
      <c r="I2239" s="2">
        <v>2005</v>
      </c>
      <c r="J2239" s="2">
        <v>2006</v>
      </c>
      <c r="K2239" s="3">
        <v>43677</v>
      </c>
      <c r="L2239" s="2">
        <v>0</v>
      </c>
      <c r="M2239" s="2" t="s">
        <v>28</v>
      </c>
      <c r="N2239" s="2">
        <v>36</v>
      </c>
      <c r="O2239" s="2">
        <v>22.73</v>
      </c>
      <c r="P2239" s="2">
        <v>36.450000000000003</v>
      </c>
      <c r="Q2239" s="2">
        <v>97.52</v>
      </c>
      <c r="R2239" s="2">
        <v>195.58</v>
      </c>
      <c r="S2239" s="2">
        <v>195.58</v>
      </c>
      <c r="T2239" s="2">
        <v>25.49</v>
      </c>
      <c r="U2239" s="2">
        <v>19</v>
      </c>
      <c r="V2239" s="2" t="s">
        <v>28</v>
      </c>
      <c r="X2239" s="2"/>
      <c r="Y2239" s="2"/>
    </row>
    <row r="2240" spans="1:26" x14ac:dyDescent="0.25">
      <c r="A2240">
        <v>2239</v>
      </c>
      <c r="B2240" t="s">
        <v>2261</v>
      </c>
      <c r="C2240" s="1">
        <v>16970</v>
      </c>
      <c r="D2240" t="s">
        <v>23</v>
      </c>
      <c r="E2240" s="2" t="s">
        <v>169</v>
      </c>
      <c r="F2240" s="2" t="s">
        <v>34</v>
      </c>
      <c r="G2240" s="2" t="s">
        <v>26</v>
      </c>
      <c r="H2240" s="3">
        <v>25493</v>
      </c>
      <c r="I2240" s="2">
        <v>1969</v>
      </c>
      <c r="J2240" s="2">
        <v>1971</v>
      </c>
      <c r="K2240" s="3">
        <v>43677</v>
      </c>
      <c r="L2240" s="2">
        <v>0</v>
      </c>
      <c r="M2240" s="2" t="s">
        <v>28</v>
      </c>
      <c r="N2240" s="2">
        <v>73</v>
      </c>
      <c r="O2240" s="2">
        <v>23.33</v>
      </c>
      <c r="P2240" s="2">
        <v>73.12</v>
      </c>
      <c r="Q2240" s="2">
        <v>90.72</v>
      </c>
      <c r="R2240" s="2">
        <v>195.58</v>
      </c>
      <c r="S2240" s="2">
        <v>195.58</v>
      </c>
      <c r="T2240" s="2">
        <v>23.72</v>
      </c>
      <c r="U2240" s="2">
        <v>65</v>
      </c>
      <c r="V2240" s="2" t="s">
        <v>28</v>
      </c>
      <c r="X2240" s="2"/>
      <c r="Y2240" s="2"/>
    </row>
    <row r="2241" spans="1:26" x14ac:dyDescent="0.25">
      <c r="A2241">
        <v>2240</v>
      </c>
      <c r="B2241" t="s">
        <v>2262</v>
      </c>
      <c r="C2241" s="1">
        <v>12678</v>
      </c>
      <c r="D2241" t="s">
        <v>23</v>
      </c>
      <c r="E2241" s="2" t="s">
        <v>169</v>
      </c>
      <c r="F2241" s="2" t="s">
        <v>34</v>
      </c>
      <c r="G2241" s="2" t="s">
        <v>26</v>
      </c>
      <c r="H2241" s="3">
        <v>21480</v>
      </c>
      <c r="I2241" s="2">
        <v>1958</v>
      </c>
      <c r="J2241" s="2">
        <v>1972</v>
      </c>
      <c r="K2241" s="3">
        <v>43677</v>
      </c>
      <c r="L2241" s="2">
        <v>0</v>
      </c>
      <c r="M2241" s="2" t="s">
        <v>28</v>
      </c>
      <c r="N2241" s="2">
        <v>84</v>
      </c>
      <c r="O2241" s="2">
        <v>24.1</v>
      </c>
      <c r="P2241" s="2">
        <v>84.87</v>
      </c>
      <c r="Q2241" s="2">
        <v>102.06</v>
      </c>
      <c r="R2241" s="2">
        <v>195.58</v>
      </c>
      <c r="S2241" s="2">
        <v>195.58</v>
      </c>
      <c r="T2241" s="2">
        <v>26.68</v>
      </c>
      <c r="U2241" s="2">
        <v>846</v>
      </c>
      <c r="V2241" s="2" t="s">
        <v>28</v>
      </c>
      <c r="X2241" s="2"/>
      <c r="Y2241" s="2"/>
    </row>
    <row r="2242" spans="1:26" x14ac:dyDescent="0.25">
      <c r="A2242">
        <v>2241</v>
      </c>
      <c r="B2242" t="s">
        <v>2263</v>
      </c>
      <c r="C2242" s="1">
        <v>32690</v>
      </c>
      <c r="D2242" t="s">
        <v>85</v>
      </c>
      <c r="E2242" s="2" t="s">
        <v>772</v>
      </c>
      <c r="F2242" s="2" t="s">
        <v>34</v>
      </c>
      <c r="G2242" s="2" t="s">
        <v>26</v>
      </c>
      <c r="H2242" s="3">
        <v>41222</v>
      </c>
      <c r="I2242" s="2">
        <v>2012</v>
      </c>
      <c r="J2242" s="2">
        <v>2020</v>
      </c>
      <c r="K2242" s="3">
        <v>43677</v>
      </c>
      <c r="L2242" s="2">
        <v>0</v>
      </c>
      <c r="M2242" s="2" t="s">
        <v>28</v>
      </c>
      <c r="N2242" s="2">
        <v>30</v>
      </c>
      <c r="O2242" s="2">
        <v>23.36</v>
      </c>
      <c r="P2242" s="2">
        <v>30.08</v>
      </c>
      <c r="Q2242" s="2">
        <v>91.17</v>
      </c>
      <c r="R2242" s="2">
        <v>195.58</v>
      </c>
      <c r="S2242" s="2">
        <v>195.58</v>
      </c>
      <c r="T2242" s="2">
        <v>23.83</v>
      </c>
      <c r="U2242" s="2">
        <v>189</v>
      </c>
      <c r="V2242" s="2" t="s">
        <v>27</v>
      </c>
      <c r="X2242" s="2"/>
      <c r="Y2242" s="2"/>
    </row>
    <row r="2243" spans="1:26" x14ac:dyDescent="0.25">
      <c r="A2243">
        <v>2242</v>
      </c>
      <c r="B2243" t="s">
        <v>2264</v>
      </c>
      <c r="C2243" s="1">
        <v>34148</v>
      </c>
      <c r="D2243" t="s">
        <v>85</v>
      </c>
      <c r="E2243" s="2" t="s">
        <v>1363</v>
      </c>
      <c r="F2243" s="2" t="s">
        <v>34</v>
      </c>
      <c r="G2243" s="2" t="s">
        <v>26</v>
      </c>
      <c r="H2243" s="3">
        <v>41212</v>
      </c>
      <c r="I2243" s="2">
        <v>2012</v>
      </c>
      <c r="J2243" s="2">
        <v>2020</v>
      </c>
      <c r="K2243" s="3">
        <v>43677</v>
      </c>
      <c r="L2243" s="2">
        <v>0</v>
      </c>
      <c r="M2243" s="2" t="s">
        <v>28</v>
      </c>
      <c r="N2243" s="2">
        <v>26</v>
      </c>
      <c r="O2243" s="2">
        <v>19.34</v>
      </c>
      <c r="P2243" s="2">
        <v>26.09</v>
      </c>
      <c r="Q2243" s="2">
        <v>93.89</v>
      </c>
      <c r="R2243" s="2">
        <v>195.58</v>
      </c>
      <c r="S2243" s="2">
        <v>195.58</v>
      </c>
      <c r="T2243" s="2">
        <v>24.55</v>
      </c>
      <c r="U2243" s="2">
        <v>179</v>
      </c>
      <c r="V2243" s="2" t="s">
        <v>28</v>
      </c>
      <c r="X2243" s="2"/>
      <c r="Y2243" s="2"/>
    </row>
    <row r="2244" spans="1:26" x14ac:dyDescent="0.25">
      <c r="A2244">
        <v>2243</v>
      </c>
      <c r="B2244" t="s">
        <v>2265</v>
      </c>
      <c r="C2244" s="1">
        <v>31496</v>
      </c>
      <c r="D2244" t="s">
        <v>23</v>
      </c>
      <c r="E2244" s="2" t="s">
        <v>772</v>
      </c>
      <c r="F2244" s="2" t="s">
        <v>25</v>
      </c>
      <c r="G2244" s="2" t="s">
        <v>30</v>
      </c>
      <c r="H2244" s="3">
        <v>39385</v>
      </c>
      <c r="I2244" s="2">
        <v>2007</v>
      </c>
      <c r="J2244" s="2">
        <v>2019</v>
      </c>
      <c r="K2244" s="3">
        <v>43677</v>
      </c>
      <c r="L2244" s="2">
        <v>0</v>
      </c>
      <c r="M2244" s="2" t="s">
        <v>28</v>
      </c>
      <c r="N2244" s="2">
        <v>33</v>
      </c>
      <c r="O2244" s="2">
        <v>21.6</v>
      </c>
      <c r="P2244" s="2">
        <v>33.35</v>
      </c>
      <c r="Q2244" s="2">
        <v>95.25</v>
      </c>
      <c r="R2244" s="2">
        <v>195.58</v>
      </c>
      <c r="S2244" s="2">
        <v>195.58</v>
      </c>
      <c r="T2244" s="2">
        <v>24.9</v>
      </c>
      <c r="U2244" s="2">
        <v>488</v>
      </c>
      <c r="V2244" s="2" t="s">
        <v>28</v>
      </c>
      <c r="X2244" s="2"/>
      <c r="Y2244" s="2"/>
    </row>
    <row r="2245" spans="1:26" x14ac:dyDescent="0.25">
      <c r="A2245">
        <v>2244</v>
      </c>
      <c r="B2245" t="s">
        <v>2266</v>
      </c>
      <c r="C2245" s="1">
        <v>18781</v>
      </c>
      <c r="D2245" t="s">
        <v>23</v>
      </c>
      <c r="E2245" s="2" t="s">
        <v>169</v>
      </c>
      <c r="F2245" s="2" t="s">
        <v>34</v>
      </c>
      <c r="G2245" s="2" t="s">
        <v>26</v>
      </c>
      <c r="H2245" s="3">
        <v>26950</v>
      </c>
      <c r="I2245" s="2">
        <v>1973</v>
      </c>
      <c r="J2245" s="2">
        <v>1976</v>
      </c>
      <c r="K2245" s="3">
        <v>43677</v>
      </c>
      <c r="L2245" s="2">
        <v>0</v>
      </c>
      <c r="M2245" s="2" t="s">
        <v>28</v>
      </c>
      <c r="N2245" s="2">
        <v>68</v>
      </c>
      <c r="O2245" s="2">
        <v>22.37</v>
      </c>
      <c r="P2245" s="2">
        <v>68.16</v>
      </c>
      <c r="Q2245" s="2">
        <v>83.91</v>
      </c>
      <c r="R2245" s="2">
        <v>195.58</v>
      </c>
      <c r="S2245" s="2">
        <v>195.58</v>
      </c>
      <c r="T2245" s="2">
        <v>21.94</v>
      </c>
      <c r="U2245" s="2">
        <v>63</v>
      </c>
      <c r="V2245" s="2" t="s">
        <v>28</v>
      </c>
      <c r="X2245" s="2"/>
      <c r="Y2245" s="2"/>
    </row>
    <row r="2246" spans="1:26" x14ac:dyDescent="0.25">
      <c r="A2246">
        <v>2245</v>
      </c>
      <c r="B2246" t="s">
        <v>2267</v>
      </c>
      <c r="C2246" s="1">
        <v>28022</v>
      </c>
      <c r="D2246" t="s">
        <v>23</v>
      </c>
      <c r="E2246" s="2" t="s">
        <v>1363</v>
      </c>
      <c r="F2246" s="2" t="s">
        <v>25</v>
      </c>
      <c r="G2246" s="2" t="s">
        <v>26</v>
      </c>
      <c r="H2246" s="3">
        <v>36987</v>
      </c>
      <c r="I2246" s="2">
        <v>2000</v>
      </c>
      <c r="J2246" s="2">
        <v>2012</v>
      </c>
      <c r="K2246" s="3">
        <v>43677</v>
      </c>
      <c r="L2246" s="2">
        <v>0</v>
      </c>
      <c r="M2246" s="2" t="s">
        <v>28</v>
      </c>
      <c r="N2246" s="2">
        <v>42</v>
      </c>
      <c r="O2246" s="2">
        <v>24.54</v>
      </c>
      <c r="P2246" s="2">
        <v>42.86</v>
      </c>
      <c r="Q2246" s="2">
        <v>92.53</v>
      </c>
      <c r="R2246" s="2">
        <v>195.58</v>
      </c>
      <c r="S2246" s="2">
        <v>195.58</v>
      </c>
      <c r="T2246" s="2">
        <v>24.19</v>
      </c>
      <c r="U2246" s="2">
        <v>706</v>
      </c>
      <c r="V2246" s="2" t="s">
        <v>28</v>
      </c>
      <c r="X2246" s="2"/>
      <c r="Y2246" s="2"/>
    </row>
    <row r="2247" spans="1:26" x14ac:dyDescent="0.25">
      <c r="A2247">
        <v>2246</v>
      </c>
      <c r="B2247" t="s">
        <v>2268</v>
      </c>
      <c r="C2247" s="1">
        <v>7837</v>
      </c>
      <c r="D2247" t="s">
        <v>23</v>
      </c>
      <c r="E2247" s="2" t="s">
        <v>121</v>
      </c>
      <c r="F2247" s="2" t="s">
        <v>34</v>
      </c>
      <c r="G2247" s="2" t="s">
        <v>26</v>
      </c>
      <c r="H2247" s="3">
        <v>17838</v>
      </c>
      <c r="I2247" s="2">
        <v>1948</v>
      </c>
      <c r="J2247" s="2">
        <v>1952</v>
      </c>
      <c r="K2247" s="3">
        <v>33960</v>
      </c>
      <c r="L2247" s="2">
        <v>1</v>
      </c>
      <c r="M2247" s="2" t="s">
        <v>27</v>
      </c>
      <c r="N2247" s="2">
        <v>71</v>
      </c>
      <c r="O2247" s="2">
        <v>27.38</v>
      </c>
      <c r="P2247" s="2">
        <v>71.52</v>
      </c>
      <c r="Q2247" s="2">
        <v>90.72</v>
      </c>
      <c r="R2247" s="2">
        <v>195.58</v>
      </c>
      <c r="S2247" s="2">
        <v>195.58</v>
      </c>
      <c r="T2247" s="2">
        <v>23.72</v>
      </c>
      <c r="U2247" s="2">
        <v>136</v>
      </c>
      <c r="V2247" s="2" t="s">
        <v>28</v>
      </c>
      <c r="W2247" s="2" t="s">
        <v>4399</v>
      </c>
      <c r="X2247" s="2" t="str">
        <f>V2247</f>
        <v>No</v>
      </c>
      <c r="Y2247" s="2" t="s">
        <v>4401</v>
      </c>
      <c r="Z2247" s="2" t="s">
        <v>4469</v>
      </c>
    </row>
    <row r="2248" spans="1:26" x14ac:dyDescent="0.25">
      <c r="A2248">
        <v>2247</v>
      </c>
      <c r="B2248" t="s">
        <v>2269</v>
      </c>
      <c r="C2248" s="1">
        <v>21136</v>
      </c>
      <c r="D2248" t="s">
        <v>23</v>
      </c>
      <c r="E2248" s="2" t="s">
        <v>1363</v>
      </c>
      <c r="F2248" s="2" t="s">
        <v>34</v>
      </c>
      <c r="G2248" s="2" t="s">
        <v>26</v>
      </c>
      <c r="H2248" s="3">
        <v>29578</v>
      </c>
      <c r="I2248" s="2">
        <v>1980</v>
      </c>
      <c r="J2248" s="2">
        <v>1981</v>
      </c>
      <c r="K2248" s="3">
        <v>43677</v>
      </c>
      <c r="L2248" s="2">
        <v>0</v>
      </c>
      <c r="M2248" s="2" t="s">
        <v>28</v>
      </c>
      <c r="N2248" s="2">
        <v>61</v>
      </c>
      <c r="O2248" s="2">
        <v>23.11</v>
      </c>
      <c r="P2248" s="2">
        <v>61.71</v>
      </c>
      <c r="Q2248" s="2">
        <v>83.91</v>
      </c>
      <c r="R2248" s="2">
        <v>195.58</v>
      </c>
      <c r="S2248" s="2">
        <v>195.58</v>
      </c>
      <c r="T2248" s="2">
        <v>21.94</v>
      </c>
      <c r="U2248" s="2">
        <v>3</v>
      </c>
      <c r="V2248" s="2" t="s">
        <v>28</v>
      </c>
      <c r="X2248" s="2"/>
      <c r="Y2248" s="2"/>
    </row>
    <row r="2249" spans="1:26" x14ac:dyDescent="0.25">
      <c r="A2249">
        <v>2248</v>
      </c>
      <c r="B2249" t="s">
        <v>2270</v>
      </c>
      <c r="C2249" s="1">
        <v>29353</v>
      </c>
      <c r="D2249" t="s">
        <v>23</v>
      </c>
      <c r="E2249" s="2" t="s">
        <v>772</v>
      </c>
      <c r="F2249" s="2" t="s">
        <v>34</v>
      </c>
      <c r="G2249" s="2" t="s">
        <v>26</v>
      </c>
      <c r="H2249" s="3">
        <v>37932</v>
      </c>
      <c r="I2249" s="2">
        <v>2003</v>
      </c>
      <c r="J2249" s="2">
        <v>2014</v>
      </c>
      <c r="K2249" s="3">
        <v>43677</v>
      </c>
      <c r="L2249" s="2">
        <v>0</v>
      </c>
      <c r="M2249" s="2" t="s">
        <v>28</v>
      </c>
      <c r="N2249" s="2">
        <v>39</v>
      </c>
      <c r="O2249" s="2">
        <v>23.49</v>
      </c>
      <c r="P2249" s="2">
        <v>39.22</v>
      </c>
      <c r="Q2249" s="2">
        <v>97.52</v>
      </c>
      <c r="R2249" s="2">
        <v>195.58</v>
      </c>
      <c r="S2249" s="2">
        <v>195.58</v>
      </c>
      <c r="T2249" s="2">
        <v>25.49</v>
      </c>
      <c r="U2249" s="2">
        <v>671</v>
      </c>
      <c r="V2249" s="2" t="s">
        <v>28</v>
      </c>
      <c r="X2249" s="2"/>
      <c r="Y2249" s="2"/>
    </row>
    <row r="2250" spans="1:26" x14ac:dyDescent="0.25">
      <c r="A2250">
        <v>2249</v>
      </c>
      <c r="B2250" t="s">
        <v>2271</v>
      </c>
      <c r="C2250" s="1">
        <v>11556</v>
      </c>
      <c r="D2250" t="s">
        <v>23</v>
      </c>
      <c r="E2250" s="2" t="s">
        <v>169</v>
      </c>
      <c r="F2250" s="2" t="s">
        <v>34</v>
      </c>
      <c r="G2250" s="2" t="s">
        <v>30</v>
      </c>
      <c r="H2250" s="3">
        <v>19677</v>
      </c>
      <c r="I2250" s="2">
        <v>1953</v>
      </c>
      <c r="J2250" s="2">
        <v>1954</v>
      </c>
      <c r="K2250" s="3">
        <v>40094</v>
      </c>
      <c r="L2250" s="2">
        <v>1</v>
      </c>
      <c r="M2250" s="2" t="s">
        <v>27</v>
      </c>
      <c r="N2250" s="2">
        <v>78</v>
      </c>
      <c r="O2250" s="2">
        <v>22.23</v>
      </c>
      <c r="P2250" s="2">
        <v>78.13</v>
      </c>
      <c r="Q2250" s="2">
        <v>92.99</v>
      </c>
      <c r="R2250" s="2">
        <v>195.58</v>
      </c>
      <c r="S2250" s="2">
        <v>195.58</v>
      </c>
      <c r="T2250" s="2">
        <v>24.31</v>
      </c>
      <c r="U2250" s="2">
        <v>20</v>
      </c>
      <c r="V2250" s="2" t="s">
        <v>28</v>
      </c>
      <c r="W2250" s="2" t="s">
        <v>4399</v>
      </c>
      <c r="X2250" s="2" t="str">
        <f>V2250</f>
        <v>No</v>
      </c>
      <c r="Y2250" s="2" t="s">
        <v>4401</v>
      </c>
      <c r="Z2250" s="2" t="s">
        <v>4469</v>
      </c>
    </row>
    <row r="2251" spans="1:26" x14ac:dyDescent="0.25">
      <c r="A2251">
        <v>2250</v>
      </c>
      <c r="B2251" t="s">
        <v>2272</v>
      </c>
      <c r="C2251" s="1">
        <v>25235</v>
      </c>
      <c r="D2251" t="s">
        <v>23</v>
      </c>
      <c r="E2251" s="2" t="s">
        <v>1363</v>
      </c>
      <c r="F2251" s="2" t="s">
        <v>34</v>
      </c>
      <c r="G2251" s="2" t="s">
        <v>26</v>
      </c>
      <c r="H2251" s="3">
        <v>33915</v>
      </c>
      <c r="I2251" s="2">
        <v>1992</v>
      </c>
      <c r="J2251" s="2">
        <v>1995</v>
      </c>
      <c r="K2251" s="3">
        <v>43677</v>
      </c>
      <c r="L2251" s="2">
        <v>0</v>
      </c>
      <c r="M2251" s="2" t="s">
        <v>28</v>
      </c>
      <c r="N2251" s="2">
        <v>50</v>
      </c>
      <c r="O2251" s="2">
        <v>23.76</v>
      </c>
      <c r="P2251" s="2">
        <v>50.49</v>
      </c>
      <c r="Q2251" s="2">
        <v>90.72</v>
      </c>
      <c r="R2251" s="2">
        <v>195.58</v>
      </c>
      <c r="S2251" s="2">
        <v>195.58</v>
      </c>
      <c r="T2251" s="2">
        <v>23.72</v>
      </c>
      <c r="U2251" s="2">
        <v>153</v>
      </c>
      <c r="V2251" s="2" t="s">
        <v>28</v>
      </c>
      <c r="X2251" s="2"/>
      <c r="Y2251" s="2"/>
    </row>
    <row r="2252" spans="1:26" x14ac:dyDescent="0.25">
      <c r="A2252">
        <v>2251</v>
      </c>
      <c r="B2252" t="s">
        <v>2273</v>
      </c>
      <c r="C2252" s="1">
        <v>15492</v>
      </c>
      <c r="D2252" t="s">
        <v>23</v>
      </c>
      <c r="E2252" s="2" t="s">
        <v>169</v>
      </c>
      <c r="F2252" s="2" t="s">
        <v>34</v>
      </c>
      <c r="G2252" s="2" t="s">
        <v>30</v>
      </c>
      <c r="H2252" s="3">
        <v>23667</v>
      </c>
      <c r="I2252" s="2">
        <v>1964</v>
      </c>
      <c r="J2252" s="2">
        <v>1966</v>
      </c>
      <c r="K2252" s="3">
        <v>42476</v>
      </c>
      <c r="L2252" s="2">
        <v>1</v>
      </c>
      <c r="M2252" s="2" t="s">
        <v>27</v>
      </c>
      <c r="N2252" s="2">
        <v>73</v>
      </c>
      <c r="O2252" s="2">
        <v>22.38</v>
      </c>
      <c r="P2252" s="2">
        <v>73.88</v>
      </c>
      <c r="Q2252" s="2">
        <v>87.09</v>
      </c>
      <c r="R2252" s="2">
        <v>195.58</v>
      </c>
      <c r="S2252" s="2">
        <v>195.58</v>
      </c>
      <c r="T2252" s="2">
        <v>22.77</v>
      </c>
      <c r="U2252" s="2">
        <v>76</v>
      </c>
      <c r="V2252" s="2" t="s">
        <v>28</v>
      </c>
      <c r="X2252" s="2" t="str">
        <f>V2252</f>
        <v>No</v>
      </c>
      <c r="Y2252" s="2" t="s">
        <v>4401</v>
      </c>
      <c r="Z2252" s="2" t="s">
        <v>4469</v>
      </c>
    </row>
    <row r="2253" spans="1:26" x14ac:dyDescent="0.25">
      <c r="A2253">
        <v>2252</v>
      </c>
      <c r="B2253" t="s">
        <v>2274</v>
      </c>
      <c r="C2253" s="1">
        <v>10042</v>
      </c>
      <c r="D2253" t="s">
        <v>23</v>
      </c>
      <c r="E2253" s="2" t="s">
        <v>121</v>
      </c>
      <c r="F2253" s="2" t="s">
        <v>34</v>
      </c>
      <c r="G2253" s="2" t="s">
        <v>30</v>
      </c>
      <c r="H2253" s="3">
        <v>17836</v>
      </c>
      <c r="I2253" s="2">
        <v>1948</v>
      </c>
      <c r="J2253" s="2">
        <v>1950</v>
      </c>
      <c r="K2253" s="3">
        <v>31665</v>
      </c>
      <c r="L2253" s="2">
        <v>1</v>
      </c>
      <c r="M2253" s="2" t="s">
        <v>27</v>
      </c>
      <c r="N2253" s="2">
        <v>59</v>
      </c>
      <c r="O2253" s="2">
        <v>21.34</v>
      </c>
      <c r="P2253" s="2">
        <v>59.2</v>
      </c>
      <c r="Q2253" s="2">
        <v>90.72</v>
      </c>
      <c r="R2253" s="2">
        <v>195.58</v>
      </c>
      <c r="S2253" s="2">
        <v>195.58</v>
      </c>
      <c r="T2253" s="2">
        <v>23.72</v>
      </c>
      <c r="U2253" s="2">
        <v>75</v>
      </c>
      <c r="V2253" s="2" t="s">
        <v>28</v>
      </c>
      <c r="W2253" s="2" t="s">
        <v>4399</v>
      </c>
      <c r="X2253" s="2" t="str">
        <f>V2253</f>
        <v>No</v>
      </c>
      <c r="Y2253" s="2" t="s">
        <v>4401</v>
      </c>
      <c r="Z2253" s="2" t="s">
        <v>4469</v>
      </c>
    </row>
    <row r="2254" spans="1:26" x14ac:dyDescent="0.25">
      <c r="A2254">
        <v>2253</v>
      </c>
      <c r="B2254" t="s">
        <v>2275</v>
      </c>
      <c r="C2254" s="1">
        <v>9932</v>
      </c>
      <c r="D2254" t="s">
        <v>23</v>
      </c>
      <c r="E2254" s="2" t="s">
        <v>169</v>
      </c>
      <c r="F2254" s="2" t="s">
        <v>34</v>
      </c>
      <c r="G2254" s="2" t="s">
        <v>30</v>
      </c>
      <c r="H2254" s="3">
        <v>18203</v>
      </c>
      <c r="I2254" s="2">
        <v>1949</v>
      </c>
      <c r="J2254" s="2">
        <v>1954</v>
      </c>
      <c r="K2254" s="3">
        <v>42456</v>
      </c>
      <c r="L2254" s="2">
        <v>1</v>
      </c>
      <c r="M2254" s="2" t="s">
        <v>27</v>
      </c>
      <c r="N2254" s="2">
        <v>89</v>
      </c>
      <c r="O2254" s="2">
        <v>22.64</v>
      </c>
      <c r="P2254" s="2">
        <v>89.05</v>
      </c>
      <c r="Q2254" s="2">
        <v>95.25</v>
      </c>
      <c r="R2254" s="2">
        <v>195.58</v>
      </c>
      <c r="S2254" s="2">
        <v>195.58</v>
      </c>
      <c r="T2254" s="2">
        <v>24.9</v>
      </c>
      <c r="U2254" s="2">
        <v>285</v>
      </c>
      <c r="V2254" s="2" t="s">
        <v>28</v>
      </c>
      <c r="W2254" s="2" t="s">
        <v>4557</v>
      </c>
      <c r="X2254" s="2" t="str">
        <f>V2254</f>
        <v>No</v>
      </c>
      <c r="Y2254" s="2" t="s">
        <v>4637</v>
      </c>
      <c r="Z2254" s="2" t="s">
        <v>4901</v>
      </c>
    </row>
    <row r="2255" spans="1:26" x14ac:dyDescent="0.25">
      <c r="A2255">
        <v>2254</v>
      </c>
      <c r="B2255" t="s">
        <v>2276</v>
      </c>
      <c r="C2255" s="1">
        <v>26826</v>
      </c>
      <c r="D2255" t="s">
        <v>23</v>
      </c>
      <c r="E2255" s="2" t="s">
        <v>1363</v>
      </c>
      <c r="F2255" s="2" t="s">
        <v>34</v>
      </c>
      <c r="G2255" s="2" t="s">
        <v>26</v>
      </c>
      <c r="H2255" s="3">
        <v>36581</v>
      </c>
      <c r="I2255" s="2">
        <v>1999</v>
      </c>
      <c r="J2255" s="2">
        <v>2002</v>
      </c>
      <c r="K2255" s="3">
        <v>43677</v>
      </c>
      <c r="L2255" s="2">
        <v>0</v>
      </c>
      <c r="M2255" s="2" t="s">
        <v>28</v>
      </c>
      <c r="N2255" s="2">
        <v>46</v>
      </c>
      <c r="O2255" s="2">
        <v>26.71</v>
      </c>
      <c r="P2255" s="2">
        <v>46.14</v>
      </c>
      <c r="Q2255" s="2">
        <v>88.45</v>
      </c>
      <c r="R2255" s="2">
        <v>195.58</v>
      </c>
      <c r="S2255" s="2">
        <v>195.58</v>
      </c>
      <c r="T2255" s="2">
        <v>23.12</v>
      </c>
      <c r="U2255" s="2">
        <v>17</v>
      </c>
      <c r="V2255" s="2" t="s">
        <v>28</v>
      </c>
      <c r="X2255" s="2"/>
      <c r="Y2255" s="2"/>
    </row>
    <row r="2256" spans="1:26" x14ac:dyDescent="0.25">
      <c r="A2256">
        <v>2255</v>
      </c>
      <c r="B2256" t="s">
        <v>2277</v>
      </c>
      <c r="C2256" s="1">
        <v>26909</v>
      </c>
      <c r="D2256" t="s">
        <v>23</v>
      </c>
      <c r="E2256" s="2" t="s">
        <v>1363</v>
      </c>
      <c r="F2256" s="2" t="s">
        <v>34</v>
      </c>
      <c r="G2256" s="2" t="s">
        <v>26</v>
      </c>
      <c r="H2256" s="3">
        <v>35136</v>
      </c>
      <c r="I2256" s="2">
        <v>1995</v>
      </c>
      <c r="J2256" s="2">
        <v>1997</v>
      </c>
      <c r="K2256" s="3">
        <v>43677</v>
      </c>
      <c r="L2256" s="2">
        <v>0</v>
      </c>
      <c r="M2256" s="2" t="s">
        <v>28</v>
      </c>
      <c r="N2256" s="2">
        <v>45</v>
      </c>
      <c r="O2256" s="2">
        <v>22.52</v>
      </c>
      <c r="P2256" s="2">
        <v>45.91</v>
      </c>
      <c r="Q2256" s="2">
        <v>88.9</v>
      </c>
      <c r="R2256" s="2">
        <v>195.58</v>
      </c>
      <c r="S2256" s="2">
        <v>195.58</v>
      </c>
      <c r="T2256" s="2">
        <v>23.24</v>
      </c>
      <c r="U2256" s="2">
        <v>30</v>
      </c>
      <c r="V2256" s="2" t="s">
        <v>28</v>
      </c>
      <c r="X2256" s="2"/>
      <c r="Y2256" s="2"/>
    </row>
    <row r="2257" spans="1:26" x14ac:dyDescent="0.25">
      <c r="A2257">
        <v>2256</v>
      </c>
      <c r="B2257" t="s">
        <v>2278</v>
      </c>
      <c r="C2257" s="1">
        <v>19078</v>
      </c>
      <c r="D2257" t="s">
        <v>23</v>
      </c>
      <c r="E2257" s="2" t="s">
        <v>169</v>
      </c>
      <c r="F2257" s="2" t="s">
        <v>34</v>
      </c>
      <c r="G2257" s="2" t="s">
        <v>26</v>
      </c>
      <c r="H2257" s="3">
        <v>27321</v>
      </c>
      <c r="I2257" s="2">
        <v>1974</v>
      </c>
      <c r="J2257" s="2">
        <v>1975</v>
      </c>
      <c r="K2257" s="3">
        <v>43677</v>
      </c>
      <c r="L2257" s="2">
        <v>0</v>
      </c>
      <c r="M2257" s="2" t="s">
        <v>28</v>
      </c>
      <c r="N2257" s="2">
        <v>67</v>
      </c>
      <c r="O2257" s="2">
        <v>22.57</v>
      </c>
      <c r="P2257" s="2">
        <v>67.349999999999994</v>
      </c>
      <c r="Q2257" s="2">
        <v>88.45</v>
      </c>
      <c r="R2257" s="2">
        <v>195.58</v>
      </c>
      <c r="S2257" s="2">
        <v>195.58</v>
      </c>
      <c r="T2257" s="2">
        <v>23.12</v>
      </c>
      <c r="U2257" s="2">
        <v>6</v>
      </c>
      <c r="V2257" s="2" t="s">
        <v>28</v>
      </c>
      <c r="X2257" s="2"/>
      <c r="Y2257" s="2"/>
    </row>
    <row r="2258" spans="1:26" x14ac:dyDescent="0.25">
      <c r="A2258">
        <v>2257</v>
      </c>
      <c r="B2258" t="s">
        <v>2279</v>
      </c>
      <c r="C2258" s="1">
        <v>15915</v>
      </c>
      <c r="D2258" t="s">
        <v>23</v>
      </c>
      <c r="E2258" s="2" t="s">
        <v>280</v>
      </c>
      <c r="F2258" s="2" t="s">
        <v>34</v>
      </c>
      <c r="G2258" s="2" t="s">
        <v>30</v>
      </c>
      <c r="H2258" s="3">
        <v>24815</v>
      </c>
      <c r="I2258" s="2">
        <v>1967</v>
      </c>
      <c r="J2258" s="2">
        <v>1977</v>
      </c>
      <c r="K2258" s="3">
        <v>43677</v>
      </c>
      <c r="L2258" s="2">
        <v>0</v>
      </c>
      <c r="M2258" s="2" t="s">
        <v>28</v>
      </c>
      <c r="N2258" s="2">
        <v>76</v>
      </c>
      <c r="O2258" s="2">
        <v>24.37</v>
      </c>
      <c r="P2258" s="2">
        <v>76.010000000000005</v>
      </c>
      <c r="Q2258" s="2">
        <v>92.99</v>
      </c>
      <c r="R2258" s="2">
        <v>195.58</v>
      </c>
      <c r="S2258" s="2">
        <v>195.58</v>
      </c>
      <c r="T2258" s="2">
        <v>24.31</v>
      </c>
      <c r="U2258" s="2">
        <v>742</v>
      </c>
      <c r="V2258" s="2" t="s">
        <v>28</v>
      </c>
      <c r="X2258" s="2"/>
      <c r="Y2258" s="2"/>
    </row>
    <row r="2259" spans="1:26" x14ac:dyDescent="0.25">
      <c r="A2259">
        <v>2258</v>
      </c>
      <c r="B2259" t="s">
        <v>2280</v>
      </c>
      <c r="C2259" s="1">
        <v>21686</v>
      </c>
      <c r="D2259" t="s">
        <v>23</v>
      </c>
      <c r="E2259" s="2" t="s">
        <v>1363</v>
      </c>
      <c r="F2259" s="2" t="s">
        <v>34</v>
      </c>
      <c r="G2259" s="2" t="s">
        <v>26</v>
      </c>
      <c r="H2259" s="3">
        <v>29889</v>
      </c>
      <c r="I2259" s="2">
        <v>1981</v>
      </c>
      <c r="J2259" s="2">
        <v>1984</v>
      </c>
      <c r="K2259" s="3">
        <v>43677</v>
      </c>
      <c r="L2259" s="2">
        <v>0</v>
      </c>
      <c r="M2259" s="2" t="s">
        <v>28</v>
      </c>
      <c r="N2259" s="2">
        <v>60</v>
      </c>
      <c r="O2259" s="2">
        <v>22.46</v>
      </c>
      <c r="P2259" s="2">
        <v>60.21</v>
      </c>
      <c r="Q2259" s="2">
        <v>97.52</v>
      </c>
      <c r="R2259" s="2">
        <v>195.58</v>
      </c>
      <c r="S2259" s="2">
        <v>195.58</v>
      </c>
      <c r="T2259" s="2">
        <v>25.49</v>
      </c>
      <c r="U2259" s="2">
        <v>110</v>
      </c>
      <c r="V2259" s="2" t="s">
        <v>28</v>
      </c>
      <c r="X2259" s="2"/>
      <c r="Y2259" s="2"/>
    </row>
    <row r="2260" spans="1:26" x14ac:dyDescent="0.25">
      <c r="A2260">
        <v>2259</v>
      </c>
      <c r="B2260" t="s">
        <v>2281</v>
      </c>
      <c r="C2260" s="1">
        <v>9280</v>
      </c>
      <c r="D2260" t="s">
        <v>23</v>
      </c>
      <c r="E2260" s="2" t="s">
        <v>121</v>
      </c>
      <c r="F2260" s="2" t="s">
        <v>34</v>
      </c>
      <c r="G2260" s="2" t="s">
        <v>30</v>
      </c>
      <c r="H2260" s="3">
        <v>18203</v>
      </c>
      <c r="I2260" s="2">
        <v>1949</v>
      </c>
      <c r="J2260" s="2">
        <v>1955</v>
      </c>
      <c r="K2260" s="3">
        <v>38388</v>
      </c>
      <c r="L2260" s="2">
        <v>1</v>
      </c>
      <c r="M2260" s="2" t="s">
        <v>27</v>
      </c>
      <c r="N2260" s="2">
        <v>79</v>
      </c>
      <c r="O2260" s="2">
        <v>24.43</v>
      </c>
      <c r="P2260" s="2">
        <v>79.69</v>
      </c>
      <c r="Q2260" s="2">
        <v>97.52</v>
      </c>
      <c r="R2260" s="2">
        <v>195.58</v>
      </c>
      <c r="S2260" s="2">
        <v>195.58</v>
      </c>
      <c r="T2260" s="2">
        <v>25.49</v>
      </c>
      <c r="U2260" s="2">
        <v>338</v>
      </c>
      <c r="V2260" s="2" t="s">
        <v>28</v>
      </c>
      <c r="W2260" s="2" t="s">
        <v>4395</v>
      </c>
      <c r="X2260" s="2" t="str">
        <f>V2260</f>
        <v>No</v>
      </c>
      <c r="Y2260" s="2" t="s">
        <v>4638</v>
      </c>
      <c r="Z2260" s="2" t="s">
        <v>4435</v>
      </c>
    </row>
    <row r="2261" spans="1:26" x14ac:dyDescent="0.25">
      <c r="A2261">
        <v>2260</v>
      </c>
      <c r="B2261" t="s">
        <v>2282</v>
      </c>
      <c r="C2261" s="1">
        <v>10130</v>
      </c>
      <c r="D2261" t="s">
        <v>23</v>
      </c>
      <c r="E2261" s="2" t="s">
        <v>772</v>
      </c>
      <c r="F2261" s="2" t="s">
        <v>34</v>
      </c>
      <c r="G2261" s="2" t="s">
        <v>30</v>
      </c>
      <c r="H2261" s="3">
        <v>17484</v>
      </c>
      <c r="I2261" s="2">
        <v>1947</v>
      </c>
      <c r="J2261" s="2">
        <v>1962</v>
      </c>
      <c r="K2261" s="3">
        <v>40219</v>
      </c>
      <c r="L2261" s="2">
        <v>1</v>
      </c>
      <c r="M2261" s="2" t="s">
        <v>27</v>
      </c>
      <c r="N2261" s="2">
        <v>82</v>
      </c>
      <c r="O2261" s="2">
        <v>20.13</v>
      </c>
      <c r="P2261" s="2">
        <v>82.38</v>
      </c>
      <c r="Q2261" s="2">
        <v>81.650000000000006</v>
      </c>
      <c r="R2261" s="2">
        <v>195.58</v>
      </c>
      <c r="S2261" s="2">
        <v>195.58</v>
      </c>
      <c r="T2261" s="2">
        <v>21.34</v>
      </c>
      <c r="U2261" s="2">
        <v>788</v>
      </c>
      <c r="V2261" s="2" t="s">
        <v>28</v>
      </c>
      <c r="W2261" s="2" t="s">
        <v>4414</v>
      </c>
      <c r="X2261" s="2" t="str">
        <f>V2261</f>
        <v>No</v>
      </c>
      <c r="Y2261" s="2"/>
      <c r="Z2261" t="s">
        <v>4897</v>
      </c>
    </row>
    <row r="2262" spans="1:26" x14ac:dyDescent="0.25">
      <c r="A2262">
        <v>2261</v>
      </c>
      <c r="B2262" t="s">
        <v>2283</v>
      </c>
      <c r="C2262" s="1">
        <v>19619</v>
      </c>
      <c r="D2262" t="s">
        <v>23</v>
      </c>
      <c r="E2262" s="2" t="s">
        <v>280</v>
      </c>
      <c r="F2262" s="2" t="s">
        <v>34</v>
      </c>
      <c r="G2262" s="2" t="s">
        <v>26</v>
      </c>
      <c r="H2262" s="3">
        <v>27692</v>
      </c>
      <c r="I2262" s="2">
        <v>1975</v>
      </c>
      <c r="J2262" s="2">
        <v>1987</v>
      </c>
      <c r="K2262" s="3">
        <v>43677</v>
      </c>
      <c r="L2262" s="2">
        <v>0</v>
      </c>
      <c r="M2262" s="2" t="s">
        <v>28</v>
      </c>
      <c r="N2262" s="2">
        <v>65</v>
      </c>
      <c r="O2262" s="2">
        <v>22.1</v>
      </c>
      <c r="P2262" s="2">
        <v>65.87</v>
      </c>
      <c r="Q2262" s="2">
        <v>95.25</v>
      </c>
      <c r="R2262" s="2">
        <v>195.58</v>
      </c>
      <c r="S2262" s="2">
        <v>195.58</v>
      </c>
      <c r="T2262" s="2">
        <v>24.9</v>
      </c>
      <c r="U2262" s="2">
        <v>849</v>
      </c>
      <c r="V2262" s="2" t="s">
        <v>28</v>
      </c>
      <c r="X2262" s="2"/>
      <c r="Y2262" s="2"/>
    </row>
    <row r="2263" spans="1:26" x14ac:dyDescent="0.25">
      <c r="A2263">
        <v>2262</v>
      </c>
      <c r="B2263" t="s">
        <v>2284</v>
      </c>
      <c r="C2263" s="1">
        <v>17333</v>
      </c>
      <c r="D2263" t="s">
        <v>23</v>
      </c>
      <c r="E2263" s="2" t="s">
        <v>280</v>
      </c>
      <c r="F2263" s="2" t="s">
        <v>34</v>
      </c>
      <c r="G2263" s="2" t="s">
        <v>26</v>
      </c>
      <c r="H2263" s="3">
        <v>26582</v>
      </c>
      <c r="I2263" s="2">
        <v>1972</v>
      </c>
      <c r="J2263" s="2">
        <v>1975</v>
      </c>
      <c r="K2263" s="3">
        <v>28595</v>
      </c>
      <c r="L2263" s="2">
        <v>1</v>
      </c>
      <c r="M2263" s="2" t="s">
        <v>27</v>
      </c>
      <c r="N2263" s="2">
        <v>30</v>
      </c>
      <c r="O2263" s="2">
        <v>25.32</v>
      </c>
      <c r="P2263" s="2">
        <v>30.83</v>
      </c>
      <c r="Q2263" s="2">
        <v>95.25</v>
      </c>
      <c r="R2263" s="2">
        <v>195.58</v>
      </c>
      <c r="S2263" s="2">
        <v>195.58</v>
      </c>
      <c r="T2263" s="2">
        <v>24.9</v>
      </c>
      <c r="U2263" s="2">
        <v>126</v>
      </c>
      <c r="V2263" s="2" t="s">
        <v>28</v>
      </c>
      <c r="W2263" s="2" t="s">
        <v>4402</v>
      </c>
      <c r="X2263" s="2" t="str">
        <f>V2263</f>
        <v>No</v>
      </c>
      <c r="Y2263" s="2" t="s">
        <v>4634</v>
      </c>
      <c r="Z2263" s="2" t="s">
        <v>4902</v>
      </c>
    </row>
    <row r="2264" spans="1:26" x14ac:dyDescent="0.25">
      <c r="A2264">
        <v>2263</v>
      </c>
      <c r="B2264" t="s">
        <v>2285</v>
      </c>
      <c r="C2264" s="1">
        <v>32534</v>
      </c>
      <c r="D2264" t="s">
        <v>23</v>
      </c>
      <c r="E2264" s="2" t="s">
        <v>772</v>
      </c>
      <c r="F2264" s="2" t="s">
        <v>34</v>
      </c>
      <c r="G2264" s="2" t="s">
        <v>26</v>
      </c>
      <c r="H2264" s="3">
        <v>40903</v>
      </c>
      <c r="I2264" s="2">
        <v>2011</v>
      </c>
      <c r="J2264" s="2">
        <v>2014</v>
      </c>
      <c r="K2264" s="3">
        <v>43677</v>
      </c>
      <c r="L2264" s="2">
        <v>0</v>
      </c>
      <c r="M2264" s="2" t="s">
        <v>28</v>
      </c>
      <c r="N2264" s="2">
        <v>30</v>
      </c>
      <c r="O2264" s="2">
        <v>22.91</v>
      </c>
      <c r="P2264" s="2">
        <v>30.51</v>
      </c>
      <c r="Q2264" s="2">
        <v>90.72</v>
      </c>
      <c r="R2264" s="2">
        <v>195.58</v>
      </c>
      <c r="S2264" s="2">
        <v>195.58</v>
      </c>
      <c r="T2264" s="2">
        <v>23.72</v>
      </c>
      <c r="U2264" s="2">
        <v>164</v>
      </c>
      <c r="V2264" s="2" t="s">
        <v>28</v>
      </c>
      <c r="X2264" s="2"/>
      <c r="Y2264" s="2"/>
    </row>
    <row r="2265" spans="1:26" x14ac:dyDescent="0.25">
      <c r="A2265">
        <v>2264</v>
      </c>
      <c r="B2265" t="s">
        <v>2286</v>
      </c>
      <c r="C2265" s="1">
        <v>28854</v>
      </c>
      <c r="D2265" t="s">
        <v>23</v>
      </c>
      <c r="E2265" s="2" t="s">
        <v>1363</v>
      </c>
      <c r="F2265" s="2" t="s">
        <v>34</v>
      </c>
      <c r="G2265" s="2" t="s">
        <v>26</v>
      </c>
      <c r="H2265" s="3">
        <v>37564</v>
      </c>
      <c r="I2265" s="2">
        <v>2002</v>
      </c>
      <c r="J2265" s="2">
        <v>2010</v>
      </c>
      <c r="K2265" s="3">
        <v>43677</v>
      </c>
      <c r="L2265" s="2">
        <v>0</v>
      </c>
      <c r="M2265" s="2" t="s">
        <v>28</v>
      </c>
      <c r="N2265" s="2">
        <v>40</v>
      </c>
      <c r="O2265" s="2">
        <v>23.85</v>
      </c>
      <c r="P2265" s="2">
        <v>40.58</v>
      </c>
      <c r="Q2265" s="2">
        <v>99.79</v>
      </c>
      <c r="R2265" s="2">
        <v>195.58</v>
      </c>
      <c r="S2265" s="2">
        <v>195.58</v>
      </c>
      <c r="T2265" s="2">
        <v>26.09</v>
      </c>
      <c r="U2265" s="2">
        <v>465</v>
      </c>
      <c r="V2265" s="2" t="s">
        <v>28</v>
      </c>
      <c r="X2265" s="2"/>
      <c r="Y2265" s="2"/>
    </row>
    <row r="2266" spans="1:26" x14ac:dyDescent="0.25">
      <c r="A2266">
        <v>2265</v>
      </c>
      <c r="B2266" t="s">
        <v>2287</v>
      </c>
      <c r="C2266" s="1">
        <v>33111</v>
      </c>
      <c r="D2266" t="s">
        <v>23</v>
      </c>
      <c r="E2266" s="2" t="s">
        <v>1363</v>
      </c>
      <c r="F2266" s="2" t="s">
        <v>34</v>
      </c>
      <c r="G2266" s="2" t="s">
        <v>26</v>
      </c>
      <c r="H2266" s="3">
        <v>41598</v>
      </c>
      <c r="I2266" s="2">
        <v>2013</v>
      </c>
      <c r="J2266" s="2">
        <v>2019</v>
      </c>
      <c r="K2266" s="3">
        <v>43677</v>
      </c>
      <c r="L2266" s="2">
        <v>0</v>
      </c>
      <c r="M2266" s="2" t="s">
        <v>28</v>
      </c>
      <c r="N2266" s="2">
        <v>28</v>
      </c>
      <c r="O2266" s="2">
        <v>23.24</v>
      </c>
      <c r="P2266" s="2">
        <v>28.93</v>
      </c>
      <c r="Q2266" s="2">
        <v>85.73</v>
      </c>
      <c r="R2266" s="2">
        <v>195.58</v>
      </c>
      <c r="S2266" s="2">
        <v>195.58</v>
      </c>
      <c r="T2266" s="2">
        <v>22.41</v>
      </c>
      <c r="U2266" s="2">
        <v>41</v>
      </c>
      <c r="V2266" s="2" t="s">
        <v>28</v>
      </c>
      <c r="X2266" s="2"/>
      <c r="Y2266" s="2"/>
    </row>
    <row r="2267" spans="1:26" x14ac:dyDescent="0.25">
      <c r="A2267">
        <v>2266</v>
      </c>
      <c r="B2267" t="s">
        <v>2288</v>
      </c>
      <c r="C2267" s="1">
        <v>9343</v>
      </c>
      <c r="D2267" t="s">
        <v>23</v>
      </c>
      <c r="E2267" s="2" t="s">
        <v>121</v>
      </c>
      <c r="F2267" s="2" t="s">
        <v>34</v>
      </c>
      <c r="G2267" s="2" t="s">
        <v>30</v>
      </c>
      <c r="H2267" s="3">
        <v>17841</v>
      </c>
      <c r="I2267" s="2">
        <v>1948</v>
      </c>
      <c r="J2267" s="2">
        <v>1952</v>
      </c>
      <c r="K2267" s="3">
        <v>41419</v>
      </c>
      <c r="L2267" s="2">
        <v>1</v>
      </c>
      <c r="M2267" s="2" t="s">
        <v>27</v>
      </c>
      <c r="N2267" s="2">
        <v>87</v>
      </c>
      <c r="O2267" s="2">
        <v>23.27</v>
      </c>
      <c r="P2267" s="2">
        <v>87.82</v>
      </c>
      <c r="Q2267" s="2">
        <v>99.79</v>
      </c>
      <c r="R2267" s="2">
        <v>195.58</v>
      </c>
      <c r="S2267" s="2">
        <v>195.58</v>
      </c>
      <c r="T2267" s="2">
        <v>26.09</v>
      </c>
      <c r="U2267" s="2">
        <v>253</v>
      </c>
      <c r="V2267" s="2" t="s">
        <v>28</v>
      </c>
      <c r="W2267" s="2" t="s">
        <v>4395</v>
      </c>
      <c r="X2267" s="2" t="str">
        <f>V2267</f>
        <v>No</v>
      </c>
      <c r="Y2267" s="2" t="s">
        <v>4421</v>
      </c>
      <c r="Z2267" s="2" t="s">
        <v>4435</v>
      </c>
    </row>
    <row r="2268" spans="1:26" x14ac:dyDescent="0.25">
      <c r="A2268">
        <v>2267</v>
      </c>
      <c r="B2268" t="s">
        <v>2289</v>
      </c>
      <c r="C2268" s="1">
        <v>28431</v>
      </c>
      <c r="D2268" t="s">
        <v>23</v>
      </c>
      <c r="E2268" s="2" t="s">
        <v>772</v>
      </c>
      <c r="F2268" s="2" t="s">
        <v>34</v>
      </c>
      <c r="G2268" s="2" t="s">
        <v>26</v>
      </c>
      <c r="H2268" s="3">
        <v>36466</v>
      </c>
      <c r="I2268" s="2">
        <v>1999</v>
      </c>
      <c r="J2268" s="2">
        <v>2005</v>
      </c>
      <c r="K2268" s="3">
        <v>43677</v>
      </c>
      <c r="L2268" s="2">
        <v>0</v>
      </c>
      <c r="M2268" s="2" t="s">
        <v>28</v>
      </c>
      <c r="N2268" s="2">
        <v>41</v>
      </c>
      <c r="O2268" s="2">
        <v>22</v>
      </c>
      <c r="P2268" s="2">
        <v>41.74</v>
      </c>
      <c r="Q2268" s="2">
        <v>85.73</v>
      </c>
      <c r="R2268" s="2">
        <v>195.58</v>
      </c>
      <c r="S2268" s="2">
        <v>195.58</v>
      </c>
      <c r="T2268" s="2">
        <v>22.41</v>
      </c>
      <c r="U2268" s="2">
        <v>230</v>
      </c>
      <c r="V2268" s="2" t="s">
        <v>28</v>
      </c>
      <c r="X2268" s="2"/>
      <c r="Y2268" s="2"/>
    </row>
    <row r="2269" spans="1:26" x14ac:dyDescent="0.25">
      <c r="A2269">
        <v>2268</v>
      </c>
      <c r="B2269" t="s">
        <v>2290</v>
      </c>
      <c r="C2269" s="1">
        <v>21327</v>
      </c>
      <c r="D2269" t="s">
        <v>23</v>
      </c>
      <c r="E2269" s="2" t="s">
        <v>1363</v>
      </c>
      <c r="F2269" s="2" t="s">
        <v>34</v>
      </c>
      <c r="G2269" s="2" t="s">
        <v>30</v>
      </c>
      <c r="H2269" s="3">
        <v>29889</v>
      </c>
      <c r="I2269" s="2">
        <v>1981</v>
      </c>
      <c r="J2269" s="2">
        <v>1982</v>
      </c>
      <c r="K2269" s="3">
        <v>43677</v>
      </c>
      <c r="L2269" s="2">
        <v>0</v>
      </c>
      <c r="M2269" s="2" t="s">
        <v>28</v>
      </c>
      <c r="N2269" s="2">
        <v>61</v>
      </c>
      <c r="O2269" s="2">
        <v>23.44</v>
      </c>
      <c r="P2269" s="2">
        <v>61.19</v>
      </c>
      <c r="Q2269" s="2">
        <v>79.38</v>
      </c>
      <c r="R2269" s="2">
        <v>195.58</v>
      </c>
      <c r="S2269" s="2">
        <v>195.58</v>
      </c>
      <c r="T2269" s="2">
        <v>20.75</v>
      </c>
      <c r="U2269" s="2">
        <v>6</v>
      </c>
      <c r="V2269" s="2" t="s">
        <v>28</v>
      </c>
      <c r="X2269" s="2"/>
      <c r="Y2269" s="2"/>
    </row>
    <row r="2270" spans="1:26" x14ac:dyDescent="0.25">
      <c r="A2270">
        <v>2269</v>
      </c>
      <c r="B2270" t="s">
        <v>2291</v>
      </c>
      <c r="C2270" s="1">
        <v>8864</v>
      </c>
      <c r="D2270" t="s">
        <v>23</v>
      </c>
      <c r="E2270" s="2" t="s">
        <v>169</v>
      </c>
      <c r="F2270" s="2" t="s">
        <v>34</v>
      </c>
      <c r="G2270" s="2" t="s">
        <v>30</v>
      </c>
      <c r="H2270" s="3">
        <v>18568</v>
      </c>
      <c r="I2270" s="2">
        <v>1950</v>
      </c>
      <c r="J2270" s="2">
        <v>1952</v>
      </c>
      <c r="K2270" s="3">
        <v>34231</v>
      </c>
      <c r="L2270" s="2">
        <v>1</v>
      </c>
      <c r="M2270" s="2" t="s">
        <v>27</v>
      </c>
      <c r="N2270" s="2">
        <v>69</v>
      </c>
      <c r="O2270" s="2">
        <v>26.57</v>
      </c>
      <c r="P2270" s="2">
        <v>69.45</v>
      </c>
      <c r="Q2270" s="2">
        <v>99.79</v>
      </c>
      <c r="R2270" s="2">
        <v>195.58</v>
      </c>
      <c r="S2270" s="2">
        <v>195.58</v>
      </c>
      <c r="T2270" s="2">
        <v>26.09</v>
      </c>
      <c r="U2270" s="2">
        <v>74</v>
      </c>
      <c r="V2270" s="2" t="s">
        <v>28</v>
      </c>
      <c r="W2270" s="2" t="s">
        <v>4399</v>
      </c>
      <c r="X2270" s="2" t="str">
        <f>V2270</f>
        <v>No</v>
      </c>
      <c r="Y2270" s="2" t="s">
        <v>4401</v>
      </c>
      <c r="Z2270" s="2" t="s">
        <v>4469</v>
      </c>
    </row>
    <row r="2271" spans="1:26" x14ac:dyDescent="0.25">
      <c r="A2271">
        <v>2270</v>
      </c>
      <c r="B2271" t="s">
        <v>2292</v>
      </c>
      <c r="C2271" s="1">
        <v>25917</v>
      </c>
      <c r="D2271" t="s">
        <v>23</v>
      </c>
      <c r="E2271" s="2" t="s">
        <v>772</v>
      </c>
      <c r="F2271" s="2" t="s">
        <v>34</v>
      </c>
      <c r="G2271" s="2" t="s">
        <v>26</v>
      </c>
      <c r="H2271" s="3">
        <v>34278</v>
      </c>
      <c r="I2271" s="2">
        <v>1993</v>
      </c>
      <c r="J2271" s="2">
        <v>2004</v>
      </c>
      <c r="K2271" s="3">
        <v>43677</v>
      </c>
      <c r="L2271" s="2">
        <v>0</v>
      </c>
      <c r="M2271" s="2" t="s">
        <v>28</v>
      </c>
      <c r="N2271" s="2">
        <v>48</v>
      </c>
      <c r="O2271" s="2">
        <v>22.89</v>
      </c>
      <c r="P2271" s="2">
        <v>48.62</v>
      </c>
      <c r="Q2271" s="2">
        <v>95.25</v>
      </c>
      <c r="R2271" s="2">
        <v>195.58</v>
      </c>
      <c r="S2271" s="2">
        <v>195.58</v>
      </c>
      <c r="T2271" s="2">
        <v>24.9</v>
      </c>
      <c r="U2271" s="2">
        <v>362</v>
      </c>
      <c r="V2271" s="2" t="s">
        <v>28</v>
      </c>
      <c r="X2271" s="2"/>
      <c r="Y2271" s="2"/>
    </row>
    <row r="2272" spans="1:26" x14ac:dyDescent="0.25">
      <c r="A2272">
        <v>2271</v>
      </c>
      <c r="B2272" t="s">
        <v>2293</v>
      </c>
      <c r="C2272" s="1">
        <v>15281</v>
      </c>
      <c r="D2272" t="s">
        <v>23</v>
      </c>
      <c r="E2272" s="2" t="s">
        <v>280</v>
      </c>
      <c r="F2272" s="2" t="s">
        <v>34</v>
      </c>
      <c r="G2272" s="2" t="s">
        <v>26</v>
      </c>
      <c r="H2272" s="3">
        <v>23680</v>
      </c>
      <c r="I2272" s="2">
        <v>1964</v>
      </c>
      <c r="J2272" s="2">
        <v>1970</v>
      </c>
      <c r="K2272" s="3">
        <v>43677</v>
      </c>
      <c r="L2272" s="2">
        <v>0</v>
      </c>
      <c r="M2272" s="2" t="s">
        <v>28</v>
      </c>
      <c r="N2272" s="2">
        <v>77</v>
      </c>
      <c r="O2272" s="2">
        <v>23</v>
      </c>
      <c r="P2272" s="2">
        <v>77.739999999999995</v>
      </c>
      <c r="Q2272" s="2">
        <v>88.45</v>
      </c>
      <c r="R2272" s="2">
        <v>195.58</v>
      </c>
      <c r="S2272" s="2">
        <v>195.58</v>
      </c>
      <c r="T2272" s="2">
        <v>23.12</v>
      </c>
      <c r="U2272" s="2">
        <v>468</v>
      </c>
      <c r="V2272" s="2" t="s">
        <v>28</v>
      </c>
      <c r="X2272" s="2"/>
      <c r="Y2272" s="2"/>
    </row>
    <row r="2273" spans="1:26" x14ac:dyDescent="0.25">
      <c r="A2273">
        <v>2272</v>
      </c>
      <c r="B2273" t="s">
        <v>2294</v>
      </c>
      <c r="C2273" s="1">
        <v>34018</v>
      </c>
      <c r="D2273" t="s">
        <v>85</v>
      </c>
      <c r="E2273" s="2" t="s">
        <v>1363</v>
      </c>
      <c r="F2273" s="2" t="s">
        <v>34</v>
      </c>
      <c r="G2273" s="2" t="s">
        <v>26</v>
      </c>
      <c r="H2273" s="3">
        <v>41577</v>
      </c>
      <c r="I2273" s="2">
        <v>2013</v>
      </c>
      <c r="J2273" s="2">
        <v>2020</v>
      </c>
      <c r="K2273" s="3">
        <v>43677</v>
      </c>
      <c r="L2273" s="2">
        <v>0</v>
      </c>
      <c r="M2273" s="2" t="s">
        <v>28</v>
      </c>
      <c r="N2273" s="2">
        <v>26</v>
      </c>
      <c r="O2273" s="2">
        <v>20.7</v>
      </c>
      <c r="P2273" s="2">
        <v>26.44</v>
      </c>
      <c r="Q2273" s="2">
        <v>92.99</v>
      </c>
      <c r="R2273" s="2">
        <v>195.58</v>
      </c>
      <c r="S2273" s="2">
        <v>195.58</v>
      </c>
      <c r="T2273" s="2">
        <v>24.31</v>
      </c>
      <c r="U2273" s="2">
        <v>148</v>
      </c>
      <c r="V2273" s="2" t="s">
        <v>28</v>
      </c>
      <c r="X2273" s="2"/>
      <c r="Y2273" s="2"/>
    </row>
    <row r="2274" spans="1:26" x14ac:dyDescent="0.25">
      <c r="A2274">
        <v>2273</v>
      </c>
      <c r="B2274" t="s">
        <v>2295</v>
      </c>
      <c r="C2274" s="1">
        <v>6151</v>
      </c>
      <c r="D2274" t="s">
        <v>23</v>
      </c>
      <c r="E2274" s="2" t="s">
        <v>121</v>
      </c>
      <c r="F2274" s="2" t="s">
        <v>34</v>
      </c>
      <c r="G2274" s="2" t="s">
        <v>30</v>
      </c>
      <c r="H2274" s="3">
        <v>17105</v>
      </c>
      <c r="I2274" s="2">
        <v>1946</v>
      </c>
      <c r="J2274" s="2">
        <v>1947</v>
      </c>
      <c r="K2274" s="3">
        <v>32364</v>
      </c>
      <c r="L2274" s="2">
        <v>1</v>
      </c>
      <c r="M2274" s="2" t="s">
        <v>27</v>
      </c>
      <c r="N2274" s="2">
        <v>71</v>
      </c>
      <c r="O2274" s="2">
        <v>29.99</v>
      </c>
      <c r="P2274" s="2">
        <v>71.77</v>
      </c>
      <c r="Q2274" s="2">
        <v>88.45</v>
      </c>
      <c r="R2274" s="2">
        <v>195.58</v>
      </c>
      <c r="S2274" s="2">
        <v>195.58</v>
      </c>
      <c r="T2274" s="2">
        <v>23.12</v>
      </c>
      <c r="U2274" s="2">
        <v>51</v>
      </c>
      <c r="V2274" s="2" t="s">
        <v>28</v>
      </c>
      <c r="W2274" s="2" t="s">
        <v>4399</v>
      </c>
      <c r="X2274" s="2" t="str">
        <f>V2274</f>
        <v>No</v>
      </c>
      <c r="Y2274" s="2" t="s">
        <v>4401</v>
      </c>
      <c r="Z2274" s="2" t="s">
        <v>4469</v>
      </c>
    </row>
    <row r="2275" spans="1:26" x14ac:dyDescent="0.25">
      <c r="A2275">
        <v>2274</v>
      </c>
      <c r="B2275" t="s">
        <v>2296</v>
      </c>
      <c r="C2275" s="1">
        <v>21850</v>
      </c>
      <c r="D2275" t="s">
        <v>23</v>
      </c>
      <c r="E2275" s="2" t="s">
        <v>1363</v>
      </c>
      <c r="F2275" s="2" t="s">
        <v>34</v>
      </c>
      <c r="G2275" s="2" t="s">
        <v>30</v>
      </c>
      <c r="H2275" s="3">
        <v>30986</v>
      </c>
      <c r="I2275" s="2">
        <v>1984</v>
      </c>
      <c r="J2275" s="2">
        <v>1990</v>
      </c>
      <c r="K2275" s="3">
        <v>43677</v>
      </c>
      <c r="L2275" s="2">
        <v>0</v>
      </c>
      <c r="M2275" s="2" t="s">
        <v>28</v>
      </c>
      <c r="N2275" s="2">
        <v>59</v>
      </c>
      <c r="O2275" s="2">
        <v>25.01</v>
      </c>
      <c r="P2275" s="2">
        <v>59.76</v>
      </c>
      <c r="Q2275" s="2">
        <v>95.25</v>
      </c>
      <c r="R2275" s="2">
        <v>195.58</v>
      </c>
      <c r="S2275" s="2">
        <v>195.58</v>
      </c>
      <c r="T2275" s="2">
        <v>24.9</v>
      </c>
      <c r="U2275" s="2">
        <v>188</v>
      </c>
      <c r="V2275" s="2" t="s">
        <v>28</v>
      </c>
      <c r="X2275" s="2"/>
      <c r="Y2275" s="2"/>
    </row>
    <row r="2276" spans="1:26" x14ac:dyDescent="0.25">
      <c r="A2276">
        <v>2275</v>
      </c>
      <c r="B2276" t="s">
        <v>2297</v>
      </c>
      <c r="C2276" s="1">
        <v>6520</v>
      </c>
      <c r="D2276" t="s">
        <v>23</v>
      </c>
      <c r="E2276" s="2" t="s">
        <v>121</v>
      </c>
      <c r="F2276" s="2" t="s">
        <v>34</v>
      </c>
      <c r="G2276" s="2" t="s">
        <v>30</v>
      </c>
      <c r="H2276" s="3">
        <v>18205</v>
      </c>
      <c r="I2276" s="2">
        <v>1949</v>
      </c>
      <c r="J2276" s="2">
        <v>1951</v>
      </c>
      <c r="K2276" s="3">
        <v>35538</v>
      </c>
      <c r="L2276" s="2">
        <v>1</v>
      </c>
      <c r="M2276" s="2" t="s">
        <v>27</v>
      </c>
      <c r="N2276" s="2">
        <v>79</v>
      </c>
      <c r="O2276" s="2">
        <v>31.99</v>
      </c>
      <c r="P2276" s="2">
        <v>79.45</v>
      </c>
      <c r="Q2276" s="2">
        <v>90.72</v>
      </c>
      <c r="R2276" s="2">
        <v>195.58</v>
      </c>
      <c r="S2276" s="2">
        <v>195.58</v>
      </c>
      <c r="T2276" s="2">
        <v>23.72</v>
      </c>
      <c r="U2276" s="2">
        <v>122</v>
      </c>
      <c r="V2276" s="2" t="s">
        <v>27</v>
      </c>
      <c r="W2276" s="2" t="s">
        <v>4399</v>
      </c>
      <c r="X2276" s="2" t="str">
        <f>V2276</f>
        <v>Yes</v>
      </c>
      <c r="Y2276" s="2" t="s">
        <v>4401</v>
      </c>
      <c r="Z2276" s="2" t="s">
        <v>4469</v>
      </c>
    </row>
    <row r="2277" spans="1:26" x14ac:dyDescent="0.25">
      <c r="A2277">
        <v>2276</v>
      </c>
      <c r="B2277" t="s">
        <v>2298</v>
      </c>
      <c r="C2277" s="1">
        <v>27100</v>
      </c>
      <c r="D2277" t="s">
        <v>23</v>
      </c>
      <c r="E2277" s="2" t="s">
        <v>1363</v>
      </c>
      <c r="F2277" s="2" t="s">
        <v>34</v>
      </c>
      <c r="G2277" s="2" t="s">
        <v>26</v>
      </c>
      <c r="H2277" s="3">
        <v>35006</v>
      </c>
      <c r="I2277" s="2">
        <v>1995</v>
      </c>
      <c r="J2277" s="2">
        <v>2001</v>
      </c>
      <c r="K2277" s="3">
        <v>43677</v>
      </c>
      <c r="L2277" s="2">
        <v>0</v>
      </c>
      <c r="M2277" s="2" t="s">
        <v>28</v>
      </c>
      <c r="N2277" s="2">
        <v>45</v>
      </c>
      <c r="O2277" s="2">
        <v>21.65</v>
      </c>
      <c r="P2277" s="2">
        <v>45.39</v>
      </c>
      <c r="Q2277" s="2">
        <v>93.89</v>
      </c>
      <c r="R2277" s="2">
        <v>195.58</v>
      </c>
      <c r="S2277" s="2">
        <v>195.58</v>
      </c>
      <c r="T2277" s="2">
        <v>24.55</v>
      </c>
      <c r="U2277" s="2">
        <v>297</v>
      </c>
      <c r="V2277" s="2" t="s">
        <v>28</v>
      </c>
      <c r="X2277" s="2"/>
      <c r="Y2277" s="2"/>
    </row>
    <row r="2278" spans="1:26" x14ac:dyDescent="0.25">
      <c r="A2278">
        <v>2277</v>
      </c>
      <c r="B2278" t="s">
        <v>2299</v>
      </c>
      <c r="C2278" s="1">
        <v>21347</v>
      </c>
      <c r="D2278" t="s">
        <v>23</v>
      </c>
      <c r="E2278" s="2" t="s">
        <v>1363</v>
      </c>
      <c r="F2278" s="2" t="s">
        <v>34</v>
      </c>
      <c r="G2278" s="2" t="s">
        <v>26</v>
      </c>
      <c r="H2278" s="3">
        <v>29506</v>
      </c>
      <c r="I2278" s="2">
        <v>1980</v>
      </c>
      <c r="J2278" s="2">
        <v>1986</v>
      </c>
      <c r="K2278" s="3">
        <v>43677</v>
      </c>
      <c r="L2278" s="2">
        <v>0</v>
      </c>
      <c r="M2278" s="2" t="s">
        <v>28</v>
      </c>
      <c r="N2278" s="2">
        <v>61</v>
      </c>
      <c r="O2278" s="2">
        <v>22.34</v>
      </c>
      <c r="P2278" s="2">
        <v>61.14</v>
      </c>
      <c r="Q2278" s="2">
        <v>81.650000000000006</v>
      </c>
      <c r="R2278" s="2">
        <v>195.58</v>
      </c>
      <c r="S2278" s="2">
        <v>195.58</v>
      </c>
      <c r="T2278" s="2">
        <v>21.34</v>
      </c>
      <c r="U2278" s="2">
        <v>361</v>
      </c>
      <c r="V2278" s="2" t="s">
        <v>28</v>
      </c>
      <c r="X2278" s="2"/>
      <c r="Y2278" s="2"/>
    </row>
    <row r="2279" spans="1:26" x14ac:dyDescent="0.25">
      <c r="A2279">
        <v>2278</v>
      </c>
      <c r="B2279" t="s">
        <v>2300</v>
      </c>
      <c r="C2279" s="1">
        <v>22580</v>
      </c>
      <c r="D2279" t="s">
        <v>23</v>
      </c>
      <c r="E2279" s="2" t="s">
        <v>1363</v>
      </c>
      <c r="F2279" s="2" t="s">
        <v>34</v>
      </c>
      <c r="G2279" s="2" t="s">
        <v>26</v>
      </c>
      <c r="H2279" s="3">
        <v>30617</v>
      </c>
      <c r="I2279" s="2">
        <v>1983</v>
      </c>
      <c r="J2279" s="2">
        <v>1985</v>
      </c>
      <c r="K2279" s="3">
        <v>43677</v>
      </c>
      <c r="L2279" s="2">
        <v>0</v>
      </c>
      <c r="M2279" s="2" t="s">
        <v>28</v>
      </c>
      <c r="N2279" s="2">
        <v>57</v>
      </c>
      <c r="O2279" s="2">
        <v>22</v>
      </c>
      <c r="P2279" s="2">
        <v>57.76</v>
      </c>
      <c r="Q2279" s="2">
        <v>97.52</v>
      </c>
      <c r="R2279" s="2">
        <v>195.58</v>
      </c>
      <c r="S2279" s="2">
        <v>195.58</v>
      </c>
      <c r="T2279" s="2">
        <v>25.49</v>
      </c>
      <c r="U2279" s="2">
        <v>66</v>
      </c>
      <c r="V2279" s="2" t="s">
        <v>28</v>
      </c>
      <c r="X2279" s="2"/>
      <c r="Y2279" s="2"/>
    </row>
    <row r="2280" spans="1:26" x14ac:dyDescent="0.25">
      <c r="A2280">
        <v>2279</v>
      </c>
      <c r="B2280" t="s">
        <v>2301</v>
      </c>
      <c r="C2280" s="1">
        <v>28045</v>
      </c>
      <c r="D2280" t="s">
        <v>23</v>
      </c>
      <c r="E2280" s="2" t="s">
        <v>1363</v>
      </c>
      <c r="F2280" s="2" t="s">
        <v>34</v>
      </c>
      <c r="G2280" s="2" t="s">
        <v>26</v>
      </c>
      <c r="H2280" s="3">
        <v>38019</v>
      </c>
      <c r="I2280" s="2">
        <v>2003</v>
      </c>
      <c r="J2280" s="2">
        <v>2004</v>
      </c>
      <c r="K2280" s="3">
        <v>43677</v>
      </c>
      <c r="L2280" s="2">
        <v>0</v>
      </c>
      <c r="M2280" s="2" t="s">
        <v>28</v>
      </c>
      <c r="N2280" s="2">
        <v>42</v>
      </c>
      <c r="O2280" s="2">
        <v>27.31</v>
      </c>
      <c r="P2280" s="2">
        <v>42.8</v>
      </c>
      <c r="Q2280" s="2">
        <v>95.25</v>
      </c>
      <c r="R2280" s="2">
        <v>195.58</v>
      </c>
      <c r="S2280" s="2">
        <v>195.58</v>
      </c>
      <c r="T2280" s="2">
        <v>24.9</v>
      </c>
      <c r="U2280" s="2">
        <v>10</v>
      </c>
      <c r="V2280" s="2" t="s">
        <v>27</v>
      </c>
      <c r="X2280" s="2"/>
      <c r="Y2280" s="2"/>
    </row>
    <row r="2281" spans="1:26" x14ac:dyDescent="0.25">
      <c r="A2281">
        <v>2280</v>
      </c>
      <c r="B2281" t="s">
        <v>2302</v>
      </c>
      <c r="C2281" s="1">
        <v>20698</v>
      </c>
      <c r="D2281" t="s">
        <v>23</v>
      </c>
      <c r="E2281" s="2" t="s">
        <v>1363</v>
      </c>
      <c r="F2281" s="2" t="s">
        <v>34</v>
      </c>
      <c r="G2281" s="2" t="s">
        <v>26</v>
      </c>
      <c r="H2281" s="3">
        <v>28776</v>
      </c>
      <c r="I2281" s="2">
        <v>1978</v>
      </c>
      <c r="J2281" s="2">
        <v>1980</v>
      </c>
      <c r="K2281" s="3">
        <v>43677</v>
      </c>
      <c r="L2281" s="2">
        <v>0</v>
      </c>
      <c r="M2281" s="2" t="s">
        <v>28</v>
      </c>
      <c r="N2281" s="2">
        <v>62</v>
      </c>
      <c r="O2281" s="2">
        <v>22.12</v>
      </c>
      <c r="P2281" s="2">
        <v>62.91</v>
      </c>
      <c r="Q2281" s="2">
        <v>86.18</v>
      </c>
      <c r="R2281" s="2">
        <v>195.58</v>
      </c>
      <c r="S2281" s="2">
        <v>195.58</v>
      </c>
      <c r="T2281" s="2">
        <v>22.53</v>
      </c>
      <c r="U2281" s="2">
        <v>59</v>
      </c>
      <c r="V2281" s="2" t="s">
        <v>28</v>
      </c>
      <c r="X2281" s="2"/>
      <c r="Y2281" s="2"/>
    </row>
    <row r="2282" spans="1:26" x14ac:dyDescent="0.25">
      <c r="A2282">
        <v>2281</v>
      </c>
      <c r="B2282" t="s">
        <v>2303</v>
      </c>
      <c r="C2282" s="1">
        <v>15905</v>
      </c>
      <c r="D2282" t="s">
        <v>23</v>
      </c>
      <c r="E2282" s="2" t="s">
        <v>169</v>
      </c>
      <c r="F2282" s="2" t="s">
        <v>34</v>
      </c>
      <c r="G2282" s="2" t="s">
        <v>26</v>
      </c>
      <c r="H2282" s="3">
        <v>24398</v>
      </c>
      <c r="I2282" s="2">
        <v>1966</v>
      </c>
      <c r="J2282" s="2">
        <v>1972</v>
      </c>
      <c r="K2282" s="3">
        <v>43677</v>
      </c>
      <c r="L2282" s="2">
        <v>0</v>
      </c>
      <c r="M2282" s="2" t="s">
        <v>28</v>
      </c>
      <c r="N2282" s="2">
        <v>76</v>
      </c>
      <c r="O2282" s="2">
        <v>23.25</v>
      </c>
      <c r="P2282" s="2">
        <v>76.040000000000006</v>
      </c>
      <c r="Q2282" s="2">
        <v>83.91</v>
      </c>
      <c r="R2282" s="2">
        <v>195.58</v>
      </c>
      <c r="S2282" s="2">
        <v>195.58</v>
      </c>
      <c r="T2282" s="2">
        <v>21.94</v>
      </c>
      <c r="U2282" s="2">
        <v>239</v>
      </c>
      <c r="V2282" s="2" t="s">
        <v>28</v>
      </c>
      <c r="X2282" s="2"/>
      <c r="Y2282" s="2"/>
    </row>
    <row r="2283" spans="1:26" x14ac:dyDescent="0.25">
      <c r="A2283">
        <v>2282</v>
      </c>
      <c r="B2283" t="s">
        <v>2304</v>
      </c>
      <c r="C2283" s="1">
        <v>16883</v>
      </c>
      <c r="D2283" t="s">
        <v>23</v>
      </c>
      <c r="E2283" s="2" t="s">
        <v>1363</v>
      </c>
      <c r="F2283" s="2" t="s">
        <v>34</v>
      </c>
      <c r="G2283" s="2" t="s">
        <v>26</v>
      </c>
      <c r="H2283" s="3">
        <v>25198</v>
      </c>
      <c r="I2283" s="2">
        <v>1968</v>
      </c>
      <c r="J2283" s="2">
        <v>1980</v>
      </c>
      <c r="K2283" s="3">
        <v>43677</v>
      </c>
      <c r="L2283" s="2">
        <v>0</v>
      </c>
      <c r="M2283" s="2" t="s">
        <v>28</v>
      </c>
      <c r="N2283" s="2">
        <v>73</v>
      </c>
      <c r="O2283" s="2">
        <v>22.77</v>
      </c>
      <c r="P2283" s="2">
        <v>73.36</v>
      </c>
      <c r="Q2283" s="2">
        <v>95.25</v>
      </c>
      <c r="R2283" s="2">
        <v>195.58</v>
      </c>
      <c r="S2283" s="2">
        <v>195.58</v>
      </c>
      <c r="T2283" s="2">
        <v>24.9</v>
      </c>
      <c r="U2283" s="2">
        <v>742</v>
      </c>
      <c r="V2283" s="2" t="s">
        <v>28</v>
      </c>
      <c r="X2283" s="2"/>
      <c r="Y2283" s="2"/>
    </row>
    <row r="2284" spans="1:26" x14ac:dyDescent="0.25">
      <c r="A2284">
        <v>2283</v>
      </c>
      <c r="B2284" t="s">
        <v>2305</v>
      </c>
      <c r="C2284" s="1">
        <v>10051</v>
      </c>
      <c r="D2284" t="s">
        <v>23</v>
      </c>
      <c r="E2284" s="2" t="s">
        <v>121</v>
      </c>
      <c r="F2284" s="2" t="s">
        <v>34</v>
      </c>
      <c r="G2284" s="2" t="s">
        <v>30</v>
      </c>
      <c r="H2284" s="3">
        <v>18569</v>
      </c>
      <c r="I2284" s="2">
        <v>1950</v>
      </c>
      <c r="J2284" s="2">
        <v>1955</v>
      </c>
      <c r="K2284" s="3">
        <v>40786</v>
      </c>
      <c r="L2284" s="2">
        <v>1</v>
      </c>
      <c r="M2284" s="2" t="s">
        <v>27</v>
      </c>
      <c r="N2284" s="2">
        <v>84</v>
      </c>
      <c r="O2284" s="2">
        <v>23.32</v>
      </c>
      <c r="P2284" s="2">
        <v>84.15</v>
      </c>
      <c r="Q2284" s="2">
        <v>95.25</v>
      </c>
      <c r="R2284" s="2">
        <v>195.58</v>
      </c>
      <c r="S2284" s="2">
        <v>195.58</v>
      </c>
      <c r="T2284" s="2">
        <v>24.9</v>
      </c>
      <c r="U2284" s="2">
        <v>291</v>
      </c>
      <c r="V2284" s="2" t="s">
        <v>28</v>
      </c>
      <c r="W2284" s="2" t="s">
        <v>4384</v>
      </c>
      <c r="X2284" s="2" t="str">
        <f>V2284</f>
        <v>No</v>
      </c>
      <c r="Y2284" s="2" t="s">
        <v>4392</v>
      </c>
      <c r="Z2284" s="2" t="s">
        <v>4896</v>
      </c>
    </row>
    <row r="2285" spans="1:26" x14ac:dyDescent="0.25">
      <c r="A2285">
        <v>2284</v>
      </c>
      <c r="B2285" t="s">
        <v>2306</v>
      </c>
      <c r="C2285" s="1">
        <v>31670</v>
      </c>
      <c r="D2285" t="s">
        <v>23</v>
      </c>
      <c r="E2285" s="2" t="s">
        <v>1363</v>
      </c>
      <c r="F2285" s="2" t="s">
        <v>34</v>
      </c>
      <c r="G2285" s="2" t="s">
        <v>26</v>
      </c>
      <c r="H2285" s="3">
        <v>41579</v>
      </c>
      <c r="I2285" s="2">
        <v>2013</v>
      </c>
      <c r="J2285" s="2">
        <v>2014</v>
      </c>
      <c r="K2285" s="3">
        <v>43677</v>
      </c>
      <c r="L2285" s="2">
        <v>0</v>
      </c>
      <c r="M2285" s="2" t="s">
        <v>28</v>
      </c>
      <c r="N2285" s="2">
        <v>32</v>
      </c>
      <c r="O2285" s="2">
        <v>27.13</v>
      </c>
      <c r="P2285" s="2">
        <v>32.869999999999997</v>
      </c>
      <c r="Q2285" s="2">
        <v>92.99</v>
      </c>
      <c r="R2285" s="2">
        <v>195.58</v>
      </c>
      <c r="S2285" s="2">
        <v>195.58</v>
      </c>
      <c r="T2285" s="2">
        <v>24.31</v>
      </c>
      <c r="U2285" s="2">
        <v>31</v>
      </c>
      <c r="V2285" s="2" t="s">
        <v>28</v>
      </c>
      <c r="X2285" s="2"/>
      <c r="Y2285" s="2"/>
    </row>
    <row r="2286" spans="1:26" x14ac:dyDescent="0.25">
      <c r="A2286">
        <v>2285</v>
      </c>
      <c r="B2286" t="s">
        <v>2307</v>
      </c>
      <c r="C2286" s="1">
        <v>32297</v>
      </c>
      <c r="D2286" t="s">
        <v>23</v>
      </c>
      <c r="E2286" s="2" t="s">
        <v>772</v>
      </c>
      <c r="F2286" s="2" t="s">
        <v>34</v>
      </c>
      <c r="G2286" s="2" t="s">
        <v>26</v>
      </c>
      <c r="H2286" s="3">
        <v>42000</v>
      </c>
      <c r="I2286" s="2">
        <v>2014</v>
      </c>
      <c r="J2286" s="2">
        <v>2015</v>
      </c>
      <c r="K2286" s="3">
        <v>43677</v>
      </c>
      <c r="L2286" s="2">
        <v>0</v>
      </c>
      <c r="M2286" s="2" t="s">
        <v>28</v>
      </c>
      <c r="N2286" s="2">
        <v>31</v>
      </c>
      <c r="O2286" s="2">
        <v>26.57</v>
      </c>
      <c r="P2286" s="2">
        <v>31.16</v>
      </c>
      <c r="Q2286" s="2">
        <v>94.8</v>
      </c>
      <c r="R2286" s="2">
        <v>195.58</v>
      </c>
      <c r="S2286" s="2">
        <v>195.58</v>
      </c>
      <c r="T2286" s="2">
        <v>24.78</v>
      </c>
      <c r="U2286" s="2">
        <v>4</v>
      </c>
      <c r="V2286" s="2" t="s">
        <v>28</v>
      </c>
      <c r="X2286" s="2"/>
      <c r="Y2286" s="2"/>
    </row>
    <row r="2287" spans="1:26" x14ac:dyDescent="0.25">
      <c r="A2287">
        <v>2286</v>
      </c>
      <c r="B2287" t="s">
        <v>2308</v>
      </c>
      <c r="C2287" s="1">
        <v>33762</v>
      </c>
      <c r="D2287" t="s">
        <v>85</v>
      </c>
      <c r="E2287" s="2" t="s">
        <v>1363</v>
      </c>
      <c r="F2287" s="2" t="s">
        <v>34</v>
      </c>
      <c r="G2287" s="2" t="s">
        <v>43</v>
      </c>
      <c r="H2287" s="3">
        <v>41940</v>
      </c>
      <c r="I2287" s="2">
        <v>2014</v>
      </c>
      <c r="J2287" s="2">
        <v>2020</v>
      </c>
      <c r="K2287" s="3">
        <v>43677</v>
      </c>
      <c r="L2287" s="2">
        <v>0</v>
      </c>
      <c r="M2287" s="2" t="s">
        <v>28</v>
      </c>
      <c r="N2287" s="2">
        <v>27</v>
      </c>
      <c r="O2287" s="2">
        <v>22.39</v>
      </c>
      <c r="P2287" s="2">
        <v>27.15</v>
      </c>
      <c r="Q2287" s="2">
        <v>83.91</v>
      </c>
      <c r="R2287" s="2">
        <v>195.58</v>
      </c>
      <c r="S2287" s="2">
        <v>195.58</v>
      </c>
      <c r="T2287" s="2">
        <v>21.94</v>
      </c>
      <c r="U2287" s="2">
        <v>45</v>
      </c>
      <c r="V2287" s="2" t="s">
        <v>28</v>
      </c>
      <c r="X2287" s="2"/>
      <c r="Y2287" s="2"/>
    </row>
    <row r="2288" spans="1:26" x14ac:dyDescent="0.25">
      <c r="A2288">
        <v>2287</v>
      </c>
      <c r="B2288" t="s">
        <v>2309</v>
      </c>
      <c r="C2288" s="1">
        <v>8044</v>
      </c>
      <c r="D2288" t="s">
        <v>23</v>
      </c>
      <c r="E2288" s="2" t="s">
        <v>121</v>
      </c>
      <c r="F2288" s="2" t="s">
        <v>34</v>
      </c>
      <c r="G2288" s="2" t="s">
        <v>30</v>
      </c>
      <c r="H2288" s="3">
        <v>18205</v>
      </c>
      <c r="I2288" s="2">
        <v>1949</v>
      </c>
      <c r="J2288" s="2">
        <v>1952</v>
      </c>
      <c r="K2288" s="3">
        <v>40700</v>
      </c>
      <c r="L2288" s="2">
        <v>1</v>
      </c>
      <c r="M2288" s="2" t="s">
        <v>27</v>
      </c>
      <c r="N2288" s="2">
        <v>89</v>
      </c>
      <c r="O2288" s="2">
        <v>27.82</v>
      </c>
      <c r="P2288" s="2">
        <v>89.41</v>
      </c>
      <c r="Q2288" s="2">
        <v>88.45</v>
      </c>
      <c r="R2288" s="2">
        <v>195.58</v>
      </c>
      <c r="S2288" s="2">
        <v>195.58</v>
      </c>
      <c r="T2288" s="2">
        <v>23.12</v>
      </c>
      <c r="U2288" s="2">
        <v>186</v>
      </c>
      <c r="V2288" s="2" t="s">
        <v>28</v>
      </c>
      <c r="W2288" s="2" t="s">
        <v>4414</v>
      </c>
      <c r="X2288" s="2" t="str">
        <f>V2288</f>
        <v>No</v>
      </c>
      <c r="Y2288" s="2" t="s">
        <v>4416</v>
      </c>
      <c r="Z2288" t="s">
        <v>4897</v>
      </c>
    </row>
    <row r="2289" spans="1:26" x14ac:dyDescent="0.25">
      <c r="A2289">
        <v>2288</v>
      </c>
      <c r="B2289" t="s">
        <v>2310</v>
      </c>
      <c r="C2289" s="1">
        <v>8789</v>
      </c>
      <c r="D2289" t="s">
        <v>23</v>
      </c>
      <c r="E2289" s="2" t="s">
        <v>169</v>
      </c>
      <c r="F2289" s="2" t="s">
        <v>34</v>
      </c>
      <c r="G2289" s="2" t="s">
        <v>30</v>
      </c>
      <c r="H2289" s="3">
        <v>17935</v>
      </c>
      <c r="I2289" s="2">
        <v>1948</v>
      </c>
      <c r="J2289" s="2">
        <v>1949</v>
      </c>
      <c r="K2289" s="3">
        <v>39995</v>
      </c>
      <c r="L2289" s="2">
        <v>1</v>
      </c>
      <c r="M2289" s="2" t="s">
        <v>27</v>
      </c>
      <c r="N2289" s="2">
        <v>85</v>
      </c>
      <c r="O2289" s="2">
        <v>25.04</v>
      </c>
      <c r="P2289" s="2">
        <v>85.44</v>
      </c>
      <c r="Q2289" s="2">
        <v>95.25</v>
      </c>
      <c r="R2289" s="2">
        <v>195.58</v>
      </c>
      <c r="S2289" s="2">
        <v>195.58</v>
      </c>
      <c r="T2289" s="2">
        <v>24.9</v>
      </c>
      <c r="U2289" s="2">
        <v>15</v>
      </c>
      <c r="V2289" s="2" t="s">
        <v>28</v>
      </c>
      <c r="X2289" s="2" t="str">
        <f>V2289</f>
        <v>No</v>
      </c>
      <c r="Y2289" s="2" t="s">
        <v>4401</v>
      </c>
      <c r="Z2289" s="2" t="s">
        <v>4469</v>
      </c>
    </row>
    <row r="2290" spans="1:26" x14ac:dyDescent="0.25">
      <c r="A2290">
        <v>2289</v>
      </c>
      <c r="B2290" t="s">
        <v>2311</v>
      </c>
      <c r="C2290" s="1">
        <v>14474</v>
      </c>
      <c r="D2290" t="s">
        <v>23</v>
      </c>
      <c r="E2290" s="2" t="s">
        <v>1363</v>
      </c>
      <c r="F2290" s="2" t="s">
        <v>34</v>
      </c>
      <c r="G2290" s="2" t="s">
        <v>30</v>
      </c>
      <c r="H2290" s="3">
        <v>23300</v>
      </c>
      <c r="I2290" s="2">
        <v>1963</v>
      </c>
      <c r="J2290" s="2">
        <v>1964</v>
      </c>
      <c r="K2290" s="3">
        <v>38738</v>
      </c>
      <c r="L2290" s="2">
        <v>1</v>
      </c>
      <c r="M2290" s="2" t="s">
        <v>27</v>
      </c>
      <c r="N2290" s="2">
        <v>66</v>
      </c>
      <c r="O2290" s="2">
        <v>24.16</v>
      </c>
      <c r="P2290" s="2">
        <v>66.430000000000007</v>
      </c>
      <c r="Q2290" s="2">
        <v>95.25</v>
      </c>
      <c r="R2290" s="2">
        <v>195.58</v>
      </c>
      <c r="S2290" s="2">
        <v>195.58</v>
      </c>
      <c r="T2290" s="2">
        <v>24.9</v>
      </c>
      <c r="U2290" s="2">
        <v>12</v>
      </c>
      <c r="V2290" s="2" t="s">
        <v>28</v>
      </c>
      <c r="W2290" s="2" t="s">
        <v>4399</v>
      </c>
      <c r="X2290" s="2" t="str">
        <f>V2290</f>
        <v>No</v>
      </c>
      <c r="Y2290" s="2" t="s">
        <v>4401</v>
      </c>
      <c r="Z2290" s="2" t="s">
        <v>4469</v>
      </c>
    </row>
    <row r="2291" spans="1:26" x14ac:dyDescent="0.25">
      <c r="A2291">
        <v>2290</v>
      </c>
      <c r="B2291" t="s">
        <v>2312</v>
      </c>
      <c r="C2291" s="1">
        <v>12299</v>
      </c>
      <c r="D2291" t="s">
        <v>23</v>
      </c>
      <c r="E2291" s="2" t="s">
        <v>280</v>
      </c>
      <c r="F2291" s="2" t="s">
        <v>34</v>
      </c>
      <c r="G2291" s="2" t="s">
        <v>30</v>
      </c>
      <c r="H2291" s="3">
        <v>20398</v>
      </c>
      <c r="I2291" s="2">
        <v>1955</v>
      </c>
      <c r="J2291" s="2">
        <v>1962</v>
      </c>
      <c r="K2291" s="3">
        <v>41173</v>
      </c>
      <c r="L2291" s="2">
        <v>1</v>
      </c>
      <c r="M2291" s="2" t="s">
        <v>27</v>
      </c>
      <c r="N2291" s="2">
        <v>79</v>
      </c>
      <c r="O2291" s="2">
        <v>22.17</v>
      </c>
      <c r="P2291" s="2">
        <v>79.05</v>
      </c>
      <c r="Q2291" s="2">
        <v>90.72</v>
      </c>
      <c r="R2291" s="2">
        <v>195.58</v>
      </c>
      <c r="S2291" s="2">
        <v>195.58</v>
      </c>
      <c r="T2291" s="2">
        <v>23.72</v>
      </c>
      <c r="U2291" s="2">
        <v>486</v>
      </c>
      <c r="V2291" s="2" t="s">
        <v>28</v>
      </c>
      <c r="W2291" s="2" t="s">
        <v>4639</v>
      </c>
      <c r="X2291" s="2" t="str">
        <f>V2291</f>
        <v>No</v>
      </c>
      <c r="Y2291" s="2" t="s">
        <v>4640</v>
      </c>
      <c r="Z2291" s="2" t="s">
        <v>4901</v>
      </c>
    </row>
    <row r="2292" spans="1:26" x14ac:dyDescent="0.25">
      <c r="A2292">
        <v>2291</v>
      </c>
      <c r="B2292" t="s">
        <v>2313</v>
      </c>
      <c r="C2292" s="1">
        <v>7771</v>
      </c>
      <c r="D2292" t="s">
        <v>23</v>
      </c>
      <c r="E2292" s="2" t="s">
        <v>121</v>
      </c>
      <c r="F2292" s="2" t="s">
        <v>34</v>
      </c>
      <c r="G2292" s="2" t="s">
        <v>30</v>
      </c>
      <c r="H2292" s="3">
        <v>17105</v>
      </c>
      <c r="I2292" s="2">
        <v>1946</v>
      </c>
      <c r="J2292" s="2">
        <v>1948</v>
      </c>
      <c r="K2292" s="3">
        <v>33918</v>
      </c>
      <c r="L2292" s="2">
        <v>1</v>
      </c>
      <c r="M2292" s="2" t="s">
        <v>27</v>
      </c>
      <c r="N2292" s="2">
        <v>71</v>
      </c>
      <c r="O2292" s="2">
        <v>25.56</v>
      </c>
      <c r="P2292" s="2">
        <v>71.59</v>
      </c>
      <c r="Q2292" s="2">
        <v>86.18</v>
      </c>
      <c r="R2292" s="2">
        <v>195.58</v>
      </c>
      <c r="S2292" s="2">
        <v>195.58</v>
      </c>
      <c r="T2292" s="2">
        <v>22.53</v>
      </c>
      <c r="U2292" s="2">
        <v>53</v>
      </c>
      <c r="V2292" s="2" t="s">
        <v>27</v>
      </c>
      <c r="W2292" s="2" t="s">
        <v>4395</v>
      </c>
      <c r="X2292" s="2" t="str">
        <f>V2292</f>
        <v>Yes</v>
      </c>
      <c r="Y2292" s="2" t="s">
        <v>4451</v>
      </c>
      <c r="Z2292" s="2" t="s">
        <v>4435</v>
      </c>
    </row>
    <row r="2293" spans="1:26" x14ac:dyDescent="0.25">
      <c r="A2293">
        <v>2292</v>
      </c>
      <c r="B2293" t="s">
        <v>2314</v>
      </c>
      <c r="C2293" s="1">
        <v>31895</v>
      </c>
      <c r="D2293" t="s">
        <v>23</v>
      </c>
      <c r="E2293" s="2" t="s">
        <v>1363</v>
      </c>
      <c r="F2293" s="2" t="s">
        <v>34</v>
      </c>
      <c r="G2293" s="2" t="s">
        <v>26</v>
      </c>
      <c r="H2293" s="3">
        <v>39388</v>
      </c>
      <c r="I2293" s="2">
        <v>2007</v>
      </c>
      <c r="J2293" s="2">
        <v>2013</v>
      </c>
      <c r="K2293" s="3">
        <v>43677</v>
      </c>
      <c r="L2293" s="2">
        <v>0</v>
      </c>
      <c r="M2293" s="2" t="s">
        <v>28</v>
      </c>
      <c r="N2293" s="2">
        <v>32</v>
      </c>
      <c r="O2293" s="2">
        <v>20.51</v>
      </c>
      <c r="P2293" s="2">
        <v>32.26</v>
      </c>
      <c r="Q2293" s="2">
        <v>92.99</v>
      </c>
      <c r="R2293" s="2">
        <v>195.58</v>
      </c>
      <c r="S2293" s="2">
        <v>195.58</v>
      </c>
      <c r="T2293" s="2">
        <v>24.31</v>
      </c>
      <c r="U2293" s="2">
        <v>328</v>
      </c>
      <c r="V2293" s="2" t="s">
        <v>28</v>
      </c>
      <c r="X2293" s="2"/>
      <c r="Y2293" s="2"/>
    </row>
    <row r="2294" spans="1:26" x14ac:dyDescent="0.25">
      <c r="A2294">
        <v>2293</v>
      </c>
      <c r="B2294" t="s">
        <v>2315</v>
      </c>
      <c r="C2294" s="1">
        <v>9769</v>
      </c>
      <c r="D2294" t="s">
        <v>23</v>
      </c>
      <c r="E2294" s="2" t="s">
        <v>169</v>
      </c>
      <c r="F2294" s="2" t="s">
        <v>34</v>
      </c>
      <c r="G2294" s="2" t="s">
        <v>26</v>
      </c>
      <c r="H2294" s="3">
        <v>18568</v>
      </c>
      <c r="I2294" s="2">
        <v>1950</v>
      </c>
      <c r="J2294" s="2">
        <v>1956</v>
      </c>
      <c r="K2294" s="3">
        <v>30717</v>
      </c>
      <c r="L2294" s="2">
        <v>1</v>
      </c>
      <c r="M2294" s="2" t="s">
        <v>27</v>
      </c>
      <c r="N2294" s="2">
        <v>57</v>
      </c>
      <c r="O2294" s="2">
        <v>24.09</v>
      </c>
      <c r="P2294" s="2">
        <v>57.35</v>
      </c>
      <c r="Q2294" s="2">
        <v>95.25</v>
      </c>
      <c r="R2294" s="2">
        <v>195.58</v>
      </c>
      <c r="S2294" s="2">
        <v>195.58</v>
      </c>
      <c r="T2294" s="2">
        <v>24.9</v>
      </c>
      <c r="U2294" s="2">
        <v>409</v>
      </c>
      <c r="V2294" s="2" t="s">
        <v>28</v>
      </c>
      <c r="W2294" s="2" t="s">
        <v>4395</v>
      </c>
      <c r="X2294" s="2" t="str">
        <f>V2294</f>
        <v>No</v>
      </c>
      <c r="Y2294" s="2" t="s">
        <v>4642</v>
      </c>
      <c r="Z2294" s="2" t="s">
        <v>4435</v>
      </c>
    </row>
    <row r="2295" spans="1:26" x14ac:dyDescent="0.25">
      <c r="A2295">
        <v>2294</v>
      </c>
      <c r="B2295" t="s">
        <v>2316</v>
      </c>
      <c r="C2295" s="1">
        <v>20560</v>
      </c>
      <c r="D2295" t="s">
        <v>23</v>
      </c>
      <c r="E2295" s="2" t="s">
        <v>772</v>
      </c>
      <c r="F2295" s="2" t="s">
        <v>34</v>
      </c>
      <c r="G2295" s="2" t="s">
        <v>26</v>
      </c>
      <c r="H2295" s="3">
        <v>28846</v>
      </c>
      <c r="I2295" s="2">
        <v>1978</v>
      </c>
      <c r="J2295" s="2">
        <v>1990</v>
      </c>
      <c r="K2295" s="3">
        <v>43677</v>
      </c>
      <c r="L2295" s="2">
        <v>0</v>
      </c>
      <c r="M2295" s="2" t="s">
        <v>28</v>
      </c>
      <c r="N2295" s="2">
        <v>63</v>
      </c>
      <c r="O2295" s="2">
        <v>22.69</v>
      </c>
      <c r="P2295" s="2">
        <v>63.29</v>
      </c>
      <c r="Q2295" s="2">
        <v>77.11</v>
      </c>
      <c r="R2295" s="2">
        <v>195.58</v>
      </c>
      <c r="S2295" s="2">
        <v>195.58</v>
      </c>
      <c r="T2295" s="2">
        <v>20.16</v>
      </c>
      <c r="U2295" s="2">
        <v>873</v>
      </c>
      <c r="V2295" s="2" t="s">
        <v>28</v>
      </c>
      <c r="X2295" s="2"/>
      <c r="Y2295" s="2"/>
    </row>
    <row r="2296" spans="1:26" x14ac:dyDescent="0.25">
      <c r="A2296">
        <v>2295</v>
      </c>
      <c r="B2296" t="s">
        <v>2317</v>
      </c>
      <c r="C2296" s="1">
        <v>7801</v>
      </c>
      <c r="D2296" t="s">
        <v>23</v>
      </c>
      <c r="E2296" s="2" t="s">
        <v>4377</v>
      </c>
      <c r="F2296" s="2" t="s">
        <v>34</v>
      </c>
      <c r="G2296" s="2" t="s">
        <v>30</v>
      </c>
      <c r="H2296" s="3">
        <v>17105</v>
      </c>
      <c r="I2296" s="2">
        <v>1946</v>
      </c>
      <c r="J2296" s="2">
        <v>1947</v>
      </c>
      <c r="K2296" s="3">
        <v>30860</v>
      </c>
      <c r="L2296" s="2">
        <v>1</v>
      </c>
      <c r="M2296" s="2" t="s">
        <v>27</v>
      </c>
      <c r="N2296" s="2">
        <v>63</v>
      </c>
      <c r="O2296" s="2">
        <v>25.47</v>
      </c>
      <c r="P2296" s="2">
        <v>63.13</v>
      </c>
      <c r="Q2296" s="2">
        <v>95.25</v>
      </c>
      <c r="R2296" s="2">
        <v>195.58</v>
      </c>
      <c r="S2296" s="2">
        <v>195.58</v>
      </c>
      <c r="T2296" s="2">
        <v>24.9</v>
      </c>
      <c r="U2296" s="2">
        <v>3</v>
      </c>
      <c r="V2296" s="2" t="s">
        <v>28</v>
      </c>
      <c r="X2296" s="2" t="str">
        <f>V2296</f>
        <v>No</v>
      </c>
      <c r="Y2296" s="2" t="s">
        <v>4401</v>
      </c>
      <c r="Z2296" s="2" t="s">
        <v>4469</v>
      </c>
    </row>
    <row r="2297" spans="1:26" x14ac:dyDescent="0.25">
      <c r="A2297">
        <v>2296</v>
      </c>
      <c r="B2297" t="s">
        <v>2318</v>
      </c>
      <c r="C2297" s="1">
        <v>27742</v>
      </c>
      <c r="D2297" t="s">
        <v>23</v>
      </c>
      <c r="E2297" s="2" t="s">
        <v>1363</v>
      </c>
      <c r="F2297" s="2" t="s">
        <v>34</v>
      </c>
      <c r="G2297" s="2" t="s">
        <v>26</v>
      </c>
      <c r="H2297" s="3">
        <v>35766</v>
      </c>
      <c r="I2297" s="2">
        <v>1997</v>
      </c>
      <c r="J2297" s="2">
        <v>1999</v>
      </c>
      <c r="K2297" s="3">
        <v>43677</v>
      </c>
      <c r="L2297" s="2">
        <v>0</v>
      </c>
      <c r="M2297" s="2" t="s">
        <v>28</v>
      </c>
      <c r="N2297" s="2">
        <v>43</v>
      </c>
      <c r="O2297" s="2">
        <v>21.97</v>
      </c>
      <c r="P2297" s="2">
        <v>43.63</v>
      </c>
      <c r="Q2297" s="2">
        <v>99.79</v>
      </c>
      <c r="R2297" s="2">
        <v>195.58</v>
      </c>
      <c r="S2297" s="2">
        <v>195.58</v>
      </c>
      <c r="T2297" s="2">
        <v>26.09</v>
      </c>
      <c r="U2297" s="2">
        <v>19</v>
      </c>
      <c r="V2297" s="2" t="s">
        <v>27</v>
      </c>
      <c r="X2297" s="2"/>
      <c r="Y2297" s="2"/>
    </row>
    <row r="2298" spans="1:26" x14ac:dyDescent="0.25">
      <c r="A2298">
        <v>2297</v>
      </c>
      <c r="B2298" t="s">
        <v>2319</v>
      </c>
      <c r="C2298" s="1">
        <v>29300</v>
      </c>
      <c r="D2298" t="s">
        <v>85</v>
      </c>
      <c r="E2298" s="2" t="s">
        <v>1363</v>
      </c>
      <c r="F2298" s="2" t="s">
        <v>34</v>
      </c>
      <c r="G2298" s="2" t="s">
        <v>26</v>
      </c>
      <c r="H2298" s="3">
        <v>36830</v>
      </c>
      <c r="I2298" s="2">
        <v>2000</v>
      </c>
      <c r="J2298" s="2">
        <v>2020</v>
      </c>
      <c r="K2298" s="3">
        <v>43677</v>
      </c>
      <c r="L2298" s="2">
        <v>0</v>
      </c>
      <c r="M2298" s="2" t="s">
        <v>28</v>
      </c>
      <c r="N2298" s="2">
        <v>39</v>
      </c>
      <c r="O2298" s="2">
        <v>20.62</v>
      </c>
      <c r="P2298" s="2">
        <v>39.36</v>
      </c>
      <c r="Q2298" s="2">
        <v>88.45</v>
      </c>
      <c r="R2298" s="2">
        <v>195.58</v>
      </c>
      <c r="S2298" s="2">
        <v>195.58</v>
      </c>
      <c r="T2298" s="2">
        <v>23.12</v>
      </c>
      <c r="U2298" s="2">
        <v>1017</v>
      </c>
      <c r="V2298" s="2" t="s">
        <v>28</v>
      </c>
      <c r="X2298" s="2"/>
      <c r="Y2298" s="2"/>
    </row>
    <row r="2299" spans="1:26" x14ac:dyDescent="0.25">
      <c r="A2299">
        <v>2298</v>
      </c>
      <c r="B2299" t="s">
        <v>2320</v>
      </c>
      <c r="C2299" s="1">
        <v>31580</v>
      </c>
      <c r="D2299" t="s">
        <v>23</v>
      </c>
      <c r="E2299" s="2" t="s">
        <v>169</v>
      </c>
      <c r="F2299" s="2" t="s">
        <v>34</v>
      </c>
      <c r="G2299" s="2" t="s">
        <v>26</v>
      </c>
      <c r="H2299" s="3">
        <v>39911</v>
      </c>
      <c r="I2299" s="2">
        <v>2008</v>
      </c>
      <c r="J2299" s="2">
        <v>2009</v>
      </c>
      <c r="K2299" s="3">
        <v>43677</v>
      </c>
      <c r="L2299" s="2">
        <v>0</v>
      </c>
      <c r="M2299" s="2" t="s">
        <v>28</v>
      </c>
      <c r="N2299" s="2">
        <v>33</v>
      </c>
      <c r="O2299" s="2">
        <v>22.81</v>
      </c>
      <c r="P2299" s="2">
        <v>33.119999999999997</v>
      </c>
      <c r="Q2299" s="2">
        <v>95.25</v>
      </c>
      <c r="R2299" s="2">
        <v>195.58</v>
      </c>
      <c r="S2299" s="2">
        <v>195.58</v>
      </c>
      <c r="T2299" s="2">
        <v>24.9</v>
      </c>
      <c r="U2299" s="2">
        <v>2</v>
      </c>
      <c r="V2299" s="2" t="s">
        <v>28</v>
      </c>
      <c r="X2299" s="2"/>
      <c r="Y2299" s="2"/>
    </row>
    <row r="2300" spans="1:26" x14ac:dyDescent="0.25">
      <c r="A2300">
        <v>2299</v>
      </c>
      <c r="B2300" t="s">
        <v>2321</v>
      </c>
      <c r="C2300" s="1">
        <v>32142</v>
      </c>
      <c r="D2300" t="s">
        <v>23</v>
      </c>
      <c r="E2300" s="2" t="s">
        <v>1363</v>
      </c>
      <c r="F2300" s="2" t="s">
        <v>34</v>
      </c>
      <c r="G2300" s="2" t="s">
        <v>26</v>
      </c>
      <c r="H2300" s="3">
        <v>39388</v>
      </c>
      <c r="I2300" s="2">
        <v>2007</v>
      </c>
      <c r="J2300" s="2">
        <v>2009</v>
      </c>
      <c r="K2300" s="3">
        <v>43677</v>
      </c>
      <c r="L2300" s="2">
        <v>0</v>
      </c>
      <c r="M2300" s="2" t="s">
        <v>28</v>
      </c>
      <c r="N2300" s="2">
        <v>31</v>
      </c>
      <c r="O2300" s="2">
        <v>19.84</v>
      </c>
      <c r="P2300" s="2">
        <v>31.58</v>
      </c>
      <c r="Q2300" s="2">
        <v>90.72</v>
      </c>
      <c r="R2300" s="2">
        <v>195.58</v>
      </c>
      <c r="S2300" s="2">
        <v>195.58</v>
      </c>
      <c r="T2300" s="2">
        <v>23.72</v>
      </c>
      <c r="U2300" s="2">
        <v>113</v>
      </c>
      <c r="V2300" s="2" t="s">
        <v>28</v>
      </c>
      <c r="X2300" s="2"/>
      <c r="Y2300" s="2"/>
    </row>
    <row r="2301" spans="1:26" x14ac:dyDescent="0.25">
      <c r="A2301">
        <v>2300</v>
      </c>
      <c r="B2301" t="s">
        <v>2322</v>
      </c>
      <c r="C2301" s="1">
        <v>25306</v>
      </c>
      <c r="D2301" t="s">
        <v>23</v>
      </c>
      <c r="E2301" s="2" t="s">
        <v>772</v>
      </c>
      <c r="F2301" s="2" t="s">
        <v>34</v>
      </c>
      <c r="G2301" s="2" t="s">
        <v>26</v>
      </c>
      <c r="H2301" s="3">
        <v>33544</v>
      </c>
      <c r="I2301" s="2">
        <v>1991</v>
      </c>
      <c r="J2301" s="2">
        <v>1995</v>
      </c>
      <c r="K2301" s="3">
        <v>43677</v>
      </c>
      <c r="L2301" s="2">
        <v>0</v>
      </c>
      <c r="M2301" s="2" t="s">
        <v>28</v>
      </c>
      <c r="N2301" s="2">
        <v>50</v>
      </c>
      <c r="O2301" s="2">
        <v>22.55</v>
      </c>
      <c r="P2301" s="2">
        <v>50.3</v>
      </c>
      <c r="Q2301" s="2">
        <v>97.07</v>
      </c>
      <c r="R2301" s="2">
        <v>195.58</v>
      </c>
      <c r="S2301" s="2">
        <v>195.58</v>
      </c>
      <c r="T2301" s="2">
        <v>25.38</v>
      </c>
      <c r="U2301" s="2">
        <v>58</v>
      </c>
      <c r="V2301" s="2" t="s">
        <v>28</v>
      </c>
      <c r="X2301" s="2"/>
      <c r="Y2301" s="2"/>
    </row>
    <row r="2302" spans="1:26" x14ac:dyDescent="0.25">
      <c r="A2302">
        <v>2301</v>
      </c>
      <c r="B2302" t="s">
        <v>2323</v>
      </c>
      <c r="C2302" s="1">
        <v>25072</v>
      </c>
      <c r="D2302" t="s">
        <v>23</v>
      </c>
      <c r="E2302" s="2" t="s">
        <v>280</v>
      </c>
      <c r="F2302" s="2" t="s">
        <v>34</v>
      </c>
      <c r="G2302" s="2" t="s">
        <v>26</v>
      </c>
      <c r="H2302" s="3">
        <v>34278</v>
      </c>
      <c r="I2302" s="2">
        <v>1993</v>
      </c>
      <c r="J2302" s="2">
        <v>2005</v>
      </c>
      <c r="K2302" s="3">
        <v>43677</v>
      </c>
      <c r="L2302" s="2">
        <v>0</v>
      </c>
      <c r="M2302" s="2" t="s">
        <v>28</v>
      </c>
      <c r="N2302" s="2">
        <v>50</v>
      </c>
      <c r="O2302" s="2">
        <v>25.2</v>
      </c>
      <c r="P2302" s="2">
        <v>50.94</v>
      </c>
      <c r="Q2302" s="2">
        <v>95.25</v>
      </c>
      <c r="R2302" s="2">
        <v>195.58</v>
      </c>
      <c r="S2302" s="2">
        <v>195.58</v>
      </c>
      <c r="T2302" s="2">
        <v>24.9</v>
      </c>
      <c r="U2302" s="2">
        <v>667</v>
      </c>
      <c r="V2302" s="2" t="s">
        <v>28</v>
      </c>
      <c r="X2302" s="2"/>
      <c r="Y2302" s="2"/>
    </row>
    <row r="2303" spans="1:26" x14ac:dyDescent="0.25">
      <c r="A2303">
        <v>2302</v>
      </c>
      <c r="B2303" t="s">
        <v>2324</v>
      </c>
      <c r="C2303" s="1">
        <v>9528</v>
      </c>
      <c r="D2303" t="s">
        <v>23</v>
      </c>
      <c r="E2303" s="2" t="s">
        <v>169</v>
      </c>
      <c r="F2303" s="2" t="s">
        <v>34</v>
      </c>
      <c r="G2303" s="2" t="s">
        <v>30</v>
      </c>
      <c r="H2303" s="3">
        <v>18937</v>
      </c>
      <c r="I2303" s="2">
        <v>1951</v>
      </c>
      <c r="J2303" s="2">
        <v>1952</v>
      </c>
      <c r="K2303" s="3">
        <v>40984</v>
      </c>
      <c r="L2303" s="2">
        <v>1</v>
      </c>
      <c r="M2303" s="2" t="s">
        <v>27</v>
      </c>
      <c r="N2303" s="2">
        <v>86</v>
      </c>
      <c r="O2303" s="2">
        <v>25.76</v>
      </c>
      <c r="P2303" s="2">
        <v>86.12</v>
      </c>
      <c r="Q2303" s="2">
        <v>86.18</v>
      </c>
      <c r="R2303" s="2">
        <v>195.58</v>
      </c>
      <c r="S2303" s="2">
        <v>195.58</v>
      </c>
      <c r="T2303" s="2">
        <v>22.53</v>
      </c>
      <c r="U2303" s="2">
        <v>14</v>
      </c>
      <c r="V2303" s="2" t="s">
        <v>27</v>
      </c>
      <c r="W2303" s="2" t="s">
        <v>4399</v>
      </c>
      <c r="X2303" s="2" t="str">
        <f>V2303</f>
        <v>Yes</v>
      </c>
      <c r="Y2303" s="2" t="s">
        <v>4401</v>
      </c>
      <c r="Z2303" s="2" t="s">
        <v>4469</v>
      </c>
    </row>
    <row r="2304" spans="1:26" x14ac:dyDescent="0.25">
      <c r="A2304">
        <v>2303</v>
      </c>
      <c r="B2304" t="s">
        <v>2325</v>
      </c>
      <c r="C2304" s="1">
        <v>25625</v>
      </c>
      <c r="D2304" t="s">
        <v>23</v>
      </c>
      <c r="E2304" s="2" t="s">
        <v>1363</v>
      </c>
      <c r="F2304" s="2" t="s">
        <v>25</v>
      </c>
      <c r="G2304" s="2" t="s">
        <v>30</v>
      </c>
      <c r="H2304" s="3">
        <v>35007</v>
      </c>
      <c r="I2304" s="2">
        <v>1995</v>
      </c>
      <c r="J2304" s="2">
        <v>1997</v>
      </c>
      <c r="K2304" s="3">
        <v>43677</v>
      </c>
      <c r="L2304" s="2">
        <v>0</v>
      </c>
      <c r="M2304" s="2" t="s">
        <v>28</v>
      </c>
      <c r="N2304" s="2">
        <v>49</v>
      </c>
      <c r="O2304" s="2">
        <v>25.69</v>
      </c>
      <c r="P2304" s="2">
        <v>49.42</v>
      </c>
      <c r="Q2304" s="2">
        <v>90.72</v>
      </c>
      <c r="R2304" s="2">
        <v>195.58</v>
      </c>
      <c r="S2304" s="2">
        <v>195.58</v>
      </c>
      <c r="T2304" s="2">
        <v>23.72</v>
      </c>
      <c r="U2304" s="2">
        <v>75</v>
      </c>
      <c r="V2304" s="2" t="s">
        <v>28</v>
      </c>
      <c r="X2304" s="2"/>
      <c r="Y2304" s="2"/>
    </row>
    <row r="2305" spans="1:26" x14ac:dyDescent="0.25">
      <c r="A2305">
        <v>2304</v>
      </c>
      <c r="B2305" t="s">
        <v>2326</v>
      </c>
      <c r="C2305" s="1">
        <v>20513</v>
      </c>
      <c r="D2305" t="s">
        <v>23</v>
      </c>
      <c r="E2305" s="2" t="s">
        <v>280</v>
      </c>
      <c r="F2305" s="2" t="s">
        <v>34</v>
      </c>
      <c r="G2305" s="2" t="s">
        <v>26</v>
      </c>
      <c r="H2305" s="3">
        <v>28054</v>
      </c>
      <c r="I2305" s="2">
        <v>1976</v>
      </c>
      <c r="J2305" s="2">
        <v>1991</v>
      </c>
      <c r="K2305" s="3">
        <v>43677</v>
      </c>
      <c r="L2305" s="2">
        <v>0</v>
      </c>
      <c r="M2305" s="2" t="s">
        <v>28</v>
      </c>
      <c r="N2305" s="2">
        <v>63</v>
      </c>
      <c r="O2305" s="2">
        <v>20.65</v>
      </c>
      <c r="P2305" s="2">
        <v>63.42</v>
      </c>
      <c r="Q2305" s="2">
        <v>94.35</v>
      </c>
      <c r="R2305" s="2">
        <v>195.58</v>
      </c>
      <c r="S2305" s="2">
        <v>195.58</v>
      </c>
      <c r="T2305" s="2">
        <v>24.66</v>
      </c>
      <c r="U2305" s="2">
        <v>955</v>
      </c>
      <c r="V2305" s="2" t="s">
        <v>28</v>
      </c>
      <c r="X2305" s="2"/>
      <c r="Y2305" s="2"/>
    </row>
    <row r="2306" spans="1:26" x14ac:dyDescent="0.25">
      <c r="A2306">
        <v>2305</v>
      </c>
      <c r="B2306" t="s">
        <v>2327</v>
      </c>
      <c r="C2306" s="1">
        <v>18873</v>
      </c>
      <c r="D2306" t="s">
        <v>23</v>
      </c>
      <c r="E2306" s="2" t="s">
        <v>1363</v>
      </c>
      <c r="F2306" s="2" t="s">
        <v>34</v>
      </c>
      <c r="G2306" s="2" t="s">
        <v>26</v>
      </c>
      <c r="H2306" s="3">
        <v>27319</v>
      </c>
      <c r="I2306" s="2">
        <v>1974</v>
      </c>
      <c r="J2306" s="2">
        <v>1975</v>
      </c>
      <c r="K2306" s="3">
        <v>43677</v>
      </c>
      <c r="L2306" s="2">
        <v>0</v>
      </c>
      <c r="M2306" s="2" t="s">
        <v>28</v>
      </c>
      <c r="N2306" s="2">
        <v>67</v>
      </c>
      <c r="O2306" s="2">
        <v>23.12</v>
      </c>
      <c r="P2306" s="2">
        <v>67.91</v>
      </c>
      <c r="Q2306" s="2">
        <v>95.25</v>
      </c>
      <c r="R2306" s="2">
        <v>195.58</v>
      </c>
      <c r="S2306" s="2">
        <v>195.58</v>
      </c>
      <c r="T2306" s="2">
        <v>24.9</v>
      </c>
      <c r="U2306" s="2">
        <v>47</v>
      </c>
      <c r="V2306" s="2" t="s">
        <v>28</v>
      </c>
      <c r="X2306" s="2"/>
      <c r="Y2306" s="2"/>
    </row>
    <row r="2307" spans="1:26" x14ac:dyDescent="0.25">
      <c r="A2307">
        <v>2306</v>
      </c>
      <c r="B2307" t="s">
        <v>2328</v>
      </c>
      <c r="C2307" s="1">
        <v>25705</v>
      </c>
      <c r="D2307" t="s">
        <v>23</v>
      </c>
      <c r="E2307" s="2" t="s">
        <v>1363</v>
      </c>
      <c r="F2307" s="2" t="s">
        <v>34</v>
      </c>
      <c r="G2307" s="2" t="s">
        <v>26</v>
      </c>
      <c r="H2307" s="3">
        <v>33915</v>
      </c>
      <c r="I2307" s="2">
        <v>1992</v>
      </c>
      <c r="J2307" s="2">
        <v>2004</v>
      </c>
      <c r="K2307" s="3">
        <v>43677</v>
      </c>
      <c r="L2307" s="2">
        <v>0</v>
      </c>
      <c r="M2307" s="2" t="s">
        <v>28</v>
      </c>
      <c r="N2307" s="2">
        <v>49</v>
      </c>
      <c r="O2307" s="2">
        <v>22.48</v>
      </c>
      <c r="P2307" s="2">
        <v>49.2</v>
      </c>
      <c r="Q2307" s="2">
        <v>83.01</v>
      </c>
      <c r="R2307" s="2">
        <v>195.58</v>
      </c>
      <c r="S2307" s="2">
        <v>195.58</v>
      </c>
      <c r="T2307" s="2">
        <v>21.7</v>
      </c>
      <c r="U2307" s="2">
        <v>685</v>
      </c>
      <c r="V2307" s="2" t="s">
        <v>28</v>
      </c>
      <c r="X2307" s="2"/>
      <c r="Y2307" s="2"/>
    </row>
    <row r="2308" spans="1:26" x14ac:dyDescent="0.25">
      <c r="A2308">
        <v>2307</v>
      </c>
      <c r="B2308" t="s">
        <v>2329</v>
      </c>
      <c r="C2308" s="1">
        <v>33500</v>
      </c>
      <c r="D2308" t="s">
        <v>23</v>
      </c>
      <c r="E2308" s="2" t="s">
        <v>1363</v>
      </c>
      <c r="F2308" s="2" t="s">
        <v>34</v>
      </c>
      <c r="G2308" s="2" t="s">
        <v>26</v>
      </c>
      <c r="H2308" s="3">
        <v>41944</v>
      </c>
      <c r="I2308" s="2">
        <v>2014</v>
      </c>
      <c r="J2308" s="2">
        <v>2015</v>
      </c>
      <c r="K2308" s="3">
        <v>43677</v>
      </c>
      <c r="L2308" s="2">
        <v>0</v>
      </c>
      <c r="M2308" s="2" t="s">
        <v>28</v>
      </c>
      <c r="N2308" s="2">
        <v>27</v>
      </c>
      <c r="O2308" s="2">
        <v>23.12</v>
      </c>
      <c r="P2308" s="2">
        <v>27.86</v>
      </c>
      <c r="Q2308" s="2">
        <v>97.52</v>
      </c>
      <c r="R2308" s="2">
        <v>195.58</v>
      </c>
      <c r="S2308" s="2">
        <v>195.58</v>
      </c>
      <c r="T2308" s="2">
        <v>25.49</v>
      </c>
      <c r="U2308" s="2">
        <v>4</v>
      </c>
      <c r="V2308" s="2" t="s">
        <v>28</v>
      </c>
      <c r="X2308" s="2"/>
      <c r="Y2308" s="2"/>
    </row>
    <row r="2309" spans="1:26" x14ac:dyDescent="0.25">
      <c r="A2309">
        <v>2308</v>
      </c>
      <c r="B2309" t="s">
        <v>2330</v>
      </c>
      <c r="C2309" s="1">
        <v>20981</v>
      </c>
      <c r="D2309" t="s">
        <v>23</v>
      </c>
      <c r="E2309" s="2" t="s">
        <v>169</v>
      </c>
      <c r="F2309" s="2" t="s">
        <v>34</v>
      </c>
      <c r="G2309" s="2" t="s">
        <v>26</v>
      </c>
      <c r="H2309" s="3">
        <v>29140</v>
      </c>
      <c r="I2309" s="2">
        <v>1979</v>
      </c>
      <c r="J2309" s="2">
        <v>1980</v>
      </c>
      <c r="K2309" s="3">
        <v>43549</v>
      </c>
      <c r="L2309" s="2">
        <v>1</v>
      </c>
      <c r="M2309" s="2" t="s">
        <v>27</v>
      </c>
      <c r="N2309" s="2">
        <v>61</v>
      </c>
      <c r="O2309" s="2">
        <v>22.34</v>
      </c>
      <c r="P2309" s="2">
        <v>61.79</v>
      </c>
      <c r="Q2309" s="2">
        <v>86.18</v>
      </c>
      <c r="R2309" s="2">
        <v>195.58</v>
      </c>
      <c r="S2309" s="2">
        <v>195.58</v>
      </c>
      <c r="T2309" s="2">
        <v>22.53</v>
      </c>
      <c r="U2309" s="2">
        <v>57</v>
      </c>
      <c r="V2309" s="2" t="s">
        <v>28</v>
      </c>
      <c r="X2309" s="2" t="str">
        <f>V2309</f>
        <v>No</v>
      </c>
      <c r="Y2309" s="2" t="s">
        <v>4401</v>
      </c>
      <c r="Z2309" s="2" t="s">
        <v>4469</v>
      </c>
    </row>
    <row r="2310" spans="1:26" x14ac:dyDescent="0.25">
      <c r="A2310">
        <v>2309</v>
      </c>
      <c r="B2310" t="s">
        <v>2331</v>
      </c>
      <c r="C2310" s="1">
        <v>31951</v>
      </c>
      <c r="D2310" t="s">
        <v>23</v>
      </c>
      <c r="E2310" s="2" t="s">
        <v>1363</v>
      </c>
      <c r="F2310" s="2" t="s">
        <v>25</v>
      </c>
      <c r="G2310" s="2" t="s">
        <v>30</v>
      </c>
      <c r="H2310" s="3">
        <v>41216</v>
      </c>
      <c r="I2310" s="2">
        <v>2012</v>
      </c>
      <c r="J2310" s="2">
        <v>2014</v>
      </c>
      <c r="K2310" s="3">
        <v>43677</v>
      </c>
      <c r="L2310" s="2">
        <v>0</v>
      </c>
      <c r="M2310" s="2" t="s">
        <v>28</v>
      </c>
      <c r="N2310" s="2">
        <v>32</v>
      </c>
      <c r="O2310" s="2">
        <v>25.37</v>
      </c>
      <c r="P2310" s="2">
        <v>32.1</v>
      </c>
      <c r="Q2310" s="2">
        <v>90.72</v>
      </c>
      <c r="R2310" s="2">
        <v>195.58</v>
      </c>
      <c r="S2310" s="2">
        <v>195.58</v>
      </c>
      <c r="T2310" s="2">
        <v>23.72</v>
      </c>
      <c r="U2310" s="2">
        <v>119</v>
      </c>
      <c r="V2310" s="2" t="s">
        <v>28</v>
      </c>
      <c r="X2310" s="2"/>
      <c r="Y2310" s="2"/>
    </row>
    <row r="2311" spans="1:26" x14ac:dyDescent="0.25">
      <c r="A2311">
        <v>2310</v>
      </c>
      <c r="B2311" t="s">
        <v>2332</v>
      </c>
      <c r="C2311" s="1">
        <v>24131</v>
      </c>
      <c r="D2311" t="s">
        <v>23</v>
      </c>
      <c r="E2311" s="2" t="s">
        <v>169</v>
      </c>
      <c r="F2311" s="2" t="s">
        <v>34</v>
      </c>
      <c r="G2311" s="2" t="s">
        <v>26</v>
      </c>
      <c r="H2311" s="3">
        <v>32465</v>
      </c>
      <c r="I2311" s="2">
        <v>1988</v>
      </c>
      <c r="J2311" s="2">
        <v>1989</v>
      </c>
      <c r="K2311" s="3">
        <v>43677</v>
      </c>
      <c r="L2311" s="2">
        <v>0</v>
      </c>
      <c r="M2311" s="2" t="s">
        <v>28</v>
      </c>
      <c r="N2311" s="2">
        <v>53</v>
      </c>
      <c r="O2311" s="2">
        <v>22.82</v>
      </c>
      <c r="P2311" s="2">
        <v>53.51</v>
      </c>
      <c r="Q2311" s="2">
        <v>97.52</v>
      </c>
      <c r="R2311" s="2">
        <v>195.58</v>
      </c>
      <c r="S2311" s="2">
        <v>195.58</v>
      </c>
      <c r="T2311" s="2">
        <v>25.49</v>
      </c>
      <c r="U2311" s="2">
        <v>31</v>
      </c>
      <c r="V2311" s="2" t="s">
        <v>28</v>
      </c>
      <c r="X2311" s="2"/>
      <c r="Y2311" s="2"/>
    </row>
    <row r="2312" spans="1:26" x14ac:dyDescent="0.25">
      <c r="A2312">
        <v>2311</v>
      </c>
      <c r="B2312" t="s">
        <v>2333</v>
      </c>
      <c r="C2312" s="1">
        <v>11678</v>
      </c>
      <c r="D2312" t="s">
        <v>23</v>
      </c>
      <c r="E2312" s="2" t="s">
        <v>1363</v>
      </c>
      <c r="F2312" s="2" t="s">
        <v>34</v>
      </c>
      <c r="G2312" s="2" t="s">
        <v>30</v>
      </c>
      <c r="H2312" s="3">
        <v>20398</v>
      </c>
      <c r="I2312" s="2">
        <v>1955</v>
      </c>
      <c r="J2312" s="2">
        <v>1958</v>
      </c>
      <c r="K2312" s="3">
        <v>34817</v>
      </c>
      <c r="L2312" s="2">
        <v>1</v>
      </c>
      <c r="M2312" s="2" t="s">
        <v>27</v>
      </c>
      <c r="N2312" s="2">
        <v>63</v>
      </c>
      <c r="O2312" s="2">
        <v>23.87</v>
      </c>
      <c r="P2312" s="2">
        <v>63.35</v>
      </c>
      <c r="Q2312" s="2">
        <v>88.45</v>
      </c>
      <c r="R2312" s="2">
        <v>195.58</v>
      </c>
      <c r="S2312" s="2">
        <v>195.58</v>
      </c>
      <c r="T2312" s="2">
        <v>23.12</v>
      </c>
      <c r="U2312" s="2">
        <v>210</v>
      </c>
      <c r="V2312" s="2" t="s">
        <v>28</v>
      </c>
      <c r="W2312" s="2" t="s">
        <v>4399</v>
      </c>
      <c r="X2312" s="2" t="str">
        <f>V2312</f>
        <v>No</v>
      </c>
      <c r="Y2312" s="2" t="s">
        <v>4401</v>
      </c>
      <c r="Z2312" s="2" t="s">
        <v>4469</v>
      </c>
    </row>
    <row r="2313" spans="1:26" x14ac:dyDescent="0.25">
      <c r="A2313">
        <v>2312</v>
      </c>
      <c r="B2313" t="s">
        <v>2334</v>
      </c>
      <c r="C2313" s="1">
        <v>27570</v>
      </c>
      <c r="D2313" t="s">
        <v>23</v>
      </c>
      <c r="E2313" s="2" t="s">
        <v>772</v>
      </c>
      <c r="F2313" s="2" t="s">
        <v>34</v>
      </c>
      <c r="G2313" s="2" t="s">
        <v>26</v>
      </c>
      <c r="H2313" s="3">
        <v>36196</v>
      </c>
      <c r="I2313" s="2">
        <v>1998</v>
      </c>
      <c r="J2313" s="2">
        <v>2003</v>
      </c>
      <c r="K2313" s="3">
        <v>43677</v>
      </c>
      <c r="L2313" s="2">
        <v>0</v>
      </c>
      <c r="M2313" s="2" t="s">
        <v>28</v>
      </c>
      <c r="N2313" s="2">
        <v>44</v>
      </c>
      <c r="O2313" s="2">
        <v>23.62</v>
      </c>
      <c r="P2313" s="2">
        <v>44.1</v>
      </c>
      <c r="Q2313" s="2">
        <v>86.18</v>
      </c>
      <c r="R2313" s="2">
        <v>195.58</v>
      </c>
      <c r="S2313" s="2">
        <v>195.58</v>
      </c>
      <c r="T2313" s="2">
        <v>22.53</v>
      </c>
      <c r="U2313" s="2">
        <v>212</v>
      </c>
      <c r="V2313" s="2" t="s">
        <v>28</v>
      </c>
      <c r="X2313" s="2"/>
      <c r="Y2313" s="2"/>
    </row>
    <row r="2314" spans="1:26" x14ac:dyDescent="0.25">
      <c r="A2314">
        <v>2313</v>
      </c>
      <c r="B2314" t="s">
        <v>2335</v>
      </c>
      <c r="C2314" s="1">
        <v>18285</v>
      </c>
      <c r="D2314" t="s">
        <v>23</v>
      </c>
      <c r="E2314" s="2" t="s">
        <v>169</v>
      </c>
      <c r="F2314" s="2" t="s">
        <v>34</v>
      </c>
      <c r="G2314" s="2" t="s">
        <v>30</v>
      </c>
      <c r="H2314" s="3">
        <v>26289</v>
      </c>
      <c r="I2314" s="2">
        <v>1971</v>
      </c>
      <c r="J2314" s="2">
        <v>1972</v>
      </c>
      <c r="K2314" s="3">
        <v>30382</v>
      </c>
      <c r="L2314" s="2">
        <v>1</v>
      </c>
      <c r="M2314" s="2" t="s">
        <v>27</v>
      </c>
      <c r="N2314" s="2">
        <v>33</v>
      </c>
      <c r="O2314" s="2">
        <v>21.91</v>
      </c>
      <c r="P2314" s="2">
        <v>33.119999999999997</v>
      </c>
      <c r="Q2314" s="2">
        <v>95.25</v>
      </c>
      <c r="R2314" s="2">
        <v>195.58</v>
      </c>
      <c r="S2314" s="2">
        <v>195.58</v>
      </c>
      <c r="T2314" s="2">
        <v>24.9</v>
      </c>
      <c r="U2314" s="2">
        <v>18</v>
      </c>
      <c r="V2314" s="2" t="s">
        <v>28</v>
      </c>
      <c r="W2314" s="2" t="s">
        <v>4395</v>
      </c>
      <c r="X2314" s="2" t="str">
        <f>V2314</f>
        <v>No</v>
      </c>
      <c r="Y2314" s="2" t="s">
        <v>4626</v>
      </c>
      <c r="Z2314" s="2" t="s">
        <v>4435</v>
      </c>
    </row>
    <row r="2315" spans="1:26" x14ac:dyDescent="0.25">
      <c r="A2315">
        <v>2314</v>
      </c>
      <c r="B2315" t="s">
        <v>2336</v>
      </c>
      <c r="C2315" s="1">
        <v>9072</v>
      </c>
      <c r="D2315" t="s">
        <v>23</v>
      </c>
      <c r="E2315" s="2" t="s">
        <v>169</v>
      </c>
      <c r="F2315" s="2" t="s">
        <v>34</v>
      </c>
      <c r="G2315" s="2" t="s">
        <v>30</v>
      </c>
      <c r="H2315" s="3">
        <v>18203</v>
      </c>
      <c r="I2315" s="2">
        <v>1949</v>
      </c>
      <c r="J2315" s="2">
        <v>1950</v>
      </c>
      <c r="K2315" s="3">
        <v>38290</v>
      </c>
      <c r="L2315" s="2">
        <v>1</v>
      </c>
      <c r="M2315" s="2" t="s">
        <v>27</v>
      </c>
      <c r="N2315" s="2">
        <v>79</v>
      </c>
      <c r="O2315" s="2">
        <v>25</v>
      </c>
      <c r="P2315" s="2">
        <v>79.989999999999995</v>
      </c>
      <c r="Q2315" s="2">
        <v>79.38</v>
      </c>
      <c r="R2315" s="2">
        <v>195.58</v>
      </c>
      <c r="S2315" s="2">
        <v>195.58</v>
      </c>
      <c r="T2315" s="2">
        <v>20.75</v>
      </c>
      <c r="U2315" s="2">
        <v>9</v>
      </c>
      <c r="V2315" s="2" t="s">
        <v>28</v>
      </c>
      <c r="W2315" s="2" t="s">
        <v>4384</v>
      </c>
      <c r="X2315" s="2" t="str">
        <f>V2315</f>
        <v>No</v>
      </c>
      <c r="Y2315" s="2" t="s">
        <v>4392</v>
      </c>
      <c r="Z2315" s="2" t="s">
        <v>4896</v>
      </c>
    </row>
    <row r="2316" spans="1:26" x14ac:dyDescent="0.25">
      <c r="A2316">
        <v>2315</v>
      </c>
      <c r="B2316" t="s">
        <v>2337</v>
      </c>
      <c r="C2316" s="1">
        <v>7162</v>
      </c>
      <c r="D2316" t="s">
        <v>23</v>
      </c>
      <c r="E2316" s="2" t="s">
        <v>121</v>
      </c>
      <c r="F2316" s="2" t="s">
        <v>34</v>
      </c>
      <c r="G2316" s="2" t="s">
        <v>30</v>
      </c>
      <c r="H2316" s="3">
        <v>17108</v>
      </c>
      <c r="I2316" s="2">
        <v>1946</v>
      </c>
      <c r="J2316" s="2">
        <v>1950</v>
      </c>
      <c r="K2316" s="3">
        <v>21811</v>
      </c>
      <c r="L2316" s="2">
        <v>1</v>
      </c>
      <c r="M2316" s="2" t="s">
        <v>27</v>
      </c>
      <c r="N2316" s="2">
        <v>40</v>
      </c>
      <c r="O2316" s="2">
        <v>27.23</v>
      </c>
      <c r="P2316" s="2">
        <v>40.11</v>
      </c>
      <c r="Q2316" s="2">
        <v>88.45</v>
      </c>
      <c r="R2316" s="2">
        <v>195.58</v>
      </c>
      <c r="S2316" s="2">
        <v>195.58</v>
      </c>
      <c r="T2316" s="2">
        <v>23.12</v>
      </c>
      <c r="U2316" s="2">
        <v>196</v>
      </c>
      <c r="V2316" s="2" t="s">
        <v>28</v>
      </c>
      <c r="W2316" s="2" t="s">
        <v>4402</v>
      </c>
      <c r="X2316" s="2" t="str">
        <f>V2316</f>
        <v>No</v>
      </c>
      <c r="Y2316" s="2" t="s">
        <v>4643</v>
      </c>
      <c r="Z2316" s="2" t="s">
        <v>4902</v>
      </c>
    </row>
    <row r="2317" spans="1:26" x14ac:dyDescent="0.25">
      <c r="A2317">
        <v>2316</v>
      </c>
      <c r="B2317" t="s">
        <v>2338</v>
      </c>
      <c r="C2317" s="1">
        <v>32681</v>
      </c>
      <c r="D2317" t="s">
        <v>23</v>
      </c>
      <c r="E2317" s="2" t="s">
        <v>772</v>
      </c>
      <c r="F2317" s="2" t="s">
        <v>25</v>
      </c>
      <c r="G2317" s="2" t="s">
        <v>30</v>
      </c>
      <c r="H2317" s="3">
        <v>41958</v>
      </c>
      <c r="I2317" s="2">
        <v>2014</v>
      </c>
      <c r="J2317" s="2">
        <v>2015</v>
      </c>
      <c r="K2317" s="3">
        <v>43677</v>
      </c>
      <c r="L2317" s="2">
        <v>0</v>
      </c>
      <c r="M2317" s="2" t="s">
        <v>28</v>
      </c>
      <c r="N2317" s="2">
        <v>30</v>
      </c>
      <c r="O2317" s="2">
        <v>25.4</v>
      </c>
      <c r="P2317" s="2">
        <v>30.11</v>
      </c>
      <c r="Q2317" s="2">
        <v>90.72</v>
      </c>
      <c r="R2317" s="2">
        <v>195.58</v>
      </c>
      <c r="S2317" s="2">
        <v>195.58</v>
      </c>
      <c r="T2317" s="2">
        <v>23.72</v>
      </c>
      <c r="U2317" s="2">
        <v>8</v>
      </c>
      <c r="V2317" s="2" t="s">
        <v>27</v>
      </c>
      <c r="X2317" s="2"/>
      <c r="Y2317" s="2"/>
    </row>
    <row r="2318" spans="1:26" x14ac:dyDescent="0.25">
      <c r="A2318">
        <v>2317</v>
      </c>
      <c r="B2318" t="s">
        <v>2339</v>
      </c>
      <c r="C2318" s="1">
        <v>26949</v>
      </c>
      <c r="D2318" t="s">
        <v>23</v>
      </c>
      <c r="E2318" s="2" t="s">
        <v>1363</v>
      </c>
      <c r="F2318" s="2" t="s">
        <v>34</v>
      </c>
      <c r="G2318" s="2" t="s">
        <v>26</v>
      </c>
      <c r="H2318" s="3">
        <v>35377</v>
      </c>
      <c r="I2318" s="2">
        <v>1996</v>
      </c>
      <c r="J2318" s="2">
        <v>1997</v>
      </c>
      <c r="K2318" s="3">
        <v>43677</v>
      </c>
      <c r="L2318" s="2">
        <v>0</v>
      </c>
      <c r="M2318" s="2" t="s">
        <v>28</v>
      </c>
      <c r="N2318" s="2">
        <v>45</v>
      </c>
      <c r="O2318" s="2">
        <v>23.07</v>
      </c>
      <c r="P2318" s="2">
        <v>45.8</v>
      </c>
      <c r="Q2318" s="2">
        <v>97.52</v>
      </c>
      <c r="R2318" s="2">
        <v>195.58</v>
      </c>
      <c r="S2318" s="2">
        <v>195.58</v>
      </c>
      <c r="T2318" s="2">
        <v>25.49</v>
      </c>
      <c r="U2318" s="2">
        <v>15</v>
      </c>
      <c r="V2318" s="2" t="s">
        <v>28</v>
      </c>
      <c r="X2318" s="2"/>
      <c r="Y2318" s="2"/>
    </row>
    <row r="2319" spans="1:26" x14ac:dyDescent="0.25">
      <c r="A2319">
        <v>2318</v>
      </c>
      <c r="B2319" t="s">
        <v>2340</v>
      </c>
      <c r="C2319" s="1">
        <v>24435</v>
      </c>
      <c r="D2319" t="s">
        <v>23</v>
      </c>
      <c r="E2319" s="2" t="s">
        <v>772</v>
      </c>
      <c r="F2319" s="2" t="s">
        <v>34</v>
      </c>
      <c r="G2319" s="2" t="s">
        <v>26</v>
      </c>
      <c r="H2319" s="3">
        <v>32452</v>
      </c>
      <c r="I2319" s="2">
        <v>1988</v>
      </c>
      <c r="J2319" s="2">
        <v>1998</v>
      </c>
      <c r="K2319" s="3">
        <v>43677</v>
      </c>
      <c r="L2319" s="2">
        <v>0</v>
      </c>
      <c r="M2319" s="2" t="s">
        <v>28</v>
      </c>
      <c r="N2319" s="2">
        <v>52</v>
      </c>
      <c r="O2319" s="2">
        <v>21.95</v>
      </c>
      <c r="P2319" s="2">
        <v>52.68</v>
      </c>
      <c r="Q2319" s="2">
        <v>99.79</v>
      </c>
      <c r="R2319" s="2">
        <v>195.58</v>
      </c>
      <c r="S2319" s="2">
        <v>195.58</v>
      </c>
      <c r="T2319" s="2">
        <v>26.09</v>
      </c>
      <c r="U2319" s="2">
        <v>441</v>
      </c>
      <c r="V2319" s="2" t="s">
        <v>28</v>
      </c>
      <c r="X2319" s="2"/>
      <c r="Y2319" s="2"/>
    </row>
    <row r="2320" spans="1:26" x14ac:dyDescent="0.25">
      <c r="A2320">
        <v>2319</v>
      </c>
      <c r="B2320" t="s">
        <v>2341</v>
      </c>
      <c r="C2320" s="1">
        <v>22187</v>
      </c>
      <c r="D2320" t="s">
        <v>23</v>
      </c>
      <c r="E2320" s="2" t="s">
        <v>1363</v>
      </c>
      <c r="F2320" s="2" t="s">
        <v>34</v>
      </c>
      <c r="G2320" s="2" t="s">
        <v>26</v>
      </c>
      <c r="H2320" s="3">
        <v>30257</v>
      </c>
      <c r="I2320" s="2">
        <v>1982</v>
      </c>
      <c r="J2320" s="2">
        <v>1984</v>
      </c>
      <c r="K2320" s="3">
        <v>43677</v>
      </c>
      <c r="L2320" s="2">
        <v>0</v>
      </c>
      <c r="M2320" s="2" t="s">
        <v>28</v>
      </c>
      <c r="N2320" s="2">
        <v>58</v>
      </c>
      <c r="O2320" s="2">
        <v>22.09</v>
      </c>
      <c r="P2320" s="2">
        <v>58.84</v>
      </c>
      <c r="Q2320" s="2">
        <v>88.45</v>
      </c>
      <c r="R2320" s="2">
        <v>195.58</v>
      </c>
      <c r="S2320" s="2">
        <v>195.58</v>
      </c>
      <c r="T2320" s="2">
        <v>23.12</v>
      </c>
      <c r="U2320" s="2">
        <v>87</v>
      </c>
      <c r="V2320" s="2" t="s">
        <v>28</v>
      </c>
      <c r="X2320" s="2"/>
      <c r="Y2320" s="2"/>
    </row>
    <row r="2321" spans="1:26" x14ac:dyDescent="0.25">
      <c r="A2321">
        <v>2320</v>
      </c>
      <c r="B2321" t="s">
        <v>2342</v>
      </c>
      <c r="C2321" s="1">
        <v>23341</v>
      </c>
      <c r="D2321" t="s">
        <v>23</v>
      </c>
      <c r="E2321" s="2" t="s">
        <v>772</v>
      </c>
      <c r="F2321" s="2" t="s">
        <v>34</v>
      </c>
      <c r="G2321" s="2" t="s">
        <v>26</v>
      </c>
      <c r="H2321" s="3">
        <v>33235</v>
      </c>
      <c r="I2321" s="2">
        <v>1990</v>
      </c>
      <c r="J2321" s="2">
        <v>2001</v>
      </c>
      <c r="K2321" s="3">
        <v>43677</v>
      </c>
      <c r="L2321" s="2">
        <v>0</v>
      </c>
      <c r="M2321" s="2" t="s">
        <v>28</v>
      </c>
      <c r="N2321" s="2">
        <v>55</v>
      </c>
      <c r="O2321" s="2">
        <v>27.09</v>
      </c>
      <c r="P2321" s="2">
        <v>55.68</v>
      </c>
      <c r="Q2321" s="2">
        <v>95.25</v>
      </c>
      <c r="R2321" s="2">
        <v>195.58</v>
      </c>
      <c r="S2321" s="2">
        <v>195.58</v>
      </c>
      <c r="T2321" s="2">
        <v>24.9</v>
      </c>
      <c r="U2321" s="2">
        <v>732</v>
      </c>
      <c r="V2321" s="2" t="s">
        <v>28</v>
      </c>
      <c r="X2321" s="2"/>
      <c r="Y2321" s="2"/>
    </row>
    <row r="2322" spans="1:26" x14ac:dyDescent="0.25">
      <c r="A2322">
        <v>2321</v>
      </c>
      <c r="B2322" t="s">
        <v>2343</v>
      </c>
      <c r="C2322" s="1">
        <v>13191</v>
      </c>
      <c r="D2322" t="s">
        <v>23</v>
      </c>
      <c r="E2322" s="2" t="s">
        <v>169</v>
      </c>
      <c r="F2322" s="2" t="s">
        <v>34</v>
      </c>
      <c r="G2322" s="2" t="s">
        <v>26</v>
      </c>
      <c r="H2322" s="3">
        <v>21480</v>
      </c>
      <c r="I2322" s="2">
        <v>1958</v>
      </c>
      <c r="J2322" s="2">
        <v>1960</v>
      </c>
      <c r="K2322" s="3">
        <v>40304</v>
      </c>
      <c r="L2322" s="2">
        <v>1</v>
      </c>
      <c r="M2322" s="2" t="s">
        <v>27</v>
      </c>
      <c r="N2322" s="2">
        <v>74</v>
      </c>
      <c r="O2322" s="2">
        <v>22.69</v>
      </c>
      <c r="P2322" s="2">
        <v>74.23</v>
      </c>
      <c r="Q2322" s="2">
        <v>83.91</v>
      </c>
      <c r="R2322" s="2">
        <v>195.58</v>
      </c>
      <c r="S2322" s="2">
        <v>195.58</v>
      </c>
      <c r="T2322" s="2">
        <v>21.94</v>
      </c>
      <c r="U2322" s="2">
        <v>118</v>
      </c>
      <c r="V2322" s="2" t="s">
        <v>28</v>
      </c>
      <c r="W2322" s="2" t="s">
        <v>4384</v>
      </c>
      <c r="X2322" s="2" t="str">
        <f>V2322</f>
        <v>No</v>
      </c>
      <c r="Y2322" s="2" t="s">
        <v>4386</v>
      </c>
      <c r="Z2322" s="2" t="s">
        <v>4896</v>
      </c>
    </row>
    <row r="2323" spans="1:26" x14ac:dyDescent="0.25">
      <c r="A2323">
        <v>2322</v>
      </c>
      <c r="B2323" t="s">
        <v>2344</v>
      </c>
      <c r="C2323" s="1">
        <v>25848</v>
      </c>
      <c r="D2323" t="s">
        <v>23</v>
      </c>
      <c r="E2323" s="2" t="s">
        <v>1363</v>
      </c>
      <c r="F2323" s="2" t="s">
        <v>34</v>
      </c>
      <c r="G2323" s="2" t="s">
        <v>26</v>
      </c>
      <c r="H2323" s="3">
        <v>34342</v>
      </c>
      <c r="I2323" s="2">
        <v>1993</v>
      </c>
      <c r="J2323" s="2">
        <v>1998</v>
      </c>
      <c r="K2323" s="3">
        <v>43677</v>
      </c>
      <c r="L2323" s="2">
        <v>0</v>
      </c>
      <c r="M2323" s="2" t="s">
        <v>28</v>
      </c>
      <c r="N2323" s="2">
        <v>48</v>
      </c>
      <c r="O2323" s="2">
        <v>23.26</v>
      </c>
      <c r="P2323" s="2">
        <v>48.81</v>
      </c>
      <c r="Q2323" s="2">
        <v>90.72</v>
      </c>
      <c r="R2323" s="2">
        <v>195.58</v>
      </c>
      <c r="S2323" s="2">
        <v>195.58</v>
      </c>
      <c r="T2323" s="2">
        <v>23.72</v>
      </c>
      <c r="U2323" s="2">
        <v>145</v>
      </c>
      <c r="V2323" s="2" t="s">
        <v>28</v>
      </c>
      <c r="X2323" s="2"/>
      <c r="Y2323" s="2"/>
    </row>
    <row r="2324" spans="1:26" x14ac:dyDescent="0.25">
      <c r="A2324">
        <v>2323</v>
      </c>
      <c r="B2324" t="s">
        <v>2345</v>
      </c>
      <c r="C2324" s="1">
        <v>30190</v>
      </c>
      <c r="D2324" t="s">
        <v>23</v>
      </c>
      <c r="E2324" s="2" t="s">
        <v>169</v>
      </c>
      <c r="F2324" s="2" t="s">
        <v>34</v>
      </c>
      <c r="G2324" s="2" t="s">
        <v>26</v>
      </c>
      <c r="H2324" s="3">
        <v>38366</v>
      </c>
      <c r="I2324" s="2">
        <v>2004</v>
      </c>
      <c r="J2324" s="2">
        <v>2012</v>
      </c>
      <c r="K2324" s="3">
        <v>43677</v>
      </c>
      <c r="L2324" s="2">
        <v>0</v>
      </c>
      <c r="M2324" s="2" t="s">
        <v>28</v>
      </c>
      <c r="N2324" s="2">
        <v>36</v>
      </c>
      <c r="O2324" s="2">
        <v>22.38</v>
      </c>
      <c r="P2324" s="2">
        <v>36.93</v>
      </c>
      <c r="Q2324" s="2">
        <v>104.33</v>
      </c>
      <c r="R2324" s="2">
        <v>195.58</v>
      </c>
      <c r="S2324" s="2">
        <v>195.58</v>
      </c>
      <c r="T2324" s="2">
        <v>27.27</v>
      </c>
      <c r="U2324" s="2">
        <v>14</v>
      </c>
      <c r="V2324" s="2" t="s">
        <v>28</v>
      </c>
      <c r="X2324" s="2" t="str">
        <f>V2324</f>
        <v>No</v>
      </c>
      <c r="Y2324" s="2" t="s">
        <v>4420</v>
      </c>
    </row>
    <row r="2325" spans="1:26" x14ac:dyDescent="0.25">
      <c r="A2325">
        <v>2324</v>
      </c>
      <c r="B2325" t="s">
        <v>2346</v>
      </c>
      <c r="C2325" s="1">
        <v>6504</v>
      </c>
      <c r="D2325" t="s">
        <v>23</v>
      </c>
      <c r="E2325" s="2" t="s">
        <v>121</v>
      </c>
      <c r="F2325" s="2" t="s">
        <v>34</v>
      </c>
      <c r="G2325" s="2" t="s">
        <v>30</v>
      </c>
      <c r="H2325" s="3">
        <v>18238</v>
      </c>
      <c r="I2325" s="2">
        <v>1949</v>
      </c>
      <c r="J2325" s="2">
        <v>1950</v>
      </c>
      <c r="K2325" s="3">
        <v>35008</v>
      </c>
      <c r="L2325" s="2">
        <v>1</v>
      </c>
      <c r="M2325" s="2" t="s">
        <v>27</v>
      </c>
      <c r="N2325" s="2">
        <v>78</v>
      </c>
      <c r="O2325" s="2">
        <v>32.130000000000003</v>
      </c>
      <c r="P2325" s="2">
        <v>78.040000000000006</v>
      </c>
      <c r="Q2325" s="2">
        <v>92.99</v>
      </c>
      <c r="R2325" s="2">
        <v>195.58</v>
      </c>
      <c r="S2325" s="2">
        <v>195.58</v>
      </c>
      <c r="T2325" s="2">
        <v>24.31</v>
      </c>
      <c r="U2325" s="2">
        <v>46</v>
      </c>
      <c r="V2325" s="2" t="s">
        <v>28</v>
      </c>
      <c r="W2325" s="2" t="s">
        <v>4399</v>
      </c>
      <c r="X2325" s="2" t="str">
        <f>V2325</f>
        <v>No</v>
      </c>
      <c r="Y2325" s="2" t="s">
        <v>4401</v>
      </c>
      <c r="Z2325" s="2" t="s">
        <v>4469</v>
      </c>
    </row>
    <row r="2326" spans="1:26" x14ac:dyDescent="0.25">
      <c r="A2326">
        <v>2325</v>
      </c>
      <c r="B2326" t="s">
        <v>2347</v>
      </c>
      <c r="C2326" s="1">
        <v>16181</v>
      </c>
      <c r="D2326" t="s">
        <v>23</v>
      </c>
      <c r="E2326" s="2" t="s">
        <v>280</v>
      </c>
      <c r="F2326" s="2" t="s">
        <v>34</v>
      </c>
      <c r="G2326" s="2" t="s">
        <v>30</v>
      </c>
      <c r="H2326" s="3">
        <v>24030</v>
      </c>
      <c r="I2326" s="2">
        <v>1965</v>
      </c>
      <c r="J2326" s="2">
        <v>1977</v>
      </c>
      <c r="K2326" s="3">
        <v>43677</v>
      </c>
      <c r="L2326" s="2">
        <v>0</v>
      </c>
      <c r="M2326" s="2" t="s">
        <v>28</v>
      </c>
      <c r="N2326" s="2">
        <v>75</v>
      </c>
      <c r="O2326" s="2">
        <v>21.49</v>
      </c>
      <c r="P2326" s="2">
        <v>75.28</v>
      </c>
      <c r="Q2326" s="2">
        <v>88.45</v>
      </c>
      <c r="R2326" s="2">
        <v>195.58</v>
      </c>
      <c r="S2326" s="2">
        <v>195.58</v>
      </c>
      <c r="T2326" s="2">
        <v>23.12</v>
      </c>
      <c r="U2326" s="2">
        <v>766</v>
      </c>
      <c r="V2326" s="2" t="s">
        <v>28</v>
      </c>
      <c r="X2326" s="2"/>
      <c r="Y2326" s="2"/>
    </row>
    <row r="2327" spans="1:26" x14ac:dyDescent="0.25">
      <c r="A2327">
        <v>2326</v>
      </c>
      <c r="B2327" t="s">
        <v>2348</v>
      </c>
      <c r="C2327" s="1">
        <v>8787</v>
      </c>
      <c r="D2327" t="s">
        <v>23</v>
      </c>
      <c r="E2327" s="2" t="s">
        <v>80</v>
      </c>
      <c r="F2327" s="2" t="s">
        <v>34</v>
      </c>
      <c r="G2327" s="2" t="s">
        <v>30</v>
      </c>
      <c r="H2327" s="3">
        <v>17867</v>
      </c>
      <c r="I2327" s="2">
        <v>1948</v>
      </c>
      <c r="J2327" s="2">
        <v>1949</v>
      </c>
      <c r="K2327" s="3">
        <v>41316</v>
      </c>
      <c r="L2327" s="2">
        <v>1</v>
      </c>
      <c r="M2327" s="2" t="s">
        <v>27</v>
      </c>
      <c r="N2327" s="2">
        <v>89</v>
      </c>
      <c r="O2327" s="2">
        <v>24.86</v>
      </c>
      <c r="P2327" s="2">
        <v>89.06</v>
      </c>
      <c r="Q2327" s="2">
        <v>90.72</v>
      </c>
      <c r="R2327" s="2">
        <v>195.58</v>
      </c>
      <c r="S2327" s="2">
        <v>195.58</v>
      </c>
      <c r="T2327" s="2">
        <v>23.72</v>
      </c>
      <c r="U2327" s="2">
        <v>23</v>
      </c>
      <c r="V2327" s="2" t="s">
        <v>27</v>
      </c>
      <c r="W2327" s="2" t="s">
        <v>4399</v>
      </c>
      <c r="X2327" s="2" t="str">
        <f>V2327</f>
        <v>Yes</v>
      </c>
      <c r="Y2327" s="2" t="s">
        <v>4401</v>
      </c>
      <c r="Z2327" s="2" t="s">
        <v>4469</v>
      </c>
    </row>
    <row r="2328" spans="1:26" x14ac:dyDescent="0.25">
      <c r="A2328">
        <v>2327</v>
      </c>
      <c r="B2328" t="s">
        <v>2349</v>
      </c>
      <c r="C2328" s="1">
        <v>28802</v>
      </c>
      <c r="D2328" t="s">
        <v>23</v>
      </c>
      <c r="E2328" s="2" t="s">
        <v>1363</v>
      </c>
      <c r="F2328" s="2" t="s">
        <v>34</v>
      </c>
      <c r="G2328" s="2" t="s">
        <v>26</v>
      </c>
      <c r="H2328" s="3">
        <v>37244</v>
      </c>
      <c r="I2328" s="2">
        <v>2001</v>
      </c>
      <c r="J2328" s="2">
        <v>2012</v>
      </c>
      <c r="K2328" s="3">
        <v>43677</v>
      </c>
      <c r="L2328" s="2">
        <v>0</v>
      </c>
      <c r="M2328" s="2" t="s">
        <v>28</v>
      </c>
      <c r="N2328" s="2">
        <v>40</v>
      </c>
      <c r="O2328" s="2">
        <v>23.11</v>
      </c>
      <c r="P2328" s="2">
        <v>40.729999999999997</v>
      </c>
      <c r="Q2328" s="2">
        <v>99.79</v>
      </c>
      <c r="R2328" s="2">
        <v>195.58</v>
      </c>
      <c r="S2328" s="2">
        <v>195.58</v>
      </c>
      <c r="T2328" s="2">
        <v>26.09</v>
      </c>
      <c r="U2328" s="2">
        <v>562</v>
      </c>
      <c r="V2328" s="2" t="s">
        <v>28</v>
      </c>
      <c r="X2328" s="2"/>
      <c r="Y2328" s="2"/>
    </row>
    <row r="2329" spans="1:26" x14ac:dyDescent="0.25">
      <c r="A2329">
        <v>2328</v>
      </c>
      <c r="B2329" t="s">
        <v>2350</v>
      </c>
      <c r="C2329" s="1">
        <v>32681</v>
      </c>
      <c r="D2329" t="s">
        <v>23</v>
      </c>
      <c r="E2329" s="2" t="s">
        <v>169</v>
      </c>
      <c r="F2329" s="2" t="s">
        <v>25</v>
      </c>
      <c r="G2329" s="2" t="s">
        <v>26</v>
      </c>
      <c r="H2329" s="3">
        <v>40545</v>
      </c>
      <c r="I2329" s="2">
        <v>2010</v>
      </c>
      <c r="J2329" s="2">
        <v>2012</v>
      </c>
      <c r="K2329" s="3">
        <v>43677</v>
      </c>
      <c r="L2329" s="2">
        <v>0</v>
      </c>
      <c r="M2329" s="2" t="s">
        <v>28</v>
      </c>
      <c r="N2329" s="2">
        <v>30</v>
      </c>
      <c r="O2329" s="2">
        <v>21.53</v>
      </c>
      <c r="P2329" s="2">
        <v>30.11</v>
      </c>
      <c r="Q2329" s="2">
        <v>95.25</v>
      </c>
      <c r="R2329" s="2">
        <v>195.58</v>
      </c>
      <c r="S2329" s="2">
        <v>195.58</v>
      </c>
      <c r="T2329" s="2">
        <v>24.9</v>
      </c>
      <c r="U2329" s="2">
        <v>51</v>
      </c>
      <c r="V2329" s="2" t="s">
        <v>28</v>
      </c>
      <c r="X2329" s="2"/>
      <c r="Y2329" s="2"/>
    </row>
    <row r="2330" spans="1:26" x14ac:dyDescent="0.25">
      <c r="A2330">
        <v>2329</v>
      </c>
      <c r="B2330" t="s">
        <v>2351</v>
      </c>
      <c r="C2330" s="1">
        <v>29866</v>
      </c>
      <c r="D2330" t="s">
        <v>23</v>
      </c>
      <c r="E2330" s="2" t="s">
        <v>1363</v>
      </c>
      <c r="F2330" s="2" t="s">
        <v>34</v>
      </c>
      <c r="G2330" s="2" t="s">
        <v>26</v>
      </c>
      <c r="H2330" s="3">
        <v>39039</v>
      </c>
      <c r="I2330" s="2">
        <v>2006</v>
      </c>
      <c r="J2330" s="2">
        <v>2009</v>
      </c>
      <c r="K2330" s="3">
        <v>43677</v>
      </c>
      <c r="L2330" s="2">
        <v>0</v>
      </c>
      <c r="M2330" s="2" t="s">
        <v>28</v>
      </c>
      <c r="N2330" s="2">
        <v>37</v>
      </c>
      <c r="O2330" s="2">
        <v>25.11</v>
      </c>
      <c r="P2330" s="2">
        <v>37.81</v>
      </c>
      <c r="Q2330" s="2">
        <v>99.79</v>
      </c>
      <c r="R2330" s="2">
        <v>195.58</v>
      </c>
      <c r="S2330" s="2">
        <v>195.58</v>
      </c>
      <c r="T2330" s="2">
        <v>26.09</v>
      </c>
      <c r="U2330" s="2">
        <v>11</v>
      </c>
      <c r="V2330" s="2" t="s">
        <v>27</v>
      </c>
      <c r="X2330" s="2"/>
      <c r="Y2330" s="2"/>
    </row>
    <row r="2331" spans="1:26" x14ac:dyDescent="0.25">
      <c r="A2331">
        <v>2330</v>
      </c>
      <c r="B2331" t="s">
        <v>2352</v>
      </c>
      <c r="C2331" s="1">
        <v>7916</v>
      </c>
      <c r="D2331" t="s">
        <v>23</v>
      </c>
      <c r="E2331" s="2" t="s">
        <v>169</v>
      </c>
      <c r="F2331" s="2" t="s">
        <v>34</v>
      </c>
      <c r="G2331" s="2" t="s">
        <v>30</v>
      </c>
      <c r="H2331" s="3">
        <v>17116</v>
      </c>
      <c r="I2331" s="2">
        <v>1946</v>
      </c>
      <c r="J2331" s="2">
        <v>1947</v>
      </c>
      <c r="K2331" s="3">
        <v>38695</v>
      </c>
      <c r="L2331" s="2">
        <v>1</v>
      </c>
      <c r="M2331" s="2" t="s">
        <v>27</v>
      </c>
      <c r="N2331" s="2">
        <v>84</v>
      </c>
      <c r="O2331" s="2">
        <v>25.19</v>
      </c>
      <c r="P2331" s="2">
        <v>84.27</v>
      </c>
      <c r="Q2331" s="2">
        <v>83.91</v>
      </c>
      <c r="R2331" s="2">
        <v>195.58</v>
      </c>
      <c r="S2331" s="2">
        <v>195.58</v>
      </c>
      <c r="T2331" s="2">
        <v>21.94</v>
      </c>
      <c r="U2331" s="2">
        <v>51</v>
      </c>
      <c r="V2331" s="2" t="s">
        <v>28</v>
      </c>
      <c r="W2331" s="2" t="s">
        <v>4399</v>
      </c>
      <c r="X2331" s="2" t="str">
        <f>V2331</f>
        <v>No</v>
      </c>
      <c r="Y2331" s="2" t="s">
        <v>4401</v>
      </c>
      <c r="Z2331" s="2" t="s">
        <v>4469</v>
      </c>
    </row>
    <row r="2332" spans="1:26" x14ac:dyDescent="0.25">
      <c r="A2332">
        <v>2331</v>
      </c>
      <c r="B2332" t="s">
        <v>2353</v>
      </c>
      <c r="C2332" s="1">
        <v>22686</v>
      </c>
      <c r="D2332" t="s">
        <v>23</v>
      </c>
      <c r="E2332" s="2" t="s">
        <v>280</v>
      </c>
      <c r="F2332" s="2" t="s">
        <v>34</v>
      </c>
      <c r="G2332" s="2" t="s">
        <v>26</v>
      </c>
      <c r="H2332" s="3">
        <v>30982</v>
      </c>
      <c r="I2332" s="2">
        <v>1984</v>
      </c>
      <c r="J2332" s="2">
        <v>1988</v>
      </c>
      <c r="K2332" s="3">
        <v>43677</v>
      </c>
      <c r="L2332" s="2">
        <v>0</v>
      </c>
      <c r="M2332" s="2" t="s">
        <v>28</v>
      </c>
      <c r="N2332" s="2">
        <v>57</v>
      </c>
      <c r="O2332" s="2">
        <v>22.71</v>
      </c>
      <c r="P2332" s="2">
        <v>57.47</v>
      </c>
      <c r="Q2332" s="2">
        <v>99.79</v>
      </c>
      <c r="R2332" s="2">
        <v>195.58</v>
      </c>
      <c r="S2332" s="2">
        <v>195.58</v>
      </c>
      <c r="T2332" s="2">
        <v>26.09</v>
      </c>
      <c r="U2332" s="2">
        <v>184</v>
      </c>
      <c r="V2332" s="2" t="s">
        <v>28</v>
      </c>
      <c r="X2332" s="2"/>
      <c r="Y2332" s="2"/>
    </row>
    <row r="2333" spans="1:26" x14ac:dyDescent="0.25">
      <c r="A2333">
        <v>2332</v>
      </c>
      <c r="B2333" t="s">
        <v>2354</v>
      </c>
      <c r="C2333" s="1">
        <v>16107</v>
      </c>
      <c r="D2333" t="s">
        <v>23</v>
      </c>
      <c r="E2333" s="2" t="s">
        <v>169</v>
      </c>
      <c r="F2333" s="2" t="s">
        <v>34</v>
      </c>
      <c r="G2333" s="2" t="s">
        <v>30</v>
      </c>
      <c r="H2333" s="3">
        <v>24763</v>
      </c>
      <c r="I2333" s="2">
        <v>1967</v>
      </c>
      <c r="J2333" s="2">
        <v>1968</v>
      </c>
      <c r="K2333" s="3">
        <v>38695</v>
      </c>
      <c r="L2333" s="2">
        <v>1</v>
      </c>
      <c r="M2333" s="2" t="s">
        <v>27</v>
      </c>
      <c r="N2333" s="2">
        <v>61</v>
      </c>
      <c r="O2333" s="2">
        <v>23.7</v>
      </c>
      <c r="P2333" s="2">
        <v>61.84</v>
      </c>
      <c r="Q2333" s="2">
        <v>92.99</v>
      </c>
      <c r="R2333" s="2">
        <v>195.58</v>
      </c>
      <c r="S2333" s="2">
        <v>195.58</v>
      </c>
      <c r="T2333" s="2">
        <v>24.31</v>
      </c>
      <c r="U2333" s="2">
        <v>19</v>
      </c>
      <c r="V2333" s="2" t="s">
        <v>28</v>
      </c>
      <c r="W2333" s="2" t="s">
        <v>4399</v>
      </c>
      <c r="X2333" s="2" t="str">
        <f>V2333</f>
        <v>No</v>
      </c>
      <c r="Y2333" s="2" t="s">
        <v>4401</v>
      </c>
      <c r="Z2333" s="2" t="s">
        <v>4469</v>
      </c>
    </row>
    <row r="2334" spans="1:26" x14ac:dyDescent="0.25">
      <c r="A2334">
        <v>2333</v>
      </c>
      <c r="B2334" t="s">
        <v>2355</v>
      </c>
      <c r="C2334" s="1">
        <v>8474</v>
      </c>
      <c r="D2334" t="s">
        <v>23</v>
      </c>
      <c r="E2334" s="2" t="s">
        <v>121</v>
      </c>
      <c r="F2334" s="2" t="s">
        <v>34</v>
      </c>
      <c r="G2334" s="2" t="s">
        <v>30</v>
      </c>
      <c r="H2334" s="3">
        <v>17107</v>
      </c>
      <c r="I2334" s="2">
        <v>1946</v>
      </c>
      <c r="J2334" s="2">
        <v>1949</v>
      </c>
      <c r="K2334" s="3">
        <v>30520</v>
      </c>
      <c r="L2334" s="2">
        <v>1</v>
      </c>
      <c r="M2334" s="2" t="s">
        <v>27</v>
      </c>
      <c r="N2334" s="2">
        <v>60</v>
      </c>
      <c r="O2334" s="2">
        <v>23.64</v>
      </c>
      <c r="P2334" s="2">
        <v>60.36</v>
      </c>
      <c r="Q2334" s="2">
        <v>86.18</v>
      </c>
      <c r="R2334" s="2">
        <v>195.58</v>
      </c>
      <c r="S2334" s="2">
        <v>195.58</v>
      </c>
      <c r="T2334" s="2">
        <v>22.53</v>
      </c>
      <c r="U2334" s="2">
        <v>78</v>
      </c>
      <c r="V2334" s="2" t="s">
        <v>28</v>
      </c>
      <c r="W2334" s="2" t="s">
        <v>4399</v>
      </c>
      <c r="X2334" s="2" t="str">
        <f>V2334</f>
        <v>No</v>
      </c>
      <c r="Y2334" s="2" t="s">
        <v>4401</v>
      </c>
      <c r="Z2334" s="2" t="s">
        <v>4469</v>
      </c>
    </row>
    <row r="2335" spans="1:26" x14ac:dyDescent="0.25">
      <c r="A2335">
        <v>2334</v>
      </c>
      <c r="B2335" t="s">
        <v>2356</v>
      </c>
      <c r="C2335" s="1">
        <v>22681</v>
      </c>
      <c r="D2335" t="s">
        <v>23</v>
      </c>
      <c r="E2335" s="2" t="s">
        <v>1363</v>
      </c>
      <c r="F2335" s="2" t="s">
        <v>34</v>
      </c>
      <c r="G2335" s="2" t="s">
        <v>26</v>
      </c>
      <c r="H2335" s="3">
        <v>30982</v>
      </c>
      <c r="I2335" s="2">
        <v>1984</v>
      </c>
      <c r="J2335" s="2">
        <v>1996</v>
      </c>
      <c r="K2335" s="3">
        <v>43677</v>
      </c>
      <c r="L2335" s="2">
        <v>0</v>
      </c>
      <c r="M2335" s="2" t="s">
        <v>28</v>
      </c>
      <c r="N2335" s="2">
        <v>57</v>
      </c>
      <c r="O2335" s="2">
        <v>22.73</v>
      </c>
      <c r="P2335" s="2">
        <v>57.48</v>
      </c>
      <c r="Q2335" s="2">
        <v>83.91</v>
      </c>
      <c r="R2335" s="2">
        <v>195.58</v>
      </c>
      <c r="S2335" s="2">
        <v>195.58</v>
      </c>
      <c r="T2335" s="2">
        <v>21.94</v>
      </c>
      <c r="U2335" s="2">
        <v>893</v>
      </c>
      <c r="V2335" s="2" t="s">
        <v>28</v>
      </c>
      <c r="X2335" s="2"/>
      <c r="Y2335" s="2"/>
    </row>
    <row r="2336" spans="1:26" x14ac:dyDescent="0.25">
      <c r="A2336">
        <v>2335</v>
      </c>
      <c r="B2336" t="s">
        <v>2357</v>
      </c>
      <c r="C2336" s="1">
        <v>19437</v>
      </c>
      <c r="D2336" t="s">
        <v>23</v>
      </c>
      <c r="E2336" s="2" t="s">
        <v>1363</v>
      </c>
      <c r="F2336" s="2" t="s">
        <v>34</v>
      </c>
      <c r="G2336" s="2" t="s">
        <v>26</v>
      </c>
      <c r="H2336" s="3">
        <v>27728</v>
      </c>
      <c r="I2336" s="2">
        <v>1975</v>
      </c>
      <c r="J2336" s="2">
        <v>1976</v>
      </c>
      <c r="K2336" s="3">
        <v>43677</v>
      </c>
      <c r="L2336" s="2">
        <v>0</v>
      </c>
      <c r="M2336" s="2" t="s">
        <v>28</v>
      </c>
      <c r="N2336" s="2">
        <v>66</v>
      </c>
      <c r="O2336" s="2">
        <v>22.7</v>
      </c>
      <c r="P2336" s="2">
        <v>66.37</v>
      </c>
      <c r="Q2336" s="2">
        <v>92.99</v>
      </c>
      <c r="R2336" s="2">
        <v>195.58</v>
      </c>
      <c r="S2336" s="2">
        <v>195.58</v>
      </c>
      <c r="T2336" s="2">
        <v>24.31</v>
      </c>
      <c r="U2336" s="2">
        <v>2</v>
      </c>
      <c r="V2336" s="2" t="s">
        <v>28</v>
      </c>
      <c r="X2336" s="2"/>
      <c r="Y2336" s="2"/>
    </row>
    <row r="2337" spans="1:26" x14ac:dyDescent="0.25">
      <c r="A2337">
        <v>2336</v>
      </c>
      <c r="B2337" t="s">
        <v>2358</v>
      </c>
      <c r="C2337" s="1">
        <v>17909</v>
      </c>
      <c r="D2337" t="s">
        <v>23</v>
      </c>
      <c r="E2337" s="2" t="s">
        <v>772</v>
      </c>
      <c r="F2337" s="2" t="s">
        <v>34</v>
      </c>
      <c r="G2337" s="2" t="s">
        <v>30</v>
      </c>
      <c r="H2337" s="3">
        <v>26585</v>
      </c>
      <c r="I2337" s="2">
        <v>1972</v>
      </c>
      <c r="J2337" s="2">
        <v>1982</v>
      </c>
      <c r="K2337" s="3">
        <v>43677</v>
      </c>
      <c r="L2337" s="2">
        <v>0</v>
      </c>
      <c r="M2337" s="2" t="s">
        <v>28</v>
      </c>
      <c r="N2337" s="2">
        <v>70</v>
      </c>
      <c r="O2337" s="2">
        <v>23.75</v>
      </c>
      <c r="P2337" s="2">
        <v>70.55</v>
      </c>
      <c r="Q2337" s="2">
        <v>86.18</v>
      </c>
      <c r="R2337" s="2">
        <v>195.58</v>
      </c>
      <c r="S2337" s="2">
        <v>195.58</v>
      </c>
      <c r="T2337" s="2">
        <v>22.53</v>
      </c>
      <c r="U2337" s="2">
        <v>794</v>
      </c>
      <c r="V2337" s="2" t="s">
        <v>28</v>
      </c>
      <c r="X2337" s="2"/>
      <c r="Y2337" s="2"/>
    </row>
    <row r="2338" spans="1:26" x14ac:dyDescent="0.25">
      <c r="A2338">
        <v>2337</v>
      </c>
      <c r="B2338" t="s">
        <v>2359</v>
      </c>
      <c r="C2338" s="1">
        <v>16879</v>
      </c>
      <c r="D2338" t="s">
        <v>23</v>
      </c>
      <c r="E2338" s="2" t="s">
        <v>169</v>
      </c>
      <c r="F2338" s="2" t="s">
        <v>34</v>
      </c>
      <c r="G2338" s="2" t="s">
        <v>26</v>
      </c>
      <c r="H2338" s="3">
        <v>25130</v>
      </c>
      <c r="I2338" s="2">
        <v>1968</v>
      </c>
      <c r="J2338" s="2">
        <v>1977</v>
      </c>
      <c r="K2338" s="3">
        <v>31324</v>
      </c>
      <c r="L2338" s="2">
        <v>1</v>
      </c>
      <c r="M2338" s="2" t="s">
        <v>27</v>
      </c>
      <c r="N2338" s="2">
        <v>39</v>
      </c>
      <c r="O2338" s="2">
        <v>22.59</v>
      </c>
      <c r="P2338" s="2">
        <v>39.549999999999997</v>
      </c>
      <c r="Q2338" s="2">
        <v>95.25</v>
      </c>
      <c r="R2338" s="2">
        <v>195.58</v>
      </c>
      <c r="S2338" s="2">
        <v>195.58</v>
      </c>
      <c r="T2338" s="2">
        <v>24.9</v>
      </c>
      <c r="U2338" s="2">
        <v>524</v>
      </c>
      <c r="V2338" s="2" t="s">
        <v>28</v>
      </c>
      <c r="W2338" s="2" t="s">
        <v>4384</v>
      </c>
      <c r="X2338" s="2" t="str">
        <f>V2338</f>
        <v>No</v>
      </c>
      <c r="Y2338" s="2" t="s">
        <v>4391</v>
      </c>
      <c r="Z2338" s="2" t="s">
        <v>4896</v>
      </c>
    </row>
    <row r="2339" spans="1:26" x14ac:dyDescent="0.25">
      <c r="A2339">
        <v>2338</v>
      </c>
      <c r="B2339" t="s">
        <v>2360</v>
      </c>
      <c r="C2339" s="1">
        <v>28351</v>
      </c>
      <c r="D2339" t="s">
        <v>23</v>
      </c>
      <c r="E2339" s="2" t="s">
        <v>1363</v>
      </c>
      <c r="F2339" s="2" t="s">
        <v>34</v>
      </c>
      <c r="G2339" s="2" t="s">
        <v>30</v>
      </c>
      <c r="H2339" s="3">
        <v>37924</v>
      </c>
      <c r="I2339" s="2">
        <v>2003</v>
      </c>
      <c r="J2339" s="2">
        <v>2008</v>
      </c>
      <c r="K2339" s="3">
        <v>43677</v>
      </c>
      <c r="L2339" s="2">
        <v>0</v>
      </c>
      <c r="M2339" s="2" t="s">
        <v>28</v>
      </c>
      <c r="N2339" s="2">
        <v>41</v>
      </c>
      <c r="O2339" s="2">
        <v>26.21</v>
      </c>
      <c r="P2339" s="2">
        <v>41.96</v>
      </c>
      <c r="Q2339" s="2">
        <v>95.25</v>
      </c>
      <c r="R2339" s="2">
        <v>195.58</v>
      </c>
      <c r="S2339" s="2">
        <v>195.58</v>
      </c>
      <c r="T2339" s="2">
        <v>24.9</v>
      </c>
      <c r="U2339" s="2">
        <v>140</v>
      </c>
      <c r="V2339" s="2" t="s">
        <v>28</v>
      </c>
      <c r="X2339" s="2"/>
      <c r="Y2339" s="2"/>
    </row>
    <row r="2340" spans="1:26" x14ac:dyDescent="0.25">
      <c r="A2340">
        <v>2339</v>
      </c>
      <c r="B2340" t="s">
        <v>2361</v>
      </c>
      <c r="C2340" s="1">
        <v>33440</v>
      </c>
      <c r="D2340" t="s">
        <v>23</v>
      </c>
      <c r="E2340" s="2" t="s">
        <v>1363</v>
      </c>
      <c r="F2340" s="2" t="s">
        <v>34</v>
      </c>
      <c r="G2340" s="2" t="s">
        <v>26</v>
      </c>
      <c r="H2340" s="3">
        <v>41584</v>
      </c>
      <c r="I2340" s="2">
        <v>2013</v>
      </c>
      <c r="J2340" s="2">
        <v>2015</v>
      </c>
      <c r="K2340" s="3">
        <v>43677</v>
      </c>
      <c r="L2340" s="2">
        <v>0</v>
      </c>
      <c r="M2340" s="2" t="s">
        <v>28</v>
      </c>
      <c r="N2340" s="2">
        <v>28</v>
      </c>
      <c r="O2340" s="2">
        <v>22.3</v>
      </c>
      <c r="P2340" s="2">
        <v>28.03</v>
      </c>
      <c r="Q2340" s="2">
        <v>86.64</v>
      </c>
      <c r="R2340" s="2">
        <v>195.58</v>
      </c>
      <c r="S2340" s="2">
        <v>195.58</v>
      </c>
      <c r="T2340" s="2">
        <v>22.65</v>
      </c>
      <c r="U2340" s="2">
        <v>21</v>
      </c>
      <c r="V2340" s="2" t="s">
        <v>28</v>
      </c>
      <c r="X2340" s="2"/>
      <c r="Y2340" s="2"/>
    </row>
    <row r="2341" spans="1:26" x14ac:dyDescent="0.25">
      <c r="A2341">
        <v>2340</v>
      </c>
      <c r="B2341" t="s">
        <v>2362</v>
      </c>
      <c r="C2341" s="1">
        <v>7970</v>
      </c>
      <c r="D2341" t="s">
        <v>23</v>
      </c>
      <c r="E2341" s="2" t="s">
        <v>121</v>
      </c>
      <c r="F2341" s="2" t="s">
        <v>34</v>
      </c>
      <c r="G2341" s="2" t="s">
        <v>30</v>
      </c>
      <c r="H2341" s="3">
        <v>17113</v>
      </c>
      <c r="I2341" s="2">
        <v>1946</v>
      </c>
      <c r="J2341" s="2">
        <v>1954</v>
      </c>
      <c r="K2341" s="3">
        <v>27840</v>
      </c>
      <c r="L2341" s="2">
        <v>1</v>
      </c>
      <c r="M2341" s="2" t="s">
        <v>27</v>
      </c>
      <c r="N2341" s="2">
        <v>54</v>
      </c>
      <c r="O2341" s="2">
        <v>25.03</v>
      </c>
      <c r="P2341" s="2">
        <v>54.4</v>
      </c>
      <c r="Q2341" s="2">
        <v>86.18</v>
      </c>
      <c r="R2341" s="2">
        <v>195.58</v>
      </c>
      <c r="S2341" s="2">
        <v>195.58</v>
      </c>
      <c r="T2341" s="2">
        <v>22.53</v>
      </c>
      <c r="U2341" s="2">
        <v>489</v>
      </c>
      <c r="V2341" s="2" t="s">
        <v>28</v>
      </c>
      <c r="W2341" s="2" t="s">
        <v>4402</v>
      </c>
      <c r="X2341" s="2" t="str">
        <f>V2341</f>
        <v>No</v>
      </c>
      <c r="Y2341" s="2" t="s">
        <v>4420</v>
      </c>
      <c r="Z2341" s="2" t="s">
        <v>4902</v>
      </c>
    </row>
    <row r="2342" spans="1:26" x14ac:dyDescent="0.25">
      <c r="A2342">
        <v>2341</v>
      </c>
      <c r="B2342" t="s">
        <v>2363</v>
      </c>
      <c r="C2342" s="1">
        <v>24059</v>
      </c>
      <c r="D2342" t="s">
        <v>23</v>
      </c>
      <c r="E2342" s="2" t="s">
        <v>280</v>
      </c>
      <c r="F2342" s="2" t="s">
        <v>34</v>
      </c>
      <c r="G2342" s="2" t="s">
        <v>26</v>
      </c>
      <c r="H2342" s="3">
        <v>32097</v>
      </c>
      <c r="I2342" s="2">
        <v>1987</v>
      </c>
      <c r="J2342" s="2">
        <v>1997</v>
      </c>
      <c r="K2342" s="3">
        <v>43677</v>
      </c>
      <c r="L2342" s="2">
        <v>0</v>
      </c>
      <c r="M2342" s="2" t="s">
        <v>28</v>
      </c>
      <c r="N2342" s="2">
        <v>53</v>
      </c>
      <c r="O2342" s="2">
        <v>22.01</v>
      </c>
      <c r="P2342" s="2">
        <v>53.71</v>
      </c>
      <c r="Q2342" s="2">
        <v>95.25</v>
      </c>
      <c r="R2342" s="2">
        <v>195.58</v>
      </c>
      <c r="S2342" s="2">
        <v>195.58</v>
      </c>
      <c r="T2342" s="2">
        <v>24.9</v>
      </c>
      <c r="U2342" s="2">
        <v>649</v>
      </c>
      <c r="V2342" s="2" t="s">
        <v>28</v>
      </c>
      <c r="X2342" s="2"/>
      <c r="Y2342" s="2"/>
    </row>
    <row r="2343" spans="1:26" x14ac:dyDescent="0.25">
      <c r="A2343">
        <v>2342</v>
      </c>
      <c r="B2343" t="s">
        <v>2364</v>
      </c>
      <c r="C2343" s="1">
        <v>31086</v>
      </c>
      <c r="D2343" t="s">
        <v>23</v>
      </c>
      <c r="E2343" s="2" t="s">
        <v>1363</v>
      </c>
      <c r="F2343" s="2" t="s">
        <v>34</v>
      </c>
      <c r="G2343" s="2" t="s">
        <v>26</v>
      </c>
      <c r="H2343" s="3">
        <v>39401</v>
      </c>
      <c r="I2343" s="2">
        <v>2007</v>
      </c>
      <c r="J2343" s="2">
        <v>2009</v>
      </c>
      <c r="K2343" s="3">
        <v>43677</v>
      </c>
      <c r="L2343" s="2">
        <v>0</v>
      </c>
      <c r="M2343" s="2" t="s">
        <v>28</v>
      </c>
      <c r="N2343" s="2">
        <v>34</v>
      </c>
      <c r="O2343" s="2">
        <v>22.77</v>
      </c>
      <c r="P2343" s="2">
        <v>34.47</v>
      </c>
      <c r="Q2343" s="2">
        <v>102.06</v>
      </c>
      <c r="R2343" s="2">
        <v>195.58</v>
      </c>
      <c r="S2343" s="2">
        <v>195.58</v>
      </c>
      <c r="T2343" s="2">
        <v>26.68</v>
      </c>
      <c r="U2343" s="2">
        <v>20</v>
      </c>
      <c r="V2343" s="2" t="s">
        <v>28</v>
      </c>
      <c r="X2343" s="2"/>
      <c r="Y2343" s="2"/>
    </row>
    <row r="2344" spans="1:26" x14ac:dyDescent="0.25">
      <c r="A2344">
        <v>2343</v>
      </c>
      <c r="B2344" t="s">
        <v>2365</v>
      </c>
      <c r="C2344" s="1">
        <v>9266</v>
      </c>
      <c r="D2344" t="s">
        <v>23</v>
      </c>
      <c r="E2344" s="2" t="s">
        <v>121</v>
      </c>
      <c r="F2344" s="2" t="s">
        <v>34</v>
      </c>
      <c r="G2344" s="2" t="s">
        <v>30</v>
      </c>
      <c r="H2344" s="3">
        <v>18204</v>
      </c>
      <c r="I2344" s="2">
        <v>1949</v>
      </c>
      <c r="J2344" s="2">
        <v>1952</v>
      </c>
      <c r="K2344" s="3">
        <v>32015</v>
      </c>
      <c r="L2344" s="2">
        <v>1</v>
      </c>
      <c r="M2344" s="2" t="s">
        <v>27</v>
      </c>
      <c r="N2344" s="2">
        <v>62</v>
      </c>
      <c r="O2344" s="2">
        <v>24.47</v>
      </c>
      <c r="P2344" s="2">
        <v>62.28</v>
      </c>
      <c r="Q2344" s="2">
        <v>90.72</v>
      </c>
      <c r="R2344" s="2">
        <v>195.58</v>
      </c>
      <c r="S2344" s="2">
        <v>195.58</v>
      </c>
      <c r="T2344" s="2">
        <v>23.72</v>
      </c>
      <c r="U2344" s="2">
        <v>151</v>
      </c>
      <c r="V2344" s="2" t="s">
        <v>28</v>
      </c>
      <c r="W2344" s="2" t="s">
        <v>4384</v>
      </c>
      <c r="X2344" s="2" t="str">
        <f>V2344</f>
        <v>No</v>
      </c>
      <c r="Y2344" s="2" t="s">
        <v>4386</v>
      </c>
      <c r="Z2344" s="2" t="s">
        <v>4896</v>
      </c>
    </row>
    <row r="2345" spans="1:26" x14ac:dyDescent="0.25">
      <c r="A2345">
        <v>2344</v>
      </c>
      <c r="B2345" t="s">
        <v>2366</v>
      </c>
      <c r="C2345" s="1">
        <v>24987</v>
      </c>
      <c r="D2345" t="s">
        <v>23</v>
      </c>
      <c r="E2345" s="2" t="s">
        <v>1363</v>
      </c>
      <c r="F2345" s="2" t="s">
        <v>34</v>
      </c>
      <c r="G2345" s="2" t="s">
        <v>26</v>
      </c>
      <c r="H2345" s="3">
        <v>33179</v>
      </c>
      <c r="I2345" s="2">
        <v>1990</v>
      </c>
      <c r="J2345" s="2">
        <v>1995</v>
      </c>
      <c r="K2345" s="3">
        <v>43677</v>
      </c>
      <c r="L2345" s="2">
        <v>0</v>
      </c>
      <c r="M2345" s="2" t="s">
        <v>28</v>
      </c>
      <c r="N2345" s="2">
        <v>51</v>
      </c>
      <c r="O2345" s="2">
        <v>22.43</v>
      </c>
      <c r="P2345" s="2">
        <v>51.17</v>
      </c>
      <c r="Q2345" s="2">
        <v>86.18</v>
      </c>
      <c r="R2345" s="2">
        <v>195.58</v>
      </c>
      <c r="S2345" s="2">
        <v>195.58</v>
      </c>
      <c r="T2345" s="2">
        <v>22.53</v>
      </c>
      <c r="U2345" s="2">
        <v>177</v>
      </c>
      <c r="V2345" s="2" t="s">
        <v>28</v>
      </c>
      <c r="X2345" s="2"/>
      <c r="Y2345" s="2"/>
    </row>
    <row r="2346" spans="1:26" x14ac:dyDescent="0.25">
      <c r="A2346">
        <v>2345</v>
      </c>
      <c r="B2346" t="s">
        <v>2367</v>
      </c>
      <c r="C2346" s="1">
        <v>17887</v>
      </c>
      <c r="D2346" t="s">
        <v>23</v>
      </c>
      <c r="E2346" s="2" t="s">
        <v>280</v>
      </c>
      <c r="F2346" s="2" t="s">
        <v>34</v>
      </c>
      <c r="G2346" s="2" t="s">
        <v>30</v>
      </c>
      <c r="H2346" s="3">
        <v>26222</v>
      </c>
      <c r="I2346" s="2">
        <v>1971</v>
      </c>
      <c r="J2346" s="2">
        <v>1976</v>
      </c>
      <c r="K2346" s="3">
        <v>43677</v>
      </c>
      <c r="L2346" s="2">
        <v>0</v>
      </c>
      <c r="M2346" s="2" t="s">
        <v>28</v>
      </c>
      <c r="N2346" s="2">
        <v>70</v>
      </c>
      <c r="O2346" s="2">
        <v>22.82</v>
      </c>
      <c r="P2346" s="2">
        <v>70.61</v>
      </c>
      <c r="Q2346" s="2">
        <v>95.25</v>
      </c>
      <c r="R2346" s="2">
        <v>195.58</v>
      </c>
      <c r="S2346" s="2">
        <v>195.58</v>
      </c>
      <c r="T2346" s="2">
        <v>24.9</v>
      </c>
      <c r="U2346" s="2">
        <v>333</v>
      </c>
      <c r="V2346" s="2" t="s">
        <v>28</v>
      </c>
      <c r="X2346" s="2"/>
      <c r="Y2346" s="2"/>
    </row>
    <row r="2347" spans="1:26" x14ac:dyDescent="0.25">
      <c r="A2347">
        <v>2346</v>
      </c>
      <c r="B2347" t="s">
        <v>2368</v>
      </c>
      <c r="C2347" s="1">
        <v>8010</v>
      </c>
      <c r="D2347" t="s">
        <v>23</v>
      </c>
      <c r="E2347" s="2" t="s">
        <v>121</v>
      </c>
      <c r="F2347" s="2" t="s">
        <v>34</v>
      </c>
      <c r="G2347" s="2" t="s">
        <v>30</v>
      </c>
      <c r="H2347" s="3">
        <v>18205</v>
      </c>
      <c r="I2347" s="2">
        <v>1949</v>
      </c>
      <c r="J2347" s="2">
        <v>1950</v>
      </c>
      <c r="K2347" s="3">
        <v>21217</v>
      </c>
      <c r="L2347" s="2">
        <v>1</v>
      </c>
      <c r="M2347" s="2" t="s">
        <v>27</v>
      </c>
      <c r="N2347" s="2">
        <v>36</v>
      </c>
      <c r="O2347" s="2">
        <v>27.91</v>
      </c>
      <c r="P2347" s="2">
        <v>36.159999999999997</v>
      </c>
      <c r="Q2347" s="2">
        <v>89.81</v>
      </c>
      <c r="R2347" s="2">
        <v>195.58</v>
      </c>
      <c r="S2347" s="2">
        <v>195.58</v>
      </c>
      <c r="T2347" s="2">
        <v>23.48</v>
      </c>
      <c r="U2347" s="2">
        <v>32</v>
      </c>
      <c r="V2347" s="2" t="s">
        <v>28</v>
      </c>
      <c r="W2347" s="2" t="s">
        <v>4402</v>
      </c>
      <c r="X2347" s="2" t="str">
        <f>V2347</f>
        <v>No</v>
      </c>
      <c r="Y2347" s="2" t="s">
        <v>4610</v>
      </c>
      <c r="Z2347" s="2" t="s">
        <v>4902</v>
      </c>
    </row>
    <row r="2348" spans="1:26" x14ac:dyDescent="0.25">
      <c r="A2348">
        <v>2347</v>
      </c>
      <c r="B2348" t="s">
        <v>2369</v>
      </c>
      <c r="C2348" s="1">
        <v>31091</v>
      </c>
      <c r="D2348" t="s">
        <v>23</v>
      </c>
      <c r="E2348" s="2" t="s">
        <v>1363</v>
      </c>
      <c r="F2348" s="2" t="s">
        <v>34</v>
      </c>
      <c r="G2348" s="2" t="s">
        <v>26</v>
      </c>
      <c r="H2348" s="3">
        <v>39866</v>
      </c>
      <c r="I2348" s="2">
        <v>2008</v>
      </c>
      <c r="J2348" s="2">
        <v>2010</v>
      </c>
      <c r="K2348" s="3">
        <v>43677</v>
      </c>
      <c r="L2348" s="2">
        <v>0</v>
      </c>
      <c r="M2348" s="2" t="s">
        <v>28</v>
      </c>
      <c r="N2348" s="2">
        <v>34</v>
      </c>
      <c r="O2348" s="2">
        <v>24.02</v>
      </c>
      <c r="P2348" s="2">
        <v>34.46</v>
      </c>
      <c r="Q2348" s="2">
        <v>97.52</v>
      </c>
      <c r="R2348" s="2">
        <v>195.58</v>
      </c>
      <c r="S2348" s="2">
        <v>195.58</v>
      </c>
      <c r="T2348" s="2">
        <v>25.49</v>
      </c>
      <c r="U2348" s="2">
        <v>38</v>
      </c>
      <c r="V2348" s="2" t="s">
        <v>28</v>
      </c>
      <c r="X2348" s="2"/>
      <c r="Y2348" s="2"/>
    </row>
    <row r="2349" spans="1:26" x14ac:dyDescent="0.25">
      <c r="A2349">
        <v>2348</v>
      </c>
      <c r="B2349" t="s">
        <v>2370</v>
      </c>
      <c r="C2349" s="1">
        <v>24983</v>
      </c>
      <c r="D2349" t="s">
        <v>23</v>
      </c>
      <c r="E2349" s="2" t="s">
        <v>1363</v>
      </c>
      <c r="F2349" s="2" t="s">
        <v>34</v>
      </c>
      <c r="G2349" s="2" t="s">
        <v>26</v>
      </c>
      <c r="H2349" s="3">
        <v>33179</v>
      </c>
      <c r="I2349" s="2">
        <v>1990</v>
      </c>
      <c r="J2349" s="2">
        <v>2005</v>
      </c>
      <c r="K2349" s="3">
        <v>43677</v>
      </c>
      <c r="L2349" s="2">
        <v>0</v>
      </c>
      <c r="M2349" s="2" t="s">
        <v>28</v>
      </c>
      <c r="N2349" s="2">
        <v>51</v>
      </c>
      <c r="O2349" s="2">
        <v>22.44</v>
      </c>
      <c r="P2349" s="2">
        <v>51.18</v>
      </c>
      <c r="Q2349" s="2">
        <v>88.45</v>
      </c>
      <c r="R2349" s="2">
        <v>195.58</v>
      </c>
      <c r="S2349" s="2">
        <v>195.58</v>
      </c>
      <c r="T2349" s="2">
        <v>23.12</v>
      </c>
      <c r="U2349" s="2">
        <v>966</v>
      </c>
      <c r="V2349" s="2" t="s">
        <v>28</v>
      </c>
      <c r="X2349" s="2"/>
      <c r="Y2349" s="2"/>
    </row>
    <row r="2350" spans="1:26" x14ac:dyDescent="0.25">
      <c r="A2350">
        <v>2349</v>
      </c>
      <c r="B2350" t="s">
        <v>2371</v>
      </c>
      <c r="C2350" s="1">
        <v>20719</v>
      </c>
      <c r="D2350" t="s">
        <v>23</v>
      </c>
      <c r="E2350" s="2" t="s">
        <v>280</v>
      </c>
      <c r="F2350" s="2" t="s">
        <v>34</v>
      </c>
      <c r="G2350" s="2" t="s">
        <v>26</v>
      </c>
      <c r="H2350" s="3">
        <v>28776</v>
      </c>
      <c r="I2350" s="2">
        <v>1978</v>
      </c>
      <c r="J2350" s="2">
        <v>1980</v>
      </c>
      <c r="K2350" s="3">
        <v>43677</v>
      </c>
      <c r="L2350" s="2">
        <v>0</v>
      </c>
      <c r="M2350" s="2" t="s">
        <v>28</v>
      </c>
      <c r="N2350" s="2">
        <v>62</v>
      </c>
      <c r="O2350" s="2">
        <v>22.06</v>
      </c>
      <c r="P2350" s="2">
        <v>62.86</v>
      </c>
      <c r="Q2350" s="2">
        <v>92.99</v>
      </c>
      <c r="R2350" s="2">
        <v>195.58</v>
      </c>
      <c r="S2350" s="2">
        <v>195.58</v>
      </c>
      <c r="T2350" s="2">
        <v>24.31</v>
      </c>
      <c r="U2350" s="2">
        <v>156</v>
      </c>
      <c r="V2350" s="2" t="s">
        <v>27</v>
      </c>
      <c r="X2350" s="2"/>
      <c r="Y2350" s="2"/>
    </row>
    <row r="2351" spans="1:26" x14ac:dyDescent="0.25">
      <c r="A2351">
        <v>2350</v>
      </c>
      <c r="B2351" t="s">
        <v>2372</v>
      </c>
      <c r="C2351" s="1">
        <v>24788</v>
      </c>
      <c r="D2351" t="s">
        <v>23</v>
      </c>
      <c r="E2351" s="2" t="s">
        <v>772</v>
      </c>
      <c r="F2351" s="2" t="s">
        <v>34</v>
      </c>
      <c r="G2351" s="2" t="s">
        <v>26</v>
      </c>
      <c r="H2351" s="3">
        <v>33179</v>
      </c>
      <c r="I2351" s="2">
        <v>1990</v>
      </c>
      <c r="J2351" s="2">
        <v>1996</v>
      </c>
      <c r="K2351" s="3">
        <v>43677</v>
      </c>
      <c r="L2351" s="2">
        <v>0</v>
      </c>
      <c r="M2351" s="2" t="s">
        <v>28</v>
      </c>
      <c r="N2351" s="2">
        <v>51</v>
      </c>
      <c r="O2351" s="2">
        <v>22.97</v>
      </c>
      <c r="P2351" s="2">
        <v>51.72</v>
      </c>
      <c r="Q2351" s="2">
        <v>100.24</v>
      </c>
      <c r="R2351" s="2">
        <v>195.58</v>
      </c>
      <c r="S2351" s="2">
        <v>195.58</v>
      </c>
      <c r="T2351" s="2">
        <v>26.21</v>
      </c>
      <c r="U2351" s="2">
        <v>201</v>
      </c>
      <c r="V2351" s="2" t="s">
        <v>28</v>
      </c>
      <c r="X2351" s="2"/>
      <c r="Y2351" s="2"/>
    </row>
    <row r="2352" spans="1:26" x14ac:dyDescent="0.25">
      <c r="A2352">
        <v>2351</v>
      </c>
      <c r="B2352" t="s">
        <v>2373</v>
      </c>
      <c r="C2352" s="1">
        <v>28785</v>
      </c>
      <c r="D2352" t="s">
        <v>23</v>
      </c>
      <c r="E2352" s="2" t="s">
        <v>1363</v>
      </c>
      <c r="F2352" s="2" t="s">
        <v>34</v>
      </c>
      <c r="G2352" s="2" t="s">
        <v>26</v>
      </c>
      <c r="H2352" s="3">
        <v>36470</v>
      </c>
      <c r="I2352" s="2">
        <v>1999</v>
      </c>
      <c r="J2352" s="2">
        <v>2005</v>
      </c>
      <c r="K2352" s="3">
        <v>43677</v>
      </c>
      <c r="L2352" s="2">
        <v>0</v>
      </c>
      <c r="M2352" s="2" t="s">
        <v>28</v>
      </c>
      <c r="N2352" s="2">
        <v>40</v>
      </c>
      <c r="O2352" s="2">
        <v>21.04</v>
      </c>
      <c r="P2352" s="2">
        <v>40.770000000000003</v>
      </c>
      <c r="Q2352" s="2">
        <v>103.42</v>
      </c>
      <c r="R2352" s="2">
        <v>195.58</v>
      </c>
      <c r="S2352" s="2">
        <v>195.58</v>
      </c>
      <c r="T2352" s="2">
        <v>27.04</v>
      </c>
      <c r="U2352" s="2">
        <v>294</v>
      </c>
      <c r="V2352" s="2" t="s">
        <v>28</v>
      </c>
      <c r="X2352" s="2"/>
      <c r="Y2352" s="2"/>
    </row>
    <row r="2353" spans="1:26" x14ac:dyDescent="0.25">
      <c r="A2353">
        <v>2352</v>
      </c>
      <c r="B2353" t="s">
        <v>2374</v>
      </c>
      <c r="C2353" s="1">
        <v>23030</v>
      </c>
      <c r="D2353" t="s">
        <v>23</v>
      </c>
      <c r="E2353" s="2" t="s">
        <v>1363</v>
      </c>
      <c r="F2353" s="2" t="s">
        <v>34</v>
      </c>
      <c r="G2353" s="2" t="s">
        <v>30</v>
      </c>
      <c r="H2353" s="3">
        <v>31716</v>
      </c>
      <c r="I2353" s="2">
        <v>1986</v>
      </c>
      <c r="J2353" s="2">
        <v>1989</v>
      </c>
      <c r="K2353" s="3">
        <v>43677</v>
      </c>
      <c r="L2353" s="2">
        <v>0</v>
      </c>
      <c r="M2353" s="2" t="s">
        <v>28</v>
      </c>
      <c r="N2353" s="2">
        <v>56</v>
      </c>
      <c r="O2353" s="2">
        <v>23.78</v>
      </c>
      <c r="P2353" s="2">
        <v>56.53</v>
      </c>
      <c r="Q2353" s="2">
        <v>92.99</v>
      </c>
      <c r="R2353" s="2">
        <v>195.58</v>
      </c>
      <c r="S2353" s="2">
        <v>195.58</v>
      </c>
      <c r="T2353" s="2">
        <v>24.31</v>
      </c>
      <c r="U2353" s="2">
        <v>91</v>
      </c>
      <c r="V2353" s="2" t="s">
        <v>28</v>
      </c>
      <c r="X2353" s="2"/>
      <c r="Y2353" s="2"/>
    </row>
    <row r="2354" spans="1:26" x14ac:dyDescent="0.25">
      <c r="A2354">
        <v>2353</v>
      </c>
      <c r="B2354" t="s">
        <v>2375</v>
      </c>
      <c r="C2354" s="1">
        <v>34563</v>
      </c>
      <c r="D2354" t="s">
        <v>23</v>
      </c>
      <c r="E2354" s="2" t="s">
        <v>1363</v>
      </c>
      <c r="F2354" s="2" t="s">
        <v>34</v>
      </c>
      <c r="G2354" s="2" t="s">
        <v>26</v>
      </c>
      <c r="H2354" s="3">
        <v>41577</v>
      </c>
      <c r="I2354" s="2">
        <v>2013</v>
      </c>
      <c r="J2354" s="2">
        <v>2017</v>
      </c>
      <c r="K2354" s="3">
        <v>43677</v>
      </c>
      <c r="L2354" s="2">
        <v>0</v>
      </c>
      <c r="M2354" s="2" t="s">
        <v>28</v>
      </c>
      <c r="N2354" s="2">
        <v>24</v>
      </c>
      <c r="O2354" s="2">
        <v>19.2</v>
      </c>
      <c r="P2354" s="2">
        <v>24.95</v>
      </c>
      <c r="Q2354" s="2">
        <v>90.72</v>
      </c>
      <c r="R2354" s="2">
        <v>195.58</v>
      </c>
      <c r="S2354" s="2">
        <v>195.58</v>
      </c>
      <c r="T2354" s="2">
        <v>23.72</v>
      </c>
      <c r="U2354" s="2">
        <v>80</v>
      </c>
      <c r="V2354" s="2" t="s">
        <v>28</v>
      </c>
      <c r="X2354" s="2"/>
      <c r="Y2354" s="2"/>
    </row>
    <row r="2355" spans="1:26" x14ac:dyDescent="0.25">
      <c r="A2355">
        <v>2354</v>
      </c>
      <c r="B2355" t="s">
        <v>2376</v>
      </c>
      <c r="C2355" s="1">
        <v>24093</v>
      </c>
      <c r="D2355" t="s">
        <v>23</v>
      </c>
      <c r="E2355" s="2" t="s">
        <v>280</v>
      </c>
      <c r="F2355" s="2" t="s">
        <v>34</v>
      </c>
      <c r="G2355" s="2" t="s">
        <v>26</v>
      </c>
      <c r="H2355" s="3">
        <v>32469</v>
      </c>
      <c r="I2355" s="2">
        <v>1988</v>
      </c>
      <c r="J2355" s="2">
        <v>1998</v>
      </c>
      <c r="K2355" s="3">
        <v>43677</v>
      </c>
      <c r="L2355" s="2">
        <v>0</v>
      </c>
      <c r="M2355" s="2" t="s">
        <v>28</v>
      </c>
      <c r="N2355" s="2">
        <v>53</v>
      </c>
      <c r="O2355" s="2">
        <v>22.93</v>
      </c>
      <c r="P2355" s="2">
        <v>53.62</v>
      </c>
      <c r="Q2355" s="2">
        <v>90.72</v>
      </c>
      <c r="R2355" s="2">
        <v>195.58</v>
      </c>
      <c r="S2355" s="2">
        <v>195.58</v>
      </c>
      <c r="T2355" s="2">
        <v>23.72</v>
      </c>
      <c r="U2355" s="2">
        <v>438</v>
      </c>
      <c r="V2355" s="2" t="s">
        <v>28</v>
      </c>
      <c r="X2355" s="2"/>
      <c r="Y2355" s="2"/>
    </row>
    <row r="2356" spans="1:26" x14ac:dyDescent="0.25">
      <c r="A2356">
        <v>2355</v>
      </c>
      <c r="B2356" t="s">
        <v>2377</v>
      </c>
      <c r="C2356" s="1">
        <v>12396</v>
      </c>
      <c r="D2356" t="s">
        <v>23</v>
      </c>
      <c r="E2356" s="2" t="s">
        <v>121</v>
      </c>
      <c r="F2356" s="2" t="s">
        <v>34</v>
      </c>
      <c r="G2356" s="2" t="s">
        <v>26</v>
      </c>
      <c r="H2356" s="3">
        <v>21847</v>
      </c>
      <c r="I2356" s="2">
        <v>1959</v>
      </c>
      <c r="J2356" s="2">
        <v>1973</v>
      </c>
      <c r="K2356" s="3">
        <v>43677</v>
      </c>
      <c r="L2356" s="2">
        <v>0</v>
      </c>
      <c r="M2356" s="2" t="s">
        <v>28</v>
      </c>
      <c r="N2356" s="2">
        <v>85</v>
      </c>
      <c r="O2356" s="2">
        <v>25.88</v>
      </c>
      <c r="P2356" s="2">
        <v>85.64</v>
      </c>
      <c r="Q2356" s="2">
        <v>90.72</v>
      </c>
      <c r="R2356" s="2">
        <v>195.58</v>
      </c>
      <c r="S2356" s="2">
        <v>195.58</v>
      </c>
      <c r="T2356" s="2">
        <v>23.72</v>
      </c>
      <c r="U2356" s="2">
        <v>1057</v>
      </c>
      <c r="V2356" s="2" t="s">
        <v>28</v>
      </c>
      <c r="X2356" s="2"/>
      <c r="Y2356" s="2"/>
    </row>
    <row r="2357" spans="1:26" x14ac:dyDescent="0.25">
      <c r="A2357">
        <v>2356</v>
      </c>
      <c r="B2357" t="s">
        <v>2378</v>
      </c>
      <c r="C2357" s="1">
        <v>25601</v>
      </c>
      <c r="D2357" t="s">
        <v>23</v>
      </c>
      <c r="E2357" s="2" t="s">
        <v>772</v>
      </c>
      <c r="F2357" s="2" t="s">
        <v>34</v>
      </c>
      <c r="G2357" s="2" t="s">
        <v>26</v>
      </c>
      <c r="H2357" s="3">
        <v>33544</v>
      </c>
      <c r="I2357" s="2">
        <v>1991</v>
      </c>
      <c r="J2357" s="2">
        <v>1994</v>
      </c>
      <c r="K2357" s="3">
        <v>43677</v>
      </c>
      <c r="L2357" s="2">
        <v>0</v>
      </c>
      <c r="M2357" s="2" t="s">
        <v>28</v>
      </c>
      <c r="N2357" s="2">
        <v>49</v>
      </c>
      <c r="O2357" s="2">
        <v>21.75</v>
      </c>
      <c r="P2357" s="2">
        <v>49.49</v>
      </c>
      <c r="Q2357" s="2">
        <v>95.25</v>
      </c>
      <c r="R2357" s="2">
        <v>195.58</v>
      </c>
      <c r="S2357" s="2">
        <v>195.58</v>
      </c>
      <c r="T2357" s="2">
        <v>24.9</v>
      </c>
      <c r="U2357" s="2">
        <v>84</v>
      </c>
      <c r="V2357" s="2" t="s">
        <v>28</v>
      </c>
      <c r="X2357" s="2"/>
      <c r="Y2357" s="2"/>
    </row>
    <row r="2358" spans="1:26" x14ac:dyDescent="0.25">
      <c r="A2358">
        <v>2357</v>
      </c>
      <c r="B2358" t="s">
        <v>2379</v>
      </c>
      <c r="C2358" s="1">
        <v>15302</v>
      </c>
      <c r="D2358" t="s">
        <v>23</v>
      </c>
      <c r="E2358" s="2" t="s">
        <v>169</v>
      </c>
      <c r="F2358" s="2" t="s">
        <v>34</v>
      </c>
      <c r="G2358" s="2" t="s">
        <v>30</v>
      </c>
      <c r="H2358" s="3">
        <v>23350</v>
      </c>
      <c r="I2358" s="2">
        <v>1963</v>
      </c>
      <c r="J2358" s="2">
        <v>1965</v>
      </c>
      <c r="K2358" s="3">
        <v>43677</v>
      </c>
      <c r="L2358" s="2">
        <v>0</v>
      </c>
      <c r="M2358" s="2" t="s">
        <v>28</v>
      </c>
      <c r="N2358" s="2">
        <v>77</v>
      </c>
      <c r="O2358" s="2">
        <v>22.03</v>
      </c>
      <c r="P2358" s="2">
        <v>77.69</v>
      </c>
      <c r="Q2358" s="2">
        <v>88.45</v>
      </c>
      <c r="R2358" s="2">
        <v>195.58</v>
      </c>
      <c r="S2358" s="2">
        <v>195.58</v>
      </c>
      <c r="T2358" s="2">
        <v>23.12</v>
      </c>
      <c r="U2358" s="2">
        <v>25</v>
      </c>
      <c r="V2358" s="2" t="s">
        <v>28</v>
      </c>
      <c r="X2358" s="2"/>
      <c r="Y2358" s="2"/>
    </row>
    <row r="2359" spans="1:26" x14ac:dyDescent="0.25">
      <c r="A2359">
        <v>2358</v>
      </c>
      <c r="B2359" t="s">
        <v>2380</v>
      </c>
      <c r="C2359" s="1">
        <v>11131</v>
      </c>
      <c r="D2359" t="s">
        <v>23</v>
      </c>
      <c r="E2359" s="2" t="s">
        <v>169</v>
      </c>
      <c r="F2359" s="2" t="s">
        <v>34</v>
      </c>
      <c r="G2359" s="2" t="s">
        <v>30</v>
      </c>
      <c r="H2359" s="3">
        <v>19663</v>
      </c>
      <c r="I2359" s="2">
        <v>1953</v>
      </c>
      <c r="J2359" s="2">
        <v>1954</v>
      </c>
      <c r="K2359" s="3">
        <v>29858</v>
      </c>
      <c r="L2359" s="2">
        <v>1</v>
      </c>
      <c r="M2359" s="2" t="s">
        <v>27</v>
      </c>
      <c r="N2359" s="2">
        <v>51</v>
      </c>
      <c r="O2359" s="2">
        <v>23.36</v>
      </c>
      <c r="P2359" s="2">
        <v>51.27</v>
      </c>
      <c r="Q2359" s="2">
        <v>81.650000000000006</v>
      </c>
      <c r="R2359" s="2">
        <v>195.58</v>
      </c>
      <c r="S2359" s="2">
        <v>195.58</v>
      </c>
      <c r="T2359" s="2">
        <v>21.34</v>
      </c>
      <c r="U2359" s="2">
        <v>1</v>
      </c>
      <c r="V2359" s="2" t="s">
        <v>28</v>
      </c>
      <c r="W2359" s="2" t="s">
        <v>4384</v>
      </c>
      <c r="X2359" s="2" t="str">
        <f>V2359</f>
        <v>No</v>
      </c>
      <c r="Y2359" s="2" t="s">
        <v>4386</v>
      </c>
      <c r="Z2359" s="2" t="s">
        <v>4896</v>
      </c>
    </row>
    <row r="2360" spans="1:26" x14ac:dyDescent="0.25">
      <c r="A2360">
        <v>2359</v>
      </c>
      <c r="B2360" t="s">
        <v>2381</v>
      </c>
      <c r="C2360" s="1">
        <v>19491</v>
      </c>
      <c r="D2360" t="s">
        <v>23</v>
      </c>
      <c r="E2360" s="2" t="s">
        <v>772</v>
      </c>
      <c r="F2360" s="2" t="s">
        <v>34</v>
      </c>
      <c r="G2360" s="2" t="s">
        <v>30</v>
      </c>
      <c r="H2360" s="3">
        <v>27699</v>
      </c>
      <c r="I2360" s="2">
        <v>1975</v>
      </c>
      <c r="J2360" s="2">
        <v>1985</v>
      </c>
      <c r="K2360" s="3">
        <v>43677</v>
      </c>
      <c r="L2360" s="2">
        <v>0</v>
      </c>
      <c r="M2360" s="2" t="s">
        <v>28</v>
      </c>
      <c r="N2360" s="2">
        <v>66</v>
      </c>
      <c r="O2360" s="2">
        <v>22.47</v>
      </c>
      <c r="P2360" s="2">
        <v>66.22</v>
      </c>
      <c r="Q2360" s="2">
        <v>95.25</v>
      </c>
      <c r="R2360" s="2">
        <v>195.58</v>
      </c>
      <c r="S2360" s="2">
        <v>195.58</v>
      </c>
      <c r="T2360" s="2">
        <v>24.9</v>
      </c>
      <c r="U2360" s="2">
        <v>672</v>
      </c>
      <c r="V2360" s="2" t="s">
        <v>27</v>
      </c>
      <c r="X2360" s="2"/>
      <c r="Y2360" s="2"/>
    </row>
    <row r="2361" spans="1:26" x14ac:dyDescent="0.25">
      <c r="A2361">
        <v>2360</v>
      </c>
      <c r="B2361" t="s">
        <v>2382</v>
      </c>
      <c r="C2361" s="1">
        <v>27214</v>
      </c>
      <c r="D2361" t="s">
        <v>23</v>
      </c>
      <c r="E2361" s="2" t="s">
        <v>772</v>
      </c>
      <c r="F2361" s="2" t="s">
        <v>34</v>
      </c>
      <c r="G2361" s="2" t="s">
        <v>26</v>
      </c>
      <c r="H2361" s="3">
        <v>36466</v>
      </c>
      <c r="I2361" s="2">
        <v>1999</v>
      </c>
      <c r="J2361" s="2">
        <v>2008</v>
      </c>
      <c r="K2361" s="3">
        <v>43677</v>
      </c>
      <c r="L2361" s="2">
        <v>0</v>
      </c>
      <c r="M2361" s="2" t="s">
        <v>28</v>
      </c>
      <c r="N2361" s="2">
        <v>45</v>
      </c>
      <c r="O2361" s="2">
        <v>25.33</v>
      </c>
      <c r="P2361" s="2">
        <v>45.07</v>
      </c>
      <c r="Q2361" s="2">
        <v>98.43</v>
      </c>
      <c r="R2361" s="2">
        <v>195.58</v>
      </c>
      <c r="S2361" s="2">
        <v>195.58</v>
      </c>
      <c r="T2361" s="2">
        <v>25.73</v>
      </c>
      <c r="U2361" s="2">
        <v>477</v>
      </c>
      <c r="V2361" s="2" t="s">
        <v>27</v>
      </c>
      <c r="X2361" s="2"/>
      <c r="Y2361" s="2"/>
    </row>
    <row r="2362" spans="1:26" x14ac:dyDescent="0.25">
      <c r="A2362">
        <v>2361</v>
      </c>
      <c r="B2362" t="s">
        <v>2383</v>
      </c>
      <c r="C2362" s="1">
        <v>10455</v>
      </c>
      <c r="D2362" t="s">
        <v>23</v>
      </c>
      <c r="E2362" s="2" t="s">
        <v>1363</v>
      </c>
      <c r="F2362" s="2" t="s">
        <v>34</v>
      </c>
      <c r="G2362" s="2" t="s">
        <v>26</v>
      </c>
      <c r="H2362" s="3">
        <v>20030</v>
      </c>
      <c r="I2362" s="2">
        <v>1954</v>
      </c>
      <c r="J2362" s="2">
        <v>1955</v>
      </c>
      <c r="K2362" s="3">
        <v>37817</v>
      </c>
      <c r="L2362" s="2">
        <v>1</v>
      </c>
      <c r="M2362" s="2" t="s">
        <v>27</v>
      </c>
      <c r="N2362" s="2">
        <v>74</v>
      </c>
      <c r="O2362" s="2">
        <v>26.21</v>
      </c>
      <c r="P2362" s="2">
        <v>74.91</v>
      </c>
      <c r="Q2362" s="2">
        <v>86.18</v>
      </c>
      <c r="R2362" s="2">
        <v>195.58</v>
      </c>
      <c r="S2362" s="2">
        <v>195.58</v>
      </c>
      <c r="T2362" s="2">
        <v>22.53</v>
      </c>
      <c r="U2362" s="2">
        <v>7</v>
      </c>
      <c r="V2362" s="2" t="s">
        <v>28</v>
      </c>
      <c r="X2362" s="2" t="str">
        <f>V2362</f>
        <v>No</v>
      </c>
      <c r="Y2362" s="2" t="s">
        <v>4401</v>
      </c>
      <c r="Z2362" s="2" t="s">
        <v>4469</v>
      </c>
    </row>
    <row r="2363" spans="1:26" x14ac:dyDescent="0.25">
      <c r="A2363">
        <v>2362</v>
      </c>
      <c r="B2363" t="s">
        <v>2384</v>
      </c>
      <c r="C2363" s="1">
        <v>13771</v>
      </c>
      <c r="D2363" t="s">
        <v>23</v>
      </c>
      <c r="E2363" s="2" t="s">
        <v>169</v>
      </c>
      <c r="F2363" s="2" t="s">
        <v>34</v>
      </c>
      <c r="G2363" s="2" t="s">
        <v>30</v>
      </c>
      <c r="H2363" s="3">
        <v>21854</v>
      </c>
      <c r="I2363" s="2">
        <v>1959</v>
      </c>
      <c r="J2363" s="2">
        <v>1963</v>
      </c>
      <c r="K2363" s="3">
        <v>42694</v>
      </c>
      <c r="L2363" s="2">
        <v>1</v>
      </c>
      <c r="M2363" s="2" t="s">
        <v>27</v>
      </c>
      <c r="N2363" s="2">
        <v>79</v>
      </c>
      <c r="O2363" s="2">
        <v>22.13</v>
      </c>
      <c r="P2363" s="2">
        <v>79.19</v>
      </c>
      <c r="Q2363" s="2">
        <v>99.79</v>
      </c>
      <c r="R2363" s="2">
        <v>195.58</v>
      </c>
      <c r="S2363" s="2">
        <v>195.58</v>
      </c>
      <c r="T2363" s="2">
        <v>26.09</v>
      </c>
      <c r="U2363" s="2">
        <v>129</v>
      </c>
      <c r="V2363" s="2" t="s">
        <v>28</v>
      </c>
      <c r="X2363" s="2" t="str">
        <f>V2363</f>
        <v>No</v>
      </c>
      <c r="Y2363" s="2" t="s">
        <v>4401</v>
      </c>
      <c r="Z2363" s="2" t="s">
        <v>4469</v>
      </c>
    </row>
    <row r="2364" spans="1:26" x14ac:dyDescent="0.25">
      <c r="A2364">
        <v>2363</v>
      </c>
      <c r="B2364" t="s">
        <v>2385</v>
      </c>
      <c r="C2364" s="1">
        <v>9351</v>
      </c>
      <c r="D2364" t="s">
        <v>23</v>
      </c>
      <c r="E2364" s="2" t="s">
        <v>280</v>
      </c>
      <c r="F2364" s="2" t="s">
        <v>34</v>
      </c>
      <c r="G2364" s="2" t="s">
        <v>30</v>
      </c>
      <c r="H2364" s="3">
        <v>18203</v>
      </c>
      <c r="I2364" s="2">
        <v>1949</v>
      </c>
      <c r="J2364" s="2">
        <v>1950</v>
      </c>
      <c r="K2364" s="3">
        <v>33087</v>
      </c>
      <c r="L2364" s="2">
        <v>1</v>
      </c>
      <c r="M2364" s="2" t="s">
        <v>27</v>
      </c>
      <c r="N2364" s="2">
        <v>64</v>
      </c>
      <c r="O2364" s="2">
        <v>24.24</v>
      </c>
      <c r="P2364" s="2">
        <v>64.989999999999995</v>
      </c>
      <c r="Q2364" s="2">
        <v>90.72</v>
      </c>
      <c r="R2364" s="2">
        <v>195.58</v>
      </c>
      <c r="S2364" s="2">
        <v>195.58</v>
      </c>
      <c r="T2364" s="2">
        <v>23.72</v>
      </c>
      <c r="U2364" s="2">
        <v>57</v>
      </c>
      <c r="V2364" s="2" t="s">
        <v>28</v>
      </c>
      <c r="W2364" s="2" t="s">
        <v>4399</v>
      </c>
      <c r="X2364" s="2" t="str">
        <f>V2364</f>
        <v>No</v>
      </c>
      <c r="Y2364" s="2" t="s">
        <v>4401</v>
      </c>
      <c r="Z2364" s="2" t="s">
        <v>4469</v>
      </c>
    </row>
    <row r="2365" spans="1:26" x14ac:dyDescent="0.25">
      <c r="A2365">
        <v>2364</v>
      </c>
      <c r="B2365" t="s">
        <v>2386</v>
      </c>
      <c r="C2365" s="1">
        <v>16127</v>
      </c>
      <c r="D2365" t="s">
        <v>23</v>
      </c>
      <c r="E2365" s="2" t="s">
        <v>772</v>
      </c>
      <c r="F2365" s="2" t="s">
        <v>34</v>
      </c>
      <c r="G2365" s="2" t="s">
        <v>30</v>
      </c>
      <c r="H2365" s="3">
        <v>24395</v>
      </c>
      <c r="I2365" s="2">
        <v>1966</v>
      </c>
      <c r="J2365" s="2">
        <v>1976</v>
      </c>
      <c r="K2365" s="3">
        <v>43677</v>
      </c>
      <c r="L2365" s="2">
        <v>0</v>
      </c>
      <c r="M2365" s="2" t="s">
        <v>28</v>
      </c>
      <c r="N2365" s="2">
        <v>75</v>
      </c>
      <c r="O2365" s="2">
        <v>22.64</v>
      </c>
      <c r="P2365" s="2">
        <v>75.430000000000007</v>
      </c>
      <c r="Q2365" s="2">
        <v>79.38</v>
      </c>
      <c r="R2365" s="2">
        <v>195.58</v>
      </c>
      <c r="S2365" s="2">
        <v>195.58</v>
      </c>
      <c r="T2365" s="2">
        <v>20.75</v>
      </c>
      <c r="U2365" s="2">
        <v>735</v>
      </c>
      <c r="V2365" s="2" t="s">
        <v>27</v>
      </c>
      <c r="X2365" s="2"/>
      <c r="Y2365" s="2"/>
    </row>
    <row r="2366" spans="1:26" x14ac:dyDescent="0.25">
      <c r="A2366">
        <v>2365</v>
      </c>
      <c r="B2366" t="s">
        <v>2387</v>
      </c>
      <c r="C2366" s="1">
        <v>16526</v>
      </c>
      <c r="D2366" t="s">
        <v>23</v>
      </c>
      <c r="E2366" s="2" t="s">
        <v>772</v>
      </c>
      <c r="F2366" s="2" t="s">
        <v>34</v>
      </c>
      <c r="G2366" s="2" t="s">
        <v>26</v>
      </c>
      <c r="H2366" s="3">
        <v>25137</v>
      </c>
      <c r="I2366" s="2">
        <v>1968</v>
      </c>
      <c r="J2366" s="2">
        <v>1972</v>
      </c>
      <c r="K2366" s="3">
        <v>43677</v>
      </c>
      <c r="L2366" s="2">
        <v>0</v>
      </c>
      <c r="M2366" s="2" t="s">
        <v>28</v>
      </c>
      <c r="N2366" s="2">
        <v>74</v>
      </c>
      <c r="O2366" s="2">
        <v>23.58</v>
      </c>
      <c r="P2366" s="2">
        <v>74.34</v>
      </c>
      <c r="Q2366" s="2">
        <v>90.26</v>
      </c>
      <c r="R2366" s="2">
        <v>195.58</v>
      </c>
      <c r="S2366" s="2">
        <v>195.58</v>
      </c>
      <c r="T2366" s="2">
        <v>23.6</v>
      </c>
      <c r="U2366" s="2">
        <v>170</v>
      </c>
      <c r="V2366" s="2" t="s">
        <v>27</v>
      </c>
      <c r="X2366" s="2"/>
      <c r="Y2366" s="2"/>
    </row>
    <row r="2367" spans="1:26" x14ac:dyDescent="0.25">
      <c r="A2367">
        <v>2366</v>
      </c>
      <c r="B2367" t="s">
        <v>2388</v>
      </c>
      <c r="C2367" s="1">
        <v>18082</v>
      </c>
      <c r="D2367" t="s">
        <v>23</v>
      </c>
      <c r="E2367" s="2" t="s">
        <v>1363</v>
      </c>
      <c r="F2367" s="2" t="s">
        <v>34</v>
      </c>
      <c r="G2367" s="2" t="s">
        <v>26</v>
      </c>
      <c r="H2367" s="3">
        <v>26218</v>
      </c>
      <c r="I2367" s="2">
        <v>1971</v>
      </c>
      <c r="J2367" s="2">
        <v>1973</v>
      </c>
      <c r="K2367" s="3">
        <v>43677</v>
      </c>
      <c r="L2367" s="2">
        <v>0</v>
      </c>
      <c r="M2367" s="2" t="s">
        <v>28</v>
      </c>
      <c r="N2367" s="2">
        <v>70</v>
      </c>
      <c r="O2367" s="2">
        <v>22.28</v>
      </c>
      <c r="P2367" s="2">
        <v>70.08</v>
      </c>
      <c r="Q2367" s="2">
        <v>87.54</v>
      </c>
      <c r="R2367" s="2">
        <v>195.58</v>
      </c>
      <c r="S2367" s="2">
        <v>195.58</v>
      </c>
      <c r="T2367" s="2">
        <v>22.89</v>
      </c>
      <c r="U2367" s="2">
        <v>92</v>
      </c>
      <c r="V2367" s="2" t="s">
        <v>28</v>
      </c>
      <c r="X2367" s="2"/>
      <c r="Y2367" s="2"/>
    </row>
    <row r="2368" spans="1:26" x14ac:dyDescent="0.25">
      <c r="A2368">
        <v>2367</v>
      </c>
      <c r="B2368" t="s">
        <v>2389</v>
      </c>
      <c r="C2368" s="1">
        <v>32746</v>
      </c>
      <c r="D2368" t="s">
        <v>85</v>
      </c>
      <c r="E2368" s="2" t="s">
        <v>1363</v>
      </c>
      <c r="F2368" s="2" t="s">
        <v>34</v>
      </c>
      <c r="G2368" s="2" t="s">
        <v>26</v>
      </c>
      <c r="H2368" s="3">
        <v>40114</v>
      </c>
      <c r="I2368" s="2">
        <v>2009</v>
      </c>
      <c r="J2368" s="2">
        <v>2020</v>
      </c>
      <c r="K2368" s="3">
        <v>43677</v>
      </c>
      <c r="L2368" s="2">
        <v>0</v>
      </c>
      <c r="M2368" s="2" t="s">
        <v>28</v>
      </c>
      <c r="N2368" s="2">
        <v>29</v>
      </c>
      <c r="O2368" s="2">
        <v>20.170000000000002</v>
      </c>
      <c r="P2368" s="2">
        <v>29.93</v>
      </c>
      <c r="Q2368" s="2">
        <v>99.79</v>
      </c>
      <c r="R2368" s="2">
        <v>195.58</v>
      </c>
      <c r="S2368" s="2">
        <v>195.58</v>
      </c>
      <c r="T2368" s="2">
        <v>26.09</v>
      </c>
      <c r="U2368" s="2">
        <v>438</v>
      </c>
      <c r="V2368" s="2" t="s">
        <v>27</v>
      </c>
      <c r="X2368" s="2"/>
      <c r="Y2368" s="2"/>
    </row>
    <row r="2369" spans="1:26" x14ac:dyDescent="0.25">
      <c r="A2369">
        <v>2368</v>
      </c>
      <c r="B2369" t="s">
        <v>2390</v>
      </c>
      <c r="C2369" s="1">
        <v>29407</v>
      </c>
      <c r="D2369" t="s">
        <v>23</v>
      </c>
      <c r="E2369" s="2" t="s">
        <v>1363</v>
      </c>
      <c r="F2369" s="2" t="s">
        <v>34</v>
      </c>
      <c r="G2369" s="2" t="s">
        <v>30</v>
      </c>
      <c r="H2369" s="3">
        <v>37571</v>
      </c>
      <c r="I2369" s="2">
        <v>2002</v>
      </c>
      <c r="J2369" s="2">
        <v>2003</v>
      </c>
      <c r="K2369" s="3">
        <v>43677</v>
      </c>
      <c r="L2369" s="2">
        <v>0</v>
      </c>
      <c r="M2369" s="2" t="s">
        <v>28</v>
      </c>
      <c r="N2369" s="2">
        <v>39</v>
      </c>
      <c r="O2369" s="2">
        <v>22.35</v>
      </c>
      <c r="P2369" s="2">
        <v>39.07</v>
      </c>
      <c r="Q2369" s="2">
        <v>90.72</v>
      </c>
      <c r="R2369" s="2">
        <v>195.58</v>
      </c>
      <c r="S2369" s="2">
        <v>195.58</v>
      </c>
      <c r="T2369" s="2">
        <v>23.72</v>
      </c>
      <c r="U2369" s="2">
        <v>19</v>
      </c>
      <c r="V2369" s="2" t="s">
        <v>28</v>
      </c>
      <c r="X2369" s="2"/>
      <c r="Y2369" s="2"/>
    </row>
    <row r="2370" spans="1:26" x14ac:dyDescent="0.25">
      <c r="A2370">
        <v>2369</v>
      </c>
      <c r="B2370" t="s">
        <v>2391</v>
      </c>
      <c r="C2370" s="1">
        <v>25920</v>
      </c>
      <c r="D2370" t="s">
        <v>23</v>
      </c>
      <c r="E2370" s="2" t="s">
        <v>1363</v>
      </c>
      <c r="F2370" s="2" t="s">
        <v>34</v>
      </c>
      <c r="G2370" s="2" t="s">
        <v>26</v>
      </c>
      <c r="H2370" s="3">
        <v>34278</v>
      </c>
      <c r="I2370" s="2">
        <v>1993</v>
      </c>
      <c r="J2370" s="2">
        <v>2005</v>
      </c>
      <c r="K2370" s="3">
        <v>43677</v>
      </c>
      <c r="L2370" s="2">
        <v>0</v>
      </c>
      <c r="M2370" s="2" t="s">
        <v>28</v>
      </c>
      <c r="N2370" s="2">
        <v>48</v>
      </c>
      <c r="O2370" s="2">
        <v>22.88</v>
      </c>
      <c r="P2370" s="2">
        <v>48.62</v>
      </c>
      <c r="Q2370" s="2">
        <v>86.18</v>
      </c>
      <c r="R2370" s="2">
        <v>195.58</v>
      </c>
      <c r="S2370" s="2">
        <v>195.58</v>
      </c>
      <c r="T2370" s="2">
        <v>22.53</v>
      </c>
      <c r="U2370" s="2">
        <v>800</v>
      </c>
      <c r="V2370" s="2" t="s">
        <v>28</v>
      </c>
      <c r="X2370" s="2"/>
      <c r="Y2370" s="2"/>
    </row>
    <row r="2371" spans="1:26" x14ac:dyDescent="0.25">
      <c r="A2371">
        <v>2370</v>
      </c>
      <c r="B2371" t="s">
        <v>2392</v>
      </c>
      <c r="C2371" s="1">
        <v>32772</v>
      </c>
      <c r="D2371" t="s">
        <v>23</v>
      </c>
      <c r="E2371" s="2" t="s">
        <v>1363</v>
      </c>
      <c r="F2371" s="2" t="s">
        <v>34</v>
      </c>
      <c r="G2371" s="2" t="s">
        <v>26</v>
      </c>
      <c r="H2371" s="3">
        <v>40480</v>
      </c>
      <c r="I2371" s="2">
        <v>2010</v>
      </c>
      <c r="J2371" s="2">
        <v>2017</v>
      </c>
      <c r="K2371" s="3">
        <v>43677</v>
      </c>
      <c r="L2371" s="2">
        <v>0</v>
      </c>
      <c r="M2371" s="2" t="s">
        <v>28</v>
      </c>
      <c r="N2371" s="2">
        <v>29</v>
      </c>
      <c r="O2371" s="2">
        <v>21.1</v>
      </c>
      <c r="P2371" s="2">
        <v>29.86</v>
      </c>
      <c r="Q2371" s="2">
        <v>83.91</v>
      </c>
      <c r="R2371" s="2">
        <v>195.58</v>
      </c>
      <c r="S2371" s="2">
        <v>195.58</v>
      </c>
      <c r="T2371" s="2">
        <v>21.94</v>
      </c>
      <c r="U2371" s="2">
        <v>89</v>
      </c>
      <c r="V2371" s="2" t="s">
        <v>28</v>
      </c>
      <c r="X2371" s="2"/>
      <c r="Y2371" s="2"/>
    </row>
    <row r="2372" spans="1:26" x14ac:dyDescent="0.25">
      <c r="A2372">
        <v>2371</v>
      </c>
      <c r="B2372" t="s">
        <v>2393</v>
      </c>
      <c r="C2372" s="1">
        <v>23299</v>
      </c>
      <c r="D2372" t="s">
        <v>23</v>
      </c>
      <c r="E2372" s="2" t="s">
        <v>1363</v>
      </c>
      <c r="F2372" s="2" t="s">
        <v>34</v>
      </c>
      <c r="G2372" s="2" t="s">
        <v>26</v>
      </c>
      <c r="H2372" s="3">
        <v>31345</v>
      </c>
      <c r="I2372" s="2">
        <v>1985</v>
      </c>
      <c r="J2372" s="2">
        <v>1990</v>
      </c>
      <c r="K2372" s="3">
        <v>42422</v>
      </c>
      <c r="L2372" s="2">
        <v>1</v>
      </c>
      <c r="M2372" s="2" t="s">
        <v>27</v>
      </c>
      <c r="N2372" s="2">
        <v>52</v>
      </c>
      <c r="O2372" s="2">
        <v>22.03</v>
      </c>
      <c r="P2372" s="2">
        <v>52.36</v>
      </c>
      <c r="Q2372" s="2">
        <v>88.45</v>
      </c>
      <c r="R2372" s="2">
        <v>195.58</v>
      </c>
      <c r="S2372" s="2">
        <v>195.58</v>
      </c>
      <c r="T2372" s="2">
        <v>23.12</v>
      </c>
      <c r="U2372" s="2">
        <v>207</v>
      </c>
      <c r="V2372" s="2" t="s">
        <v>28</v>
      </c>
      <c r="W2372" s="2" t="s">
        <v>4395</v>
      </c>
      <c r="X2372" s="2" t="str">
        <f>V2372</f>
        <v>No</v>
      </c>
      <c r="Y2372" s="2" t="s">
        <v>4624</v>
      </c>
      <c r="Z2372" s="2" t="s">
        <v>4435</v>
      </c>
    </row>
    <row r="2373" spans="1:26" x14ac:dyDescent="0.25">
      <c r="A2373">
        <v>2372</v>
      </c>
      <c r="B2373" t="s">
        <v>2394</v>
      </c>
      <c r="C2373" s="1">
        <v>31999</v>
      </c>
      <c r="D2373" t="s">
        <v>23</v>
      </c>
      <c r="E2373" s="2" t="s">
        <v>1363</v>
      </c>
      <c r="F2373" s="2" t="s">
        <v>34</v>
      </c>
      <c r="G2373" s="2" t="s">
        <v>26</v>
      </c>
      <c r="H2373" s="3">
        <v>40902</v>
      </c>
      <c r="I2373" s="2">
        <v>2011</v>
      </c>
      <c r="J2373" s="2">
        <v>2013</v>
      </c>
      <c r="K2373" s="3">
        <v>43677</v>
      </c>
      <c r="L2373" s="2">
        <v>0</v>
      </c>
      <c r="M2373" s="2" t="s">
        <v>28</v>
      </c>
      <c r="N2373" s="2">
        <v>31</v>
      </c>
      <c r="O2373" s="2">
        <v>24.38</v>
      </c>
      <c r="P2373" s="2">
        <v>31.97</v>
      </c>
      <c r="Q2373" s="2">
        <v>86.18</v>
      </c>
      <c r="R2373" s="2">
        <v>195.58</v>
      </c>
      <c r="S2373" s="2">
        <v>195.58</v>
      </c>
      <c r="T2373" s="2">
        <v>22.53</v>
      </c>
      <c r="U2373" s="2">
        <v>42</v>
      </c>
      <c r="V2373" s="2" t="s">
        <v>28</v>
      </c>
      <c r="X2373" s="2"/>
      <c r="Y2373" s="2"/>
    </row>
    <row r="2374" spans="1:26" x14ac:dyDescent="0.25">
      <c r="A2374">
        <v>2373</v>
      </c>
      <c r="B2374" t="s">
        <v>2395</v>
      </c>
      <c r="C2374" s="1">
        <v>28918</v>
      </c>
      <c r="D2374" t="s">
        <v>23</v>
      </c>
      <c r="E2374" s="2" t="s">
        <v>1363</v>
      </c>
      <c r="F2374" s="2" t="s">
        <v>34</v>
      </c>
      <c r="G2374" s="2" t="s">
        <v>26</v>
      </c>
      <c r="H2374" s="3">
        <v>37195</v>
      </c>
      <c r="I2374" s="2">
        <v>2001</v>
      </c>
      <c r="J2374" s="2">
        <v>2010</v>
      </c>
      <c r="K2374" s="3">
        <v>43677</v>
      </c>
      <c r="L2374" s="2">
        <v>0</v>
      </c>
      <c r="M2374" s="2" t="s">
        <v>28</v>
      </c>
      <c r="N2374" s="2">
        <v>40</v>
      </c>
      <c r="O2374" s="2">
        <v>22.66</v>
      </c>
      <c r="P2374" s="2">
        <v>40.409999999999997</v>
      </c>
      <c r="Q2374" s="2">
        <v>90.72</v>
      </c>
      <c r="R2374" s="2">
        <v>195.58</v>
      </c>
      <c r="S2374" s="2">
        <v>195.58</v>
      </c>
      <c r="T2374" s="2">
        <v>23.72</v>
      </c>
      <c r="U2374" s="2">
        <v>644</v>
      </c>
      <c r="V2374" s="2" t="s">
        <v>28</v>
      </c>
      <c r="X2374" s="2"/>
      <c r="Y2374" s="2"/>
    </row>
    <row r="2375" spans="1:26" x14ac:dyDescent="0.25">
      <c r="A2375">
        <v>2374</v>
      </c>
      <c r="B2375" t="s">
        <v>2396</v>
      </c>
      <c r="C2375" s="1">
        <v>20343</v>
      </c>
      <c r="D2375" t="s">
        <v>23</v>
      </c>
      <c r="E2375" s="2" t="s">
        <v>1363</v>
      </c>
      <c r="F2375" s="2" t="s">
        <v>34</v>
      </c>
      <c r="G2375" s="2" t="s">
        <v>30</v>
      </c>
      <c r="H2375" s="3">
        <v>28417</v>
      </c>
      <c r="I2375" s="2">
        <v>1977</v>
      </c>
      <c r="J2375" s="2">
        <v>1983</v>
      </c>
      <c r="K2375" s="3">
        <v>43677</v>
      </c>
      <c r="L2375" s="2">
        <v>0</v>
      </c>
      <c r="M2375" s="2" t="s">
        <v>28</v>
      </c>
      <c r="N2375" s="2">
        <v>63</v>
      </c>
      <c r="O2375" s="2">
        <v>22.11</v>
      </c>
      <c r="P2375" s="2">
        <v>63.89</v>
      </c>
      <c r="Q2375" s="2">
        <v>81.650000000000006</v>
      </c>
      <c r="R2375" s="2">
        <v>195.58</v>
      </c>
      <c r="S2375" s="2">
        <v>195.58</v>
      </c>
      <c r="T2375" s="2">
        <v>21.34</v>
      </c>
      <c r="U2375" s="2">
        <v>292</v>
      </c>
      <c r="V2375" s="2" t="s">
        <v>28</v>
      </c>
      <c r="X2375" s="2"/>
      <c r="Y2375" s="2"/>
    </row>
    <row r="2376" spans="1:26" x14ac:dyDescent="0.25">
      <c r="A2376">
        <v>2375</v>
      </c>
      <c r="B2376" t="s">
        <v>2397</v>
      </c>
      <c r="C2376" s="1">
        <v>14709</v>
      </c>
      <c r="D2376" t="s">
        <v>23</v>
      </c>
      <c r="E2376" s="2" t="s">
        <v>280</v>
      </c>
      <c r="F2376" s="2" t="s">
        <v>34</v>
      </c>
      <c r="G2376" s="2" t="s">
        <v>30</v>
      </c>
      <c r="H2376" s="3">
        <v>22939</v>
      </c>
      <c r="I2376" s="2">
        <v>1962</v>
      </c>
      <c r="J2376" s="2">
        <v>1978</v>
      </c>
      <c r="K2376" s="3">
        <v>43677</v>
      </c>
      <c r="L2376" s="2">
        <v>0</v>
      </c>
      <c r="M2376" s="2" t="s">
        <v>28</v>
      </c>
      <c r="N2376" s="2">
        <v>79</v>
      </c>
      <c r="O2376" s="2">
        <v>22.53</v>
      </c>
      <c r="P2376" s="2">
        <v>79.31</v>
      </c>
      <c r="Q2376" s="2">
        <v>92.08</v>
      </c>
      <c r="R2376" s="2">
        <v>195.58</v>
      </c>
      <c r="S2376" s="2">
        <v>195.58</v>
      </c>
      <c r="T2376" s="2">
        <v>24.07</v>
      </c>
      <c r="U2376" s="2">
        <v>1270</v>
      </c>
      <c r="V2376" s="2" t="s">
        <v>28</v>
      </c>
      <c r="X2376" s="2"/>
      <c r="Y2376" s="2"/>
    </row>
    <row r="2377" spans="1:26" x14ac:dyDescent="0.25">
      <c r="A2377">
        <v>2376</v>
      </c>
      <c r="B2377" t="s">
        <v>2398</v>
      </c>
      <c r="C2377" s="1">
        <v>13506</v>
      </c>
      <c r="D2377" t="s">
        <v>23</v>
      </c>
      <c r="E2377" s="2" t="s">
        <v>169</v>
      </c>
      <c r="F2377" s="2" t="s">
        <v>34</v>
      </c>
      <c r="G2377" s="2" t="s">
        <v>26</v>
      </c>
      <c r="H2377" s="3">
        <v>21841</v>
      </c>
      <c r="I2377" s="2">
        <v>1959</v>
      </c>
      <c r="J2377" s="2">
        <v>1969</v>
      </c>
      <c r="K2377" s="3">
        <v>42963</v>
      </c>
      <c r="L2377" s="2">
        <v>1</v>
      </c>
      <c r="M2377" s="2" t="s">
        <v>27</v>
      </c>
      <c r="N2377" s="2">
        <v>80</v>
      </c>
      <c r="O2377" s="2">
        <v>22.82</v>
      </c>
      <c r="P2377" s="2">
        <v>80.650000000000006</v>
      </c>
      <c r="Q2377" s="2">
        <v>95.25</v>
      </c>
      <c r="R2377" s="2">
        <v>195.58</v>
      </c>
      <c r="S2377" s="2">
        <v>195.58</v>
      </c>
      <c r="T2377" s="2">
        <v>24.9</v>
      </c>
      <c r="U2377" s="2">
        <v>764</v>
      </c>
      <c r="V2377" s="2" t="s">
        <v>28</v>
      </c>
      <c r="X2377" s="2" t="str">
        <f>V2377</f>
        <v>No</v>
      </c>
      <c r="Y2377" s="2" t="s">
        <v>4401</v>
      </c>
      <c r="Z2377" s="2" t="s">
        <v>4469</v>
      </c>
    </row>
    <row r="2378" spans="1:26" x14ac:dyDescent="0.25">
      <c r="A2378">
        <v>2377</v>
      </c>
      <c r="B2378" t="s">
        <v>2399</v>
      </c>
      <c r="C2378" s="1">
        <v>10968</v>
      </c>
      <c r="D2378" t="s">
        <v>23</v>
      </c>
      <c r="E2378" s="2" t="s">
        <v>1363</v>
      </c>
      <c r="F2378" s="2" t="s">
        <v>34</v>
      </c>
      <c r="G2378" s="2" t="s">
        <v>30</v>
      </c>
      <c r="H2378" s="3">
        <v>20104</v>
      </c>
      <c r="I2378" s="2">
        <v>1954</v>
      </c>
      <c r="J2378" s="2">
        <v>1955</v>
      </c>
      <c r="K2378" s="3">
        <v>41871</v>
      </c>
      <c r="L2378" s="2">
        <v>1</v>
      </c>
      <c r="M2378" s="2" t="s">
        <v>27</v>
      </c>
      <c r="N2378" s="2">
        <v>84</v>
      </c>
      <c r="O2378" s="2">
        <v>25.01</v>
      </c>
      <c r="P2378" s="2">
        <v>84.61</v>
      </c>
      <c r="Q2378" s="2">
        <v>77.11</v>
      </c>
      <c r="R2378" s="2">
        <v>195.58</v>
      </c>
      <c r="S2378" s="2">
        <v>195.58</v>
      </c>
      <c r="T2378" s="2">
        <v>20.16</v>
      </c>
      <c r="U2378" s="2">
        <v>5</v>
      </c>
      <c r="V2378" s="2" t="s">
        <v>28</v>
      </c>
      <c r="W2378" s="2" t="s">
        <v>4399</v>
      </c>
      <c r="X2378" s="2" t="str">
        <f>V2378</f>
        <v>No</v>
      </c>
      <c r="Y2378" s="2" t="s">
        <v>4401</v>
      </c>
      <c r="Z2378" s="2" t="s">
        <v>4469</v>
      </c>
    </row>
    <row r="2379" spans="1:26" x14ac:dyDescent="0.25">
      <c r="A2379">
        <v>2378</v>
      </c>
      <c r="B2379" t="s">
        <v>2400</v>
      </c>
      <c r="C2379" s="1">
        <v>23579</v>
      </c>
      <c r="D2379" t="s">
        <v>23</v>
      </c>
      <c r="E2379" s="2" t="s">
        <v>1363</v>
      </c>
      <c r="F2379" s="2" t="s">
        <v>34</v>
      </c>
      <c r="G2379" s="2" t="s">
        <v>26</v>
      </c>
      <c r="H2379" s="3">
        <v>32239</v>
      </c>
      <c r="I2379" s="2">
        <v>1987</v>
      </c>
      <c r="J2379" s="2">
        <v>1988</v>
      </c>
      <c r="K2379" s="3">
        <v>43677</v>
      </c>
      <c r="L2379" s="2">
        <v>0</v>
      </c>
      <c r="M2379" s="2" t="s">
        <v>28</v>
      </c>
      <c r="N2379" s="2">
        <v>55</v>
      </c>
      <c r="O2379" s="2">
        <v>23.71</v>
      </c>
      <c r="P2379" s="2">
        <v>55.03</v>
      </c>
      <c r="Q2379" s="2">
        <v>88.45</v>
      </c>
      <c r="R2379" s="2">
        <v>195.58</v>
      </c>
      <c r="S2379" s="2">
        <v>195.58</v>
      </c>
      <c r="T2379" s="2">
        <v>23.12</v>
      </c>
      <c r="U2379" s="2">
        <v>22</v>
      </c>
      <c r="V2379" s="2" t="s">
        <v>28</v>
      </c>
      <c r="X2379" s="2"/>
      <c r="Y2379" s="2"/>
    </row>
    <row r="2380" spans="1:26" x14ac:dyDescent="0.25">
      <c r="A2380">
        <v>2379</v>
      </c>
      <c r="B2380" t="s">
        <v>2401</v>
      </c>
      <c r="C2380" s="1">
        <v>32120</v>
      </c>
      <c r="D2380" t="s">
        <v>23</v>
      </c>
      <c r="E2380" s="2" t="s">
        <v>1363</v>
      </c>
      <c r="F2380" s="2" t="s">
        <v>34</v>
      </c>
      <c r="G2380" s="2" t="s">
        <v>26</v>
      </c>
      <c r="H2380" s="3">
        <v>40114</v>
      </c>
      <c r="I2380" s="2">
        <v>2009</v>
      </c>
      <c r="J2380" s="2">
        <v>2017</v>
      </c>
      <c r="K2380" s="3">
        <v>43677</v>
      </c>
      <c r="L2380" s="2">
        <v>0</v>
      </c>
      <c r="M2380" s="2" t="s">
        <v>28</v>
      </c>
      <c r="N2380" s="2">
        <v>31</v>
      </c>
      <c r="O2380" s="2">
        <v>21.89</v>
      </c>
      <c r="P2380" s="2">
        <v>31.64</v>
      </c>
      <c r="Q2380" s="2">
        <v>97.52</v>
      </c>
      <c r="R2380" s="2">
        <v>195.58</v>
      </c>
      <c r="S2380" s="2">
        <v>195.58</v>
      </c>
      <c r="T2380" s="2">
        <v>25.49</v>
      </c>
      <c r="U2380" s="2">
        <v>375</v>
      </c>
      <c r="V2380" s="2" t="s">
        <v>28</v>
      </c>
      <c r="X2380" s="2"/>
      <c r="Y2380" s="2"/>
    </row>
    <row r="2381" spans="1:26" x14ac:dyDescent="0.25">
      <c r="A2381">
        <v>2380</v>
      </c>
      <c r="B2381" t="s">
        <v>2402</v>
      </c>
      <c r="C2381" s="1">
        <v>15151</v>
      </c>
      <c r="D2381" t="s">
        <v>23</v>
      </c>
      <c r="E2381" s="2" t="s">
        <v>280</v>
      </c>
      <c r="F2381" s="2" t="s">
        <v>34</v>
      </c>
      <c r="G2381" s="2" t="s">
        <v>30</v>
      </c>
      <c r="H2381" s="3">
        <v>23301</v>
      </c>
      <c r="I2381" s="2">
        <v>1963</v>
      </c>
      <c r="J2381" s="2">
        <v>1966</v>
      </c>
      <c r="K2381" s="3">
        <v>41148</v>
      </c>
      <c r="L2381" s="2">
        <v>1</v>
      </c>
      <c r="M2381" s="2" t="s">
        <v>27</v>
      </c>
      <c r="N2381" s="2">
        <v>71</v>
      </c>
      <c r="O2381" s="2">
        <v>22.31</v>
      </c>
      <c r="P2381" s="2">
        <v>71.180000000000007</v>
      </c>
      <c r="Q2381" s="2">
        <v>92.99</v>
      </c>
      <c r="R2381" s="2">
        <v>195.58</v>
      </c>
      <c r="S2381" s="2">
        <v>195.58</v>
      </c>
      <c r="T2381" s="2">
        <v>24.31</v>
      </c>
      <c r="U2381" s="2">
        <v>147</v>
      </c>
      <c r="V2381" s="2" t="s">
        <v>28</v>
      </c>
      <c r="W2381" s="2" t="s">
        <v>4399</v>
      </c>
      <c r="X2381" s="2" t="str">
        <f>V2381</f>
        <v>No</v>
      </c>
      <c r="Y2381" s="2" t="s">
        <v>4401</v>
      </c>
      <c r="Z2381" s="2" t="s">
        <v>4469</v>
      </c>
    </row>
    <row r="2382" spans="1:26" x14ac:dyDescent="0.25">
      <c r="A2382">
        <v>2381</v>
      </c>
      <c r="B2382" t="s">
        <v>2403</v>
      </c>
      <c r="C2382" s="1">
        <v>32673</v>
      </c>
      <c r="D2382" t="s">
        <v>23</v>
      </c>
      <c r="E2382" s="2" t="s">
        <v>1363</v>
      </c>
      <c r="F2382" s="2" t="s">
        <v>34</v>
      </c>
      <c r="G2382" s="2" t="s">
        <v>26</v>
      </c>
      <c r="H2382" s="3">
        <v>40909</v>
      </c>
      <c r="I2382" s="2">
        <v>2011</v>
      </c>
      <c r="J2382" s="2">
        <v>2013</v>
      </c>
      <c r="K2382" s="3">
        <v>43677</v>
      </c>
      <c r="L2382" s="2">
        <v>0</v>
      </c>
      <c r="M2382" s="2" t="s">
        <v>28</v>
      </c>
      <c r="N2382" s="2">
        <v>30</v>
      </c>
      <c r="O2382" s="2">
        <v>22.55</v>
      </c>
      <c r="P2382" s="2">
        <v>30.13</v>
      </c>
      <c r="Q2382" s="2">
        <v>81.650000000000006</v>
      </c>
      <c r="R2382" s="2">
        <v>195.58</v>
      </c>
      <c r="S2382" s="2">
        <v>195.58</v>
      </c>
      <c r="T2382" s="2">
        <v>21.34</v>
      </c>
      <c r="U2382" s="2">
        <v>44</v>
      </c>
      <c r="V2382" s="2" t="s">
        <v>28</v>
      </c>
      <c r="X2382" s="2"/>
      <c r="Y2382" s="2"/>
    </row>
    <row r="2383" spans="1:26" x14ac:dyDescent="0.25">
      <c r="A2383">
        <v>2382</v>
      </c>
      <c r="B2383" t="s">
        <v>2404</v>
      </c>
      <c r="C2383" s="1">
        <v>23854</v>
      </c>
      <c r="D2383" t="s">
        <v>23</v>
      </c>
      <c r="E2383" s="2" t="s">
        <v>772</v>
      </c>
      <c r="F2383" s="2" t="s">
        <v>34</v>
      </c>
      <c r="G2383" s="2" t="s">
        <v>26</v>
      </c>
      <c r="H2383" s="3">
        <v>32087</v>
      </c>
      <c r="I2383" s="2">
        <v>1987</v>
      </c>
      <c r="J2383" s="2">
        <v>1992</v>
      </c>
      <c r="K2383" s="3">
        <v>43677</v>
      </c>
      <c r="L2383" s="2">
        <v>0</v>
      </c>
      <c r="M2383" s="2" t="s">
        <v>28</v>
      </c>
      <c r="N2383" s="2">
        <v>54</v>
      </c>
      <c r="O2383" s="2">
        <v>22.54</v>
      </c>
      <c r="P2383" s="2">
        <v>54.27</v>
      </c>
      <c r="Q2383" s="2">
        <v>90.72</v>
      </c>
      <c r="R2383" s="2">
        <v>195.58</v>
      </c>
      <c r="S2383" s="2">
        <v>195.58</v>
      </c>
      <c r="T2383" s="2">
        <v>23.72</v>
      </c>
      <c r="U2383" s="2">
        <v>334</v>
      </c>
      <c r="V2383" s="2" t="s">
        <v>28</v>
      </c>
      <c r="X2383" s="2"/>
      <c r="Y2383" s="2"/>
    </row>
    <row r="2384" spans="1:26" x14ac:dyDescent="0.25">
      <c r="A2384">
        <v>2383</v>
      </c>
      <c r="B2384" t="s">
        <v>2405</v>
      </c>
      <c r="C2384" s="1">
        <v>25529</v>
      </c>
      <c r="D2384" t="s">
        <v>23</v>
      </c>
      <c r="E2384" s="2" t="s">
        <v>169</v>
      </c>
      <c r="F2384" s="2" t="s">
        <v>34</v>
      </c>
      <c r="G2384" s="2" t="s">
        <v>26</v>
      </c>
      <c r="H2384" s="3">
        <v>33914</v>
      </c>
      <c r="I2384" s="2">
        <v>1992</v>
      </c>
      <c r="J2384" s="2">
        <v>1996</v>
      </c>
      <c r="K2384" s="3">
        <v>43677</v>
      </c>
      <c r="L2384" s="2">
        <v>0</v>
      </c>
      <c r="M2384" s="2" t="s">
        <v>28</v>
      </c>
      <c r="N2384" s="2">
        <v>49</v>
      </c>
      <c r="O2384" s="2">
        <v>22.96</v>
      </c>
      <c r="P2384" s="2">
        <v>49.69</v>
      </c>
      <c r="Q2384" s="2">
        <v>113.4</v>
      </c>
      <c r="R2384" s="2">
        <v>195.58</v>
      </c>
      <c r="S2384" s="2">
        <v>195.58</v>
      </c>
      <c r="T2384" s="2">
        <v>29.65</v>
      </c>
      <c r="U2384" s="2">
        <v>214</v>
      </c>
      <c r="V2384" s="2" t="s">
        <v>28</v>
      </c>
      <c r="X2384" s="2"/>
      <c r="Y2384" s="2"/>
    </row>
    <row r="2385" spans="1:26" x14ac:dyDescent="0.25">
      <c r="A2385">
        <v>2384</v>
      </c>
      <c r="B2385" t="s">
        <v>2406</v>
      </c>
      <c r="C2385" s="1">
        <v>16264</v>
      </c>
      <c r="D2385" t="s">
        <v>23</v>
      </c>
      <c r="E2385" s="2" t="s">
        <v>280</v>
      </c>
      <c r="F2385" s="2" t="s">
        <v>34</v>
      </c>
      <c r="G2385" s="2" t="s">
        <v>26</v>
      </c>
      <c r="H2385" s="3">
        <v>24395</v>
      </c>
      <c r="I2385" s="2">
        <v>1966</v>
      </c>
      <c r="J2385" s="2">
        <v>1979</v>
      </c>
      <c r="K2385" s="3">
        <v>41740</v>
      </c>
      <c r="L2385" s="2">
        <v>1</v>
      </c>
      <c r="M2385" s="2" t="s">
        <v>27</v>
      </c>
      <c r="N2385" s="2">
        <v>69</v>
      </c>
      <c r="O2385" s="2">
        <v>22.26</v>
      </c>
      <c r="P2385" s="2">
        <v>69.75</v>
      </c>
      <c r="Q2385" s="2">
        <v>95.25</v>
      </c>
      <c r="R2385" s="2">
        <v>195.58</v>
      </c>
      <c r="S2385" s="2">
        <v>195.58</v>
      </c>
      <c r="T2385" s="2">
        <v>24.9</v>
      </c>
      <c r="U2385" s="2">
        <v>890</v>
      </c>
      <c r="V2385" s="2" t="s">
        <v>28</v>
      </c>
      <c r="W2385" s="2" t="s">
        <v>4384</v>
      </c>
      <c r="X2385" s="2" t="str">
        <f>V2385</f>
        <v>No</v>
      </c>
      <c r="Y2385" s="2" t="s">
        <v>4644</v>
      </c>
      <c r="Z2385" s="2" t="s">
        <v>4901</v>
      </c>
    </row>
    <row r="2386" spans="1:26" x14ac:dyDescent="0.25">
      <c r="A2386">
        <v>2385</v>
      </c>
      <c r="B2386" t="s">
        <v>2407</v>
      </c>
      <c r="C2386" s="1">
        <v>22846</v>
      </c>
      <c r="D2386" t="s">
        <v>23</v>
      </c>
      <c r="E2386" s="2" t="s">
        <v>280</v>
      </c>
      <c r="F2386" s="2" t="s">
        <v>34</v>
      </c>
      <c r="G2386" s="2" t="s">
        <v>26</v>
      </c>
      <c r="H2386" s="3">
        <v>31346</v>
      </c>
      <c r="I2386" s="2">
        <v>1985</v>
      </c>
      <c r="J2386" s="2">
        <v>1986</v>
      </c>
      <c r="K2386" s="3">
        <v>43677</v>
      </c>
      <c r="L2386" s="2">
        <v>0</v>
      </c>
      <c r="M2386" s="2" t="s">
        <v>28</v>
      </c>
      <c r="N2386" s="2">
        <v>57</v>
      </c>
      <c r="O2386" s="2">
        <v>23.27</v>
      </c>
      <c r="P2386" s="2">
        <v>57.03</v>
      </c>
      <c r="Q2386" s="2">
        <v>97.52</v>
      </c>
      <c r="R2386" s="2">
        <v>195.58</v>
      </c>
      <c r="S2386" s="2">
        <v>195.58</v>
      </c>
      <c r="T2386" s="2">
        <v>25.49</v>
      </c>
      <c r="U2386" s="2">
        <v>68</v>
      </c>
      <c r="V2386" s="2" t="s">
        <v>28</v>
      </c>
      <c r="X2386" s="2"/>
      <c r="Y2386" s="2"/>
    </row>
    <row r="2387" spans="1:26" x14ac:dyDescent="0.25">
      <c r="A2387">
        <v>2386</v>
      </c>
      <c r="B2387" t="s">
        <v>2408</v>
      </c>
      <c r="C2387" s="1">
        <v>28878</v>
      </c>
      <c r="D2387" t="s">
        <v>23</v>
      </c>
      <c r="E2387" s="2" t="s">
        <v>1363</v>
      </c>
      <c r="F2387" s="2" t="s">
        <v>34</v>
      </c>
      <c r="G2387" s="2" t="s">
        <v>26</v>
      </c>
      <c r="H2387" s="3">
        <v>36196</v>
      </c>
      <c r="I2387" s="2">
        <v>1998</v>
      </c>
      <c r="J2387" s="2">
        <v>2012</v>
      </c>
      <c r="K2387" s="3">
        <v>43677</v>
      </c>
      <c r="L2387" s="2">
        <v>0</v>
      </c>
      <c r="M2387" s="2" t="s">
        <v>28</v>
      </c>
      <c r="N2387" s="2">
        <v>40</v>
      </c>
      <c r="O2387" s="2">
        <v>20.04</v>
      </c>
      <c r="P2387" s="2">
        <v>40.520000000000003</v>
      </c>
      <c r="Q2387" s="2">
        <v>83.46</v>
      </c>
      <c r="R2387" s="2">
        <v>195.58</v>
      </c>
      <c r="S2387" s="2">
        <v>195.58</v>
      </c>
      <c r="T2387" s="2">
        <v>21.82</v>
      </c>
      <c r="U2387" s="2">
        <v>727</v>
      </c>
      <c r="V2387" s="2" t="s">
        <v>28</v>
      </c>
      <c r="X2387" s="2"/>
      <c r="Y2387" s="2"/>
    </row>
    <row r="2388" spans="1:26" x14ac:dyDescent="0.25">
      <c r="A2388">
        <v>2387</v>
      </c>
      <c r="B2388" t="s">
        <v>2409</v>
      </c>
      <c r="C2388" s="1">
        <v>24443</v>
      </c>
      <c r="D2388" t="s">
        <v>23</v>
      </c>
      <c r="E2388" s="2" t="s">
        <v>1363</v>
      </c>
      <c r="F2388" s="2" t="s">
        <v>34</v>
      </c>
      <c r="G2388" s="2" t="s">
        <v>26</v>
      </c>
      <c r="H2388" s="3">
        <v>32819</v>
      </c>
      <c r="I2388" s="2">
        <v>1989</v>
      </c>
      <c r="J2388" s="2">
        <v>1993</v>
      </c>
      <c r="K2388" s="3">
        <v>43677</v>
      </c>
      <c r="L2388" s="2">
        <v>0</v>
      </c>
      <c r="M2388" s="2" t="s">
        <v>28</v>
      </c>
      <c r="N2388" s="2">
        <v>52</v>
      </c>
      <c r="O2388" s="2">
        <v>22.93</v>
      </c>
      <c r="P2388" s="2">
        <v>52.66</v>
      </c>
      <c r="Q2388" s="2">
        <v>86.18</v>
      </c>
      <c r="R2388" s="2">
        <v>195.58</v>
      </c>
      <c r="S2388" s="2">
        <v>195.58</v>
      </c>
      <c r="T2388" s="2">
        <v>22.53</v>
      </c>
      <c r="U2388" s="2">
        <v>87</v>
      </c>
      <c r="V2388" s="2" t="s">
        <v>28</v>
      </c>
      <c r="X2388" s="2"/>
      <c r="Y2388" s="2"/>
    </row>
    <row r="2389" spans="1:26" x14ac:dyDescent="0.25">
      <c r="A2389">
        <v>2388</v>
      </c>
      <c r="B2389" t="s">
        <v>2410</v>
      </c>
      <c r="C2389" s="1">
        <v>24697</v>
      </c>
      <c r="D2389" t="s">
        <v>23</v>
      </c>
      <c r="E2389" s="2" t="s">
        <v>772</v>
      </c>
      <c r="F2389" s="2" t="s">
        <v>34</v>
      </c>
      <c r="G2389" s="2" t="s">
        <v>30</v>
      </c>
      <c r="H2389" s="3">
        <v>33179</v>
      </c>
      <c r="I2389" s="2">
        <v>1990</v>
      </c>
      <c r="J2389" s="2">
        <v>1994</v>
      </c>
      <c r="K2389" s="3">
        <v>43677</v>
      </c>
      <c r="L2389" s="2">
        <v>0</v>
      </c>
      <c r="M2389" s="2" t="s">
        <v>28</v>
      </c>
      <c r="N2389" s="2">
        <v>51</v>
      </c>
      <c r="O2389" s="2">
        <v>23.22</v>
      </c>
      <c r="P2389" s="2">
        <v>51.96</v>
      </c>
      <c r="Q2389" s="2">
        <v>86.18</v>
      </c>
      <c r="R2389" s="2">
        <v>195.58</v>
      </c>
      <c r="S2389" s="2">
        <v>195.58</v>
      </c>
      <c r="T2389" s="2">
        <v>22.53</v>
      </c>
      <c r="U2389" s="2">
        <v>90</v>
      </c>
      <c r="V2389" s="2" t="s">
        <v>28</v>
      </c>
      <c r="X2389" s="2"/>
      <c r="Y2389" s="2"/>
    </row>
    <row r="2390" spans="1:26" x14ac:dyDescent="0.25">
      <c r="A2390">
        <v>2389</v>
      </c>
      <c r="B2390" t="s">
        <v>2411</v>
      </c>
      <c r="C2390" s="1">
        <v>31264</v>
      </c>
      <c r="D2390" t="s">
        <v>23</v>
      </c>
      <c r="E2390" s="2" t="s">
        <v>1363</v>
      </c>
      <c r="F2390" s="2" t="s">
        <v>34</v>
      </c>
      <c r="G2390" s="2" t="s">
        <v>26</v>
      </c>
      <c r="H2390" s="3">
        <v>40243</v>
      </c>
      <c r="I2390" s="2">
        <v>2009</v>
      </c>
      <c r="J2390" s="2">
        <v>2014</v>
      </c>
      <c r="K2390" s="3">
        <v>43677</v>
      </c>
      <c r="L2390" s="2">
        <v>0</v>
      </c>
      <c r="M2390" s="2" t="s">
        <v>28</v>
      </c>
      <c r="N2390" s="2">
        <v>33</v>
      </c>
      <c r="O2390" s="2">
        <v>24.58</v>
      </c>
      <c r="P2390" s="2">
        <v>33.979999999999997</v>
      </c>
      <c r="Q2390" s="2">
        <v>90.72</v>
      </c>
      <c r="R2390" s="2">
        <v>195.58</v>
      </c>
      <c r="S2390" s="2">
        <v>195.58</v>
      </c>
      <c r="T2390" s="2">
        <v>23.72</v>
      </c>
      <c r="U2390" s="2">
        <v>37</v>
      </c>
      <c r="V2390" s="2" t="s">
        <v>28</v>
      </c>
      <c r="X2390" s="2"/>
      <c r="Y2390" s="2"/>
    </row>
    <row r="2391" spans="1:26" x14ac:dyDescent="0.25">
      <c r="A2391">
        <v>2390</v>
      </c>
      <c r="B2391" t="s">
        <v>2412</v>
      </c>
      <c r="C2391" s="1">
        <v>30665</v>
      </c>
      <c r="D2391" t="s">
        <v>23</v>
      </c>
      <c r="E2391" s="2" t="s">
        <v>1363</v>
      </c>
      <c r="F2391" s="2" t="s">
        <v>34</v>
      </c>
      <c r="G2391" s="2" t="s">
        <v>26</v>
      </c>
      <c r="H2391" s="3">
        <v>39908</v>
      </c>
      <c r="I2391" s="2">
        <v>2008</v>
      </c>
      <c r="J2391" s="2">
        <v>2009</v>
      </c>
      <c r="K2391" s="3">
        <v>43677</v>
      </c>
      <c r="L2391" s="2">
        <v>0</v>
      </c>
      <c r="M2391" s="2" t="s">
        <v>28</v>
      </c>
      <c r="N2391" s="2">
        <v>35</v>
      </c>
      <c r="O2391" s="2">
        <v>25.31</v>
      </c>
      <c r="P2391" s="2">
        <v>35.619999999999997</v>
      </c>
      <c r="Q2391" s="2">
        <v>88.45</v>
      </c>
      <c r="R2391" s="2">
        <v>195.58</v>
      </c>
      <c r="S2391" s="2">
        <v>195.58</v>
      </c>
      <c r="T2391" s="2">
        <v>23.12</v>
      </c>
      <c r="U2391" s="2">
        <v>6</v>
      </c>
      <c r="V2391" s="2" t="s">
        <v>28</v>
      </c>
      <c r="X2391" s="2"/>
      <c r="Y2391" s="2"/>
    </row>
    <row r="2392" spans="1:26" x14ac:dyDescent="0.25">
      <c r="A2392">
        <v>2391</v>
      </c>
      <c r="B2392" t="s">
        <v>2413</v>
      </c>
      <c r="C2392" s="1">
        <v>12001</v>
      </c>
      <c r="D2392" t="s">
        <v>23</v>
      </c>
      <c r="E2392" s="2" t="s">
        <v>280</v>
      </c>
      <c r="F2392" s="2" t="s">
        <v>34</v>
      </c>
      <c r="G2392" s="2" t="s">
        <v>26</v>
      </c>
      <c r="H2392" s="3">
        <v>21483</v>
      </c>
      <c r="I2392" s="2">
        <v>1958</v>
      </c>
      <c r="J2392" s="2">
        <v>1962</v>
      </c>
      <c r="K2392" s="3">
        <v>37498</v>
      </c>
      <c r="L2392" s="2">
        <v>1</v>
      </c>
      <c r="M2392" s="2" t="s">
        <v>27</v>
      </c>
      <c r="N2392" s="2">
        <v>69</v>
      </c>
      <c r="O2392" s="2">
        <v>25.96</v>
      </c>
      <c r="P2392" s="2">
        <v>69.81</v>
      </c>
      <c r="Q2392" s="2">
        <v>97.52</v>
      </c>
      <c r="R2392" s="2">
        <v>195.58</v>
      </c>
      <c r="S2392" s="2">
        <v>195.58</v>
      </c>
      <c r="T2392" s="2">
        <v>25.49</v>
      </c>
      <c r="U2392" s="2">
        <v>292</v>
      </c>
      <c r="V2392" s="2" t="s">
        <v>28</v>
      </c>
      <c r="W2392" s="2" t="s">
        <v>4399</v>
      </c>
      <c r="X2392" s="2" t="str">
        <f>V2392</f>
        <v>No</v>
      </c>
      <c r="Y2392" s="2" t="s">
        <v>4401</v>
      </c>
      <c r="Z2392" s="2" t="s">
        <v>4469</v>
      </c>
    </row>
    <row r="2393" spans="1:26" x14ac:dyDescent="0.25">
      <c r="A2393">
        <v>2392</v>
      </c>
      <c r="B2393" t="s">
        <v>2414</v>
      </c>
      <c r="C2393" s="1">
        <v>7442</v>
      </c>
      <c r="D2393" t="s">
        <v>23</v>
      </c>
      <c r="E2393" s="2" t="s">
        <v>121</v>
      </c>
      <c r="F2393" s="2" t="s">
        <v>34</v>
      </c>
      <c r="G2393" s="2" t="s">
        <v>30</v>
      </c>
      <c r="H2393" s="3">
        <v>17843</v>
      </c>
      <c r="I2393" s="2">
        <v>1948</v>
      </c>
      <c r="J2393" s="2">
        <v>1953</v>
      </c>
      <c r="K2393" s="3">
        <v>36683</v>
      </c>
      <c r="L2393" s="2">
        <v>1</v>
      </c>
      <c r="M2393" s="2" t="s">
        <v>27</v>
      </c>
      <c r="N2393" s="2">
        <v>80</v>
      </c>
      <c r="O2393" s="2">
        <v>28.48</v>
      </c>
      <c r="P2393" s="2">
        <v>80.06</v>
      </c>
      <c r="Q2393" s="2">
        <v>107.05</v>
      </c>
      <c r="R2393" s="2">
        <v>195.58</v>
      </c>
      <c r="S2393" s="2">
        <v>195.58</v>
      </c>
      <c r="T2393" s="2">
        <v>27.99</v>
      </c>
      <c r="U2393" s="2">
        <v>332</v>
      </c>
      <c r="V2393" s="2" t="s">
        <v>28</v>
      </c>
      <c r="X2393" s="2" t="s">
        <v>4645</v>
      </c>
      <c r="Y2393" s="2" t="s">
        <v>4401</v>
      </c>
      <c r="Z2393" s="2" t="s">
        <v>4469</v>
      </c>
    </row>
    <row r="2394" spans="1:26" x14ac:dyDescent="0.25">
      <c r="A2394">
        <v>2393</v>
      </c>
      <c r="B2394" t="s">
        <v>2415</v>
      </c>
      <c r="C2394" s="1">
        <v>32578</v>
      </c>
      <c r="D2394" t="s">
        <v>23</v>
      </c>
      <c r="E2394" s="2" t="s">
        <v>1363</v>
      </c>
      <c r="F2394" s="2" t="s">
        <v>34</v>
      </c>
      <c r="G2394" s="2" t="s">
        <v>26</v>
      </c>
      <c r="H2394" s="3">
        <v>41218</v>
      </c>
      <c r="I2394" s="2">
        <v>2012</v>
      </c>
      <c r="J2394" s="2">
        <v>2016</v>
      </c>
      <c r="K2394" s="3">
        <v>43677</v>
      </c>
      <c r="L2394" s="2">
        <v>0</v>
      </c>
      <c r="M2394" s="2" t="s">
        <v>28</v>
      </c>
      <c r="N2394" s="2">
        <v>30</v>
      </c>
      <c r="O2394" s="2">
        <v>23.66</v>
      </c>
      <c r="P2394" s="2">
        <v>30.39</v>
      </c>
      <c r="Q2394" s="2">
        <v>99.79</v>
      </c>
      <c r="R2394" s="2">
        <v>195.58</v>
      </c>
      <c r="S2394" s="2">
        <v>195.58</v>
      </c>
      <c r="T2394" s="2">
        <v>26.09</v>
      </c>
      <c r="U2394" s="2">
        <v>96</v>
      </c>
      <c r="V2394" s="2" t="s">
        <v>28</v>
      </c>
      <c r="X2394" s="2"/>
      <c r="Y2394" s="2"/>
    </row>
    <row r="2395" spans="1:26" x14ac:dyDescent="0.25">
      <c r="A2395">
        <v>2394</v>
      </c>
      <c r="B2395" t="s">
        <v>2416</v>
      </c>
      <c r="C2395" s="1">
        <v>30924</v>
      </c>
      <c r="D2395" t="s">
        <v>23</v>
      </c>
      <c r="E2395" s="2" t="s">
        <v>1363</v>
      </c>
      <c r="F2395" s="2" t="s">
        <v>34</v>
      </c>
      <c r="G2395" s="2" t="s">
        <v>26</v>
      </c>
      <c r="H2395" s="3">
        <v>39847</v>
      </c>
      <c r="I2395" s="2">
        <v>2008</v>
      </c>
      <c r="J2395" s="2">
        <v>2012</v>
      </c>
      <c r="K2395" s="3">
        <v>43677</v>
      </c>
      <c r="L2395" s="2">
        <v>0</v>
      </c>
      <c r="M2395" s="2" t="s">
        <v>28</v>
      </c>
      <c r="N2395" s="2">
        <v>34</v>
      </c>
      <c r="O2395" s="2">
        <v>24.43</v>
      </c>
      <c r="P2395" s="2">
        <v>34.92</v>
      </c>
      <c r="Q2395" s="2">
        <v>98.88</v>
      </c>
      <c r="R2395" s="2">
        <v>195.58</v>
      </c>
      <c r="S2395" s="2">
        <v>195.58</v>
      </c>
      <c r="T2395" s="2">
        <v>25.85</v>
      </c>
      <c r="U2395" s="2">
        <v>23</v>
      </c>
      <c r="V2395" s="2" t="s">
        <v>28</v>
      </c>
      <c r="X2395" s="2"/>
      <c r="Y2395" s="2"/>
    </row>
    <row r="2396" spans="1:26" x14ac:dyDescent="0.25">
      <c r="A2396">
        <v>2395</v>
      </c>
      <c r="B2396" t="s">
        <v>2417</v>
      </c>
      <c r="C2396" s="1">
        <v>26270</v>
      </c>
      <c r="D2396" t="s">
        <v>23</v>
      </c>
      <c r="E2396" s="2" t="s">
        <v>1363</v>
      </c>
      <c r="F2396" s="2" t="s">
        <v>34</v>
      </c>
      <c r="G2396" s="2" t="s">
        <v>26</v>
      </c>
      <c r="H2396" s="3">
        <v>34642</v>
      </c>
      <c r="I2396" s="2">
        <v>1994</v>
      </c>
      <c r="J2396" s="2">
        <v>1995</v>
      </c>
      <c r="K2396" s="3">
        <v>43677</v>
      </c>
      <c r="L2396" s="2">
        <v>0</v>
      </c>
      <c r="M2396" s="2" t="s">
        <v>28</v>
      </c>
      <c r="N2396" s="2">
        <v>47</v>
      </c>
      <c r="O2396" s="2">
        <v>22.92</v>
      </c>
      <c r="P2396" s="2">
        <v>47.66</v>
      </c>
      <c r="Q2396" s="2">
        <v>90.72</v>
      </c>
      <c r="R2396" s="2">
        <v>195.58</v>
      </c>
      <c r="S2396" s="2">
        <v>195.58</v>
      </c>
      <c r="T2396" s="2">
        <v>23.72</v>
      </c>
      <c r="U2396" s="2">
        <v>11</v>
      </c>
      <c r="V2396" s="2" t="s">
        <v>28</v>
      </c>
      <c r="X2396" s="2"/>
      <c r="Y2396" s="2"/>
    </row>
    <row r="2397" spans="1:26" x14ac:dyDescent="0.25">
      <c r="A2397">
        <v>2396</v>
      </c>
      <c r="B2397" t="s">
        <v>2418</v>
      </c>
      <c r="C2397" s="1">
        <v>15631</v>
      </c>
      <c r="D2397" t="s">
        <v>23</v>
      </c>
      <c r="E2397" s="2" t="s">
        <v>772</v>
      </c>
      <c r="F2397" s="2" t="s">
        <v>34</v>
      </c>
      <c r="G2397" s="2" t="s">
        <v>26</v>
      </c>
      <c r="H2397" s="3">
        <v>27691</v>
      </c>
      <c r="I2397" s="2">
        <v>1975</v>
      </c>
      <c r="J2397" s="2">
        <v>1976</v>
      </c>
      <c r="K2397" s="3">
        <v>43064</v>
      </c>
      <c r="L2397" s="2">
        <v>1</v>
      </c>
      <c r="M2397" s="2" t="s">
        <v>27</v>
      </c>
      <c r="N2397" s="2">
        <v>75</v>
      </c>
      <c r="O2397" s="2">
        <v>33.020000000000003</v>
      </c>
      <c r="P2397" s="2">
        <v>75.11</v>
      </c>
      <c r="Q2397" s="2">
        <v>92.99</v>
      </c>
      <c r="R2397" s="2">
        <v>195.58</v>
      </c>
      <c r="S2397" s="2">
        <v>195.58</v>
      </c>
      <c r="T2397" s="2">
        <v>24.31</v>
      </c>
      <c r="U2397" s="2">
        <v>64</v>
      </c>
      <c r="V2397" s="2" t="s">
        <v>28</v>
      </c>
      <c r="X2397" s="2" t="s">
        <v>4646</v>
      </c>
      <c r="Y2397" s="2" t="s">
        <v>4401</v>
      </c>
      <c r="Z2397" s="2" t="s">
        <v>4469</v>
      </c>
    </row>
    <row r="2398" spans="1:26" x14ac:dyDescent="0.25">
      <c r="A2398">
        <v>2397</v>
      </c>
      <c r="B2398" t="s">
        <v>2419</v>
      </c>
      <c r="C2398" s="1">
        <v>7551</v>
      </c>
      <c r="D2398" t="s">
        <v>23</v>
      </c>
      <c r="E2398" s="2" t="s">
        <v>80</v>
      </c>
      <c r="F2398" s="2" t="s">
        <v>34</v>
      </c>
      <c r="G2398" s="2" t="s">
        <v>30</v>
      </c>
      <c r="H2398" s="3">
        <v>17136</v>
      </c>
      <c r="I2398" s="2">
        <v>1946</v>
      </c>
      <c r="J2398" s="2">
        <v>1947</v>
      </c>
      <c r="K2398" s="3">
        <v>40454</v>
      </c>
      <c r="L2398" s="2">
        <v>1</v>
      </c>
      <c r="M2398" s="2" t="s">
        <v>27</v>
      </c>
      <c r="N2398" s="2">
        <v>90</v>
      </c>
      <c r="O2398" s="2">
        <v>26.24</v>
      </c>
      <c r="P2398" s="2">
        <v>90.08</v>
      </c>
      <c r="Q2398" s="2">
        <v>90.72</v>
      </c>
      <c r="R2398" s="2">
        <v>195.58</v>
      </c>
      <c r="S2398" s="2">
        <v>195.58</v>
      </c>
      <c r="T2398" s="2">
        <v>23.72</v>
      </c>
      <c r="U2398" s="2">
        <v>28</v>
      </c>
      <c r="V2398" s="2" t="s">
        <v>28</v>
      </c>
      <c r="X2398" s="2" t="s">
        <v>4646</v>
      </c>
      <c r="Y2398" s="2" t="s">
        <v>4401</v>
      </c>
      <c r="Z2398" s="2" t="s">
        <v>4469</v>
      </c>
    </row>
    <row r="2399" spans="1:26" x14ac:dyDescent="0.25">
      <c r="A2399">
        <v>2398</v>
      </c>
      <c r="B2399" t="s">
        <v>2420</v>
      </c>
      <c r="C2399" s="1">
        <v>30381</v>
      </c>
      <c r="D2399" t="s">
        <v>23</v>
      </c>
      <c r="E2399" s="2" t="s">
        <v>1363</v>
      </c>
      <c r="F2399" s="2" t="s">
        <v>34</v>
      </c>
      <c r="G2399" s="2" t="s">
        <v>30</v>
      </c>
      <c r="H2399" s="3">
        <v>39385</v>
      </c>
      <c r="I2399" s="2">
        <v>2007</v>
      </c>
      <c r="J2399" s="2">
        <v>2010</v>
      </c>
      <c r="K2399" s="3">
        <v>43677</v>
      </c>
      <c r="L2399" s="2">
        <v>0</v>
      </c>
      <c r="M2399" s="2" t="s">
        <v>28</v>
      </c>
      <c r="N2399" s="2">
        <v>36</v>
      </c>
      <c r="O2399" s="2">
        <v>24.65</v>
      </c>
      <c r="P2399" s="2">
        <v>36.4</v>
      </c>
      <c r="Q2399" s="2">
        <v>97.52</v>
      </c>
      <c r="R2399" s="2">
        <v>195.58</v>
      </c>
      <c r="S2399" s="2">
        <v>195.58</v>
      </c>
      <c r="T2399" s="2">
        <v>25.49</v>
      </c>
      <c r="U2399" s="2">
        <v>24</v>
      </c>
      <c r="V2399" s="2" t="s">
        <v>28</v>
      </c>
      <c r="X2399" s="2"/>
      <c r="Y2399" s="2"/>
    </row>
    <row r="2400" spans="1:26" x14ac:dyDescent="0.25">
      <c r="A2400">
        <v>2399</v>
      </c>
      <c r="B2400" t="s">
        <v>2421</v>
      </c>
      <c r="C2400" s="1">
        <v>18133</v>
      </c>
      <c r="D2400" t="s">
        <v>23</v>
      </c>
      <c r="E2400" s="2" t="s">
        <v>121</v>
      </c>
      <c r="F2400" s="2" t="s">
        <v>34</v>
      </c>
      <c r="G2400" s="2" t="s">
        <v>26</v>
      </c>
      <c r="H2400" s="3">
        <v>28063</v>
      </c>
      <c r="I2400" s="2">
        <v>1976</v>
      </c>
      <c r="J2400" s="2">
        <v>1977</v>
      </c>
      <c r="K2400" s="3">
        <v>43677</v>
      </c>
      <c r="L2400" s="2">
        <v>0</v>
      </c>
      <c r="M2400" s="2" t="s">
        <v>28</v>
      </c>
      <c r="N2400" s="2">
        <v>69</v>
      </c>
      <c r="O2400" s="2">
        <v>27.19</v>
      </c>
      <c r="P2400" s="2">
        <v>69.94</v>
      </c>
      <c r="Q2400" s="2">
        <v>92.99</v>
      </c>
      <c r="R2400" s="2">
        <v>195.58</v>
      </c>
      <c r="S2400" s="2">
        <v>195.58</v>
      </c>
      <c r="T2400" s="2">
        <v>24.31</v>
      </c>
      <c r="U2400" s="2">
        <v>32</v>
      </c>
      <c r="V2400" s="2" t="s">
        <v>28</v>
      </c>
      <c r="X2400" s="2"/>
      <c r="Y2400" s="2"/>
    </row>
    <row r="2401" spans="1:26" x14ac:dyDescent="0.25">
      <c r="A2401">
        <v>2400</v>
      </c>
      <c r="B2401" t="s">
        <v>2422</v>
      </c>
      <c r="C2401" s="1">
        <v>26885</v>
      </c>
      <c r="D2401" t="s">
        <v>23</v>
      </c>
      <c r="E2401" s="2" t="s">
        <v>1363</v>
      </c>
      <c r="F2401" s="2" t="s">
        <v>34</v>
      </c>
      <c r="G2401" s="2" t="s">
        <v>26</v>
      </c>
      <c r="H2401" s="3">
        <v>35006</v>
      </c>
      <c r="I2401" s="2">
        <v>1995</v>
      </c>
      <c r="J2401" s="2">
        <v>1997</v>
      </c>
      <c r="K2401" s="3">
        <v>43677</v>
      </c>
      <c r="L2401" s="2">
        <v>0</v>
      </c>
      <c r="M2401" s="2" t="s">
        <v>28</v>
      </c>
      <c r="N2401" s="2">
        <v>45</v>
      </c>
      <c r="O2401" s="2">
        <v>22.23</v>
      </c>
      <c r="P2401" s="2">
        <v>45.97</v>
      </c>
      <c r="Q2401" s="2">
        <v>95.25</v>
      </c>
      <c r="R2401" s="2">
        <v>195.58</v>
      </c>
      <c r="S2401" s="2">
        <v>195.58</v>
      </c>
      <c r="T2401" s="2">
        <v>24.9</v>
      </c>
      <c r="U2401" s="2">
        <v>64</v>
      </c>
      <c r="V2401" s="2" t="s">
        <v>28</v>
      </c>
      <c r="X2401" s="2"/>
      <c r="Y2401" s="2"/>
    </row>
    <row r="2402" spans="1:26" x14ac:dyDescent="0.25">
      <c r="A2402">
        <v>2401</v>
      </c>
      <c r="B2402" t="s">
        <v>2423</v>
      </c>
      <c r="C2402" s="1">
        <v>27192</v>
      </c>
      <c r="D2402" t="s">
        <v>23</v>
      </c>
      <c r="E2402" s="2" t="s">
        <v>1363</v>
      </c>
      <c r="F2402" s="2" t="s">
        <v>34</v>
      </c>
      <c r="G2402" s="2" t="s">
        <v>26</v>
      </c>
      <c r="H2402" s="3">
        <v>35370</v>
      </c>
      <c r="I2402" s="2">
        <v>1996</v>
      </c>
      <c r="J2402" s="2">
        <v>2005</v>
      </c>
      <c r="K2402" s="3">
        <v>43677</v>
      </c>
      <c r="L2402" s="2">
        <v>0</v>
      </c>
      <c r="M2402" s="2" t="s">
        <v>28</v>
      </c>
      <c r="N2402" s="2">
        <v>45</v>
      </c>
      <c r="O2402" s="2">
        <v>22.39</v>
      </c>
      <c r="P2402" s="2">
        <v>45.13</v>
      </c>
      <c r="Q2402" s="2">
        <v>81.19</v>
      </c>
      <c r="R2402" s="2">
        <v>195.58</v>
      </c>
      <c r="S2402" s="2">
        <v>195.58</v>
      </c>
      <c r="T2402" s="2">
        <v>21.23</v>
      </c>
      <c r="U2402" s="2">
        <v>507</v>
      </c>
      <c r="V2402" s="2" t="s">
        <v>28</v>
      </c>
      <c r="X2402" s="2"/>
      <c r="Y2402" s="2"/>
    </row>
    <row r="2403" spans="1:26" x14ac:dyDescent="0.25">
      <c r="A2403">
        <v>2402</v>
      </c>
      <c r="B2403" t="s">
        <v>2424</v>
      </c>
      <c r="C2403" s="1">
        <v>14260</v>
      </c>
      <c r="D2403" t="s">
        <v>23</v>
      </c>
      <c r="E2403" s="2" t="s">
        <v>169</v>
      </c>
      <c r="F2403" s="2" t="s">
        <v>34</v>
      </c>
      <c r="G2403" s="2" t="s">
        <v>30</v>
      </c>
      <c r="H2403" s="3">
        <v>23300</v>
      </c>
      <c r="I2403" s="2">
        <v>1963</v>
      </c>
      <c r="J2403" s="2">
        <v>1975</v>
      </c>
      <c r="K2403" s="3">
        <v>43677</v>
      </c>
      <c r="L2403" s="2">
        <v>0</v>
      </c>
      <c r="M2403" s="2" t="s">
        <v>28</v>
      </c>
      <c r="N2403" s="2">
        <v>80</v>
      </c>
      <c r="O2403" s="2">
        <v>24.75</v>
      </c>
      <c r="P2403" s="2">
        <v>80.540000000000006</v>
      </c>
      <c r="Q2403" s="2">
        <v>97.52</v>
      </c>
      <c r="R2403" s="2">
        <v>195.58</v>
      </c>
      <c r="S2403" s="2">
        <v>195.58</v>
      </c>
      <c r="T2403" s="2">
        <v>25.49</v>
      </c>
      <c r="U2403" s="2">
        <v>814</v>
      </c>
      <c r="V2403" s="2" t="s">
        <v>28</v>
      </c>
      <c r="X2403" s="2"/>
      <c r="Y2403" s="2"/>
    </row>
    <row r="2404" spans="1:26" x14ac:dyDescent="0.25">
      <c r="A2404">
        <v>2403</v>
      </c>
      <c r="B2404" t="s">
        <v>2425</v>
      </c>
      <c r="C2404" s="1">
        <v>15765</v>
      </c>
      <c r="D2404" t="s">
        <v>23</v>
      </c>
      <c r="E2404" s="2" t="s">
        <v>1363</v>
      </c>
      <c r="F2404" s="2" t="s">
        <v>34</v>
      </c>
      <c r="G2404" s="2" t="s">
        <v>30</v>
      </c>
      <c r="H2404" s="3">
        <v>24401</v>
      </c>
      <c r="I2404" s="2">
        <v>1966</v>
      </c>
      <c r="J2404" s="2">
        <v>1969</v>
      </c>
      <c r="K2404" s="3">
        <v>39415</v>
      </c>
      <c r="L2404" s="2">
        <v>1</v>
      </c>
      <c r="M2404" s="2" t="s">
        <v>27</v>
      </c>
      <c r="N2404" s="2">
        <v>64</v>
      </c>
      <c r="O2404" s="2">
        <v>23.64</v>
      </c>
      <c r="P2404" s="2">
        <v>64.75</v>
      </c>
      <c r="Q2404" s="2">
        <v>90.72</v>
      </c>
      <c r="R2404" s="2">
        <v>195.58</v>
      </c>
      <c r="S2404" s="2">
        <v>195.58</v>
      </c>
      <c r="T2404" s="2">
        <v>23.72</v>
      </c>
      <c r="U2404" s="2">
        <v>184</v>
      </c>
      <c r="V2404" s="2" t="s">
        <v>28</v>
      </c>
      <c r="W2404" s="2" t="s">
        <v>4395</v>
      </c>
      <c r="X2404" s="2" t="s">
        <v>4647</v>
      </c>
      <c r="Y2404" s="2" t="s">
        <v>4394</v>
      </c>
      <c r="Z2404" s="2" t="s">
        <v>4435</v>
      </c>
    </row>
    <row r="2405" spans="1:26" x14ac:dyDescent="0.25">
      <c r="A2405">
        <v>2404</v>
      </c>
      <c r="B2405" t="s">
        <v>2426</v>
      </c>
      <c r="C2405" s="1">
        <v>13918</v>
      </c>
      <c r="D2405" t="s">
        <v>23</v>
      </c>
      <c r="E2405" s="2" t="s">
        <v>772</v>
      </c>
      <c r="F2405" s="2" t="s">
        <v>34</v>
      </c>
      <c r="G2405" s="2" t="s">
        <v>30</v>
      </c>
      <c r="H2405" s="3">
        <v>22212</v>
      </c>
      <c r="I2405" s="2">
        <v>1960</v>
      </c>
      <c r="J2405" s="2">
        <v>1963</v>
      </c>
      <c r="K2405" s="3">
        <v>26516</v>
      </c>
      <c r="L2405" s="2">
        <v>1</v>
      </c>
      <c r="M2405" s="2" t="s">
        <v>27</v>
      </c>
      <c r="N2405" s="2">
        <v>34</v>
      </c>
      <c r="O2405" s="2">
        <v>22.71</v>
      </c>
      <c r="P2405" s="2">
        <v>34.49</v>
      </c>
      <c r="Q2405" s="2">
        <v>95.25</v>
      </c>
      <c r="R2405" s="2">
        <v>195.58</v>
      </c>
      <c r="S2405" s="2">
        <v>195.58</v>
      </c>
      <c r="T2405" s="2">
        <v>24.9</v>
      </c>
      <c r="U2405" s="2">
        <v>144</v>
      </c>
      <c r="V2405" s="2" t="s">
        <v>28</v>
      </c>
      <c r="W2405" s="2" t="s">
        <v>4395</v>
      </c>
      <c r="X2405" s="2" t="s">
        <v>4395</v>
      </c>
      <c r="Y2405" s="2" t="s">
        <v>4421</v>
      </c>
      <c r="Z2405" s="2" t="s">
        <v>4435</v>
      </c>
    </row>
    <row r="2406" spans="1:26" x14ac:dyDescent="0.25">
      <c r="A2406">
        <v>2405</v>
      </c>
      <c r="B2406" t="s">
        <v>2427</v>
      </c>
      <c r="C2406" s="1">
        <v>33754</v>
      </c>
      <c r="D2406" t="s">
        <v>85</v>
      </c>
      <c r="E2406" s="2" t="s">
        <v>772</v>
      </c>
      <c r="F2406" s="2" t="s">
        <v>34</v>
      </c>
      <c r="G2406" s="2" t="s">
        <v>26</v>
      </c>
      <c r="H2406" s="3">
        <v>41215</v>
      </c>
      <c r="I2406" s="2">
        <v>2012</v>
      </c>
      <c r="J2406" s="2">
        <v>2020</v>
      </c>
      <c r="K2406" s="3">
        <v>43677</v>
      </c>
      <c r="L2406" s="2">
        <v>0</v>
      </c>
      <c r="M2406" s="2" t="s">
        <v>28</v>
      </c>
      <c r="N2406" s="2">
        <v>27</v>
      </c>
      <c r="O2406" s="2">
        <v>20.43</v>
      </c>
      <c r="P2406" s="2">
        <v>27.17</v>
      </c>
      <c r="Q2406" s="2">
        <v>83.91</v>
      </c>
      <c r="R2406" s="2">
        <v>195.58</v>
      </c>
      <c r="S2406" s="2">
        <v>195.58</v>
      </c>
      <c r="T2406" s="2">
        <v>21.94</v>
      </c>
      <c r="U2406" s="2">
        <v>142</v>
      </c>
      <c r="V2406" s="2" t="s">
        <v>28</v>
      </c>
      <c r="X2406" s="2"/>
      <c r="Y2406" s="2"/>
    </row>
    <row r="2407" spans="1:26" x14ac:dyDescent="0.25">
      <c r="A2407">
        <v>2406</v>
      </c>
      <c r="B2407" t="s">
        <v>2428</v>
      </c>
      <c r="C2407" s="1">
        <v>34768</v>
      </c>
      <c r="D2407" t="s">
        <v>85</v>
      </c>
      <c r="E2407" s="2" t="s">
        <v>1363</v>
      </c>
      <c r="F2407" s="2" t="s">
        <v>34</v>
      </c>
      <c r="G2407" s="2" t="s">
        <v>43</v>
      </c>
      <c r="H2407" s="3">
        <v>41942</v>
      </c>
      <c r="I2407" s="2">
        <v>2014</v>
      </c>
      <c r="J2407" s="2">
        <v>2020</v>
      </c>
      <c r="K2407" s="3">
        <v>43677</v>
      </c>
      <c r="L2407" s="2">
        <v>0</v>
      </c>
      <c r="M2407" s="2" t="s">
        <v>28</v>
      </c>
      <c r="N2407" s="2">
        <v>24</v>
      </c>
      <c r="O2407" s="2">
        <v>19.64</v>
      </c>
      <c r="P2407" s="2">
        <v>24.39</v>
      </c>
      <c r="Q2407" s="2">
        <v>85.73</v>
      </c>
      <c r="R2407" s="2">
        <v>195.58</v>
      </c>
      <c r="S2407" s="2">
        <v>195.58</v>
      </c>
      <c r="T2407" s="2">
        <v>22.41</v>
      </c>
      <c r="U2407" s="2">
        <v>63</v>
      </c>
      <c r="V2407" s="2" t="s">
        <v>28</v>
      </c>
      <c r="X2407" s="2"/>
      <c r="Y2407" s="2"/>
    </row>
    <row r="2408" spans="1:26" x14ac:dyDescent="0.25">
      <c r="A2408">
        <v>2407</v>
      </c>
      <c r="B2408" t="s">
        <v>2429</v>
      </c>
      <c r="C2408" s="1">
        <v>31323</v>
      </c>
      <c r="D2408" t="s">
        <v>85</v>
      </c>
      <c r="E2408" s="2" t="s">
        <v>1363</v>
      </c>
      <c r="F2408" s="2" t="s">
        <v>34</v>
      </c>
      <c r="G2408" s="2" t="s">
        <v>26</v>
      </c>
      <c r="H2408" s="3">
        <v>39755</v>
      </c>
      <c r="I2408" s="2">
        <v>2008</v>
      </c>
      <c r="J2408" s="2">
        <v>2020</v>
      </c>
      <c r="K2408" s="3">
        <v>43677</v>
      </c>
      <c r="L2408" s="2">
        <v>0</v>
      </c>
      <c r="M2408" s="2" t="s">
        <v>28</v>
      </c>
      <c r="N2408" s="2">
        <v>33</v>
      </c>
      <c r="O2408" s="2">
        <v>23.09</v>
      </c>
      <c r="P2408" s="2">
        <v>33.82</v>
      </c>
      <c r="Q2408" s="2">
        <v>90.72</v>
      </c>
      <c r="R2408" s="2">
        <v>195.58</v>
      </c>
      <c r="S2408" s="2">
        <v>195.58</v>
      </c>
      <c r="T2408" s="2">
        <v>23.72</v>
      </c>
      <c r="U2408" s="2">
        <v>509</v>
      </c>
      <c r="V2408" s="2" t="s">
        <v>28</v>
      </c>
      <c r="X2408" s="2"/>
      <c r="Y2408" s="2"/>
    </row>
    <row r="2409" spans="1:26" x14ac:dyDescent="0.25">
      <c r="A2409">
        <v>2408</v>
      </c>
      <c r="B2409" t="s">
        <v>2430</v>
      </c>
      <c r="C2409" s="1">
        <v>23674</v>
      </c>
      <c r="D2409" t="s">
        <v>23</v>
      </c>
      <c r="E2409" s="2" t="s">
        <v>772</v>
      </c>
      <c r="F2409" s="2" t="s">
        <v>34</v>
      </c>
      <c r="G2409" s="2" t="s">
        <v>30</v>
      </c>
      <c r="H2409" s="3">
        <v>33544</v>
      </c>
      <c r="I2409" s="2">
        <v>1991</v>
      </c>
      <c r="J2409" s="2">
        <v>1995</v>
      </c>
      <c r="K2409" s="3">
        <v>43677</v>
      </c>
      <c r="L2409" s="2">
        <v>0</v>
      </c>
      <c r="M2409" s="2" t="s">
        <v>28</v>
      </c>
      <c r="N2409" s="2">
        <v>54</v>
      </c>
      <c r="O2409" s="2">
        <v>27.02</v>
      </c>
      <c r="P2409" s="2">
        <v>54.77</v>
      </c>
      <c r="Q2409" s="2">
        <v>90.72</v>
      </c>
      <c r="R2409" s="2">
        <v>195.58</v>
      </c>
      <c r="S2409" s="2">
        <v>195.58</v>
      </c>
      <c r="T2409" s="2">
        <v>23.72</v>
      </c>
      <c r="U2409" s="2">
        <v>73</v>
      </c>
      <c r="V2409" s="2" t="s">
        <v>28</v>
      </c>
      <c r="X2409" s="2"/>
      <c r="Y2409" s="2"/>
    </row>
    <row r="2410" spans="1:26" x14ac:dyDescent="0.25">
      <c r="A2410">
        <v>2409</v>
      </c>
      <c r="B2410" t="s">
        <v>2431</v>
      </c>
      <c r="C2410" s="1">
        <v>33015</v>
      </c>
      <c r="D2410" t="s">
        <v>23</v>
      </c>
      <c r="E2410" s="2" t="s">
        <v>1363</v>
      </c>
      <c r="F2410" s="2" t="s">
        <v>34</v>
      </c>
      <c r="G2410" s="2" t="s">
        <v>26</v>
      </c>
      <c r="H2410" s="3">
        <v>40978</v>
      </c>
      <c r="I2410" s="2">
        <v>2011</v>
      </c>
      <c r="J2410" s="2">
        <v>2015</v>
      </c>
      <c r="K2410" s="3">
        <v>43677</v>
      </c>
      <c r="L2410" s="2">
        <v>0</v>
      </c>
      <c r="M2410" s="2" t="s">
        <v>28</v>
      </c>
      <c r="N2410" s="2">
        <v>29</v>
      </c>
      <c r="O2410" s="2">
        <v>21.8</v>
      </c>
      <c r="P2410" s="2">
        <v>29.19</v>
      </c>
      <c r="Q2410" s="2">
        <v>90.72</v>
      </c>
      <c r="R2410" s="2">
        <v>195.58</v>
      </c>
      <c r="S2410" s="2">
        <v>195.58</v>
      </c>
      <c r="T2410" s="2">
        <v>23.72</v>
      </c>
      <c r="U2410" s="2">
        <v>36</v>
      </c>
      <c r="V2410" s="2" t="s">
        <v>28</v>
      </c>
      <c r="X2410" s="2"/>
      <c r="Y2410" s="2"/>
    </row>
    <row r="2411" spans="1:26" x14ac:dyDescent="0.25">
      <c r="A2411">
        <v>2410</v>
      </c>
      <c r="B2411" t="s">
        <v>2432</v>
      </c>
      <c r="C2411" s="1">
        <v>18290</v>
      </c>
      <c r="D2411" t="s">
        <v>23</v>
      </c>
      <c r="E2411" s="2" t="s">
        <v>772</v>
      </c>
      <c r="F2411" s="2" t="s">
        <v>34</v>
      </c>
      <c r="G2411" s="2" t="s">
        <v>26</v>
      </c>
      <c r="H2411" s="3">
        <v>26592</v>
      </c>
      <c r="I2411" s="2">
        <v>1972</v>
      </c>
      <c r="J2411" s="2">
        <v>1975</v>
      </c>
      <c r="K2411" s="3">
        <v>43677</v>
      </c>
      <c r="L2411" s="2">
        <v>0</v>
      </c>
      <c r="M2411" s="2" t="s">
        <v>28</v>
      </c>
      <c r="N2411" s="2">
        <v>69</v>
      </c>
      <c r="O2411" s="2">
        <v>22.73</v>
      </c>
      <c r="P2411" s="2">
        <v>69.510000000000005</v>
      </c>
      <c r="Q2411" s="2">
        <v>83.91</v>
      </c>
      <c r="R2411" s="2">
        <v>195.58</v>
      </c>
      <c r="S2411" s="2">
        <v>195.58</v>
      </c>
      <c r="T2411" s="2">
        <v>21.94</v>
      </c>
      <c r="U2411" s="2">
        <v>97</v>
      </c>
      <c r="V2411" s="2" t="s">
        <v>28</v>
      </c>
      <c r="X2411" s="2"/>
      <c r="Y2411" s="2"/>
    </row>
    <row r="2412" spans="1:26" x14ac:dyDescent="0.25">
      <c r="A2412">
        <v>2411</v>
      </c>
      <c r="B2412" t="s">
        <v>2433</v>
      </c>
      <c r="C2412" s="1">
        <v>27512</v>
      </c>
      <c r="D2412" t="s">
        <v>23</v>
      </c>
      <c r="E2412" s="2" t="s">
        <v>169</v>
      </c>
      <c r="F2412" s="2" t="s">
        <v>34</v>
      </c>
      <c r="G2412" s="2" t="s">
        <v>26</v>
      </c>
      <c r="H2412" s="3">
        <v>35117</v>
      </c>
      <c r="I2412" s="2">
        <v>1995</v>
      </c>
      <c r="J2412" s="2">
        <v>1997</v>
      </c>
      <c r="K2412" s="3">
        <v>43677</v>
      </c>
      <c r="L2412" s="2">
        <v>0</v>
      </c>
      <c r="M2412" s="2" t="s">
        <v>28</v>
      </c>
      <c r="N2412" s="2">
        <v>44</v>
      </c>
      <c r="O2412" s="2">
        <v>20.82</v>
      </c>
      <c r="P2412" s="2">
        <v>44.26</v>
      </c>
      <c r="Q2412" s="2">
        <v>95.25</v>
      </c>
      <c r="R2412" s="2">
        <v>195.58</v>
      </c>
      <c r="S2412" s="2">
        <v>195.58</v>
      </c>
      <c r="T2412" s="2">
        <v>24.9</v>
      </c>
      <c r="U2412" s="2">
        <v>25</v>
      </c>
      <c r="V2412" s="2" t="s">
        <v>28</v>
      </c>
      <c r="X2412" s="2"/>
      <c r="Y2412" s="2"/>
    </row>
    <row r="2413" spans="1:26" x14ac:dyDescent="0.25">
      <c r="A2413">
        <v>2412</v>
      </c>
      <c r="B2413" t="s">
        <v>2434</v>
      </c>
      <c r="C2413" s="1">
        <v>10321</v>
      </c>
      <c r="D2413" t="s">
        <v>23</v>
      </c>
      <c r="E2413" s="2" t="s">
        <v>121</v>
      </c>
      <c r="F2413" s="2" t="s">
        <v>34</v>
      </c>
      <c r="G2413" s="2" t="s">
        <v>26</v>
      </c>
      <c r="H2413" s="3">
        <v>18568</v>
      </c>
      <c r="I2413" s="2">
        <v>1950</v>
      </c>
      <c r="J2413" s="2">
        <v>1960</v>
      </c>
      <c r="K2413" s="3">
        <v>42061</v>
      </c>
      <c r="L2413" s="2">
        <v>1</v>
      </c>
      <c r="M2413" s="2" t="s">
        <v>27</v>
      </c>
      <c r="N2413" s="2">
        <v>86</v>
      </c>
      <c r="O2413" s="2">
        <v>22.58</v>
      </c>
      <c r="P2413" s="2">
        <v>86.9</v>
      </c>
      <c r="Q2413" s="2">
        <v>90.72</v>
      </c>
      <c r="R2413" s="2">
        <v>195.58</v>
      </c>
      <c r="S2413" s="2">
        <v>195.58</v>
      </c>
      <c r="T2413" s="2">
        <v>23.72</v>
      </c>
      <c r="U2413" s="2">
        <v>560</v>
      </c>
      <c r="V2413" s="2" t="s">
        <v>28</v>
      </c>
      <c r="W2413" s="2" t="s">
        <v>4399</v>
      </c>
      <c r="X2413" s="2" t="s">
        <v>4645</v>
      </c>
      <c r="Y2413" s="2" t="s">
        <v>4401</v>
      </c>
      <c r="Z2413" s="2" t="s">
        <v>4469</v>
      </c>
    </row>
    <row r="2414" spans="1:26" x14ac:dyDescent="0.25">
      <c r="A2414">
        <v>2413</v>
      </c>
      <c r="B2414" t="s">
        <v>2435</v>
      </c>
      <c r="C2414" s="1">
        <v>10018</v>
      </c>
      <c r="D2414" t="s">
        <v>23</v>
      </c>
      <c r="E2414" s="2" t="s">
        <v>169</v>
      </c>
      <c r="F2414" s="2" t="s">
        <v>34</v>
      </c>
      <c r="G2414" s="2" t="s">
        <v>30</v>
      </c>
      <c r="H2414" s="3">
        <v>19299</v>
      </c>
      <c r="I2414" s="2">
        <v>1952</v>
      </c>
      <c r="J2414" s="2">
        <v>1953</v>
      </c>
      <c r="K2414" s="3">
        <v>43677</v>
      </c>
      <c r="L2414" s="2">
        <v>0</v>
      </c>
      <c r="M2414" s="2" t="s">
        <v>28</v>
      </c>
      <c r="N2414" s="2">
        <v>92</v>
      </c>
      <c r="O2414" s="2">
        <v>25.41</v>
      </c>
      <c r="P2414" s="2">
        <v>92.15</v>
      </c>
      <c r="Q2414" s="2">
        <v>83.91</v>
      </c>
      <c r="R2414" s="2">
        <v>195.58</v>
      </c>
      <c r="S2414" s="2">
        <v>195.58</v>
      </c>
      <c r="T2414" s="2">
        <v>21.94</v>
      </c>
      <c r="U2414" s="2">
        <v>62</v>
      </c>
      <c r="V2414" s="2" t="s">
        <v>28</v>
      </c>
      <c r="X2414" s="2"/>
      <c r="Y2414" s="2"/>
    </row>
    <row r="2415" spans="1:26" x14ac:dyDescent="0.25">
      <c r="A2415">
        <v>2414</v>
      </c>
      <c r="B2415" t="s">
        <v>2436</v>
      </c>
      <c r="C2415" s="1">
        <v>10550</v>
      </c>
      <c r="D2415" t="s">
        <v>23</v>
      </c>
      <c r="E2415" s="2" t="s">
        <v>121</v>
      </c>
      <c r="F2415" s="2" t="s">
        <v>34</v>
      </c>
      <c r="G2415" s="2" t="s">
        <v>30</v>
      </c>
      <c r="H2415" s="3">
        <v>18568</v>
      </c>
      <c r="I2415" s="2">
        <v>1950</v>
      </c>
      <c r="J2415" s="2">
        <v>1954</v>
      </c>
      <c r="K2415" s="3">
        <v>27928</v>
      </c>
      <c r="L2415" s="2">
        <v>1</v>
      </c>
      <c r="M2415" s="2" t="s">
        <v>27</v>
      </c>
      <c r="N2415" s="2">
        <v>47</v>
      </c>
      <c r="O2415" s="2">
        <v>21.95</v>
      </c>
      <c r="P2415" s="2">
        <v>47.58</v>
      </c>
      <c r="Q2415" s="2">
        <v>90.72</v>
      </c>
      <c r="R2415" s="2">
        <v>195.58</v>
      </c>
      <c r="S2415" s="2">
        <v>195.58</v>
      </c>
      <c r="T2415" s="2">
        <v>23.72</v>
      </c>
      <c r="U2415" s="2">
        <v>209</v>
      </c>
      <c r="V2415" s="2" t="s">
        <v>28</v>
      </c>
      <c r="W2415" s="2" t="s">
        <v>4381</v>
      </c>
      <c r="X2415" s="2" t="s">
        <v>4648</v>
      </c>
      <c r="Y2415" s="2" t="s">
        <v>4649</v>
      </c>
      <c r="Z2415" s="2" t="s">
        <v>4901</v>
      </c>
    </row>
    <row r="2416" spans="1:26" x14ac:dyDescent="0.25">
      <c r="A2416">
        <v>2415</v>
      </c>
      <c r="B2416" t="s">
        <v>2437</v>
      </c>
      <c r="C2416" s="1">
        <v>20695</v>
      </c>
      <c r="D2416" t="s">
        <v>23</v>
      </c>
      <c r="E2416" s="2" t="s">
        <v>772</v>
      </c>
      <c r="F2416" s="2" t="s">
        <v>34</v>
      </c>
      <c r="G2416" s="2" t="s">
        <v>26</v>
      </c>
      <c r="H2416" s="3">
        <v>28795</v>
      </c>
      <c r="I2416" s="2">
        <v>1978</v>
      </c>
      <c r="J2416" s="2">
        <v>1997</v>
      </c>
      <c r="K2416" s="3">
        <v>43677</v>
      </c>
      <c r="L2416" s="2">
        <v>0</v>
      </c>
      <c r="M2416" s="2" t="s">
        <v>28</v>
      </c>
      <c r="N2416" s="2">
        <v>62</v>
      </c>
      <c r="O2416" s="2">
        <v>22.18</v>
      </c>
      <c r="P2416" s="2">
        <v>62.92</v>
      </c>
      <c r="Q2416" s="2">
        <v>88.45</v>
      </c>
      <c r="R2416" s="2">
        <v>195.58</v>
      </c>
      <c r="S2416" s="2">
        <v>195.58</v>
      </c>
      <c r="T2416" s="2">
        <v>23.12</v>
      </c>
      <c r="U2416" s="2">
        <v>893</v>
      </c>
      <c r="V2416" s="2" t="s">
        <v>28</v>
      </c>
      <c r="X2416" s="2"/>
      <c r="Y2416" s="2"/>
    </row>
    <row r="2417" spans="1:26" x14ac:dyDescent="0.25">
      <c r="A2417">
        <v>2416</v>
      </c>
      <c r="B2417" t="s">
        <v>2438</v>
      </c>
      <c r="C2417" s="1">
        <v>27382</v>
      </c>
      <c r="D2417" t="s">
        <v>23</v>
      </c>
      <c r="E2417" s="2" t="s">
        <v>1363</v>
      </c>
      <c r="F2417" s="2" t="s">
        <v>25</v>
      </c>
      <c r="G2417" s="2" t="s">
        <v>26</v>
      </c>
      <c r="H2417" s="3">
        <v>36100</v>
      </c>
      <c r="I2417" s="2">
        <v>1998</v>
      </c>
      <c r="J2417" s="2">
        <v>2002</v>
      </c>
      <c r="K2417" s="3">
        <v>43677</v>
      </c>
      <c r="L2417" s="2">
        <v>0</v>
      </c>
      <c r="M2417" s="2" t="s">
        <v>28</v>
      </c>
      <c r="N2417" s="2">
        <v>44</v>
      </c>
      <c r="O2417" s="2">
        <v>23.87</v>
      </c>
      <c r="P2417" s="2">
        <v>44.61</v>
      </c>
      <c r="Q2417" s="2">
        <v>90.26</v>
      </c>
      <c r="R2417" s="2">
        <v>195.58</v>
      </c>
      <c r="S2417" s="2">
        <v>195.58</v>
      </c>
      <c r="T2417" s="2">
        <v>23.6</v>
      </c>
      <c r="U2417" s="2">
        <v>249</v>
      </c>
      <c r="V2417" s="2" t="s">
        <v>28</v>
      </c>
      <c r="X2417" s="2"/>
      <c r="Y2417" s="2"/>
    </row>
    <row r="2418" spans="1:26" x14ac:dyDescent="0.25">
      <c r="A2418">
        <v>2417</v>
      </c>
      <c r="B2418" t="s">
        <v>2439</v>
      </c>
      <c r="C2418" s="1">
        <v>10993</v>
      </c>
      <c r="D2418" t="s">
        <v>23</v>
      </c>
      <c r="E2418" s="2" t="s">
        <v>169</v>
      </c>
      <c r="F2418" s="2" t="s">
        <v>34</v>
      </c>
      <c r="G2418" s="2" t="s">
        <v>30</v>
      </c>
      <c r="H2418" s="3">
        <v>20394</v>
      </c>
      <c r="I2418" s="2">
        <v>1955</v>
      </c>
      <c r="J2418" s="2">
        <v>1964</v>
      </c>
      <c r="K2418" s="3">
        <v>42339</v>
      </c>
      <c r="L2418" s="2">
        <v>1</v>
      </c>
      <c r="M2418" s="2" t="s">
        <v>27</v>
      </c>
      <c r="N2418" s="2">
        <v>85</v>
      </c>
      <c r="O2418" s="2">
        <v>25.74</v>
      </c>
      <c r="P2418" s="2">
        <v>85.82</v>
      </c>
      <c r="Q2418" s="2">
        <v>99.79</v>
      </c>
      <c r="R2418" s="2">
        <v>195.58</v>
      </c>
      <c r="S2418" s="2">
        <v>195.58</v>
      </c>
      <c r="T2418" s="2">
        <v>26.09</v>
      </c>
      <c r="U2418" s="2">
        <v>511</v>
      </c>
      <c r="V2418" s="2" t="s">
        <v>28</v>
      </c>
      <c r="W2418" s="2" t="s">
        <v>4650</v>
      </c>
      <c r="X2418" s="2" t="s">
        <v>4651</v>
      </c>
      <c r="Y2418" s="2" t="s">
        <v>4637</v>
      </c>
      <c r="Z2418" s="2" t="s">
        <v>4901</v>
      </c>
    </row>
    <row r="2419" spans="1:26" x14ac:dyDescent="0.25">
      <c r="A2419">
        <v>2418</v>
      </c>
      <c r="B2419" t="s">
        <v>2440</v>
      </c>
      <c r="C2419" s="1">
        <v>16782</v>
      </c>
      <c r="D2419" t="s">
        <v>23</v>
      </c>
      <c r="E2419" s="2" t="s">
        <v>280</v>
      </c>
      <c r="F2419" s="2" t="s">
        <v>34</v>
      </c>
      <c r="G2419" s="2" t="s">
        <v>26</v>
      </c>
      <c r="H2419" s="3">
        <v>24777</v>
      </c>
      <c r="I2419" s="2">
        <v>1967</v>
      </c>
      <c r="J2419" s="2">
        <v>1969</v>
      </c>
      <c r="K2419" s="3">
        <v>43677</v>
      </c>
      <c r="L2419" s="2">
        <v>0</v>
      </c>
      <c r="M2419" s="2" t="s">
        <v>28</v>
      </c>
      <c r="N2419" s="2">
        <v>73</v>
      </c>
      <c r="O2419" s="2">
        <v>21.89</v>
      </c>
      <c r="P2419" s="2">
        <v>73.63</v>
      </c>
      <c r="Q2419" s="2">
        <v>95.25</v>
      </c>
      <c r="R2419" s="2">
        <v>195.58</v>
      </c>
      <c r="S2419" s="2">
        <v>195.58</v>
      </c>
      <c r="T2419" s="2">
        <v>24.9</v>
      </c>
      <c r="U2419" s="2">
        <v>67</v>
      </c>
      <c r="V2419" s="2" t="s">
        <v>28</v>
      </c>
      <c r="X2419" s="2"/>
      <c r="Y2419" s="2"/>
    </row>
    <row r="2420" spans="1:26" x14ac:dyDescent="0.25">
      <c r="A2420">
        <v>2419</v>
      </c>
      <c r="B2420" t="s">
        <v>2441</v>
      </c>
      <c r="C2420" s="1">
        <v>25196</v>
      </c>
      <c r="D2420" t="s">
        <v>23</v>
      </c>
      <c r="E2420" s="2" t="s">
        <v>772</v>
      </c>
      <c r="F2420" s="2" t="s">
        <v>34</v>
      </c>
      <c r="G2420" s="2" t="s">
        <v>30</v>
      </c>
      <c r="H2420" s="3">
        <v>33543</v>
      </c>
      <c r="I2420" s="2">
        <v>1991</v>
      </c>
      <c r="J2420" s="2">
        <v>1993</v>
      </c>
      <c r="K2420" s="3">
        <v>43677</v>
      </c>
      <c r="L2420" s="2">
        <v>0</v>
      </c>
      <c r="M2420" s="2" t="s">
        <v>28</v>
      </c>
      <c r="N2420" s="2">
        <v>50</v>
      </c>
      <c r="O2420" s="2">
        <v>22.85</v>
      </c>
      <c r="P2420" s="2">
        <v>50.6</v>
      </c>
      <c r="Q2420" s="2">
        <v>88.45</v>
      </c>
      <c r="R2420" s="2">
        <v>195.58</v>
      </c>
      <c r="S2420" s="2">
        <v>195.58</v>
      </c>
      <c r="T2420" s="2">
        <v>23.12</v>
      </c>
      <c r="U2420" s="2">
        <v>95</v>
      </c>
      <c r="V2420" s="2" t="s">
        <v>28</v>
      </c>
      <c r="X2420" s="2"/>
      <c r="Y2420" s="2"/>
    </row>
    <row r="2421" spans="1:26" x14ac:dyDescent="0.25">
      <c r="A2421">
        <v>2420</v>
      </c>
      <c r="B2421" t="s">
        <v>2442</v>
      </c>
      <c r="C2421" s="1">
        <v>18829</v>
      </c>
      <c r="D2421" t="s">
        <v>23</v>
      </c>
      <c r="E2421" s="2" t="s">
        <v>169</v>
      </c>
      <c r="F2421" s="2" t="s">
        <v>34</v>
      </c>
      <c r="G2421" s="2" t="s">
        <v>30</v>
      </c>
      <c r="H2421" s="3">
        <v>26969</v>
      </c>
      <c r="I2421" s="2">
        <v>1973</v>
      </c>
      <c r="J2421" s="2">
        <v>1974</v>
      </c>
      <c r="K2421" s="3">
        <v>43677</v>
      </c>
      <c r="L2421" s="2">
        <v>0</v>
      </c>
      <c r="M2421" s="2" t="s">
        <v>28</v>
      </c>
      <c r="N2421" s="2">
        <v>68</v>
      </c>
      <c r="O2421" s="2">
        <v>22.29</v>
      </c>
      <c r="P2421" s="2">
        <v>68.03</v>
      </c>
      <c r="Q2421" s="2">
        <v>95.25</v>
      </c>
      <c r="R2421" s="2">
        <v>195.58</v>
      </c>
      <c r="S2421" s="2">
        <v>195.58</v>
      </c>
      <c r="T2421" s="2">
        <v>24.9</v>
      </c>
      <c r="U2421" s="2">
        <v>30</v>
      </c>
      <c r="V2421" s="2" t="s">
        <v>28</v>
      </c>
      <c r="X2421" s="2"/>
      <c r="Y2421" s="2"/>
    </row>
    <row r="2422" spans="1:26" x14ac:dyDescent="0.25">
      <c r="A2422">
        <v>2421</v>
      </c>
      <c r="B2422" t="s">
        <v>2443</v>
      </c>
      <c r="C2422" s="1">
        <v>9579</v>
      </c>
      <c r="D2422" t="s">
        <v>23</v>
      </c>
      <c r="E2422" s="2" t="s">
        <v>169</v>
      </c>
      <c r="F2422" s="2" t="s">
        <v>34</v>
      </c>
      <c r="G2422" s="2" t="s">
        <v>30</v>
      </c>
      <c r="H2422" s="3">
        <v>18568</v>
      </c>
      <c r="I2422" s="2">
        <v>1950</v>
      </c>
      <c r="J2422" s="2">
        <v>1951</v>
      </c>
      <c r="K2422" s="3">
        <v>38428</v>
      </c>
      <c r="L2422" s="2">
        <v>1</v>
      </c>
      <c r="M2422" s="2" t="s">
        <v>27</v>
      </c>
      <c r="N2422" s="2">
        <v>78</v>
      </c>
      <c r="O2422" s="2">
        <v>24.61</v>
      </c>
      <c r="P2422" s="2">
        <v>78.98</v>
      </c>
      <c r="Q2422" s="2">
        <v>83.91</v>
      </c>
      <c r="R2422" s="2">
        <v>195.58</v>
      </c>
      <c r="S2422" s="2">
        <v>195.58</v>
      </c>
      <c r="T2422" s="2">
        <v>21.94</v>
      </c>
      <c r="U2422" s="2">
        <v>24</v>
      </c>
      <c r="V2422" s="2" t="s">
        <v>28</v>
      </c>
      <c r="W2422" s="2" t="s">
        <v>4395</v>
      </c>
      <c r="X2422" s="2" t="s">
        <v>4395</v>
      </c>
      <c r="Y2422" s="2" t="s">
        <v>4421</v>
      </c>
      <c r="Z2422" s="2" t="s">
        <v>4435</v>
      </c>
    </row>
    <row r="2423" spans="1:26" x14ac:dyDescent="0.25">
      <c r="A2423">
        <v>2422</v>
      </c>
      <c r="B2423" t="s">
        <v>2444</v>
      </c>
      <c r="C2423" s="1">
        <v>17340</v>
      </c>
      <c r="D2423" t="s">
        <v>23</v>
      </c>
      <c r="E2423" s="2" t="s">
        <v>1363</v>
      </c>
      <c r="F2423" s="2" t="s">
        <v>34</v>
      </c>
      <c r="G2423" s="2" t="s">
        <v>30</v>
      </c>
      <c r="H2423" s="3">
        <v>25873</v>
      </c>
      <c r="I2423" s="2">
        <v>1970</v>
      </c>
      <c r="J2423" s="2">
        <v>1980</v>
      </c>
      <c r="K2423" s="3">
        <v>32147</v>
      </c>
      <c r="L2423" s="2">
        <v>1</v>
      </c>
      <c r="M2423" s="2" t="s">
        <v>27</v>
      </c>
      <c r="N2423" s="2">
        <v>40</v>
      </c>
      <c r="O2423" s="2">
        <v>23.36</v>
      </c>
      <c r="P2423" s="2">
        <v>40.54</v>
      </c>
      <c r="Q2423" s="2">
        <v>89.36</v>
      </c>
      <c r="R2423" s="2">
        <v>195.58</v>
      </c>
      <c r="S2423" s="2">
        <v>195.58</v>
      </c>
      <c r="T2423" s="2">
        <v>23.36</v>
      </c>
      <c r="U2423" s="2">
        <v>658</v>
      </c>
      <c r="V2423" s="2" t="s">
        <v>28</v>
      </c>
      <c r="W2423" s="2" t="s">
        <v>4384</v>
      </c>
      <c r="X2423" s="2" t="s">
        <v>4652</v>
      </c>
      <c r="Y2423" s="2" t="s">
        <v>4653</v>
      </c>
      <c r="Z2423" s="2" t="s">
        <v>4896</v>
      </c>
    </row>
    <row r="2424" spans="1:26" x14ac:dyDescent="0.25">
      <c r="A2424">
        <v>2423</v>
      </c>
      <c r="B2424" t="s">
        <v>2445</v>
      </c>
      <c r="C2424" s="1">
        <v>23541</v>
      </c>
      <c r="D2424" t="s">
        <v>23</v>
      </c>
      <c r="E2424" s="2" t="s">
        <v>1363</v>
      </c>
      <c r="F2424" s="2" t="s">
        <v>25</v>
      </c>
      <c r="G2424" s="2" t="s">
        <v>30</v>
      </c>
      <c r="H2424" s="3">
        <v>32813</v>
      </c>
      <c r="I2424" s="2">
        <v>1989</v>
      </c>
      <c r="J2424" s="2">
        <v>1997</v>
      </c>
      <c r="K2424" s="3">
        <v>43677</v>
      </c>
      <c r="L2424" s="2">
        <v>0</v>
      </c>
      <c r="M2424" s="2" t="s">
        <v>28</v>
      </c>
      <c r="N2424" s="2">
        <v>55</v>
      </c>
      <c r="O2424" s="2">
        <v>25.39</v>
      </c>
      <c r="P2424" s="2">
        <v>55.13</v>
      </c>
      <c r="Q2424" s="2">
        <v>90.72</v>
      </c>
      <c r="R2424" s="2">
        <v>195.58</v>
      </c>
      <c r="S2424" s="2">
        <v>195.58</v>
      </c>
      <c r="T2424" s="2">
        <v>23.72</v>
      </c>
      <c r="U2424" s="2">
        <v>363</v>
      </c>
      <c r="V2424" s="2" t="s">
        <v>27</v>
      </c>
      <c r="X2424" s="2"/>
      <c r="Y2424" s="2"/>
    </row>
    <row r="2425" spans="1:26" x14ac:dyDescent="0.25">
      <c r="A2425">
        <v>2424</v>
      </c>
      <c r="B2425" t="s">
        <v>2446</v>
      </c>
      <c r="C2425" s="1">
        <v>26199</v>
      </c>
      <c r="D2425" t="s">
        <v>23</v>
      </c>
      <c r="E2425" s="2" t="s">
        <v>772</v>
      </c>
      <c r="F2425" s="2" t="s">
        <v>34</v>
      </c>
      <c r="G2425" s="2" t="s">
        <v>26</v>
      </c>
      <c r="H2425" s="3">
        <v>35004</v>
      </c>
      <c r="I2425" s="2">
        <v>1995</v>
      </c>
      <c r="J2425" s="2">
        <v>1997</v>
      </c>
      <c r="K2425" s="3">
        <v>43677</v>
      </c>
      <c r="L2425" s="2">
        <v>0</v>
      </c>
      <c r="M2425" s="2" t="s">
        <v>28</v>
      </c>
      <c r="N2425" s="2">
        <v>47</v>
      </c>
      <c r="O2425" s="2">
        <v>24.11</v>
      </c>
      <c r="P2425" s="2">
        <v>47.85</v>
      </c>
      <c r="Q2425" s="2">
        <v>96.61</v>
      </c>
      <c r="R2425" s="2">
        <v>195.58</v>
      </c>
      <c r="S2425" s="2">
        <v>195.58</v>
      </c>
      <c r="T2425" s="2">
        <v>25.26</v>
      </c>
      <c r="U2425" s="2">
        <v>7</v>
      </c>
      <c r="V2425" s="2" t="s">
        <v>28</v>
      </c>
      <c r="X2425" s="2"/>
      <c r="Y2425" s="2"/>
    </row>
    <row r="2426" spans="1:26" x14ac:dyDescent="0.25">
      <c r="A2426">
        <v>2425</v>
      </c>
      <c r="B2426" t="s">
        <v>2447</v>
      </c>
      <c r="C2426" s="1">
        <v>24486</v>
      </c>
      <c r="D2426" t="s">
        <v>23</v>
      </c>
      <c r="E2426" s="2" t="s">
        <v>1363</v>
      </c>
      <c r="F2426" s="2" t="s">
        <v>34</v>
      </c>
      <c r="G2426" s="2" t="s">
        <v>26</v>
      </c>
      <c r="H2426" s="3">
        <v>32813</v>
      </c>
      <c r="I2426" s="2">
        <v>1989</v>
      </c>
      <c r="J2426" s="2">
        <v>1991</v>
      </c>
      <c r="K2426" s="3">
        <v>43677</v>
      </c>
      <c r="L2426" s="2">
        <v>0</v>
      </c>
      <c r="M2426" s="2" t="s">
        <v>28</v>
      </c>
      <c r="N2426" s="2">
        <v>52</v>
      </c>
      <c r="O2426" s="2">
        <v>22.8</v>
      </c>
      <c r="P2426" s="2">
        <v>52.54</v>
      </c>
      <c r="Q2426" s="2">
        <v>88.45</v>
      </c>
      <c r="R2426" s="2">
        <v>195.58</v>
      </c>
      <c r="S2426" s="2">
        <v>195.58</v>
      </c>
      <c r="T2426" s="2">
        <v>23.12</v>
      </c>
      <c r="U2426" s="2">
        <v>143</v>
      </c>
      <c r="V2426" s="2" t="s">
        <v>28</v>
      </c>
      <c r="X2426" s="2"/>
      <c r="Y2426" s="2"/>
    </row>
    <row r="2427" spans="1:26" x14ac:dyDescent="0.25">
      <c r="A2427">
        <v>2426</v>
      </c>
      <c r="B2427" t="s">
        <v>2448</v>
      </c>
      <c r="C2427" s="1">
        <v>29474</v>
      </c>
      <c r="D2427" t="s">
        <v>23</v>
      </c>
      <c r="E2427" s="2" t="s">
        <v>1363</v>
      </c>
      <c r="F2427" s="2" t="s">
        <v>34</v>
      </c>
      <c r="G2427" s="2" t="s">
        <v>26</v>
      </c>
      <c r="H2427" s="3">
        <v>37561</v>
      </c>
      <c r="I2427" s="2">
        <v>2002</v>
      </c>
      <c r="J2427" s="2">
        <v>2014</v>
      </c>
      <c r="K2427" s="3">
        <v>43677</v>
      </c>
      <c r="L2427" s="2">
        <v>0</v>
      </c>
      <c r="M2427" s="2" t="s">
        <v>28</v>
      </c>
      <c r="N2427" s="2">
        <v>38</v>
      </c>
      <c r="O2427" s="2">
        <v>22.14</v>
      </c>
      <c r="P2427" s="2">
        <v>38.89</v>
      </c>
      <c r="Q2427" s="2">
        <v>90.72</v>
      </c>
      <c r="R2427" s="2">
        <v>195.58</v>
      </c>
      <c r="S2427" s="2">
        <v>195.58</v>
      </c>
      <c r="T2427" s="2">
        <v>23.72</v>
      </c>
      <c r="U2427" s="2">
        <v>518</v>
      </c>
      <c r="V2427" s="2" t="s">
        <v>28</v>
      </c>
      <c r="X2427" s="2"/>
      <c r="Y2427" s="2"/>
    </row>
    <row r="2428" spans="1:26" x14ac:dyDescent="0.25">
      <c r="A2428">
        <v>2427</v>
      </c>
      <c r="B2428" t="s">
        <v>2449</v>
      </c>
      <c r="C2428" s="1">
        <v>31699</v>
      </c>
      <c r="D2428" t="s">
        <v>85</v>
      </c>
      <c r="E2428" s="2" t="s">
        <v>1363</v>
      </c>
      <c r="F2428" s="2" t="s">
        <v>34</v>
      </c>
      <c r="G2428" s="2" t="s">
        <v>26</v>
      </c>
      <c r="H2428" s="3">
        <v>40118</v>
      </c>
      <c r="I2428" s="2">
        <v>2009</v>
      </c>
      <c r="J2428" s="2">
        <v>2020</v>
      </c>
      <c r="K2428" s="3">
        <v>43677</v>
      </c>
      <c r="L2428" s="2">
        <v>0</v>
      </c>
      <c r="M2428" s="2" t="s">
        <v>28</v>
      </c>
      <c r="N2428" s="2">
        <v>32</v>
      </c>
      <c r="O2428" s="2">
        <v>23.05</v>
      </c>
      <c r="P2428" s="2">
        <v>32.79</v>
      </c>
      <c r="Q2428" s="2">
        <v>99.79</v>
      </c>
      <c r="R2428" s="2">
        <v>195.58</v>
      </c>
      <c r="S2428" s="2">
        <v>195.58</v>
      </c>
      <c r="T2428" s="2">
        <v>26.09</v>
      </c>
      <c r="U2428" s="2">
        <v>441</v>
      </c>
      <c r="V2428" s="2" t="s">
        <v>28</v>
      </c>
      <c r="X2428" s="2"/>
      <c r="Y2428" s="2"/>
    </row>
    <row r="2429" spans="1:26" x14ac:dyDescent="0.25">
      <c r="A2429">
        <v>2428</v>
      </c>
      <c r="B2429" t="s">
        <v>2450</v>
      </c>
      <c r="C2429" s="1">
        <v>32086</v>
      </c>
      <c r="D2429" t="s">
        <v>23</v>
      </c>
      <c r="E2429" s="2" t="s">
        <v>1363</v>
      </c>
      <c r="F2429" s="2" t="s">
        <v>34</v>
      </c>
      <c r="G2429" s="2" t="s">
        <v>26</v>
      </c>
      <c r="H2429" s="3">
        <v>39753</v>
      </c>
      <c r="I2429" s="2">
        <v>2008</v>
      </c>
      <c r="J2429" s="2">
        <v>2016</v>
      </c>
      <c r="K2429" s="3">
        <v>43677</v>
      </c>
      <c r="L2429" s="2">
        <v>0</v>
      </c>
      <c r="M2429" s="2" t="s">
        <v>28</v>
      </c>
      <c r="N2429" s="2">
        <v>31</v>
      </c>
      <c r="O2429" s="2">
        <v>20.99</v>
      </c>
      <c r="P2429" s="2">
        <v>31.73</v>
      </c>
      <c r="Q2429" s="2">
        <v>95.25</v>
      </c>
      <c r="R2429" s="2">
        <v>195.58</v>
      </c>
      <c r="S2429" s="2">
        <v>195.58</v>
      </c>
      <c r="T2429" s="2">
        <v>24.9</v>
      </c>
      <c r="U2429" s="2">
        <v>494</v>
      </c>
      <c r="V2429" s="2" t="s">
        <v>28</v>
      </c>
      <c r="X2429" s="2"/>
      <c r="Y2429" s="2"/>
    </row>
    <row r="2430" spans="1:26" x14ac:dyDescent="0.25">
      <c r="A2430">
        <v>2429</v>
      </c>
      <c r="B2430" t="s">
        <v>2451</v>
      </c>
      <c r="C2430" s="1">
        <v>11057</v>
      </c>
      <c r="D2430" t="s">
        <v>23</v>
      </c>
      <c r="E2430" s="2" t="s">
        <v>169</v>
      </c>
      <c r="F2430" s="2" t="s">
        <v>34</v>
      </c>
      <c r="G2430" s="2" t="s">
        <v>30</v>
      </c>
      <c r="H2430" s="3">
        <v>18933</v>
      </c>
      <c r="I2430" s="2">
        <v>1951</v>
      </c>
      <c r="J2430" s="2">
        <v>1952</v>
      </c>
      <c r="K2430" s="3">
        <v>42479</v>
      </c>
      <c r="L2430" s="2">
        <v>1</v>
      </c>
      <c r="M2430" s="2" t="s">
        <v>27</v>
      </c>
      <c r="N2430" s="2">
        <v>86</v>
      </c>
      <c r="O2430" s="2">
        <v>21.56</v>
      </c>
      <c r="P2430" s="2">
        <v>86.03</v>
      </c>
      <c r="Q2430" s="2">
        <v>88.45</v>
      </c>
      <c r="R2430" s="2">
        <v>195.58</v>
      </c>
      <c r="S2430" s="2">
        <v>195.58</v>
      </c>
      <c r="T2430" s="2">
        <v>23.12</v>
      </c>
      <c r="U2430" s="2">
        <v>11</v>
      </c>
      <c r="V2430" s="2" t="s">
        <v>28</v>
      </c>
      <c r="W2430" s="2" t="s">
        <v>4414</v>
      </c>
      <c r="X2430" s="2" t="s">
        <v>4654</v>
      </c>
      <c r="Y2430" s="2" t="s">
        <v>4416</v>
      </c>
      <c r="Z2430" t="s">
        <v>4897</v>
      </c>
    </row>
    <row r="2431" spans="1:26" x14ac:dyDescent="0.25">
      <c r="A2431">
        <v>2430</v>
      </c>
      <c r="B2431" t="s">
        <v>2452</v>
      </c>
      <c r="C2431" s="1">
        <v>30829</v>
      </c>
      <c r="D2431" t="s">
        <v>23</v>
      </c>
      <c r="E2431" s="2" t="s">
        <v>1363</v>
      </c>
      <c r="F2431" s="2" t="s">
        <v>34</v>
      </c>
      <c r="G2431" s="2" t="s">
        <v>26</v>
      </c>
      <c r="H2431" s="3">
        <v>39022</v>
      </c>
      <c r="I2431" s="2">
        <v>2006</v>
      </c>
      <c r="J2431" s="2">
        <v>2007</v>
      </c>
      <c r="K2431" s="3">
        <v>43677</v>
      </c>
      <c r="L2431" s="2">
        <v>0</v>
      </c>
      <c r="M2431" s="2" t="s">
        <v>28</v>
      </c>
      <c r="N2431" s="2">
        <v>35</v>
      </c>
      <c r="O2431" s="2">
        <v>22.43</v>
      </c>
      <c r="P2431" s="2">
        <v>35.18</v>
      </c>
      <c r="Q2431" s="2">
        <v>87.09</v>
      </c>
      <c r="R2431" s="2">
        <v>195.58</v>
      </c>
      <c r="S2431" s="2">
        <v>195.58</v>
      </c>
      <c r="T2431" s="2">
        <v>22.77</v>
      </c>
      <c r="U2431" s="2">
        <v>5</v>
      </c>
      <c r="V2431" s="2" t="s">
        <v>28</v>
      </c>
      <c r="X2431" s="2"/>
      <c r="Y2431" s="2"/>
    </row>
    <row r="2432" spans="1:26" x14ac:dyDescent="0.25">
      <c r="A2432">
        <v>2431</v>
      </c>
      <c r="B2432" t="s">
        <v>2453</v>
      </c>
      <c r="C2432" s="1">
        <v>21760</v>
      </c>
      <c r="D2432" t="s">
        <v>23</v>
      </c>
      <c r="E2432" s="2" t="s">
        <v>772</v>
      </c>
      <c r="F2432" s="2" t="s">
        <v>34</v>
      </c>
      <c r="G2432" s="2" t="s">
        <v>26</v>
      </c>
      <c r="H2432" s="3">
        <v>29891</v>
      </c>
      <c r="I2432" s="2">
        <v>1981</v>
      </c>
      <c r="J2432" s="2">
        <v>1990</v>
      </c>
      <c r="K2432" s="3">
        <v>43677</v>
      </c>
      <c r="L2432" s="2">
        <v>0</v>
      </c>
      <c r="M2432" s="2" t="s">
        <v>28</v>
      </c>
      <c r="N2432" s="2">
        <v>60</v>
      </c>
      <c r="O2432" s="2">
        <v>22.26</v>
      </c>
      <c r="P2432" s="2">
        <v>60.01</v>
      </c>
      <c r="Q2432" s="2">
        <v>86.18</v>
      </c>
      <c r="R2432" s="2">
        <v>195.58</v>
      </c>
      <c r="S2432" s="2">
        <v>195.58</v>
      </c>
      <c r="T2432" s="2">
        <v>22.53</v>
      </c>
      <c r="U2432" s="2">
        <v>520</v>
      </c>
      <c r="V2432" s="2" t="s">
        <v>28</v>
      </c>
      <c r="X2432" s="2"/>
      <c r="Y2432" s="2"/>
    </row>
    <row r="2433" spans="1:26" x14ac:dyDescent="0.25">
      <c r="A2433">
        <v>2432</v>
      </c>
      <c r="B2433" t="s">
        <v>2454</v>
      </c>
      <c r="C2433" s="1">
        <v>15867</v>
      </c>
      <c r="D2433" t="s">
        <v>23</v>
      </c>
      <c r="E2433" s="2" t="s">
        <v>772</v>
      </c>
      <c r="F2433" s="2" t="s">
        <v>34</v>
      </c>
      <c r="G2433" s="2" t="s">
        <v>30</v>
      </c>
      <c r="H2433" s="3">
        <v>24047</v>
      </c>
      <c r="I2433" s="2">
        <v>1965</v>
      </c>
      <c r="J2433" s="2">
        <v>1976</v>
      </c>
      <c r="K2433" s="3">
        <v>43677</v>
      </c>
      <c r="L2433" s="2">
        <v>0</v>
      </c>
      <c r="M2433" s="2" t="s">
        <v>28</v>
      </c>
      <c r="N2433" s="2">
        <v>76</v>
      </c>
      <c r="O2433" s="2">
        <v>22.4</v>
      </c>
      <c r="P2433" s="2">
        <v>76.14</v>
      </c>
      <c r="Q2433" s="2">
        <v>92.99</v>
      </c>
      <c r="R2433" s="2">
        <v>195.58</v>
      </c>
      <c r="S2433" s="2">
        <v>195.58</v>
      </c>
      <c r="T2433" s="2">
        <v>24.31</v>
      </c>
      <c r="U2433" s="2">
        <v>792</v>
      </c>
      <c r="V2433" s="2" t="s">
        <v>28</v>
      </c>
      <c r="X2433" s="2"/>
      <c r="Y2433" s="2"/>
    </row>
    <row r="2434" spans="1:26" x14ac:dyDescent="0.25">
      <c r="A2434">
        <v>2433</v>
      </c>
      <c r="B2434" t="s">
        <v>2455</v>
      </c>
      <c r="C2434" s="1">
        <v>21558</v>
      </c>
      <c r="D2434" t="s">
        <v>23</v>
      </c>
      <c r="E2434" s="2" t="s">
        <v>772</v>
      </c>
      <c r="F2434" s="2" t="s">
        <v>34</v>
      </c>
      <c r="G2434" s="2" t="s">
        <v>30</v>
      </c>
      <c r="H2434" s="3">
        <v>29891</v>
      </c>
      <c r="I2434" s="2">
        <v>1981</v>
      </c>
      <c r="J2434" s="2">
        <v>1988</v>
      </c>
      <c r="K2434" s="3">
        <v>43677</v>
      </c>
      <c r="L2434" s="2">
        <v>0</v>
      </c>
      <c r="M2434" s="2" t="s">
        <v>28</v>
      </c>
      <c r="N2434" s="2">
        <v>60</v>
      </c>
      <c r="O2434" s="2">
        <v>22.81</v>
      </c>
      <c r="P2434" s="2">
        <v>60.56</v>
      </c>
      <c r="Q2434" s="2">
        <v>88.45</v>
      </c>
      <c r="R2434" s="2">
        <v>195.58</v>
      </c>
      <c r="S2434" s="2">
        <v>195.58</v>
      </c>
      <c r="T2434" s="2">
        <v>23.12</v>
      </c>
      <c r="U2434" s="2">
        <v>243</v>
      </c>
      <c r="V2434" s="2" t="s">
        <v>28</v>
      </c>
      <c r="X2434" s="2"/>
      <c r="Y2434" s="2"/>
    </row>
    <row r="2435" spans="1:26" x14ac:dyDescent="0.25">
      <c r="A2435">
        <v>2434</v>
      </c>
      <c r="B2435" t="s">
        <v>2456</v>
      </c>
      <c r="C2435" s="1">
        <v>16351</v>
      </c>
      <c r="D2435" t="s">
        <v>23</v>
      </c>
      <c r="E2435" s="2" t="s">
        <v>280</v>
      </c>
      <c r="F2435" s="2" t="s">
        <v>34</v>
      </c>
      <c r="G2435" s="2" t="s">
        <v>26</v>
      </c>
      <c r="H2435" s="3">
        <v>24777</v>
      </c>
      <c r="I2435" s="2">
        <v>1967</v>
      </c>
      <c r="J2435" s="2">
        <v>1974</v>
      </c>
      <c r="K2435" s="3">
        <v>43677</v>
      </c>
      <c r="L2435" s="2">
        <v>0</v>
      </c>
      <c r="M2435" s="2" t="s">
        <v>28</v>
      </c>
      <c r="N2435" s="2">
        <v>74</v>
      </c>
      <c r="O2435" s="2">
        <v>23.07</v>
      </c>
      <c r="P2435" s="2">
        <v>74.81</v>
      </c>
      <c r="Q2435" s="2">
        <v>88.45</v>
      </c>
      <c r="R2435" s="2">
        <v>195.58</v>
      </c>
      <c r="S2435" s="2">
        <v>195.58</v>
      </c>
      <c r="T2435" s="2">
        <v>23.12</v>
      </c>
      <c r="U2435" s="2">
        <v>396</v>
      </c>
      <c r="V2435" s="2" t="s">
        <v>28</v>
      </c>
      <c r="X2435" s="2"/>
      <c r="Y2435" s="2"/>
    </row>
    <row r="2436" spans="1:26" x14ac:dyDescent="0.25">
      <c r="A2436">
        <v>2435</v>
      </c>
      <c r="B2436" t="s">
        <v>2457</v>
      </c>
      <c r="C2436" s="1">
        <v>26574</v>
      </c>
      <c r="D2436" t="s">
        <v>23</v>
      </c>
      <c r="E2436" s="2" t="s">
        <v>1363</v>
      </c>
      <c r="F2436" s="2" t="s">
        <v>34</v>
      </c>
      <c r="G2436" s="2" t="s">
        <v>26</v>
      </c>
      <c r="H2436" s="3">
        <v>34639</v>
      </c>
      <c r="I2436" s="2">
        <v>1994</v>
      </c>
      <c r="J2436" s="2">
        <v>2007</v>
      </c>
      <c r="K2436" s="3">
        <v>43677</v>
      </c>
      <c r="L2436" s="2">
        <v>0</v>
      </c>
      <c r="M2436" s="2" t="s">
        <v>28</v>
      </c>
      <c r="N2436" s="2">
        <v>46</v>
      </c>
      <c r="O2436" s="2">
        <v>22.08</v>
      </c>
      <c r="P2436" s="2">
        <v>46.83</v>
      </c>
      <c r="Q2436" s="2">
        <v>94.8</v>
      </c>
      <c r="R2436" s="2">
        <v>195.58</v>
      </c>
      <c r="S2436" s="2">
        <v>195.58</v>
      </c>
      <c r="T2436" s="2">
        <v>24.78</v>
      </c>
      <c r="U2436" s="2">
        <v>793</v>
      </c>
      <c r="V2436" s="2" t="s">
        <v>28</v>
      </c>
      <c r="X2436" s="2"/>
      <c r="Y2436" s="2"/>
    </row>
    <row r="2437" spans="1:26" x14ac:dyDescent="0.25">
      <c r="A2437">
        <v>2436</v>
      </c>
      <c r="B2437" t="s">
        <v>2458</v>
      </c>
      <c r="C2437" s="1">
        <v>34011</v>
      </c>
      <c r="D2437" t="s">
        <v>85</v>
      </c>
      <c r="E2437" s="2" t="s">
        <v>1363</v>
      </c>
      <c r="F2437" s="2" t="s">
        <v>34</v>
      </c>
      <c r="G2437" s="2" t="s">
        <v>26</v>
      </c>
      <c r="H2437" s="3">
        <v>41579</v>
      </c>
      <c r="I2437" s="2">
        <v>2013</v>
      </c>
      <c r="J2437" s="2">
        <v>2020</v>
      </c>
      <c r="K2437" s="3">
        <v>43677</v>
      </c>
      <c r="L2437" s="2">
        <v>0</v>
      </c>
      <c r="M2437" s="2" t="s">
        <v>28</v>
      </c>
      <c r="N2437" s="2">
        <v>26</v>
      </c>
      <c r="O2437" s="2">
        <v>20.72</v>
      </c>
      <c r="P2437" s="2">
        <v>26.46</v>
      </c>
      <c r="Q2437" s="2">
        <v>88.45</v>
      </c>
      <c r="R2437" s="2">
        <v>195.58</v>
      </c>
      <c r="S2437" s="2">
        <v>195.58</v>
      </c>
      <c r="T2437" s="2">
        <v>23.12</v>
      </c>
      <c r="U2437" s="2">
        <v>149</v>
      </c>
      <c r="V2437" s="2" t="s">
        <v>28</v>
      </c>
      <c r="X2437" s="2"/>
      <c r="Y2437" s="2"/>
    </row>
    <row r="2438" spans="1:26" x14ac:dyDescent="0.25">
      <c r="A2438">
        <v>2437</v>
      </c>
      <c r="B2438" t="s">
        <v>2459</v>
      </c>
      <c r="C2438" s="1">
        <v>11326</v>
      </c>
      <c r="D2438" t="s">
        <v>23</v>
      </c>
      <c r="E2438" s="2" t="s">
        <v>169</v>
      </c>
      <c r="F2438" s="2" t="s">
        <v>34</v>
      </c>
      <c r="G2438" s="2" t="s">
        <v>26</v>
      </c>
      <c r="H2438" s="3">
        <v>19299</v>
      </c>
      <c r="I2438" s="2">
        <v>1952</v>
      </c>
      <c r="J2438" s="2">
        <v>1953</v>
      </c>
      <c r="K2438" s="3">
        <v>43677</v>
      </c>
      <c r="L2438" s="2">
        <v>0</v>
      </c>
      <c r="M2438" s="2" t="s">
        <v>28</v>
      </c>
      <c r="N2438" s="2">
        <v>88</v>
      </c>
      <c r="O2438" s="2">
        <v>21.83</v>
      </c>
      <c r="P2438" s="2">
        <v>88.57</v>
      </c>
      <c r="Q2438" s="2">
        <v>90.72</v>
      </c>
      <c r="R2438" s="2">
        <v>195.58</v>
      </c>
      <c r="S2438" s="2">
        <v>195.58</v>
      </c>
      <c r="T2438" s="2">
        <v>23.72</v>
      </c>
      <c r="U2438" s="2">
        <v>10</v>
      </c>
      <c r="V2438" s="2" t="s">
        <v>28</v>
      </c>
      <c r="X2438" s="2"/>
      <c r="Y2438" s="2"/>
    </row>
    <row r="2439" spans="1:26" x14ac:dyDescent="0.25">
      <c r="A2439">
        <v>2438</v>
      </c>
      <c r="B2439" t="s">
        <v>2460</v>
      </c>
      <c r="C2439" s="1">
        <v>23592</v>
      </c>
      <c r="D2439" t="s">
        <v>23</v>
      </c>
      <c r="E2439" s="2" t="s">
        <v>772</v>
      </c>
      <c r="F2439" s="2" t="s">
        <v>34</v>
      </c>
      <c r="G2439" s="2" t="s">
        <v>26</v>
      </c>
      <c r="H2439" s="3">
        <v>31717</v>
      </c>
      <c r="I2439" s="2">
        <v>1986</v>
      </c>
      <c r="J2439" s="2">
        <v>1998</v>
      </c>
      <c r="K2439" s="3">
        <v>43677</v>
      </c>
      <c r="L2439" s="2">
        <v>0</v>
      </c>
      <c r="M2439" s="2" t="s">
        <v>28</v>
      </c>
      <c r="N2439" s="2">
        <v>54</v>
      </c>
      <c r="O2439" s="2">
        <v>22.25</v>
      </c>
      <c r="P2439" s="2">
        <v>54.99</v>
      </c>
      <c r="Q2439" s="2">
        <v>88.45</v>
      </c>
      <c r="R2439" s="2">
        <v>195.58</v>
      </c>
      <c r="S2439" s="2">
        <v>195.58</v>
      </c>
      <c r="T2439" s="2">
        <v>23.12</v>
      </c>
      <c r="U2439" s="2">
        <v>796</v>
      </c>
      <c r="V2439" s="2" t="s">
        <v>28</v>
      </c>
      <c r="X2439" s="2"/>
      <c r="Y2439" s="2"/>
    </row>
    <row r="2440" spans="1:26" x14ac:dyDescent="0.25">
      <c r="A2440">
        <v>2439</v>
      </c>
      <c r="B2440" t="s">
        <v>2461</v>
      </c>
      <c r="C2440" s="1">
        <v>17603</v>
      </c>
      <c r="D2440" t="s">
        <v>23</v>
      </c>
      <c r="E2440" s="2" t="s">
        <v>169</v>
      </c>
      <c r="F2440" s="2" t="s">
        <v>34</v>
      </c>
      <c r="G2440" s="2" t="s">
        <v>26</v>
      </c>
      <c r="H2440" s="3">
        <v>25873</v>
      </c>
      <c r="I2440" s="2">
        <v>1970</v>
      </c>
      <c r="J2440" s="2">
        <v>1979</v>
      </c>
      <c r="K2440" s="3">
        <v>42506</v>
      </c>
      <c r="L2440" s="2">
        <v>1</v>
      </c>
      <c r="M2440" s="2" t="s">
        <v>27</v>
      </c>
      <c r="N2440" s="2">
        <v>68</v>
      </c>
      <c r="O2440" s="2">
        <v>22.64</v>
      </c>
      <c r="P2440" s="2">
        <v>68.180000000000007</v>
      </c>
      <c r="Q2440" s="2">
        <v>97.52</v>
      </c>
      <c r="R2440" s="2">
        <v>195.58</v>
      </c>
      <c r="S2440" s="2">
        <v>195.58</v>
      </c>
      <c r="T2440" s="2">
        <v>25.49</v>
      </c>
      <c r="U2440" s="2">
        <v>631</v>
      </c>
      <c r="V2440" s="2" t="s">
        <v>28</v>
      </c>
      <c r="W2440" s="2" t="s">
        <v>4384</v>
      </c>
      <c r="X2440" s="2" t="s">
        <v>4655</v>
      </c>
      <c r="Y2440" s="2" t="s">
        <v>4391</v>
      </c>
      <c r="Z2440" s="2" t="s">
        <v>4896</v>
      </c>
    </row>
    <row r="2441" spans="1:26" x14ac:dyDescent="0.25">
      <c r="A2441">
        <v>2440</v>
      </c>
      <c r="B2441" t="s">
        <v>2462</v>
      </c>
      <c r="C2441" s="1">
        <v>13220</v>
      </c>
      <c r="D2441" t="s">
        <v>23</v>
      </c>
      <c r="E2441" s="2" t="s">
        <v>169</v>
      </c>
      <c r="F2441" s="2" t="s">
        <v>34</v>
      </c>
      <c r="G2441" s="2" t="s">
        <v>26</v>
      </c>
      <c r="H2441" s="3">
        <v>21490</v>
      </c>
      <c r="I2441" s="2">
        <v>1958</v>
      </c>
      <c r="J2441" s="2">
        <v>1962</v>
      </c>
      <c r="K2441" s="3">
        <v>29413</v>
      </c>
      <c r="L2441" s="2">
        <v>1</v>
      </c>
      <c r="M2441" s="2" t="s">
        <v>27</v>
      </c>
      <c r="N2441" s="2">
        <v>44</v>
      </c>
      <c r="O2441" s="2">
        <v>22.64</v>
      </c>
      <c r="P2441" s="2">
        <v>44.33</v>
      </c>
      <c r="Q2441" s="2">
        <v>92.99</v>
      </c>
      <c r="R2441" s="2">
        <v>195.58</v>
      </c>
      <c r="S2441" s="2">
        <v>195.58</v>
      </c>
      <c r="T2441" s="2">
        <v>24.31</v>
      </c>
      <c r="U2441" s="2">
        <v>263</v>
      </c>
      <c r="V2441" s="2" t="s">
        <v>28</v>
      </c>
      <c r="W2441" s="2" t="s">
        <v>4414</v>
      </c>
      <c r="X2441" s="2" t="s">
        <v>4656</v>
      </c>
      <c r="Y2441" s="2" t="s">
        <v>4401</v>
      </c>
      <c r="Z2441" s="2" t="s">
        <v>4469</v>
      </c>
    </row>
    <row r="2442" spans="1:26" x14ac:dyDescent="0.25">
      <c r="A2442">
        <v>2441</v>
      </c>
      <c r="B2442" t="s">
        <v>2463</v>
      </c>
      <c r="C2442" s="1">
        <v>10097</v>
      </c>
      <c r="D2442" t="s">
        <v>23</v>
      </c>
      <c r="E2442" s="2" t="s">
        <v>121</v>
      </c>
      <c r="F2442" s="2" t="s">
        <v>34</v>
      </c>
      <c r="G2442" s="2" t="s">
        <v>30</v>
      </c>
      <c r="H2442" s="3">
        <v>18203</v>
      </c>
      <c r="I2442" s="2">
        <v>1949</v>
      </c>
      <c r="J2442" s="2">
        <v>1951</v>
      </c>
      <c r="K2442" s="3">
        <v>34802</v>
      </c>
      <c r="L2442" s="2">
        <v>1</v>
      </c>
      <c r="M2442" s="2" t="s">
        <v>27</v>
      </c>
      <c r="N2442" s="2">
        <v>67</v>
      </c>
      <c r="O2442" s="2">
        <v>22.19</v>
      </c>
      <c r="P2442" s="2">
        <v>67.64</v>
      </c>
      <c r="Q2442" s="2">
        <v>95.25</v>
      </c>
      <c r="R2442" s="2">
        <v>195.58</v>
      </c>
      <c r="S2442" s="2">
        <v>195.58</v>
      </c>
      <c r="T2442" s="2">
        <v>24.9</v>
      </c>
      <c r="U2442" s="2">
        <v>109</v>
      </c>
      <c r="V2442" s="2" t="s">
        <v>28</v>
      </c>
      <c r="W2442" s="2" t="s">
        <v>4399</v>
      </c>
      <c r="X2442" s="2" t="s">
        <v>4645</v>
      </c>
      <c r="Y2442" s="2" t="s">
        <v>4401</v>
      </c>
      <c r="Z2442" s="2" t="s">
        <v>4469</v>
      </c>
    </row>
    <row r="2443" spans="1:26" x14ac:dyDescent="0.25">
      <c r="A2443">
        <v>2442</v>
      </c>
      <c r="B2443" t="s">
        <v>2464</v>
      </c>
      <c r="C2443" s="1">
        <v>25975</v>
      </c>
      <c r="D2443" t="s">
        <v>23</v>
      </c>
      <c r="E2443" s="2" t="s">
        <v>1363</v>
      </c>
      <c r="F2443" s="2" t="s">
        <v>34</v>
      </c>
      <c r="G2443" s="2" t="s">
        <v>26</v>
      </c>
      <c r="H2443" s="3">
        <v>34274</v>
      </c>
      <c r="I2443" s="2">
        <v>1993</v>
      </c>
      <c r="J2443" s="2">
        <v>1995</v>
      </c>
      <c r="K2443" s="3">
        <v>43677</v>
      </c>
      <c r="L2443" s="2">
        <v>0</v>
      </c>
      <c r="M2443" s="2" t="s">
        <v>28</v>
      </c>
      <c r="N2443" s="2">
        <v>48</v>
      </c>
      <c r="O2443" s="2">
        <v>22.72</v>
      </c>
      <c r="P2443" s="2">
        <v>48.47</v>
      </c>
      <c r="Q2443" s="2">
        <v>79.38</v>
      </c>
      <c r="R2443" s="2">
        <v>195.58</v>
      </c>
      <c r="S2443" s="2">
        <v>195.58</v>
      </c>
      <c r="T2443" s="2">
        <v>20.75</v>
      </c>
      <c r="U2443" s="2">
        <v>40</v>
      </c>
      <c r="V2443" s="2" t="s">
        <v>28</v>
      </c>
      <c r="X2443" s="2"/>
      <c r="Y2443" s="2"/>
    </row>
    <row r="2444" spans="1:26" x14ac:dyDescent="0.25">
      <c r="A2444">
        <v>2443</v>
      </c>
      <c r="B2444" t="s">
        <v>2465</v>
      </c>
      <c r="C2444" s="1">
        <v>8176</v>
      </c>
      <c r="D2444" t="s">
        <v>23</v>
      </c>
      <c r="E2444" s="2" t="s">
        <v>121</v>
      </c>
      <c r="F2444" s="2" t="s">
        <v>34</v>
      </c>
      <c r="G2444" s="2" t="s">
        <v>30</v>
      </c>
      <c r="H2444" s="3">
        <v>18203</v>
      </c>
      <c r="I2444" s="2">
        <v>1949</v>
      </c>
      <c r="J2444" s="2">
        <v>1952</v>
      </c>
      <c r="K2444" s="3">
        <v>31760</v>
      </c>
      <c r="L2444" s="2">
        <v>1</v>
      </c>
      <c r="M2444" s="2" t="s">
        <v>27</v>
      </c>
      <c r="N2444" s="2">
        <v>64</v>
      </c>
      <c r="O2444" s="2">
        <v>27.45</v>
      </c>
      <c r="P2444" s="2">
        <v>64.569999999999993</v>
      </c>
      <c r="Q2444" s="2">
        <v>88.45</v>
      </c>
      <c r="R2444" s="2">
        <v>195.58</v>
      </c>
      <c r="S2444" s="2">
        <v>195.58</v>
      </c>
      <c r="T2444" s="2">
        <v>23.12</v>
      </c>
      <c r="U2444" s="2">
        <v>193</v>
      </c>
      <c r="V2444" s="2" t="s">
        <v>28</v>
      </c>
      <c r="W2444" s="2" t="s">
        <v>4399</v>
      </c>
      <c r="X2444" s="2" t="s">
        <v>4645</v>
      </c>
      <c r="Y2444" s="2" t="s">
        <v>4401</v>
      </c>
      <c r="Z2444" s="2" t="s">
        <v>4469</v>
      </c>
    </row>
    <row r="2445" spans="1:26" x14ac:dyDescent="0.25">
      <c r="A2445">
        <v>2444</v>
      </c>
      <c r="B2445" t="s">
        <v>2466</v>
      </c>
      <c r="C2445" s="1">
        <v>8987</v>
      </c>
      <c r="D2445" t="s">
        <v>23</v>
      </c>
      <c r="E2445" s="2" t="s">
        <v>80</v>
      </c>
      <c r="F2445" s="2" t="s">
        <v>34</v>
      </c>
      <c r="G2445" s="2" t="s">
        <v>30</v>
      </c>
      <c r="H2445" s="3">
        <v>17107</v>
      </c>
      <c r="I2445" s="2">
        <v>1946</v>
      </c>
      <c r="J2445" s="2">
        <v>1953</v>
      </c>
      <c r="K2445" s="3">
        <v>32799</v>
      </c>
      <c r="L2445" s="2">
        <v>1</v>
      </c>
      <c r="M2445" s="2" t="s">
        <v>27</v>
      </c>
      <c r="N2445" s="2">
        <v>65</v>
      </c>
      <c r="O2445" s="2">
        <v>22.23</v>
      </c>
      <c r="P2445" s="2">
        <v>65.19</v>
      </c>
      <c r="Q2445" s="2">
        <v>95.25</v>
      </c>
      <c r="R2445" s="2">
        <v>195.58</v>
      </c>
      <c r="S2445" s="2">
        <v>195.58</v>
      </c>
      <c r="T2445" s="2">
        <v>24.9</v>
      </c>
      <c r="U2445" s="2">
        <v>365</v>
      </c>
      <c r="V2445" s="2" t="s">
        <v>28</v>
      </c>
      <c r="W2445" s="2" t="s">
        <v>4399</v>
      </c>
      <c r="X2445" s="2" t="s">
        <v>4645</v>
      </c>
      <c r="Y2445" s="2" t="s">
        <v>4401</v>
      </c>
      <c r="Z2445" s="2" t="s">
        <v>4469</v>
      </c>
    </row>
    <row r="2446" spans="1:26" x14ac:dyDescent="0.25">
      <c r="A2446">
        <v>2445</v>
      </c>
      <c r="B2446" t="s">
        <v>2467</v>
      </c>
      <c r="C2446" s="1">
        <v>15906</v>
      </c>
      <c r="D2446" t="s">
        <v>23</v>
      </c>
      <c r="E2446" s="2" t="s">
        <v>169</v>
      </c>
      <c r="F2446" s="2" t="s">
        <v>34</v>
      </c>
      <c r="G2446" s="2" t="s">
        <v>30</v>
      </c>
      <c r="H2446" s="3">
        <v>24777</v>
      </c>
      <c r="I2446" s="2">
        <v>1967</v>
      </c>
      <c r="J2446" s="2">
        <v>1969</v>
      </c>
      <c r="K2446" s="3">
        <v>36986</v>
      </c>
      <c r="L2446" s="2">
        <v>1</v>
      </c>
      <c r="M2446" s="2" t="s">
        <v>27</v>
      </c>
      <c r="N2446" s="2">
        <v>57</v>
      </c>
      <c r="O2446" s="2">
        <v>24.29</v>
      </c>
      <c r="P2446" s="2">
        <v>57.71</v>
      </c>
      <c r="Q2446" s="2">
        <v>92.99</v>
      </c>
      <c r="R2446" s="2">
        <v>195.58</v>
      </c>
      <c r="S2446" s="2">
        <v>195.58</v>
      </c>
      <c r="T2446" s="2">
        <v>24.31</v>
      </c>
      <c r="U2446" s="2">
        <v>11</v>
      </c>
      <c r="V2446" s="2" t="s">
        <v>28</v>
      </c>
      <c r="W2446" s="2" t="s">
        <v>4384</v>
      </c>
      <c r="X2446" s="2" t="s">
        <v>4657</v>
      </c>
      <c r="Y2446" s="2" t="s">
        <v>4386</v>
      </c>
      <c r="Z2446" s="2" t="s">
        <v>4896</v>
      </c>
    </row>
    <row r="2447" spans="1:26" x14ac:dyDescent="0.25">
      <c r="A2447">
        <v>2446</v>
      </c>
      <c r="B2447" t="s">
        <v>2468</v>
      </c>
      <c r="C2447" s="1">
        <v>26058</v>
      </c>
      <c r="D2447" t="s">
        <v>23</v>
      </c>
      <c r="E2447" s="2" t="s">
        <v>1363</v>
      </c>
      <c r="F2447" s="2" t="s">
        <v>34</v>
      </c>
      <c r="G2447" s="2" t="s">
        <v>26</v>
      </c>
      <c r="H2447" s="3">
        <v>33909</v>
      </c>
      <c r="I2447" s="2">
        <v>1992</v>
      </c>
      <c r="J2447" s="2">
        <v>1996</v>
      </c>
      <c r="K2447" s="3">
        <v>43677</v>
      </c>
      <c r="L2447" s="2">
        <v>0</v>
      </c>
      <c r="M2447" s="2" t="s">
        <v>28</v>
      </c>
      <c r="N2447" s="2">
        <v>48</v>
      </c>
      <c r="O2447" s="2">
        <v>21.49</v>
      </c>
      <c r="P2447" s="2">
        <v>48.24</v>
      </c>
      <c r="Q2447" s="2">
        <v>95.25</v>
      </c>
      <c r="R2447" s="2">
        <v>195.58</v>
      </c>
      <c r="S2447" s="2">
        <v>195.58</v>
      </c>
      <c r="T2447" s="2">
        <v>24.9</v>
      </c>
      <c r="U2447" s="2">
        <v>200</v>
      </c>
      <c r="V2447" s="2" t="s">
        <v>27</v>
      </c>
      <c r="X2447" s="2"/>
      <c r="Y2447" s="2"/>
    </row>
    <row r="2448" spans="1:26" x14ac:dyDescent="0.25">
      <c r="A2448">
        <v>2447</v>
      </c>
      <c r="B2448" t="s">
        <v>2469</v>
      </c>
      <c r="C2448" s="1">
        <v>14845</v>
      </c>
      <c r="D2448" t="s">
        <v>23</v>
      </c>
      <c r="E2448" s="2" t="s">
        <v>169</v>
      </c>
      <c r="F2448" s="2" t="s">
        <v>34</v>
      </c>
      <c r="G2448" s="2" t="s">
        <v>26</v>
      </c>
      <c r="H2448" s="3">
        <v>22951</v>
      </c>
      <c r="I2448" s="2">
        <v>1962</v>
      </c>
      <c r="J2448" s="2">
        <v>1963</v>
      </c>
      <c r="K2448" s="3">
        <v>43677</v>
      </c>
      <c r="L2448" s="2">
        <v>0</v>
      </c>
      <c r="M2448" s="2" t="s">
        <v>28</v>
      </c>
      <c r="N2448" s="2">
        <v>78</v>
      </c>
      <c r="O2448" s="2">
        <v>22.19</v>
      </c>
      <c r="P2448" s="2">
        <v>78.94</v>
      </c>
      <c r="Q2448" s="2">
        <v>99.79</v>
      </c>
      <c r="R2448" s="2">
        <v>195.58</v>
      </c>
      <c r="S2448" s="2">
        <v>195.58</v>
      </c>
      <c r="T2448" s="2">
        <v>26.09</v>
      </c>
      <c r="U2448" s="2">
        <v>20</v>
      </c>
      <c r="V2448" s="2" t="s">
        <v>28</v>
      </c>
      <c r="X2448" s="2"/>
      <c r="Y2448" s="2"/>
    </row>
    <row r="2449" spans="1:26" x14ac:dyDescent="0.25">
      <c r="A2449">
        <v>2448</v>
      </c>
      <c r="B2449" t="s">
        <v>2470</v>
      </c>
      <c r="C2449" s="1">
        <v>11147</v>
      </c>
      <c r="D2449" t="s">
        <v>23</v>
      </c>
      <c r="E2449" s="2" t="s">
        <v>169</v>
      </c>
      <c r="F2449" s="2" t="s">
        <v>34</v>
      </c>
      <c r="H2449" s="3">
        <v>19299</v>
      </c>
      <c r="I2449" s="2">
        <v>1952</v>
      </c>
      <c r="J2449" s="2">
        <v>1953</v>
      </c>
      <c r="K2449" s="3">
        <v>42306</v>
      </c>
      <c r="L2449" s="2">
        <v>1</v>
      </c>
      <c r="M2449" s="2" t="s">
        <v>27</v>
      </c>
      <c r="N2449" s="2">
        <v>85</v>
      </c>
      <c r="O2449" s="2">
        <v>22.32</v>
      </c>
      <c r="P2449" s="2">
        <v>85.31</v>
      </c>
      <c r="Q2449" s="2">
        <v>97.52</v>
      </c>
      <c r="R2449" s="2">
        <v>195.58</v>
      </c>
      <c r="S2449" s="2">
        <v>195.58</v>
      </c>
      <c r="T2449" s="2">
        <v>25.49</v>
      </c>
      <c r="U2449" s="2">
        <v>18</v>
      </c>
      <c r="V2449" s="2" t="s">
        <v>28</v>
      </c>
      <c r="X2449" s="2" t="s">
        <v>4658</v>
      </c>
      <c r="Y2449" s="2" t="s">
        <v>4401</v>
      </c>
      <c r="Z2449" s="2" t="s">
        <v>4469</v>
      </c>
    </row>
    <row r="2450" spans="1:26" x14ac:dyDescent="0.25">
      <c r="A2450">
        <v>2449</v>
      </c>
      <c r="B2450" t="s">
        <v>2471</v>
      </c>
      <c r="C2450" s="1">
        <v>11956</v>
      </c>
      <c r="D2450" t="s">
        <v>23</v>
      </c>
      <c r="E2450" s="2" t="s">
        <v>169</v>
      </c>
      <c r="F2450" s="2" t="s">
        <v>34</v>
      </c>
      <c r="G2450" s="2" t="s">
        <v>26</v>
      </c>
      <c r="H2450" s="3">
        <v>20029</v>
      </c>
      <c r="I2450" s="2">
        <v>1954</v>
      </c>
      <c r="J2450" s="2">
        <v>1957</v>
      </c>
      <c r="K2450" s="3">
        <v>43677</v>
      </c>
      <c r="L2450" s="2">
        <v>0</v>
      </c>
      <c r="M2450" s="2" t="s">
        <v>28</v>
      </c>
      <c r="N2450" s="2">
        <v>86</v>
      </c>
      <c r="O2450" s="2">
        <v>22.1</v>
      </c>
      <c r="P2450" s="2">
        <v>86.85</v>
      </c>
      <c r="Q2450" s="2">
        <v>81.650000000000006</v>
      </c>
      <c r="R2450" s="2">
        <v>195.58</v>
      </c>
      <c r="S2450" s="2">
        <v>195.58</v>
      </c>
      <c r="T2450" s="2">
        <v>21.34</v>
      </c>
      <c r="U2450" s="2">
        <v>134</v>
      </c>
      <c r="V2450" s="2" t="s">
        <v>28</v>
      </c>
      <c r="X2450" s="2"/>
      <c r="Y2450" s="2"/>
    </row>
    <row r="2451" spans="1:26" x14ac:dyDescent="0.25">
      <c r="A2451">
        <v>2450</v>
      </c>
      <c r="B2451" t="s">
        <v>2472</v>
      </c>
      <c r="C2451" s="1">
        <v>17833</v>
      </c>
      <c r="D2451" t="s">
        <v>23</v>
      </c>
      <c r="E2451" s="2" t="s">
        <v>1363</v>
      </c>
      <c r="F2451" s="2" t="s">
        <v>34</v>
      </c>
      <c r="G2451" s="2" t="s">
        <v>30</v>
      </c>
      <c r="H2451" s="3">
        <v>25873</v>
      </c>
      <c r="I2451" s="2">
        <v>1970</v>
      </c>
      <c r="J2451" s="2">
        <v>1972</v>
      </c>
      <c r="K2451" s="3">
        <v>42384</v>
      </c>
      <c r="L2451" s="2">
        <v>1</v>
      </c>
      <c r="M2451" s="2" t="s">
        <v>27</v>
      </c>
      <c r="N2451" s="2">
        <v>67</v>
      </c>
      <c r="O2451" s="2">
        <v>22.01</v>
      </c>
      <c r="P2451" s="2">
        <v>67.22</v>
      </c>
      <c r="Q2451" s="2">
        <v>86.18</v>
      </c>
      <c r="R2451" s="2">
        <v>195.58</v>
      </c>
      <c r="S2451" s="2">
        <v>195.58</v>
      </c>
      <c r="T2451" s="2">
        <v>22.53</v>
      </c>
      <c r="U2451" s="2">
        <v>62</v>
      </c>
      <c r="V2451" s="2" t="s">
        <v>28</v>
      </c>
      <c r="W2451" s="2" t="s">
        <v>4395</v>
      </c>
      <c r="X2451" s="2" t="s">
        <v>4659</v>
      </c>
      <c r="Y2451" s="2" t="s">
        <v>4660</v>
      </c>
      <c r="Z2451" s="2" t="s">
        <v>4435</v>
      </c>
    </row>
    <row r="2452" spans="1:26" x14ac:dyDescent="0.25">
      <c r="A2452">
        <v>2451</v>
      </c>
      <c r="B2452" t="s">
        <v>2473</v>
      </c>
      <c r="C2452" s="1">
        <v>31317</v>
      </c>
      <c r="D2452" t="s">
        <v>23</v>
      </c>
      <c r="E2452" s="2" t="s">
        <v>1363</v>
      </c>
      <c r="F2452" s="2" t="s">
        <v>34</v>
      </c>
      <c r="G2452" s="2" t="s">
        <v>26</v>
      </c>
      <c r="H2452" s="3">
        <v>39753</v>
      </c>
      <c r="I2452" s="2">
        <v>2008</v>
      </c>
      <c r="J2452" s="2">
        <v>2017</v>
      </c>
      <c r="K2452" s="3">
        <v>43677</v>
      </c>
      <c r="L2452" s="2">
        <v>0</v>
      </c>
      <c r="M2452" s="2" t="s">
        <v>28</v>
      </c>
      <c r="N2452" s="2">
        <v>33</v>
      </c>
      <c r="O2452" s="2">
        <v>23.1</v>
      </c>
      <c r="P2452" s="2">
        <v>33.840000000000003</v>
      </c>
      <c r="Q2452" s="2">
        <v>95.25</v>
      </c>
      <c r="R2452" s="2">
        <v>195.58</v>
      </c>
      <c r="S2452" s="2">
        <v>195.58</v>
      </c>
      <c r="T2452" s="2">
        <v>24.9</v>
      </c>
      <c r="U2452" s="2">
        <v>433</v>
      </c>
      <c r="V2452" s="2" t="s">
        <v>28</v>
      </c>
      <c r="X2452" s="2"/>
      <c r="Y2452" s="2"/>
    </row>
    <row r="2453" spans="1:26" x14ac:dyDescent="0.25">
      <c r="A2453">
        <v>2452</v>
      </c>
      <c r="B2453" t="s">
        <v>2474</v>
      </c>
      <c r="C2453" s="1">
        <v>26383</v>
      </c>
      <c r="D2453" t="s">
        <v>23</v>
      </c>
      <c r="E2453" s="2" t="s">
        <v>1363</v>
      </c>
      <c r="F2453" s="2" t="s">
        <v>34</v>
      </c>
      <c r="G2453" s="2" t="s">
        <v>26</v>
      </c>
      <c r="H2453" s="3">
        <v>35004</v>
      </c>
      <c r="I2453" s="2">
        <v>1995</v>
      </c>
      <c r="J2453" s="2">
        <v>1998</v>
      </c>
      <c r="K2453" s="3">
        <v>43677</v>
      </c>
      <c r="L2453" s="2">
        <v>0</v>
      </c>
      <c r="M2453" s="2" t="s">
        <v>28</v>
      </c>
      <c r="N2453" s="2">
        <v>47</v>
      </c>
      <c r="O2453" s="2">
        <v>23.6</v>
      </c>
      <c r="P2453" s="2">
        <v>47.35</v>
      </c>
      <c r="Q2453" s="2">
        <v>83.91</v>
      </c>
      <c r="R2453" s="2">
        <v>195.58</v>
      </c>
      <c r="S2453" s="2">
        <v>195.58</v>
      </c>
      <c r="T2453" s="2">
        <v>21.94</v>
      </c>
      <c r="U2453" s="2">
        <v>119</v>
      </c>
      <c r="V2453" s="2" t="s">
        <v>28</v>
      </c>
      <c r="X2453" s="2"/>
      <c r="Y2453" s="2"/>
    </row>
    <row r="2454" spans="1:26" x14ac:dyDescent="0.25">
      <c r="A2454">
        <v>2453</v>
      </c>
      <c r="B2454" t="s">
        <v>2475</v>
      </c>
      <c r="C2454" s="1">
        <v>8823</v>
      </c>
      <c r="D2454" t="s">
        <v>23</v>
      </c>
      <c r="E2454" s="2" t="s">
        <v>169</v>
      </c>
      <c r="F2454" s="2" t="s">
        <v>34</v>
      </c>
      <c r="G2454" s="2" t="s">
        <v>30</v>
      </c>
      <c r="H2454" s="3">
        <v>18568</v>
      </c>
      <c r="I2454" s="2">
        <v>1950</v>
      </c>
      <c r="J2454" s="2">
        <v>1951</v>
      </c>
      <c r="K2454" s="3">
        <v>43677</v>
      </c>
      <c r="L2454" s="2">
        <v>0</v>
      </c>
      <c r="M2454" s="2" t="s">
        <v>28</v>
      </c>
      <c r="N2454" s="2">
        <v>95</v>
      </c>
      <c r="O2454" s="2">
        <v>26.68</v>
      </c>
      <c r="P2454" s="2">
        <v>95.43</v>
      </c>
      <c r="Q2454" s="2">
        <v>83.91</v>
      </c>
      <c r="R2454" s="2">
        <v>195.58</v>
      </c>
      <c r="S2454" s="2">
        <v>195.58</v>
      </c>
      <c r="T2454" s="2">
        <v>21.94</v>
      </c>
      <c r="U2454" s="2">
        <v>25</v>
      </c>
      <c r="V2454" s="2" t="s">
        <v>28</v>
      </c>
      <c r="X2454" s="2"/>
      <c r="Y2454" s="2"/>
    </row>
    <row r="2455" spans="1:26" x14ac:dyDescent="0.25">
      <c r="A2455">
        <v>2454</v>
      </c>
      <c r="B2455" t="s">
        <v>2476</v>
      </c>
      <c r="C2455" s="1">
        <v>19190</v>
      </c>
      <c r="D2455" t="s">
        <v>23</v>
      </c>
      <c r="E2455" s="2" t="s">
        <v>1363</v>
      </c>
      <c r="F2455" s="2" t="s">
        <v>34</v>
      </c>
      <c r="G2455" s="2" t="s">
        <v>26</v>
      </c>
      <c r="H2455" s="3">
        <v>28065</v>
      </c>
      <c r="I2455" s="2">
        <v>1976</v>
      </c>
      <c r="J2455" s="2">
        <v>1977</v>
      </c>
      <c r="K2455" s="3">
        <v>43677</v>
      </c>
      <c r="L2455" s="2">
        <v>0</v>
      </c>
      <c r="M2455" s="2" t="s">
        <v>28</v>
      </c>
      <c r="N2455" s="2">
        <v>67</v>
      </c>
      <c r="O2455" s="2">
        <v>24.3</v>
      </c>
      <c r="P2455" s="2">
        <v>67.040000000000006</v>
      </c>
      <c r="Q2455" s="2">
        <v>86.18</v>
      </c>
      <c r="R2455" s="2">
        <v>195.58</v>
      </c>
      <c r="S2455" s="2">
        <v>195.58</v>
      </c>
      <c r="T2455" s="2">
        <v>22.53</v>
      </c>
      <c r="U2455" s="2">
        <v>2</v>
      </c>
      <c r="V2455" s="2" t="s">
        <v>28</v>
      </c>
      <c r="X2455" s="2"/>
      <c r="Y2455" s="2"/>
    </row>
    <row r="2456" spans="1:26" x14ac:dyDescent="0.25">
      <c r="A2456">
        <v>2455</v>
      </c>
      <c r="B2456" t="s">
        <v>2477</v>
      </c>
      <c r="C2456" s="1">
        <v>23587</v>
      </c>
      <c r="D2456" t="s">
        <v>23</v>
      </c>
      <c r="E2456" s="2" t="s">
        <v>169</v>
      </c>
      <c r="F2456" s="2" t="s">
        <v>34</v>
      </c>
      <c r="G2456" s="2" t="s">
        <v>26</v>
      </c>
      <c r="H2456" s="3">
        <v>32082</v>
      </c>
      <c r="I2456" s="2">
        <v>1987</v>
      </c>
      <c r="J2456" s="2">
        <v>1988</v>
      </c>
      <c r="K2456" s="3">
        <v>43677</v>
      </c>
      <c r="L2456" s="2">
        <v>0</v>
      </c>
      <c r="M2456" s="2" t="s">
        <v>28</v>
      </c>
      <c r="N2456" s="2">
        <v>55</v>
      </c>
      <c r="O2456" s="2">
        <v>23.26</v>
      </c>
      <c r="P2456" s="2">
        <v>55</v>
      </c>
      <c r="Q2456" s="2">
        <v>102.06</v>
      </c>
      <c r="R2456" s="2">
        <v>195.58</v>
      </c>
      <c r="S2456" s="2">
        <v>195.58</v>
      </c>
      <c r="T2456" s="2">
        <v>26.68</v>
      </c>
      <c r="U2456" s="2">
        <v>18</v>
      </c>
      <c r="V2456" s="2" t="s">
        <v>28</v>
      </c>
      <c r="X2456" s="2"/>
      <c r="Y2456" s="2"/>
    </row>
    <row r="2457" spans="1:26" x14ac:dyDescent="0.25">
      <c r="A2457">
        <v>2456</v>
      </c>
      <c r="B2457" t="s">
        <v>2478</v>
      </c>
      <c r="C2457" s="1">
        <v>32820</v>
      </c>
      <c r="D2457" t="s">
        <v>23</v>
      </c>
      <c r="E2457" s="2" t="s">
        <v>772</v>
      </c>
      <c r="F2457" s="2" t="s">
        <v>34</v>
      </c>
      <c r="G2457" s="2" t="s">
        <v>26</v>
      </c>
      <c r="H2457" s="3">
        <v>41579</v>
      </c>
      <c r="I2457" s="2">
        <v>2013</v>
      </c>
      <c r="J2457" s="2">
        <v>2015</v>
      </c>
      <c r="K2457" s="3">
        <v>43677</v>
      </c>
      <c r="L2457" s="2">
        <v>0</v>
      </c>
      <c r="M2457" s="2" t="s">
        <v>28</v>
      </c>
      <c r="N2457" s="2">
        <v>29</v>
      </c>
      <c r="O2457" s="2">
        <v>23.98</v>
      </c>
      <c r="P2457" s="2">
        <v>29.72</v>
      </c>
      <c r="Q2457" s="2">
        <v>88.45</v>
      </c>
      <c r="R2457" s="2">
        <v>195.58</v>
      </c>
      <c r="S2457" s="2">
        <v>195.58</v>
      </c>
      <c r="T2457" s="2">
        <v>23.12</v>
      </c>
      <c r="U2457" s="2">
        <v>54</v>
      </c>
      <c r="V2457" s="2" t="s">
        <v>28</v>
      </c>
      <c r="X2457" s="2"/>
      <c r="Y2457" s="2"/>
    </row>
    <row r="2458" spans="1:26" x14ac:dyDescent="0.25">
      <c r="A2458">
        <v>2457</v>
      </c>
      <c r="B2458" t="s">
        <v>2479</v>
      </c>
      <c r="C2458" s="1">
        <v>15546</v>
      </c>
      <c r="D2458" t="s">
        <v>23</v>
      </c>
      <c r="E2458" s="2" t="s">
        <v>169</v>
      </c>
      <c r="F2458" s="2" t="s">
        <v>34</v>
      </c>
      <c r="G2458" s="2" t="s">
        <v>30</v>
      </c>
      <c r="H2458" s="3">
        <v>23682</v>
      </c>
      <c r="I2458" s="2">
        <v>1964</v>
      </c>
      <c r="J2458" s="2">
        <v>1965</v>
      </c>
      <c r="K2458" s="3">
        <v>43677</v>
      </c>
      <c r="L2458" s="2">
        <v>0</v>
      </c>
      <c r="M2458" s="2" t="s">
        <v>28</v>
      </c>
      <c r="N2458" s="2">
        <v>77</v>
      </c>
      <c r="O2458" s="2">
        <v>22.28</v>
      </c>
      <c r="P2458" s="2">
        <v>77.02</v>
      </c>
      <c r="Q2458" s="2">
        <v>97.52</v>
      </c>
      <c r="R2458" s="2">
        <v>195.58</v>
      </c>
      <c r="S2458" s="2">
        <v>195.58</v>
      </c>
      <c r="T2458" s="2">
        <v>25.49</v>
      </c>
      <c r="U2458" s="2">
        <v>45</v>
      </c>
      <c r="V2458" s="2" t="s">
        <v>28</v>
      </c>
      <c r="X2458" s="2"/>
      <c r="Y2458" s="2"/>
    </row>
    <row r="2459" spans="1:26" x14ac:dyDescent="0.25">
      <c r="A2459">
        <v>2458</v>
      </c>
      <c r="B2459" t="s">
        <v>2480</v>
      </c>
      <c r="C2459" s="1">
        <v>23423</v>
      </c>
      <c r="D2459" t="s">
        <v>23</v>
      </c>
      <c r="E2459" s="2" t="s">
        <v>1363</v>
      </c>
      <c r="F2459" s="2" t="s">
        <v>34</v>
      </c>
      <c r="G2459" s="2" t="s">
        <v>30</v>
      </c>
      <c r="H2459" s="3">
        <v>32448</v>
      </c>
      <c r="I2459" s="2">
        <v>1988</v>
      </c>
      <c r="J2459" s="2">
        <v>1991</v>
      </c>
      <c r="K2459" s="3">
        <v>43677</v>
      </c>
      <c r="L2459" s="2">
        <v>0</v>
      </c>
      <c r="M2459" s="2" t="s">
        <v>28</v>
      </c>
      <c r="N2459" s="2">
        <v>55</v>
      </c>
      <c r="O2459" s="2">
        <v>24.71</v>
      </c>
      <c r="P2459" s="2">
        <v>55.45</v>
      </c>
      <c r="Q2459" s="2">
        <v>74.84</v>
      </c>
      <c r="R2459" s="2">
        <v>195.58</v>
      </c>
      <c r="S2459" s="2">
        <v>195.58</v>
      </c>
      <c r="T2459" s="2">
        <v>19.57</v>
      </c>
      <c r="U2459" s="2">
        <v>63</v>
      </c>
      <c r="V2459" s="2" t="s">
        <v>28</v>
      </c>
      <c r="X2459" s="2"/>
      <c r="Y2459" s="2"/>
    </row>
    <row r="2460" spans="1:26" x14ac:dyDescent="0.25">
      <c r="A2460">
        <v>2459</v>
      </c>
      <c r="B2460" t="s">
        <v>2481</v>
      </c>
      <c r="C2460" s="1">
        <v>27447</v>
      </c>
      <c r="D2460" t="s">
        <v>23</v>
      </c>
      <c r="E2460" s="2" t="s">
        <v>772</v>
      </c>
      <c r="F2460" s="2" t="s">
        <v>34</v>
      </c>
      <c r="G2460" s="2" t="s">
        <v>26</v>
      </c>
      <c r="H2460" s="3">
        <v>35735</v>
      </c>
      <c r="I2460" s="2">
        <v>1997</v>
      </c>
      <c r="J2460" s="2">
        <v>1999</v>
      </c>
      <c r="K2460" s="3">
        <v>43677</v>
      </c>
      <c r="L2460" s="2">
        <v>0</v>
      </c>
      <c r="M2460" s="2" t="s">
        <v>28</v>
      </c>
      <c r="N2460" s="2">
        <v>44</v>
      </c>
      <c r="O2460" s="2">
        <v>22.69</v>
      </c>
      <c r="P2460" s="2">
        <v>44.44</v>
      </c>
      <c r="Q2460" s="2">
        <v>94.8</v>
      </c>
      <c r="R2460" s="2">
        <v>195.58</v>
      </c>
      <c r="S2460" s="2">
        <v>195.58</v>
      </c>
      <c r="T2460" s="2">
        <v>24.78</v>
      </c>
      <c r="U2460" s="2">
        <v>48</v>
      </c>
      <c r="V2460" s="2" t="s">
        <v>28</v>
      </c>
      <c r="X2460" s="2"/>
      <c r="Y2460" s="2"/>
    </row>
    <row r="2461" spans="1:26" x14ac:dyDescent="0.25">
      <c r="A2461">
        <v>2460</v>
      </c>
      <c r="B2461" t="s">
        <v>2482</v>
      </c>
      <c r="C2461" s="1">
        <v>17648</v>
      </c>
      <c r="D2461" t="s">
        <v>23</v>
      </c>
      <c r="E2461" s="2" t="s">
        <v>169</v>
      </c>
      <c r="F2461" s="2" t="s">
        <v>34</v>
      </c>
      <c r="G2461" s="2" t="s">
        <v>30</v>
      </c>
      <c r="H2461" s="3">
        <v>25508</v>
      </c>
      <c r="I2461" s="2">
        <v>1969</v>
      </c>
      <c r="J2461" s="2">
        <v>1970</v>
      </c>
      <c r="K2461" s="3">
        <v>43677</v>
      </c>
      <c r="L2461" s="2">
        <v>0</v>
      </c>
      <c r="M2461" s="2" t="s">
        <v>28</v>
      </c>
      <c r="N2461" s="2">
        <v>71</v>
      </c>
      <c r="O2461" s="2">
        <v>21.52</v>
      </c>
      <c r="P2461" s="2">
        <v>71.260000000000005</v>
      </c>
      <c r="Q2461" s="2">
        <v>92.99</v>
      </c>
      <c r="R2461" s="2">
        <v>195.58</v>
      </c>
      <c r="S2461" s="2">
        <v>195.58</v>
      </c>
      <c r="T2461" s="2">
        <v>24.31</v>
      </c>
      <c r="U2461" s="2">
        <v>24</v>
      </c>
      <c r="V2461" s="2" t="s">
        <v>28</v>
      </c>
      <c r="X2461" s="2"/>
      <c r="Y2461" s="2"/>
    </row>
    <row r="2462" spans="1:26" x14ac:dyDescent="0.25">
      <c r="A2462">
        <v>2461</v>
      </c>
      <c r="B2462" t="s">
        <v>2483</v>
      </c>
      <c r="C2462" s="1">
        <v>17557</v>
      </c>
      <c r="D2462" t="s">
        <v>23</v>
      </c>
      <c r="E2462" s="2" t="s">
        <v>169</v>
      </c>
      <c r="F2462" s="2" t="s">
        <v>34</v>
      </c>
      <c r="G2462" s="2" t="s">
        <v>30</v>
      </c>
      <c r="H2462" s="3">
        <v>25873</v>
      </c>
      <c r="I2462" s="2">
        <v>1970</v>
      </c>
      <c r="J2462" s="2">
        <v>1971</v>
      </c>
      <c r="K2462" s="3">
        <v>43677</v>
      </c>
      <c r="L2462" s="2">
        <v>0</v>
      </c>
      <c r="M2462" s="2" t="s">
        <v>28</v>
      </c>
      <c r="N2462" s="2">
        <v>71</v>
      </c>
      <c r="O2462" s="2">
        <v>22.77</v>
      </c>
      <c r="P2462" s="2">
        <v>71.510000000000005</v>
      </c>
      <c r="Q2462" s="2">
        <v>92.99</v>
      </c>
      <c r="R2462" s="2">
        <v>195.58</v>
      </c>
      <c r="S2462" s="2">
        <v>195.58</v>
      </c>
      <c r="T2462" s="2">
        <v>24.31</v>
      </c>
      <c r="U2462" s="2">
        <v>32</v>
      </c>
      <c r="V2462" s="2" t="s">
        <v>28</v>
      </c>
      <c r="X2462" s="2"/>
      <c r="Y2462" s="2"/>
    </row>
    <row r="2463" spans="1:26" x14ac:dyDescent="0.25">
      <c r="A2463">
        <v>2462</v>
      </c>
      <c r="B2463" t="s">
        <v>2484</v>
      </c>
      <c r="C2463" s="1">
        <v>25396</v>
      </c>
      <c r="D2463" t="s">
        <v>23</v>
      </c>
      <c r="E2463" s="2" t="s">
        <v>772</v>
      </c>
      <c r="F2463" s="2" t="s">
        <v>34</v>
      </c>
      <c r="G2463" s="2" t="s">
        <v>26</v>
      </c>
      <c r="H2463" s="3">
        <v>33543</v>
      </c>
      <c r="I2463" s="2">
        <v>1991</v>
      </c>
      <c r="J2463" s="2">
        <v>1999</v>
      </c>
      <c r="K2463" s="3">
        <v>43677</v>
      </c>
      <c r="L2463" s="2">
        <v>0</v>
      </c>
      <c r="M2463" s="2" t="s">
        <v>28</v>
      </c>
      <c r="N2463" s="2">
        <v>50</v>
      </c>
      <c r="O2463" s="2">
        <v>22.31</v>
      </c>
      <c r="P2463" s="2">
        <v>50.05</v>
      </c>
      <c r="Q2463" s="2">
        <v>92.99</v>
      </c>
      <c r="R2463" s="2">
        <v>195.58</v>
      </c>
      <c r="S2463" s="2">
        <v>195.58</v>
      </c>
      <c r="T2463" s="2">
        <v>24.31</v>
      </c>
      <c r="U2463" s="2">
        <v>78</v>
      </c>
      <c r="V2463" s="2" t="s">
        <v>28</v>
      </c>
      <c r="X2463" s="2"/>
      <c r="Y2463" s="2"/>
    </row>
    <row r="2464" spans="1:26" x14ac:dyDescent="0.25">
      <c r="A2464">
        <v>2463</v>
      </c>
      <c r="B2464" t="s">
        <v>2485</v>
      </c>
      <c r="C2464" s="1">
        <v>10415</v>
      </c>
      <c r="D2464" t="s">
        <v>23</v>
      </c>
      <c r="E2464" s="2" t="s">
        <v>121</v>
      </c>
      <c r="F2464" s="2" t="s">
        <v>34</v>
      </c>
      <c r="G2464" s="2" t="s">
        <v>30</v>
      </c>
      <c r="H2464" s="3">
        <v>18933</v>
      </c>
      <c r="I2464" s="2">
        <v>1951</v>
      </c>
      <c r="J2464" s="2">
        <v>1955</v>
      </c>
      <c r="K2464" s="3">
        <v>40919</v>
      </c>
      <c r="L2464" s="2">
        <v>1</v>
      </c>
      <c r="M2464" s="2" t="s">
        <v>27</v>
      </c>
      <c r="N2464" s="2">
        <v>83</v>
      </c>
      <c r="O2464" s="2">
        <v>23.32</v>
      </c>
      <c r="P2464" s="2">
        <v>83.52</v>
      </c>
      <c r="Q2464" s="2">
        <v>97.52</v>
      </c>
      <c r="R2464" s="2">
        <v>195.58</v>
      </c>
      <c r="S2464" s="2">
        <v>195.58</v>
      </c>
      <c r="T2464" s="2">
        <v>25.49</v>
      </c>
      <c r="U2464" s="2">
        <v>204</v>
      </c>
      <c r="V2464" s="2" t="s">
        <v>28</v>
      </c>
      <c r="W2464" s="2" t="s">
        <v>4639</v>
      </c>
      <c r="X2464" s="2" t="s">
        <v>4661</v>
      </c>
      <c r="Y2464" s="2" t="s">
        <v>4640</v>
      </c>
      <c r="Z2464" s="2" t="s">
        <v>4901</v>
      </c>
    </row>
    <row r="2465" spans="1:26" x14ac:dyDescent="0.25">
      <c r="A2465">
        <v>2464</v>
      </c>
      <c r="B2465" t="s">
        <v>2486</v>
      </c>
      <c r="C2465" s="1">
        <v>18384</v>
      </c>
      <c r="D2465" t="s">
        <v>23</v>
      </c>
      <c r="E2465" s="2" t="s">
        <v>169</v>
      </c>
      <c r="F2465" s="2" t="s">
        <v>34</v>
      </c>
      <c r="G2465" s="2" t="s">
        <v>30</v>
      </c>
      <c r="H2465" s="3">
        <v>26969</v>
      </c>
      <c r="I2465" s="2">
        <v>1973</v>
      </c>
      <c r="J2465" s="2">
        <v>1975</v>
      </c>
      <c r="K2465" s="3">
        <v>43677</v>
      </c>
      <c r="L2465" s="2">
        <v>0</v>
      </c>
      <c r="M2465" s="2" t="s">
        <v>28</v>
      </c>
      <c r="N2465" s="2">
        <v>69</v>
      </c>
      <c r="O2465" s="2">
        <v>23.5</v>
      </c>
      <c r="P2465" s="2">
        <v>69.25</v>
      </c>
      <c r="Q2465" s="2">
        <v>90.72</v>
      </c>
      <c r="R2465" s="2">
        <v>195.58</v>
      </c>
      <c r="S2465" s="2">
        <v>195.58</v>
      </c>
      <c r="T2465" s="2">
        <v>23.72</v>
      </c>
      <c r="U2465" s="2">
        <v>58</v>
      </c>
      <c r="V2465" s="2" t="s">
        <v>28</v>
      </c>
      <c r="X2465" s="2"/>
      <c r="Y2465" s="2"/>
    </row>
    <row r="2466" spans="1:26" x14ac:dyDescent="0.25">
      <c r="A2466">
        <v>2465</v>
      </c>
      <c r="B2466" t="s">
        <v>2487</v>
      </c>
      <c r="C2466" s="1">
        <v>9473</v>
      </c>
      <c r="D2466" t="s">
        <v>23</v>
      </c>
      <c r="E2466" s="2" t="s">
        <v>169</v>
      </c>
      <c r="F2466" s="2" t="s">
        <v>34</v>
      </c>
      <c r="G2466" s="2" t="s">
        <v>30</v>
      </c>
      <c r="H2466" s="3">
        <v>17838</v>
      </c>
      <c r="I2466" s="2">
        <v>1948</v>
      </c>
      <c r="J2466" s="2">
        <v>1949</v>
      </c>
      <c r="K2466" s="3">
        <v>38286</v>
      </c>
      <c r="L2466" s="2">
        <v>1</v>
      </c>
      <c r="M2466" s="2" t="s">
        <v>27</v>
      </c>
      <c r="N2466" s="2">
        <v>78</v>
      </c>
      <c r="O2466" s="2">
        <v>22.9</v>
      </c>
      <c r="P2466" s="2">
        <v>78.89</v>
      </c>
      <c r="Q2466" s="2">
        <v>95.25</v>
      </c>
      <c r="R2466" s="2">
        <v>195.58</v>
      </c>
      <c r="S2466" s="2">
        <v>195.58</v>
      </c>
      <c r="T2466" s="2">
        <v>24.9</v>
      </c>
      <c r="U2466" s="2">
        <v>3</v>
      </c>
      <c r="V2466" s="2" t="s">
        <v>28</v>
      </c>
      <c r="W2466" s="2" t="s">
        <v>4399</v>
      </c>
      <c r="X2466" s="2" t="s">
        <v>4645</v>
      </c>
      <c r="Y2466" s="2" t="s">
        <v>4401</v>
      </c>
      <c r="Z2466" s="2" t="s">
        <v>4469</v>
      </c>
    </row>
    <row r="2467" spans="1:26" x14ac:dyDescent="0.25">
      <c r="A2467">
        <v>2466</v>
      </c>
      <c r="B2467" t="s">
        <v>2488</v>
      </c>
      <c r="C2467" s="1">
        <v>27606</v>
      </c>
      <c r="D2467" t="s">
        <v>23</v>
      </c>
      <c r="E2467" s="2" t="s">
        <v>169</v>
      </c>
      <c r="F2467" s="2" t="s">
        <v>34</v>
      </c>
      <c r="G2467" s="2" t="s">
        <v>26</v>
      </c>
      <c r="H2467" s="3">
        <v>36100</v>
      </c>
      <c r="I2467" s="2">
        <v>1998</v>
      </c>
      <c r="J2467" s="2">
        <v>2008</v>
      </c>
      <c r="K2467" s="3">
        <v>43677</v>
      </c>
      <c r="L2467" s="2">
        <v>0</v>
      </c>
      <c r="M2467" s="2" t="s">
        <v>28</v>
      </c>
      <c r="N2467" s="2">
        <v>44</v>
      </c>
      <c r="O2467" s="2">
        <v>23.26</v>
      </c>
      <c r="P2467" s="2">
        <v>44</v>
      </c>
      <c r="Q2467" s="2">
        <v>101.6</v>
      </c>
      <c r="R2467" s="2">
        <v>195.58</v>
      </c>
      <c r="S2467" s="2">
        <v>195.58</v>
      </c>
      <c r="T2467" s="2">
        <v>26.56</v>
      </c>
      <c r="U2467" s="2">
        <v>649</v>
      </c>
      <c r="V2467" s="2" t="s">
        <v>28</v>
      </c>
      <c r="X2467" s="2"/>
      <c r="Y2467" s="2"/>
    </row>
    <row r="2468" spans="1:26" x14ac:dyDescent="0.25">
      <c r="A2468">
        <v>2467</v>
      </c>
      <c r="B2468" t="s">
        <v>2489</v>
      </c>
      <c r="C2468" s="1">
        <v>29548</v>
      </c>
      <c r="D2468" t="s">
        <v>23</v>
      </c>
      <c r="E2468" s="2" t="s">
        <v>1363</v>
      </c>
      <c r="F2468" s="2" t="s">
        <v>25</v>
      </c>
      <c r="G2468" s="2" t="s">
        <v>30</v>
      </c>
      <c r="H2468" s="3">
        <v>37926</v>
      </c>
      <c r="I2468" s="2">
        <v>2003</v>
      </c>
      <c r="J2468" s="2">
        <v>2005</v>
      </c>
      <c r="K2468" s="3">
        <v>43677</v>
      </c>
      <c r="L2468" s="2">
        <v>0</v>
      </c>
      <c r="M2468" s="2" t="s">
        <v>28</v>
      </c>
      <c r="N2468" s="2">
        <v>38</v>
      </c>
      <c r="O2468" s="2">
        <v>22.94</v>
      </c>
      <c r="P2468" s="2">
        <v>38.68</v>
      </c>
      <c r="Q2468" s="2">
        <v>99.79</v>
      </c>
      <c r="R2468" s="2">
        <v>195.58</v>
      </c>
      <c r="S2468" s="2">
        <v>195.58</v>
      </c>
      <c r="T2468" s="2">
        <v>26.09</v>
      </c>
      <c r="U2468" s="2">
        <v>6</v>
      </c>
      <c r="V2468" s="2" t="s">
        <v>28</v>
      </c>
      <c r="X2468" s="2"/>
      <c r="Y2468" s="2"/>
    </row>
    <row r="2469" spans="1:26" x14ac:dyDescent="0.25">
      <c r="A2469">
        <v>2468</v>
      </c>
      <c r="B2469" t="s">
        <v>2490</v>
      </c>
      <c r="C2469" s="1">
        <v>16644</v>
      </c>
      <c r="D2469" t="s">
        <v>23</v>
      </c>
      <c r="E2469" s="2" t="s">
        <v>1363</v>
      </c>
      <c r="F2469" s="2" t="s">
        <v>34</v>
      </c>
      <c r="G2469" s="2" t="s">
        <v>30</v>
      </c>
      <c r="H2469" s="3">
        <v>25143</v>
      </c>
      <c r="I2469" s="2">
        <v>1968</v>
      </c>
      <c r="J2469" s="2">
        <v>1970</v>
      </c>
      <c r="K2469" s="3">
        <v>43677</v>
      </c>
      <c r="L2469" s="2">
        <v>0</v>
      </c>
      <c r="M2469" s="2" t="s">
        <v>28</v>
      </c>
      <c r="N2469" s="2">
        <v>74</v>
      </c>
      <c r="O2469" s="2">
        <v>23.27</v>
      </c>
      <c r="P2469" s="2">
        <v>74.010000000000005</v>
      </c>
      <c r="Q2469" s="2">
        <v>92.99</v>
      </c>
      <c r="R2469" s="2">
        <v>195.58</v>
      </c>
      <c r="S2469" s="2">
        <v>195.58</v>
      </c>
      <c r="T2469" s="2">
        <v>24.31</v>
      </c>
      <c r="U2469" s="2">
        <v>69</v>
      </c>
      <c r="V2469" s="2" t="s">
        <v>28</v>
      </c>
      <c r="X2469" s="2"/>
      <c r="Y2469" s="2"/>
    </row>
    <row r="2470" spans="1:26" x14ac:dyDescent="0.25">
      <c r="A2470">
        <v>2469</v>
      </c>
      <c r="B2470" t="s">
        <v>2491</v>
      </c>
      <c r="C2470" s="1">
        <v>11713</v>
      </c>
      <c r="D2470" t="s">
        <v>23</v>
      </c>
      <c r="E2470" s="2" t="s">
        <v>169</v>
      </c>
      <c r="F2470" s="2" t="s">
        <v>34</v>
      </c>
      <c r="G2470" s="2" t="s">
        <v>30</v>
      </c>
      <c r="H2470" s="3">
        <v>19664</v>
      </c>
      <c r="I2470" s="2">
        <v>1953</v>
      </c>
      <c r="J2470" s="2">
        <v>1956</v>
      </c>
      <c r="K2470" s="3">
        <v>40754</v>
      </c>
      <c r="L2470" s="2">
        <v>1</v>
      </c>
      <c r="M2470" s="2" t="s">
        <v>27</v>
      </c>
      <c r="N2470" s="2">
        <v>79</v>
      </c>
      <c r="O2470" s="2">
        <v>21.77</v>
      </c>
      <c r="P2470" s="2">
        <v>79.510000000000005</v>
      </c>
      <c r="Q2470" s="2">
        <v>95.25</v>
      </c>
      <c r="R2470" s="2">
        <v>195.58</v>
      </c>
      <c r="S2470" s="2">
        <v>195.58</v>
      </c>
      <c r="T2470" s="2">
        <v>24.9</v>
      </c>
      <c r="U2470" s="2">
        <v>103</v>
      </c>
      <c r="V2470" s="2" t="s">
        <v>28</v>
      </c>
      <c r="W2470" s="2" t="s">
        <v>4395</v>
      </c>
      <c r="X2470" s="2" t="s">
        <v>4395</v>
      </c>
      <c r="Y2470" s="2" t="s">
        <v>4421</v>
      </c>
      <c r="Z2470" s="2" t="s">
        <v>4435</v>
      </c>
    </row>
    <row r="2471" spans="1:26" x14ac:dyDescent="0.25">
      <c r="A2471">
        <v>2470</v>
      </c>
      <c r="B2471" t="s">
        <v>2492</v>
      </c>
      <c r="C2471" s="1">
        <v>23672</v>
      </c>
      <c r="D2471" t="s">
        <v>23</v>
      </c>
      <c r="E2471" s="2" t="s">
        <v>1363</v>
      </c>
      <c r="F2471" s="2" t="s">
        <v>25</v>
      </c>
      <c r="G2471" s="2" t="s">
        <v>30</v>
      </c>
      <c r="H2471" s="3">
        <v>32813</v>
      </c>
      <c r="I2471" s="2">
        <v>1989</v>
      </c>
      <c r="J2471" s="2">
        <v>1993</v>
      </c>
      <c r="K2471" s="3">
        <v>34127</v>
      </c>
      <c r="L2471" s="2">
        <v>1</v>
      </c>
      <c r="M2471" s="2" t="s">
        <v>27</v>
      </c>
      <c r="N2471" s="2">
        <v>28</v>
      </c>
      <c r="O2471" s="2">
        <v>25.03</v>
      </c>
      <c r="P2471" s="2">
        <v>28.62</v>
      </c>
      <c r="Q2471" s="2">
        <v>88.45</v>
      </c>
      <c r="R2471" s="2">
        <v>195.58</v>
      </c>
      <c r="S2471" s="2">
        <v>195.58</v>
      </c>
      <c r="T2471" s="2">
        <v>23.12</v>
      </c>
      <c r="U2471" s="2">
        <v>290</v>
      </c>
      <c r="V2471" s="2" t="s">
        <v>28</v>
      </c>
      <c r="W2471" s="2" t="s">
        <v>4402</v>
      </c>
      <c r="X2471" s="2" t="s">
        <v>4505</v>
      </c>
      <c r="Y2471" s="2" t="s">
        <v>4583</v>
      </c>
      <c r="Z2471" s="2" t="s">
        <v>4902</v>
      </c>
    </row>
    <row r="2472" spans="1:26" x14ac:dyDescent="0.25">
      <c r="A2472">
        <v>2471</v>
      </c>
      <c r="B2472" t="s">
        <v>2493</v>
      </c>
      <c r="C2472" s="1">
        <v>9442</v>
      </c>
      <c r="D2472" t="s">
        <v>23</v>
      </c>
      <c r="E2472" s="2" t="s">
        <v>169</v>
      </c>
      <c r="F2472" s="2" t="s">
        <v>34</v>
      </c>
      <c r="G2472" s="2" t="s">
        <v>30</v>
      </c>
      <c r="H2472" s="3">
        <v>18203</v>
      </c>
      <c r="I2472" s="2">
        <v>1949</v>
      </c>
      <c r="J2472" s="2">
        <v>1950</v>
      </c>
      <c r="K2472" s="3">
        <v>43677</v>
      </c>
      <c r="L2472" s="2">
        <v>0</v>
      </c>
      <c r="M2472" s="2" t="s">
        <v>28</v>
      </c>
      <c r="N2472" s="2">
        <v>93</v>
      </c>
      <c r="O2472" s="2">
        <v>23.99</v>
      </c>
      <c r="P2472" s="2">
        <v>93.73</v>
      </c>
      <c r="Q2472" s="2">
        <v>88.45</v>
      </c>
      <c r="R2472" s="2">
        <v>195.58</v>
      </c>
      <c r="S2472" s="2">
        <v>195.58</v>
      </c>
      <c r="T2472" s="2">
        <v>23.12</v>
      </c>
      <c r="U2472" s="2">
        <v>55</v>
      </c>
      <c r="V2472" s="2" t="s">
        <v>28</v>
      </c>
      <c r="X2472" s="2"/>
      <c r="Y2472" s="2"/>
    </row>
    <row r="2473" spans="1:26" x14ac:dyDescent="0.25">
      <c r="A2473">
        <v>2472</v>
      </c>
      <c r="B2473" t="s">
        <v>2494</v>
      </c>
      <c r="C2473" s="1">
        <v>25557</v>
      </c>
      <c r="D2473" t="s">
        <v>23</v>
      </c>
      <c r="E2473" s="2" t="s">
        <v>1363</v>
      </c>
      <c r="F2473" s="2" t="s">
        <v>34</v>
      </c>
      <c r="G2473" s="2" t="s">
        <v>26</v>
      </c>
      <c r="H2473" s="3">
        <v>33543</v>
      </c>
      <c r="I2473" s="2">
        <v>1991</v>
      </c>
      <c r="J2473" s="2">
        <v>2000</v>
      </c>
      <c r="K2473" s="3">
        <v>36537</v>
      </c>
      <c r="L2473" s="2">
        <v>1</v>
      </c>
      <c r="M2473" s="2" t="s">
        <v>27</v>
      </c>
      <c r="N2473" s="2">
        <v>30</v>
      </c>
      <c r="O2473" s="2">
        <v>21.86</v>
      </c>
      <c r="P2473" s="2">
        <v>30.06</v>
      </c>
      <c r="Q2473" s="2">
        <v>95.25</v>
      </c>
      <c r="R2473" s="2">
        <v>195.58</v>
      </c>
      <c r="S2473" s="2">
        <v>195.58</v>
      </c>
      <c r="T2473" s="2">
        <v>24.9</v>
      </c>
      <c r="U2473" s="2">
        <v>467</v>
      </c>
      <c r="V2473" s="2" t="s">
        <v>28</v>
      </c>
      <c r="W2473" s="2" t="s">
        <v>4402</v>
      </c>
      <c r="X2473" s="2" t="s">
        <v>4505</v>
      </c>
      <c r="Y2473" s="2" t="s">
        <v>4583</v>
      </c>
      <c r="Z2473" s="2" t="s">
        <v>4902</v>
      </c>
    </row>
    <row r="2474" spans="1:26" x14ac:dyDescent="0.25">
      <c r="A2474">
        <v>2473</v>
      </c>
      <c r="B2474" t="s">
        <v>2495</v>
      </c>
      <c r="C2474" s="1">
        <v>20650</v>
      </c>
      <c r="D2474" t="s">
        <v>23</v>
      </c>
      <c r="E2474" s="2" t="s">
        <v>772</v>
      </c>
      <c r="F2474" s="2" t="s">
        <v>34</v>
      </c>
      <c r="G2474" s="2" t="s">
        <v>30</v>
      </c>
      <c r="H2474" s="3">
        <v>28795</v>
      </c>
      <c r="I2474" s="2">
        <v>1978</v>
      </c>
      <c r="J2474" s="2">
        <v>1981</v>
      </c>
      <c r="K2474" s="3">
        <v>43677</v>
      </c>
      <c r="L2474" s="2">
        <v>0</v>
      </c>
      <c r="M2474" s="2" t="s">
        <v>28</v>
      </c>
      <c r="N2474" s="2">
        <v>63</v>
      </c>
      <c r="O2474" s="2">
        <v>22.3</v>
      </c>
      <c r="P2474" s="2">
        <v>63.04</v>
      </c>
      <c r="Q2474" s="2">
        <v>90.72</v>
      </c>
      <c r="R2474" s="2">
        <v>195.58</v>
      </c>
      <c r="S2474" s="2">
        <v>195.58</v>
      </c>
      <c r="T2474" s="2">
        <v>23.72</v>
      </c>
      <c r="U2474" s="2">
        <v>96</v>
      </c>
      <c r="V2474" s="2" t="s">
        <v>28</v>
      </c>
      <c r="X2474" s="2"/>
      <c r="Y2474" s="2"/>
    </row>
    <row r="2475" spans="1:26" x14ac:dyDescent="0.25">
      <c r="A2475">
        <v>2474</v>
      </c>
      <c r="B2475" t="s">
        <v>2496</v>
      </c>
      <c r="C2475" s="1">
        <v>23072</v>
      </c>
      <c r="D2475" t="s">
        <v>23</v>
      </c>
      <c r="E2475" s="2" t="s">
        <v>1363</v>
      </c>
      <c r="F2475" s="2" t="s">
        <v>34</v>
      </c>
      <c r="G2475" s="2" t="s">
        <v>26</v>
      </c>
      <c r="H2475" s="3">
        <v>31717</v>
      </c>
      <c r="I2475" s="2">
        <v>1986</v>
      </c>
      <c r="J2475" s="2">
        <v>1987</v>
      </c>
      <c r="K2475" s="3">
        <v>43677</v>
      </c>
      <c r="L2475" s="2">
        <v>0</v>
      </c>
      <c r="M2475" s="2" t="s">
        <v>28</v>
      </c>
      <c r="N2475" s="2">
        <v>56</v>
      </c>
      <c r="O2475" s="2">
        <v>23.67</v>
      </c>
      <c r="P2475" s="2">
        <v>56.41</v>
      </c>
      <c r="Q2475" s="2">
        <v>81.650000000000006</v>
      </c>
      <c r="R2475" s="2">
        <v>195.58</v>
      </c>
      <c r="S2475" s="2">
        <v>195.58</v>
      </c>
      <c r="T2475" s="2">
        <v>21.34</v>
      </c>
      <c r="U2475" s="2">
        <v>1</v>
      </c>
      <c r="V2475" s="2" t="s">
        <v>28</v>
      </c>
      <c r="X2475" s="2"/>
      <c r="Y2475" s="2"/>
    </row>
    <row r="2476" spans="1:26" x14ac:dyDescent="0.25">
      <c r="A2476">
        <v>2475</v>
      </c>
      <c r="B2476" t="s">
        <v>2497</v>
      </c>
      <c r="C2476" s="1">
        <v>17248</v>
      </c>
      <c r="D2476" t="s">
        <v>23</v>
      </c>
      <c r="E2476" s="2" t="s">
        <v>169</v>
      </c>
      <c r="F2476" s="2" t="s">
        <v>34</v>
      </c>
      <c r="G2476" s="2" t="s">
        <v>30</v>
      </c>
      <c r="H2476" s="3">
        <v>25508</v>
      </c>
      <c r="I2476" s="2">
        <v>1969</v>
      </c>
      <c r="J2476" s="2">
        <v>1973</v>
      </c>
      <c r="K2476" s="3">
        <v>43677</v>
      </c>
      <c r="L2476" s="2">
        <v>0</v>
      </c>
      <c r="M2476" s="2" t="s">
        <v>28</v>
      </c>
      <c r="N2476" s="2">
        <v>72</v>
      </c>
      <c r="O2476" s="2">
        <v>22.61</v>
      </c>
      <c r="P2476" s="2">
        <v>72.36</v>
      </c>
      <c r="Q2476" s="2">
        <v>90.72</v>
      </c>
      <c r="R2476" s="2">
        <v>195.58</v>
      </c>
      <c r="S2476" s="2">
        <v>195.58</v>
      </c>
      <c r="T2476" s="2">
        <v>23.72</v>
      </c>
      <c r="U2476" s="2">
        <v>221</v>
      </c>
      <c r="V2476" s="2" t="s">
        <v>28</v>
      </c>
      <c r="X2476" s="2"/>
      <c r="Y2476" s="2"/>
    </row>
    <row r="2477" spans="1:26" x14ac:dyDescent="0.25">
      <c r="A2477">
        <v>2476</v>
      </c>
      <c r="B2477" t="s">
        <v>2498</v>
      </c>
      <c r="C2477" s="1">
        <v>28547</v>
      </c>
      <c r="D2477" t="s">
        <v>23</v>
      </c>
      <c r="E2477" s="2" t="s">
        <v>1363</v>
      </c>
      <c r="F2477" s="2" t="s">
        <v>34</v>
      </c>
      <c r="G2477" s="2" t="s">
        <v>26</v>
      </c>
      <c r="H2477" s="3">
        <v>36831</v>
      </c>
      <c r="I2477" s="2">
        <v>2000</v>
      </c>
      <c r="J2477" s="2">
        <v>2003</v>
      </c>
      <c r="K2477" s="3">
        <v>43677</v>
      </c>
      <c r="L2477" s="2">
        <v>0</v>
      </c>
      <c r="M2477" s="2" t="s">
        <v>28</v>
      </c>
      <c r="N2477" s="2">
        <v>41</v>
      </c>
      <c r="O2477" s="2">
        <v>22.68</v>
      </c>
      <c r="P2477" s="2">
        <v>41.42</v>
      </c>
      <c r="Q2477" s="2">
        <v>97.52</v>
      </c>
      <c r="R2477" s="2">
        <v>195.58</v>
      </c>
      <c r="S2477" s="2">
        <v>195.58</v>
      </c>
      <c r="T2477" s="2">
        <v>25.49</v>
      </c>
      <c r="U2477" s="2">
        <v>61</v>
      </c>
      <c r="V2477" s="2" t="s">
        <v>28</v>
      </c>
      <c r="X2477" s="2"/>
      <c r="Y2477" s="2"/>
    </row>
    <row r="2478" spans="1:26" x14ac:dyDescent="0.25">
      <c r="A2478">
        <v>2477</v>
      </c>
      <c r="B2478" t="s">
        <v>2499</v>
      </c>
      <c r="C2478" s="1">
        <v>21543</v>
      </c>
      <c r="D2478" t="s">
        <v>23</v>
      </c>
      <c r="E2478" s="2" t="s">
        <v>772</v>
      </c>
      <c r="F2478" s="2" t="s">
        <v>34</v>
      </c>
      <c r="G2478" s="2" t="s">
        <v>26</v>
      </c>
      <c r="H2478" s="3">
        <v>30256</v>
      </c>
      <c r="I2478" s="2">
        <v>1982</v>
      </c>
      <c r="J2478" s="2">
        <v>1993</v>
      </c>
      <c r="K2478" s="3">
        <v>43677</v>
      </c>
      <c r="L2478" s="2">
        <v>0</v>
      </c>
      <c r="M2478" s="2" t="s">
        <v>28</v>
      </c>
      <c r="N2478" s="2">
        <v>60</v>
      </c>
      <c r="O2478" s="2">
        <v>23.85</v>
      </c>
      <c r="P2478" s="2">
        <v>60.6</v>
      </c>
      <c r="Q2478" s="2">
        <v>83.91</v>
      </c>
      <c r="R2478" s="2">
        <v>195.58</v>
      </c>
      <c r="S2478" s="2">
        <v>195.58</v>
      </c>
      <c r="T2478" s="2">
        <v>21.94</v>
      </c>
      <c r="U2478" s="2">
        <v>724</v>
      </c>
      <c r="V2478" s="2" t="s">
        <v>28</v>
      </c>
      <c r="X2478" s="2"/>
      <c r="Y2478" s="2"/>
    </row>
    <row r="2479" spans="1:26" x14ac:dyDescent="0.25">
      <c r="A2479">
        <v>2478</v>
      </c>
      <c r="B2479" t="s">
        <v>2500</v>
      </c>
      <c r="C2479" s="1">
        <v>28342</v>
      </c>
      <c r="D2479" t="s">
        <v>23</v>
      </c>
      <c r="E2479" s="2" t="s">
        <v>772</v>
      </c>
      <c r="F2479" s="2" t="s">
        <v>34</v>
      </c>
      <c r="G2479" s="2" t="s">
        <v>26</v>
      </c>
      <c r="H2479" s="3">
        <v>36465</v>
      </c>
      <c r="I2479" s="2">
        <v>1999</v>
      </c>
      <c r="J2479" s="2">
        <v>2006</v>
      </c>
      <c r="K2479" s="3">
        <v>43677</v>
      </c>
      <c r="L2479" s="2">
        <v>0</v>
      </c>
      <c r="M2479" s="2" t="s">
        <v>28</v>
      </c>
      <c r="N2479" s="2">
        <v>41</v>
      </c>
      <c r="O2479" s="2">
        <v>22.24</v>
      </c>
      <c r="P2479" s="2">
        <v>41.98</v>
      </c>
      <c r="Q2479" s="2">
        <v>92.53</v>
      </c>
      <c r="R2479" s="2">
        <v>195.58</v>
      </c>
      <c r="S2479" s="2">
        <v>195.58</v>
      </c>
      <c r="T2479" s="2">
        <v>24.19</v>
      </c>
      <c r="U2479" s="2">
        <v>135</v>
      </c>
      <c r="V2479" s="2" t="s">
        <v>28</v>
      </c>
      <c r="X2479" s="2"/>
      <c r="Y2479" s="2"/>
    </row>
    <row r="2480" spans="1:26" x14ac:dyDescent="0.25">
      <c r="A2480">
        <v>2479</v>
      </c>
      <c r="B2480" t="s">
        <v>2501</v>
      </c>
      <c r="C2480" s="1">
        <v>16866</v>
      </c>
      <c r="D2480" t="s">
        <v>23</v>
      </c>
      <c r="E2480" s="2" t="s">
        <v>280</v>
      </c>
      <c r="F2480" s="2" t="s">
        <v>34</v>
      </c>
      <c r="G2480" s="2" t="s">
        <v>26</v>
      </c>
      <c r="H2480" s="3">
        <v>25143</v>
      </c>
      <c r="I2480" s="2">
        <v>1968</v>
      </c>
      <c r="J2480" s="2">
        <v>1972</v>
      </c>
      <c r="K2480" s="3">
        <v>43677</v>
      </c>
      <c r="L2480" s="2">
        <v>0</v>
      </c>
      <c r="M2480" s="2" t="s">
        <v>28</v>
      </c>
      <c r="N2480" s="2">
        <v>73</v>
      </c>
      <c r="O2480" s="2">
        <v>22.66</v>
      </c>
      <c r="P2480" s="2">
        <v>73.400000000000006</v>
      </c>
      <c r="Q2480" s="2">
        <v>97.52</v>
      </c>
      <c r="R2480" s="2">
        <v>195.58</v>
      </c>
      <c r="S2480" s="2">
        <v>195.58</v>
      </c>
      <c r="T2480" s="2">
        <v>25.49</v>
      </c>
      <c r="U2480" s="2">
        <v>136</v>
      </c>
      <c r="V2480" s="2" t="s">
        <v>28</v>
      </c>
      <c r="X2480" s="2"/>
      <c r="Y2480" s="2"/>
    </row>
    <row r="2481" spans="1:26" x14ac:dyDescent="0.25">
      <c r="A2481">
        <v>2480</v>
      </c>
      <c r="B2481" t="s">
        <v>2502</v>
      </c>
      <c r="C2481" s="1">
        <v>12844</v>
      </c>
      <c r="D2481" t="s">
        <v>23</v>
      </c>
      <c r="E2481" s="2" t="s">
        <v>169</v>
      </c>
      <c r="F2481" s="2" t="s">
        <v>34</v>
      </c>
      <c r="G2481" s="2" t="s">
        <v>30</v>
      </c>
      <c r="H2481" s="3">
        <v>21125</v>
      </c>
      <c r="I2481" s="2">
        <v>1957</v>
      </c>
      <c r="J2481" s="2">
        <v>1958</v>
      </c>
      <c r="K2481" s="3">
        <v>43677</v>
      </c>
      <c r="L2481" s="2">
        <v>0</v>
      </c>
      <c r="M2481" s="2" t="s">
        <v>28</v>
      </c>
      <c r="N2481" s="2">
        <v>84</v>
      </c>
      <c r="O2481" s="2">
        <v>22.67</v>
      </c>
      <c r="P2481" s="2">
        <v>84.42</v>
      </c>
      <c r="Q2481" s="2">
        <v>95.25</v>
      </c>
      <c r="R2481" s="2">
        <v>195.58</v>
      </c>
      <c r="S2481" s="2">
        <v>195.58</v>
      </c>
      <c r="T2481" s="2">
        <v>24.9</v>
      </c>
      <c r="U2481" s="2">
        <v>1</v>
      </c>
      <c r="V2481" s="2" t="s">
        <v>28</v>
      </c>
      <c r="X2481" s="2"/>
      <c r="Y2481" s="2"/>
    </row>
    <row r="2482" spans="1:26" x14ac:dyDescent="0.25">
      <c r="A2482">
        <v>2481</v>
      </c>
      <c r="B2482" t="s">
        <v>2503</v>
      </c>
      <c r="C2482" s="1">
        <v>7860</v>
      </c>
      <c r="D2482" t="s">
        <v>23</v>
      </c>
      <c r="E2482" s="2" t="s">
        <v>121</v>
      </c>
      <c r="F2482" s="2" t="s">
        <v>34</v>
      </c>
      <c r="G2482" s="2" t="s">
        <v>30</v>
      </c>
      <c r="H2482" s="3">
        <v>18203</v>
      </c>
      <c r="I2482" s="2">
        <v>1949</v>
      </c>
      <c r="J2482" s="2">
        <v>1950</v>
      </c>
      <c r="K2482" s="3">
        <v>36122</v>
      </c>
      <c r="L2482" s="2">
        <v>1</v>
      </c>
      <c r="M2482" s="2" t="s">
        <v>27</v>
      </c>
      <c r="N2482" s="2">
        <v>77</v>
      </c>
      <c r="O2482" s="2">
        <v>28.32</v>
      </c>
      <c r="P2482" s="2">
        <v>77.38</v>
      </c>
      <c r="Q2482" s="2">
        <v>86.18</v>
      </c>
      <c r="R2482" s="2">
        <v>195.58</v>
      </c>
      <c r="S2482" s="2">
        <v>195.58</v>
      </c>
      <c r="T2482" s="2">
        <v>22.53</v>
      </c>
      <c r="U2482" s="2">
        <v>61</v>
      </c>
      <c r="V2482" s="2" t="s">
        <v>28</v>
      </c>
      <c r="W2482" s="2" t="s">
        <v>4399</v>
      </c>
      <c r="X2482" s="2" t="s">
        <v>4645</v>
      </c>
      <c r="Y2482" s="2" t="s">
        <v>4401</v>
      </c>
      <c r="Z2482" s="2" t="s">
        <v>4469</v>
      </c>
    </row>
    <row r="2483" spans="1:26" x14ac:dyDescent="0.25">
      <c r="A2483">
        <v>2482</v>
      </c>
      <c r="B2483" t="s">
        <v>2504</v>
      </c>
      <c r="C2483" s="1">
        <v>18410</v>
      </c>
      <c r="D2483" t="s">
        <v>23</v>
      </c>
      <c r="E2483" s="2" t="s">
        <v>169</v>
      </c>
      <c r="F2483" s="2" t="s">
        <v>34</v>
      </c>
      <c r="G2483" s="2" t="s">
        <v>26</v>
      </c>
      <c r="H2483" s="3">
        <v>26969</v>
      </c>
      <c r="I2483" s="2">
        <v>1973</v>
      </c>
      <c r="J2483" s="2">
        <v>1974</v>
      </c>
      <c r="K2483" s="3">
        <v>43677</v>
      </c>
      <c r="L2483" s="2">
        <v>0</v>
      </c>
      <c r="M2483" s="2" t="s">
        <v>28</v>
      </c>
      <c r="N2483" s="2">
        <v>69</v>
      </c>
      <c r="O2483" s="2">
        <v>23.43</v>
      </c>
      <c r="P2483" s="2">
        <v>69.180000000000007</v>
      </c>
      <c r="Q2483" s="2">
        <v>95.25</v>
      </c>
      <c r="R2483" s="2">
        <v>195.58</v>
      </c>
      <c r="S2483" s="2">
        <v>195.58</v>
      </c>
      <c r="T2483" s="2">
        <v>24.9</v>
      </c>
      <c r="U2483" s="2">
        <v>7</v>
      </c>
      <c r="V2483" s="2" t="s">
        <v>28</v>
      </c>
      <c r="X2483" s="2"/>
      <c r="Y2483" s="2"/>
    </row>
    <row r="2484" spans="1:26" x14ac:dyDescent="0.25">
      <c r="A2484">
        <v>2483</v>
      </c>
      <c r="B2484" t="s">
        <v>2505</v>
      </c>
      <c r="C2484" s="1">
        <v>11505</v>
      </c>
      <c r="D2484" t="s">
        <v>23</v>
      </c>
      <c r="E2484" s="2" t="s">
        <v>4373</v>
      </c>
      <c r="F2484" s="2" t="s">
        <v>34</v>
      </c>
      <c r="G2484" s="2" t="s">
        <v>30</v>
      </c>
      <c r="H2484" s="3">
        <v>19664</v>
      </c>
      <c r="I2484" s="2">
        <v>1953</v>
      </c>
      <c r="J2484" s="2">
        <v>1954</v>
      </c>
      <c r="K2484" s="3">
        <v>43677</v>
      </c>
      <c r="L2484" s="2">
        <v>0</v>
      </c>
      <c r="M2484" s="2" t="s">
        <v>28</v>
      </c>
      <c r="N2484" s="2">
        <v>88</v>
      </c>
      <c r="O2484" s="2">
        <v>22.34</v>
      </c>
      <c r="P2484" s="2">
        <v>88.08</v>
      </c>
      <c r="Q2484" s="2">
        <v>88.45</v>
      </c>
      <c r="R2484" s="2">
        <v>195.58</v>
      </c>
      <c r="S2484" s="2">
        <v>195.58</v>
      </c>
      <c r="T2484" s="2">
        <v>23.12</v>
      </c>
      <c r="U2484" s="2">
        <v>7</v>
      </c>
      <c r="V2484" s="2" t="s">
        <v>28</v>
      </c>
      <c r="W2484" s="2" t="s">
        <v>4399</v>
      </c>
      <c r="X2484" s="2"/>
      <c r="Y2484" s="2" t="s">
        <v>4401</v>
      </c>
    </row>
    <row r="2485" spans="1:26" x14ac:dyDescent="0.25">
      <c r="A2485">
        <v>2484</v>
      </c>
      <c r="B2485" t="s">
        <v>2506</v>
      </c>
      <c r="C2485" s="1">
        <v>15647</v>
      </c>
      <c r="D2485" t="s">
        <v>23</v>
      </c>
      <c r="E2485" s="2" t="s">
        <v>169</v>
      </c>
      <c r="F2485" s="2" t="s">
        <v>34</v>
      </c>
      <c r="G2485" s="2" t="s">
        <v>30</v>
      </c>
      <c r="H2485" s="3">
        <v>24047</v>
      </c>
      <c r="I2485" s="2">
        <v>1965</v>
      </c>
      <c r="J2485" s="2">
        <v>1967</v>
      </c>
      <c r="K2485" s="3">
        <v>43677</v>
      </c>
      <c r="L2485" s="2">
        <v>0</v>
      </c>
      <c r="M2485" s="2" t="s">
        <v>28</v>
      </c>
      <c r="N2485" s="2">
        <v>76</v>
      </c>
      <c r="O2485" s="2">
        <v>23</v>
      </c>
      <c r="P2485" s="2">
        <v>76.739999999999995</v>
      </c>
      <c r="Q2485" s="2">
        <v>92.99</v>
      </c>
      <c r="R2485" s="2">
        <v>195.58</v>
      </c>
      <c r="S2485" s="2">
        <v>195.58</v>
      </c>
      <c r="T2485" s="2">
        <v>24.31</v>
      </c>
      <c r="U2485" s="2">
        <v>119</v>
      </c>
      <c r="V2485" s="2" t="s">
        <v>28</v>
      </c>
      <c r="X2485" s="2"/>
      <c r="Y2485" s="2"/>
    </row>
    <row r="2486" spans="1:26" x14ac:dyDescent="0.25">
      <c r="A2486">
        <v>2485</v>
      </c>
      <c r="B2486" t="s">
        <v>2507</v>
      </c>
      <c r="C2486" s="1">
        <v>21073</v>
      </c>
      <c r="D2486" t="s">
        <v>23</v>
      </c>
      <c r="E2486" s="2" t="s">
        <v>1363</v>
      </c>
      <c r="F2486" s="2" t="s">
        <v>34</v>
      </c>
      <c r="G2486" s="2" t="s">
        <v>26</v>
      </c>
      <c r="H2486" s="3">
        <v>29526</v>
      </c>
      <c r="I2486" s="2">
        <v>1980</v>
      </c>
      <c r="J2486" s="2">
        <v>1981</v>
      </c>
      <c r="K2486" s="3">
        <v>43677</v>
      </c>
      <c r="L2486" s="2">
        <v>0</v>
      </c>
      <c r="M2486" s="2" t="s">
        <v>28</v>
      </c>
      <c r="N2486" s="2">
        <v>61</v>
      </c>
      <c r="O2486" s="2">
        <v>23.14</v>
      </c>
      <c r="P2486" s="2">
        <v>61.89</v>
      </c>
      <c r="Q2486" s="2">
        <v>86.18</v>
      </c>
      <c r="R2486" s="2">
        <v>195.58</v>
      </c>
      <c r="S2486" s="2">
        <v>195.58</v>
      </c>
      <c r="T2486" s="2">
        <v>22.53</v>
      </c>
      <c r="U2486" s="2">
        <v>59</v>
      </c>
      <c r="V2486" s="2" t="s">
        <v>28</v>
      </c>
      <c r="X2486" s="2"/>
      <c r="Y2486" s="2"/>
    </row>
    <row r="2487" spans="1:26" x14ac:dyDescent="0.25">
      <c r="A2487">
        <v>2486</v>
      </c>
      <c r="B2487" t="s">
        <v>2508</v>
      </c>
      <c r="C2487" s="1">
        <v>20190</v>
      </c>
      <c r="D2487" t="s">
        <v>23</v>
      </c>
      <c r="E2487" s="2" t="s">
        <v>772</v>
      </c>
      <c r="F2487" s="2" t="s">
        <v>34</v>
      </c>
      <c r="G2487" s="2" t="s">
        <v>26</v>
      </c>
      <c r="H2487" s="3">
        <v>28795</v>
      </c>
      <c r="I2487" s="2">
        <v>1978</v>
      </c>
      <c r="J2487" s="2">
        <v>1986</v>
      </c>
      <c r="K2487" s="3">
        <v>43677</v>
      </c>
      <c r="L2487" s="2">
        <v>0</v>
      </c>
      <c r="M2487" s="2" t="s">
        <v>28</v>
      </c>
      <c r="N2487" s="2">
        <v>64</v>
      </c>
      <c r="O2487" s="2">
        <v>23.56</v>
      </c>
      <c r="P2487" s="2">
        <v>64.3</v>
      </c>
      <c r="Q2487" s="2">
        <v>85.73</v>
      </c>
      <c r="R2487" s="2">
        <v>195.58</v>
      </c>
      <c r="S2487" s="2">
        <v>195.58</v>
      </c>
      <c r="T2487" s="2">
        <v>22.41</v>
      </c>
      <c r="U2487" s="2">
        <v>556</v>
      </c>
      <c r="V2487" s="2" t="s">
        <v>28</v>
      </c>
      <c r="X2487" s="2"/>
      <c r="Y2487" s="2"/>
    </row>
    <row r="2488" spans="1:26" x14ac:dyDescent="0.25">
      <c r="A2488">
        <v>2487</v>
      </c>
      <c r="B2488" t="s">
        <v>2509</v>
      </c>
      <c r="C2488" s="1">
        <v>29060</v>
      </c>
      <c r="D2488" t="s">
        <v>23</v>
      </c>
      <c r="E2488" s="2" t="s">
        <v>1363</v>
      </c>
      <c r="F2488" s="2" t="s">
        <v>34</v>
      </c>
      <c r="G2488" s="2" t="s">
        <v>26</v>
      </c>
      <c r="H2488" s="3">
        <v>37196</v>
      </c>
      <c r="I2488" s="2">
        <v>2001</v>
      </c>
      <c r="J2488" s="2">
        <v>2002</v>
      </c>
      <c r="K2488" s="3">
        <v>43677</v>
      </c>
      <c r="L2488" s="2">
        <v>0</v>
      </c>
      <c r="M2488" s="2" t="s">
        <v>28</v>
      </c>
      <c r="N2488" s="2">
        <v>40</v>
      </c>
      <c r="O2488" s="2">
        <v>22.28</v>
      </c>
      <c r="P2488" s="2">
        <v>40.020000000000003</v>
      </c>
      <c r="Q2488" s="2">
        <v>86.18</v>
      </c>
      <c r="R2488" s="2">
        <v>195.58</v>
      </c>
      <c r="S2488" s="2">
        <v>195.58</v>
      </c>
      <c r="T2488" s="2">
        <v>22.53</v>
      </c>
      <c r="U2488" s="2">
        <v>11</v>
      </c>
      <c r="V2488" s="2" t="s">
        <v>28</v>
      </c>
      <c r="X2488" s="2"/>
      <c r="Y2488" s="2"/>
    </row>
    <row r="2489" spans="1:26" x14ac:dyDescent="0.25">
      <c r="A2489">
        <v>2488</v>
      </c>
      <c r="B2489" t="s">
        <v>2510</v>
      </c>
      <c r="C2489" s="1">
        <v>23923</v>
      </c>
      <c r="D2489" t="s">
        <v>23</v>
      </c>
      <c r="E2489" s="2" t="s">
        <v>1363</v>
      </c>
      <c r="F2489" s="2" t="s">
        <v>34</v>
      </c>
      <c r="G2489" s="2" t="s">
        <v>26</v>
      </c>
      <c r="H2489" s="3">
        <v>32448</v>
      </c>
      <c r="I2489" s="2">
        <v>1988</v>
      </c>
      <c r="J2489" s="2">
        <v>2002</v>
      </c>
      <c r="K2489" s="3">
        <v>43677</v>
      </c>
      <c r="L2489" s="2">
        <v>0</v>
      </c>
      <c r="M2489" s="2" t="s">
        <v>28</v>
      </c>
      <c r="N2489" s="2">
        <v>54</v>
      </c>
      <c r="O2489" s="2">
        <v>23.34</v>
      </c>
      <c r="P2489" s="2">
        <v>54.08</v>
      </c>
      <c r="Q2489" s="2">
        <v>97.52</v>
      </c>
      <c r="R2489" s="2">
        <v>195.58</v>
      </c>
      <c r="S2489" s="2">
        <v>195.58</v>
      </c>
      <c r="T2489" s="2">
        <v>25.49</v>
      </c>
      <c r="U2489" s="2">
        <v>976</v>
      </c>
      <c r="V2489" s="2" t="s">
        <v>28</v>
      </c>
      <c r="X2489" s="2"/>
      <c r="Y2489" s="2"/>
    </row>
    <row r="2490" spans="1:26" x14ac:dyDescent="0.25">
      <c r="A2490">
        <v>2489</v>
      </c>
      <c r="B2490" t="s">
        <v>2511</v>
      </c>
      <c r="C2490" s="1">
        <v>26004</v>
      </c>
      <c r="D2490" t="s">
        <v>23</v>
      </c>
      <c r="E2490" s="2" t="s">
        <v>1363</v>
      </c>
      <c r="F2490" s="2" t="s">
        <v>34</v>
      </c>
      <c r="G2490" s="2" t="s">
        <v>26</v>
      </c>
      <c r="H2490" s="3">
        <v>34274</v>
      </c>
      <c r="I2490" s="2">
        <v>1993</v>
      </c>
      <c r="J2490" s="2">
        <v>2002</v>
      </c>
      <c r="K2490" s="3">
        <v>43677</v>
      </c>
      <c r="L2490" s="2">
        <v>0</v>
      </c>
      <c r="M2490" s="2" t="s">
        <v>28</v>
      </c>
      <c r="N2490" s="2">
        <v>48</v>
      </c>
      <c r="O2490" s="2">
        <v>22.64</v>
      </c>
      <c r="P2490" s="2">
        <v>48.39</v>
      </c>
      <c r="Q2490" s="2">
        <v>97.52</v>
      </c>
      <c r="R2490" s="2">
        <v>195.58</v>
      </c>
      <c r="S2490" s="2">
        <v>195.58</v>
      </c>
      <c r="T2490" s="2">
        <v>25.49</v>
      </c>
      <c r="U2490" s="2">
        <v>563</v>
      </c>
      <c r="V2490" s="2" t="s">
        <v>28</v>
      </c>
      <c r="X2490" s="2"/>
      <c r="Y2490" s="2"/>
    </row>
    <row r="2491" spans="1:26" x14ac:dyDescent="0.25">
      <c r="A2491">
        <v>2490</v>
      </c>
      <c r="B2491" t="s">
        <v>2512</v>
      </c>
      <c r="C2491" s="1">
        <v>20194</v>
      </c>
      <c r="D2491" t="s">
        <v>23</v>
      </c>
      <c r="E2491" s="2" t="s">
        <v>280</v>
      </c>
      <c r="F2491" s="2" t="s">
        <v>34</v>
      </c>
      <c r="G2491" s="2" t="s">
        <v>26</v>
      </c>
      <c r="H2491" s="3">
        <v>28430</v>
      </c>
      <c r="I2491" s="2">
        <v>1977</v>
      </c>
      <c r="J2491" s="2">
        <v>1984</v>
      </c>
      <c r="K2491" s="3">
        <v>35518</v>
      </c>
      <c r="L2491" s="2">
        <v>1</v>
      </c>
      <c r="M2491" s="2" t="s">
        <v>27</v>
      </c>
      <c r="N2491" s="2">
        <v>41</v>
      </c>
      <c r="O2491" s="2">
        <v>22.55</v>
      </c>
      <c r="P2491" s="2">
        <v>41.95</v>
      </c>
      <c r="Q2491" s="2">
        <v>83.91</v>
      </c>
      <c r="R2491" s="2">
        <v>195.58</v>
      </c>
      <c r="S2491" s="2">
        <v>195.58</v>
      </c>
      <c r="T2491" s="2">
        <v>21.94</v>
      </c>
      <c r="U2491" s="2">
        <v>213</v>
      </c>
      <c r="V2491" s="2" t="s">
        <v>28</v>
      </c>
      <c r="W2491" s="2" t="s">
        <v>4402</v>
      </c>
      <c r="X2491" s="2" t="s">
        <v>4662</v>
      </c>
      <c r="Y2491" s="2" t="s">
        <v>4419</v>
      </c>
      <c r="Z2491" s="2" t="s">
        <v>4902</v>
      </c>
    </row>
    <row r="2492" spans="1:26" x14ac:dyDescent="0.25">
      <c r="A2492">
        <v>2491</v>
      </c>
      <c r="B2492" t="s">
        <v>2513</v>
      </c>
      <c r="C2492" s="1">
        <v>14208</v>
      </c>
      <c r="D2492" t="s">
        <v>23</v>
      </c>
      <c r="E2492" s="2" t="s">
        <v>772</v>
      </c>
      <c r="F2492" s="2" t="s">
        <v>34</v>
      </c>
      <c r="G2492" s="2" t="s">
        <v>26</v>
      </c>
      <c r="H2492" s="3">
        <v>22221</v>
      </c>
      <c r="I2492" s="2">
        <v>1960</v>
      </c>
      <c r="J2492" s="2">
        <v>1974</v>
      </c>
      <c r="K2492" s="3">
        <v>43677</v>
      </c>
      <c r="L2492" s="2">
        <v>0</v>
      </c>
      <c r="M2492" s="2" t="s">
        <v>28</v>
      </c>
      <c r="N2492" s="2">
        <v>80</v>
      </c>
      <c r="O2492" s="2">
        <v>21.94</v>
      </c>
      <c r="P2492" s="2">
        <v>80.680000000000007</v>
      </c>
      <c r="Q2492" s="2">
        <v>92.99</v>
      </c>
      <c r="R2492" s="2">
        <v>195.58</v>
      </c>
      <c r="S2492" s="2">
        <v>195.58</v>
      </c>
      <c r="T2492" s="2">
        <v>24.31</v>
      </c>
      <c r="U2492" s="2">
        <v>1040</v>
      </c>
      <c r="V2492" s="2" t="s">
        <v>28</v>
      </c>
      <c r="X2492" s="2"/>
      <c r="Y2492" s="2"/>
    </row>
    <row r="2493" spans="1:26" x14ac:dyDescent="0.25">
      <c r="A2493">
        <v>2492</v>
      </c>
      <c r="B2493" t="s">
        <v>2514</v>
      </c>
      <c r="C2493" s="1">
        <v>28035</v>
      </c>
      <c r="D2493" t="s">
        <v>23</v>
      </c>
      <c r="E2493" s="2" t="s">
        <v>1363</v>
      </c>
      <c r="F2493" s="2" t="s">
        <v>34</v>
      </c>
      <c r="G2493" s="2" t="s">
        <v>30</v>
      </c>
      <c r="H2493" s="3">
        <v>36465</v>
      </c>
      <c r="I2493" s="2">
        <v>1999</v>
      </c>
      <c r="J2493" s="2">
        <v>2000</v>
      </c>
      <c r="K2493" s="3">
        <v>43677</v>
      </c>
      <c r="L2493" s="2">
        <v>0</v>
      </c>
      <c r="M2493" s="2" t="s">
        <v>28</v>
      </c>
      <c r="N2493" s="2">
        <v>42</v>
      </c>
      <c r="O2493" s="2">
        <v>23.08</v>
      </c>
      <c r="P2493" s="2">
        <v>42.83</v>
      </c>
      <c r="Q2493" s="2">
        <v>86.18</v>
      </c>
      <c r="R2493" s="2">
        <v>195.58</v>
      </c>
      <c r="S2493" s="2">
        <v>195.58</v>
      </c>
      <c r="T2493" s="2">
        <v>22.53</v>
      </c>
      <c r="U2493" s="2">
        <v>1</v>
      </c>
      <c r="V2493" s="2" t="s">
        <v>28</v>
      </c>
      <c r="X2493" s="2"/>
      <c r="Y2493" s="2"/>
    </row>
    <row r="2494" spans="1:26" x14ac:dyDescent="0.25">
      <c r="A2494">
        <v>2493</v>
      </c>
      <c r="B2494" t="s">
        <v>2515</v>
      </c>
      <c r="C2494" s="1">
        <v>27121</v>
      </c>
      <c r="D2494" t="s">
        <v>23</v>
      </c>
      <c r="E2494" s="2" t="s">
        <v>1363</v>
      </c>
      <c r="F2494" s="2" t="s">
        <v>34</v>
      </c>
      <c r="G2494" s="2" t="s">
        <v>26</v>
      </c>
      <c r="H2494" s="3">
        <v>35370</v>
      </c>
      <c r="I2494" s="2">
        <v>1996</v>
      </c>
      <c r="J2494" s="2">
        <v>1998</v>
      </c>
      <c r="K2494" s="3">
        <v>43677</v>
      </c>
      <c r="L2494" s="2">
        <v>0</v>
      </c>
      <c r="M2494" s="2" t="s">
        <v>28</v>
      </c>
      <c r="N2494" s="2">
        <v>45</v>
      </c>
      <c r="O2494" s="2">
        <v>22.58</v>
      </c>
      <c r="P2494" s="2">
        <v>45.33</v>
      </c>
      <c r="Q2494" s="2">
        <v>90.72</v>
      </c>
      <c r="R2494" s="2">
        <v>195.58</v>
      </c>
      <c r="S2494" s="2">
        <v>195.58</v>
      </c>
      <c r="T2494" s="2">
        <v>23.72</v>
      </c>
      <c r="U2494" s="2">
        <v>76</v>
      </c>
      <c r="V2494" s="2" t="s">
        <v>28</v>
      </c>
      <c r="X2494" s="2"/>
      <c r="Y2494" s="2"/>
    </row>
    <row r="2495" spans="1:26" x14ac:dyDescent="0.25">
      <c r="A2495">
        <v>2494</v>
      </c>
      <c r="B2495" t="s">
        <v>2516</v>
      </c>
      <c r="C2495" s="1">
        <v>8260</v>
      </c>
      <c r="D2495" t="s">
        <v>23</v>
      </c>
      <c r="E2495" s="2" t="s">
        <v>80</v>
      </c>
      <c r="F2495" s="2" t="s">
        <v>34</v>
      </c>
      <c r="G2495" s="2" t="s">
        <v>30</v>
      </c>
      <c r="H2495" s="3">
        <v>17472</v>
      </c>
      <c r="I2495" s="2">
        <v>1947</v>
      </c>
      <c r="J2495" s="2">
        <v>1948</v>
      </c>
      <c r="K2495" s="3">
        <v>40509</v>
      </c>
      <c r="L2495" s="2">
        <v>1</v>
      </c>
      <c r="M2495" s="2" t="s">
        <v>27</v>
      </c>
      <c r="N2495" s="2">
        <v>88</v>
      </c>
      <c r="O2495" s="2">
        <v>25.22</v>
      </c>
      <c r="P2495" s="2">
        <v>88.29</v>
      </c>
      <c r="Q2495" s="2">
        <v>83.91</v>
      </c>
      <c r="R2495" s="2">
        <v>195.58</v>
      </c>
      <c r="S2495" s="2">
        <v>195.58</v>
      </c>
      <c r="T2495" s="2">
        <v>21.94</v>
      </c>
      <c r="U2495" s="2">
        <v>9</v>
      </c>
      <c r="V2495" s="2" t="s">
        <v>28</v>
      </c>
      <c r="W2495" s="2" t="s">
        <v>4384</v>
      </c>
      <c r="X2495" s="2" t="s">
        <v>4645</v>
      </c>
      <c r="Y2495" s="2" t="s">
        <v>4401</v>
      </c>
      <c r="Z2495" s="2" t="s">
        <v>4469</v>
      </c>
    </row>
    <row r="2496" spans="1:26" x14ac:dyDescent="0.25">
      <c r="A2496">
        <v>2495</v>
      </c>
      <c r="B2496" t="s">
        <v>2517</v>
      </c>
      <c r="C2496" s="1">
        <v>23738</v>
      </c>
      <c r="D2496" t="s">
        <v>23</v>
      </c>
      <c r="E2496" s="2" t="s">
        <v>1363</v>
      </c>
      <c r="F2496" s="2" t="s">
        <v>34</v>
      </c>
      <c r="G2496" s="2" t="s">
        <v>26</v>
      </c>
      <c r="H2496" s="3">
        <v>32448</v>
      </c>
      <c r="I2496" s="2">
        <v>1988</v>
      </c>
      <c r="J2496" s="2">
        <v>1989</v>
      </c>
      <c r="K2496" s="3">
        <v>43677</v>
      </c>
      <c r="L2496" s="2">
        <v>0</v>
      </c>
      <c r="M2496" s="2" t="s">
        <v>28</v>
      </c>
      <c r="N2496" s="2">
        <v>54</v>
      </c>
      <c r="O2496" s="2">
        <v>23.85</v>
      </c>
      <c r="P2496" s="2">
        <v>54.59</v>
      </c>
      <c r="Q2496" s="2">
        <v>81.650000000000006</v>
      </c>
      <c r="R2496" s="2">
        <v>195.58</v>
      </c>
      <c r="S2496" s="2">
        <v>195.58</v>
      </c>
      <c r="T2496" s="2">
        <v>21.34</v>
      </c>
      <c r="U2496" s="2">
        <v>2</v>
      </c>
      <c r="V2496" s="2" t="s">
        <v>28</v>
      </c>
      <c r="X2496" s="2"/>
      <c r="Y2496" s="2"/>
    </row>
    <row r="2497" spans="1:26" x14ac:dyDescent="0.25">
      <c r="A2497">
        <v>2496</v>
      </c>
      <c r="B2497" t="s">
        <v>2518</v>
      </c>
      <c r="C2497" s="1">
        <v>10978</v>
      </c>
      <c r="D2497" t="s">
        <v>23</v>
      </c>
      <c r="E2497" s="2" t="s">
        <v>280</v>
      </c>
      <c r="F2497" s="2" t="s">
        <v>34</v>
      </c>
      <c r="G2497" s="2" t="s">
        <v>30</v>
      </c>
      <c r="H2497" s="3">
        <v>20029</v>
      </c>
      <c r="I2497" s="2">
        <v>1954</v>
      </c>
      <c r="J2497" s="2">
        <v>1957</v>
      </c>
      <c r="K2497" s="3">
        <v>43677</v>
      </c>
      <c r="L2497" s="2">
        <v>0</v>
      </c>
      <c r="M2497" s="2" t="s">
        <v>28</v>
      </c>
      <c r="N2497" s="2">
        <v>89</v>
      </c>
      <c r="O2497" s="2">
        <v>24.78</v>
      </c>
      <c r="P2497" s="2">
        <v>89.52</v>
      </c>
      <c r="Q2497" s="2">
        <v>92.99</v>
      </c>
      <c r="R2497" s="2">
        <v>195.58</v>
      </c>
      <c r="S2497" s="2">
        <v>195.58</v>
      </c>
      <c r="T2497" s="2">
        <v>24.31</v>
      </c>
      <c r="U2497" s="2">
        <v>85</v>
      </c>
      <c r="V2497" s="2" t="s">
        <v>28</v>
      </c>
      <c r="X2497" s="2"/>
      <c r="Y2497" s="2"/>
    </row>
    <row r="2498" spans="1:26" x14ac:dyDescent="0.25">
      <c r="A2498">
        <v>2497</v>
      </c>
      <c r="B2498" t="s">
        <v>2519</v>
      </c>
      <c r="C2498" s="1">
        <v>8580</v>
      </c>
      <c r="D2498" t="s">
        <v>23</v>
      </c>
      <c r="E2498" s="2" t="s">
        <v>121</v>
      </c>
      <c r="F2498" s="2" t="s">
        <v>34</v>
      </c>
      <c r="G2498" s="2" t="s">
        <v>30</v>
      </c>
      <c r="H2498" s="3">
        <v>17107</v>
      </c>
      <c r="I2498" s="2">
        <v>1946</v>
      </c>
      <c r="J2498" s="2">
        <v>1949</v>
      </c>
      <c r="K2498" s="3">
        <v>40774</v>
      </c>
      <c r="L2498" s="2">
        <v>1</v>
      </c>
      <c r="M2498" s="2" t="s">
        <v>27</v>
      </c>
      <c r="N2498" s="2">
        <v>88</v>
      </c>
      <c r="O2498" s="2">
        <v>23.35</v>
      </c>
      <c r="P2498" s="2">
        <v>88.14</v>
      </c>
      <c r="Q2498" s="2">
        <v>88.45</v>
      </c>
      <c r="R2498" s="2">
        <v>195.58</v>
      </c>
      <c r="S2498" s="2">
        <v>195.58</v>
      </c>
      <c r="T2498" s="2">
        <v>23.12</v>
      </c>
      <c r="U2498" s="2">
        <v>151</v>
      </c>
      <c r="V2498" s="2" t="s">
        <v>28</v>
      </c>
      <c r="W2498" s="2" t="s">
        <v>4399</v>
      </c>
      <c r="X2498" s="2" t="s">
        <v>4645</v>
      </c>
      <c r="Y2498" s="2" t="s">
        <v>4401</v>
      </c>
      <c r="Z2498" s="2" t="s">
        <v>4469</v>
      </c>
    </row>
    <row r="2499" spans="1:26" x14ac:dyDescent="0.25">
      <c r="A2499">
        <v>2498</v>
      </c>
      <c r="B2499" t="s">
        <v>2520</v>
      </c>
      <c r="C2499" s="1">
        <v>22759</v>
      </c>
      <c r="D2499" t="s">
        <v>23</v>
      </c>
      <c r="E2499" s="2" t="s">
        <v>1363</v>
      </c>
      <c r="F2499" s="2" t="s">
        <v>34</v>
      </c>
      <c r="G2499" s="2" t="s">
        <v>30</v>
      </c>
      <c r="H2499" s="3">
        <v>31717</v>
      </c>
      <c r="I2499" s="2">
        <v>1986</v>
      </c>
      <c r="J2499" s="2">
        <v>1987</v>
      </c>
      <c r="K2499" s="3">
        <v>43677</v>
      </c>
      <c r="L2499" s="2">
        <v>0</v>
      </c>
      <c r="M2499" s="2" t="s">
        <v>28</v>
      </c>
      <c r="N2499" s="2">
        <v>57</v>
      </c>
      <c r="O2499" s="2">
        <v>24.53</v>
      </c>
      <c r="P2499" s="2">
        <v>57.27</v>
      </c>
      <c r="Q2499" s="2">
        <v>90.72</v>
      </c>
      <c r="R2499" s="2">
        <v>195.58</v>
      </c>
      <c r="S2499" s="2">
        <v>195.58</v>
      </c>
      <c r="T2499" s="2">
        <v>23.72</v>
      </c>
      <c r="U2499" s="2">
        <v>7</v>
      </c>
      <c r="V2499" s="2" t="s">
        <v>28</v>
      </c>
      <c r="X2499" s="2"/>
      <c r="Y2499" s="2"/>
    </row>
    <row r="2500" spans="1:26" x14ac:dyDescent="0.25">
      <c r="A2500">
        <v>2499</v>
      </c>
      <c r="B2500" t="s">
        <v>2521</v>
      </c>
      <c r="C2500" s="1">
        <v>21722</v>
      </c>
      <c r="D2500" t="s">
        <v>23</v>
      </c>
      <c r="E2500" s="2" t="s">
        <v>1363</v>
      </c>
      <c r="F2500" s="2" t="s">
        <v>34</v>
      </c>
      <c r="G2500" s="2" t="s">
        <v>26</v>
      </c>
      <c r="H2500" s="3">
        <v>31352</v>
      </c>
      <c r="I2500" s="2">
        <v>1985</v>
      </c>
      <c r="J2500" s="2">
        <v>1986</v>
      </c>
      <c r="K2500" s="3">
        <v>43677</v>
      </c>
      <c r="L2500" s="2">
        <v>0</v>
      </c>
      <c r="M2500" s="2" t="s">
        <v>28</v>
      </c>
      <c r="N2500" s="2">
        <v>60</v>
      </c>
      <c r="O2500" s="2">
        <v>26.37</v>
      </c>
      <c r="P2500" s="2">
        <v>60.11</v>
      </c>
      <c r="Q2500" s="2">
        <v>88.45</v>
      </c>
      <c r="R2500" s="2">
        <v>195.58</v>
      </c>
      <c r="S2500" s="2">
        <v>195.58</v>
      </c>
      <c r="T2500" s="2">
        <v>23.12</v>
      </c>
      <c r="U2500" s="2">
        <v>2</v>
      </c>
      <c r="V2500" s="2" t="s">
        <v>28</v>
      </c>
      <c r="X2500" s="2"/>
      <c r="Y2500" s="2"/>
    </row>
    <row r="2501" spans="1:26" x14ac:dyDescent="0.25">
      <c r="A2501">
        <v>2500</v>
      </c>
      <c r="B2501" t="s">
        <v>2522</v>
      </c>
      <c r="C2501" s="1">
        <v>16230</v>
      </c>
      <c r="D2501" t="s">
        <v>23</v>
      </c>
      <c r="E2501" s="2" t="s">
        <v>280</v>
      </c>
      <c r="F2501" s="2" t="s">
        <v>34</v>
      </c>
      <c r="G2501" s="2" t="s">
        <v>26</v>
      </c>
      <c r="H2501" s="3">
        <v>24412</v>
      </c>
      <c r="I2501" s="2">
        <v>1966</v>
      </c>
      <c r="J2501" s="2">
        <v>1978</v>
      </c>
      <c r="K2501" s="3">
        <v>43677</v>
      </c>
      <c r="L2501" s="2">
        <v>0</v>
      </c>
      <c r="M2501" s="2" t="s">
        <v>28</v>
      </c>
      <c r="N2501" s="2">
        <v>75</v>
      </c>
      <c r="O2501" s="2">
        <v>22.4</v>
      </c>
      <c r="P2501" s="2">
        <v>75.150000000000006</v>
      </c>
      <c r="Q2501" s="2">
        <v>98.88</v>
      </c>
      <c r="R2501" s="2">
        <v>195.58</v>
      </c>
      <c r="S2501" s="2">
        <v>195.58</v>
      </c>
      <c r="T2501" s="2">
        <v>25.85</v>
      </c>
      <c r="U2501" s="2">
        <v>817</v>
      </c>
      <c r="V2501" s="2" t="s">
        <v>28</v>
      </c>
      <c r="X2501" s="2"/>
      <c r="Y2501" s="2"/>
    </row>
    <row r="2502" spans="1:26" x14ac:dyDescent="0.25">
      <c r="A2502">
        <v>2501</v>
      </c>
      <c r="B2502" t="s">
        <v>2523</v>
      </c>
      <c r="C2502" s="1">
        <v>22215</v>
      </c>
      <c r="D2502" t="s">
        <v>23</v>
      </c>
      <c r="E2502" s="2" t="s">
        <v>1363</v>
      </c>
      <c r="F2502" s="2" t="s">
        <v>34</v>
      </c>
      <c r="G2502" s="2" t="s">
        <v>26</v>
      </c>
      <c r="H2502" s="3">
        <v>30256</v>
      </c>
      <c r="I2502" s="2">
        <v>1982</v>
      </c>
      <c r="J2502" s="2">
        <v>1988</v>
      </c>
      <c r="K2502" s="3">
        <v>43677</v>
      </c>
      <c r="L2502" s="2">
        <v>0</v>
      </c>
      <c r="M2502" s="2" t="s">
        <v>28</v>
      </c>
      <c r="N2502" s="2">
        <v>58</v>
      </c>
      <c r="O2502" s="2">
        <v>22.02</v>
      </c>
      <c r="P2502" s="2">
        <v>58.76</v>
      </c>
      <c r="Q2502" s="2">
        <v>88.45</v>
      </c>
      <c r="R2502" s="2">
        <v>195.58</v>
      </c>
      <c r="S2502" s="2">
        <v>195.58</v>
      </c>
      <c r="T2502" s="2">
        <v>23.12</v>
      </c>
      <c r="U2502" s="2">
        <v>155</v>
      </c>
      <c r="V2502" s="2" t="s">
        <v>28</v>
      </c>
      <c r="X2502" s="2"/>
      <c r="Y2502" s="2"/>
    </row>
    <row r="2503" spans="1:26" x14ac:dyDescent="0.25">
      <c r="A2503">
        <v>2502</v>
      </c>
      <c r="B2503" t="s">
        <v>2524</v>
      </c>
      <c r="C2503" s="1">
        <v>6402</v>
      </c>
      <c r="D2503" t="s">
        <v>23</v>
      </c>
      <c r="E2503" s="2" t="s">
        <v>24</v>
      </c>
      <c r="F2503" s="2" t="s">
        <v>34</v>
      </c>
      <c r="G2503" s="2" t="s">
        <v>30</v>
      </c>
      <c r="H2503" s="3">
        <v>17107</v>
      </c>
      <c r="I2503" s="2">
        <v>1946</v>
      </c>
      <c r="J2503" s="2">
        <v>1950</v>
      </c>
      <c r="K2503" s="3">
        <v>33134</v>
      </c>
      <c r="L2503" s="2">
        <v>1</v>
      </c>
      <c r="M2503" s="2" t="s">
        <v>27</v>
      </c>
      <c r="N2503" s="2">
        <v>73</v>
      </c>
      <c r="O2503" s="2">
        <v>29.31</v>
      </c>
      <c r="P2503" s="2">
        <v>73.19</v>
      </c>
      <c r="Q2503" s="2">
        <v>108.86</v>
      </c>
      <c r="R2503" s="2">
        <v>195.58</v>
      </c>
      <c r="S2503" s="2">
        <v>195.58</v>
      </c>
      <c r="T2503" s="2">
        <v>28.46</v>
      </c>
      <c r="U2503" s="2">
        <v>229</v>
      </c>
      <c r="V2503" s="2" t="s">
        <v>28</v>
      </c>
      <c r="W2503" s="2" t="s">
        <v>4395</v>
      </c>
      <c r="X2503" s="2" t="s">
        <v>4395</v>
      </c>
      <c r="Y2503" s="2" t="s">
        <v>4421</v>
      </c>
      <c r="Z2503" s="2" t="s">
        <v>4435</v>
      </c>
    </row>
    <row r="2504" spans="1:26" x14ac:dyDescent="0.25">
      <c r="A2504">
        <v>2503</v>
      </c>
      <c r="B2504" t="s">
        <v>2525</v>
      </c>
      <c r="C2504" s="1">
        <v>29589</v>
      </c>
      <c r="D2504" t="s">
        <v>23</v>
      </c>
      <c r="E2504" s="2" t="s">
        <v>772</v>
      </c>
      <c r="F2504" s="2" t="s">
        <v>34</v>
      </c>
      <c r="G2504" s="2" t="s">
        <v>26</v>
      </c>
      <c r="H2504" s="3">
        <v>38657</v>
      </c>
      <c r="I2504" s="2">
        <v>2005</v>
      </c>
      <c r="J2504" s="2">
        <v>2006</v>
      </c>
      <c r="K2504" s="3">
        <v>43677</v>
      </c>
      <c r="L2504" s="2">
        <v>0</v>
      </c>
      <c r="M2504" s="2" t="s">
        <v>28</v>
      </c>
      <c r="N2504" s="2">
        <v>38</v>
      </c>
      <c r="O2504" s="2">
        <v>24.83</v>
      </c>
      <c r="P2504" s="2">
        <v>38.57</v>
      </c>
      <c r="Q2504" s="2">
        <v>95.25</v>
      </c>
      <c r="R2504" s="2">
        <v>195.58</v>
      </c>
      <c r="S2504" s="2">
        <v>195.58</v>
      </c>
      <c r="T2504" s="2">
        <v>24.9</v>
      </c>
      <c r="U2504" s="2">
        <v>16</v>
      </c>
      <c r="V2504" s="2" t="s">
        <v>28</v>
      </c>
      <c r="X2504" s="2"/>
      <c r="Y2504" s="2"/>
    </row>
    <row r="2505" spans="1:26" x14ac:dyDescent="0.25">
      <c r="A2505">
        <v>2504</v>
      </c>
      <c r="B2505" t="s">
        <v>2526</v>
      </c>
      <c r="C2505" s="1">
        <v>12832</v>
      </c>
      <c r="D2505" t="s">
        <v>23</v>
      </c>
      <c r="E2505" s="2" t="s">
        <v>169</v>
      </c>
      <c r="F2505" s="2" t="s">
        <v>34</v>
      </c>
      <c r="G2505" s="2" t="s">
        <v>26</v>
      </c>
      <c r="H2505" s="3">
        <v>20394</v>
      </c>
      <c r="I2505" s="2">
        <v>1955</v>
      </c>
      <c r="J2505" s="2">
        <v>1956</v>
      </c>
      <c r="K2505" s="3">
        <v>43677</v>
      </c>
      <c r="L2505" s="2">
        <v>0</v>
      </c>
      <c r="M2505" s="2" t="s">
        <v>28</v>
      </c>
      <c r="N2505" s="2">
        <v>84</v>
      </c>
      <c r="O2505" s="2">
        <v>20.7</v>
      </c>
      <c r="P2505" s="2">
        <v>84.45</v>
      </c>
      <c r="Q2505" s="2">
        <v>86.18</v>
      </c>
      <c r="R2505" s="2">
        <v>195.58</v>
      </c>
      <c r="S2505" s="2">
        <v>195.58</v>
      </c>
      <c r="T2505" s="2">
        <v>22.53</v>
      </c>
      <c r="U2505" s="2">
        <v>4</v>
      </c>
      <c r="V2505" s="2" t="s">
        <v>28</v>
      </c>
      <c r="X2505" s="2"/>
      <c r="Y2505" s="2"/>
    </row>
    <row r="2506" spans="1:26" x14ac:dyDescent="0.25">
      <c r="A2506">
        <v>2505</v>
      </c>
      <c r="B2506" t="s">
        <v>2527</v>
      </c>
      <c r="C2506" s="1">
        <v>10228</v>
      </c>
      <c r="D2506" t="s">
        <v>23</v>
      </c>
      <c r="E2506" s="2" t="s">
        <v>169</v>
      </c>
      <c r="F2506" s="2" t="s">
        <v>34</v>
      </c>
      <c r="G2506" s="2" t="s">
        <v>30</v>
      </c>
      <c r="H2506" s="3">
        <v>18568</v>
      </c>
      <c r="I2506" s="2">
        <v>1950</v>
      </c>
      <c r="J2506" s="2">
        <v>1951</v>
      </c>
      <c r="K2506" s="3">
        <v>41090</v>
      </c>
      <c r="L2506" s="2">
        <v>1</v>
      </c>
      <c r="M2506" s="2" t="s">
        <v>27</v>
      </c>
      <c r="N2506" s="2">
        <v>84</v>
      </c>
      <c r="O2506" s="2">
        <v>22.83</v>
      </c>
      <c r="P2506" s="2">
        <v>84.5</v>
      </c>
      <c r="Q2506" s="2">
        <v>88.45</v>
      </c>
      <c r="R2506" s="2">
        <v>195.58</v>
      </c>
      <c r="S2506" s="2">
        <v>195.58</v>
      </c>
      <c r="T2506" s="2">
        <v>23.12</v>
      </c>
      <c r="U2506" s="2">
        <v>33</v>
      </c>
      <c r="V2506" s="2" t="s">
        <v>28</v>
      </c>
      <c r="W2506" s="2" t="s">
        <v>4399</v>
      </c>
      <c r="X2506" s="2" t="s">
        <v>4645</v>
      </c>
      <c r="Y2506" s="2" t="s">
        <v>4401</v>
      </c>
      <c r="Z2506" s="2" t="s">
        <v>4469</v>
      </c>
    </row>
    <row r="2507" spans="1:26" x14ac:dyDescent="0.25">
      <c r="A2507">
        <v>2506</v>
      </c>
      <c r="B2507" t="s">
        <v>2528</v>
      </c>
      <c r="C2507" s="1">
        <v>9911</v>
      </c>
      <c r="D2507" t="s">
        <v>23</v>
      </c>
      <c r="E2507" s="2" t="s">
        <v>169</v>
      </c>
      <c r="F2507" s="2" t="s">
        <v>34</v>
      </c>
      <c r="G2507" s="2" t="s">
        <v>30</v>
      </c>
      <c r="H2507" s="3">
        <v>18203</v>
      </c>
      <c r="I2507" s="2">
        <v>1949</v>
      </c>
      <c r="J2507" s="2">
        <v>1950</v>
      </c>
      <c r="K2507" s="3">
        <v>38979</v>
      </c>
      <c r="L2507" s="2">
        <v>1</v>
      </c>
      <c r="M2507" s="2" t="s">
        <v>27</v>
      </c>
      <c r="N2507" s="2">
        <v>79</v>
      </c>
      <c r="O2507" s="2">
        <v>22.7</v>
      </c>
      <c r="P2507" s="2">
        <v>79.58</v>
      </c>
      <c r="Q2507" s="2">
        <v>90.72</v>
      </c>
      <c r="R2507" s="2">
        <v>195.58</v>
      </c>
      <c r="S2507" s="2">
        <v>195.58</v>
      </c>
      <c r="T2507" s="2">
        <v>23.72</v>
      </c>
      <c r="U2507" s="2">
        <v>34</v>
      </c>
      <c r="V2507" s="2" t="s">
        <v>28</v>
      </c>
      <c r="W2507" s="2" t="s">
        <v>4399</v>
      </c>
      <c r="X2507" s="2" t="s">
        <v>4645</v>
      </c>
      <c r="Y2507" s="2" t="s">
        <v>4401</v>
      </c>
      <c r="Z2507" s="2" t="s">
        <v>4469</v>
      </c>
    </row>
    <row r="2508" spans="1:26" x14ac:dyDescent="0.25">
      <c r="A2508">
        <v>2507</v>
      </c>
      <c r="B2508" t="s">
        <v>2529</v>
      </c>
      <c r="C2508" s="1">
        <v>9313</v>
      </c>
      <c r="D2508" t="s">
        <v>23</v>
      </c>
      <c r="E2508" s="2" t="s">
        <v>169</v>
      </c>
      <c r="F2508" s="2" t="s">
        <v>34</v>
      </c>
      <c r="G2508" s="2" t="s">
        <v>30</v>
      </c>
      <c r="H2508" s="3">
        <v>18203</v>
      </c>
      <c r="I2508" s="2">
        <v>1949</v>
      </c>
      <c r="J2508" s="2">
        <v>1954</v>
      </c>
      <c r="K2508" s="3">
        <v>40219</v>
      </c>
      <c r="L2508" s="2">
        <v>1</v>
      </c>
      <c r="M2508" s="2" t="s">
        <v>27</v>
      </c>
      <c r="N2508" s="2">
        <v>84</v>
      </c>
      <c r="O2508" s="2">
        <v>24.34</v>
      </c>
      <c r="P2508" s="2">
        <v>84.62</v>
      </c>
      <c r="Q2508" s="2">
        <v>92.99</v>
      </c>
      <c r="R2508" s="2">
        <v>195.58</v>
      </c>
      <c r="S2508" s="2">
        <v>195.58</v>
      </c>
      <c r="T2508" s="2">
        <v>24.31</v>
      </c>
      <c r="U2508" s="2">
        <v>334</v>
      </c>
      <c r="V2508" s="2" t="s">
        <v>28</v>
      </c>
      <c r="X2508" s="2" t="s">
        <v>4663</v>
      </c>
      <c r="Y2508" s="2" t="s">
        <v>4416</v>
      </c>
      <c r="Z2508" t="s">
        <v>4897</v>
      </c>
    </row>
    <row r="2509" spans="1:26" x14ac:dyDescent="0.25">
      <c r="A2509">
        <v>2508</v>
      </c>
      <c r="B2509" t="s">
        <v>2530</v>
      </c>
      <c r="C2509" s="1">
        <v>10375</v>
      </c>
      <c r="D2509" t="s">
        <v>23</v>
      </c>
      <c r="E2509" s="2" t="s">
        <v>169</v>
      </c>
      <c r="F2509" s="2" t="s">
        <v>34</v>
      </c>
      <c r="G2509" s="2" t="s">
        <v>30</v>
      </c>
      <c r="H2509" s="3">
        <v>18568</v>
      </c>
      <c r="I2509" s="2">
        <v>1950</v>
      </c>
      <c r="J2509" s="2">
        <v>1958</v>
      </c>
      <c r="K2509" s="3">
        <v>43677</v>
      </c>
      <c r="L2509" s="2">
        <v>0</v>
      </c>
      <c r="M2509" s="2" t="s">
        <v>28</v>
      </c>
      <c r="N2509" s="2">
        <v>91</v>
      </c>
      <c r="O2509" s="2">
        <v>22.43</v>
      </c>
      <c r="P2509" s="2">
        <v>91.18</v>
      </c>
      <c r="Q2509" s="2">
        <v>90.72</v>
      </c>
      <c r="R2509" s="2">
        <v>195.58</v>
      </c>
      <c r="S2509" s="2">
        <v>195.58</v>
      </c>
      <c r="T2509" s="2">
        <v>23.72</v>
      </c>
      <c r="U2509" s="2">
        <v>364</v>
      </c>
      <c r="V2509" s="2" t="s">
        <v>28</v>
      </c>
      <c r="X2509" s="2" t="s">
        <v>4664</v>
      </c>
      <c r="Y2509" s="2" t="s">
        <v>4416</v>
      </c>
    </row>
    <row r="2510" spans="1:26" x14ac:dyDescent="0.25">
      <c r="A2510">
        <v>2509</v>
      </c>
      <c r="B2510" t="s">
        <v>2531</v>
      </c>
      <c r="C2510" s="1">
        <v>17882</v>
      </c>
      <c r="D2510" t="s">
        <v>23</v>
      </c>
      <c r="E2510" s="2" t="s">
        <v>772</v>
      </c>
      <c r="F2510" s="2" t="s">
        <v>34</v>
      </c>
      <c r="G2510" s="2" t="s">
        <v>26</v>
      </c>
      <c r="H2510" s="3">
        <v>26238</v>
      </c>
      <c r="I2510" s="2">
        <v>1971</v>
      </c>
      <c r="J2510" s="2">
        <v>1980</v>
      </c>
      <c r="K2510" s="3">
        <v>43677</v>
      </c>
      <c r="L2510" s="2">
        <v>0</v>
      </c>
      <c r="M2510" s="2" t="s">
        <v>28</v>
      </c>
      <c r="N2510" s="2">
        <v>70</v>
      </c>
      <c r="O2510" s="2">
        <v>22.88</v>
      </c>
      <c r="P2510" s="2">
        <v>70.62</v>
      </c>
      <c r="Q2510" s="2">
        <v>79.38</v>
      </c>
      <c r="R2510" s="2">
        <v>195.58</v>
      </c>
      <c r="S2510" s="2">
        <v>195.58</v>
      </c>
      <c r="T2510" s="2">
        <v>20.75</v>
      </c>
      <c r="U2510" s="2">
        <v>560</v>
      </c>
      <c r="V2510" s="2" t="s">
        <v>28</v>
      </c>
      <c r="X2510" s="2"/>
      <c r="Y2510" s="2"/>
    </row>
    <row r="2511" spans="1:26" x14ac:dyDescent="0.25">
      <c r="A2511">
        <v>2510</v>
      </c>
      <c r="B2511" t="s">
        <v>2532</v>
      </c>
      <c r="C2511" s="1">
        <v>27632</v>
      </c>
      <c r="D2511" t="s">
        <v>23</v>
      </c>
      <c r="E2511" s="2" t="s">
        <v>1363</v>
      </c>
      <c r="F2511" s="2" t="s">
        <v>34</v>
      </c>
      <c r="G2511" s="2" t="s">
        <v>26</v>
      </c>
      <c r="H2511" s="3">
        <v>35735</v>
      </c>
      <c r="I2511" s="2">
        <v>1997</v>
      </c>
      <c r="J2511" s="2">
        <v>1998</v>
      </c>
      <c r="K2511" s="3">
        <v>43677</v>
      </c>
      <c r="L2511" s="2">
        <v>0</v>
      </c>
      <c r="M2511" s="2" t="s">
        <v>28</v>
      </c>
      <c r="N2511" s="2">
        <v>43</v>
      </c>
      <c r="O2511" s="2">
        <v>22.18</v>
      </c>
      <c r="P2511" s="2">
        <v>43.93</v>
      </c>
      <c r="Q2511" s="2">
        <v>95.25</v>
      </c>
      <c r="R2511" s="2">
        <v>195.58</v>
      </c>
      <c r="S2511" s="2">
        <v>195.58</v>
      </c>
      <c r="T2511" s="2">
        <v>24.9</v>
      </c>
      <c r="U2511" s="2">
        <v>4</v>
      </c>
      <c r="V2511" s="2" t="s">
        <v>28</v>
      </c>
      <c r="X2511" s="2"/>
      <c r="Y2511" s="2"/>
    </row>
    <row r="2512" spans="1:26" x14ac:dyDescent="0.25">
      <c r="A2512">
        <v>2511</v>
      </c>
      <c r="B2512" t="s">
        <v>2533</v>
      </c>
      <c r="C2512" s="1">
        <v>30804</v>
      </c>
      <c r="D2512" t="s">
        <v>85</v>
      </c>
      <c r="E2512" s="2" t="s">
        <v>772</v>
      </c>
      <c r="F2512" s="2" t="s">
        <v>25</v>
      </c>
      <c r="G2512" s="2" t="s">
        <v>43</v>
      </c>
      <c r="H2512" s="3">
        <v>39022</v>
      </c>
      <c r="I2512" s="2">
        <v>2006</v>
      </c>
      <c r="J2512" s="2">
        <v>2020</v>
      </c>
      <c r="K2512" s="3">
        <v>43677</v>
      </c>
      <c r="L2512" s="2">
        <v>0</v>
      </c>
      <c r="M2512" s="2" t="s">
        <v>28</v>
      </c>
      <c r="N2512" s="2">
        <v>35</v>
      </c>
      <c r="O2512" s="2">
        <v>22.5</v>
      </c>
      <c r="P2512" s="2">
        <v>35.24</v>
      </c>
      <c r="Q2512" s="2">
        <v>99.79</v>
      </c>
      <c r="R2512" s="2">
        <v>195.58</v>
      </c>
      <c r="S2512" s="2">
        <v>200.66</v>
      </c>
      <c r="T2512" s="2">
        <v>26.09</v>
      </c>
      <c r="U2512" s="2">
        <v>596</v>
      </c>
      <c r="V2512" s="2" t="s">
        <v>28</v>
      </c>
      <c r="X2512" s="2"/>
      <c r="Y2512" s="2"/>
    </row>
    <row r="2513" spans="1:26" x14ac:dyDescent="0.25">
      <c r="A2513">
        <v>2512</v>
      </c>
      <c r="B2513" t="s">
        <v>2534</v>
      </c>
      <c r="C2513" s="1">
        <v>22716</v>
      </c>
      <c r="D2513" t="s">
        <v>23</v>
      </c>
      <c r="E2513" s="2" t="s">
        <v>1363</v>
      </c>
      <c r="F2513" s="2" t="s">
        <v>34</v>
      </c>
      <c r="G2513" s="2" t="s">
        <v>26</v>
      </c>
      <c r="H2513" s="3">
        <v>30987</v>
      </c>
      <c r="I2513" s="2">
        <v>1984</v>
      </c>
      <c r="J2513" s="2">
        <v>1985</v>
      </c>
      <c r="K2513" s="3">
        <v>43677</v>
      </c>
      <c r="L2513" s="2">
        <v>0</v>
      </c>
      <c r="M2513" s="2" t="s">
        <v>28</v>
      </c>
      <c r="N2513" s="2">
        <v>57</v>
      </c>
      <c r="O2513" s="2">
        <v>22.64</v>
      </c>
      <c r="P2513" s="2">
        <v>57.39</v>
      </c>
      <c r="Q2513" s="2">
        <v>83.91</v>
      </c>
      <c r="R2513" s="2">
        <v>195.58</v>
      </c>
      <c r="S2513" s="2">
        <v>195.58</v>
      </c>
      <c r="T2513" s="2">
        <v>21.94</v>
      </c>
      <c r="U2513" s="2">
        <v>21</v>
      </c>
      <c r="V2513" s="2" t="s">
        <v>28</v>
      </c>
      <c r="X2513" s="2"/>
      <c r="Y2513" s="2"/>
    </row>
    <row r="2514" spans="1:26" x14ac:dyDescent="0.25">
      <c r="A2514">
        <v>2513</v>
      </c>
      <c r="B2514" t="s">
        <v>2535</v>
      </c>
      <c r="C2514" s="1">
        <v>33050</v>
      </c>
      <c r="D2514" t="s">
        <v>85</v>
      </c>
      <c r="E2514" s="2" t="s">
        <v>1363</v>
      </c>
      <c r="F2514" s="2" t="s">
        <v>34</v>
      </c>
      <c r="G2514" s="2" t="s">
        <v>26</v>
      </c>
      <c r="H2514" s="3">
        <v>40848</v>
      </c>
      <c r="I2514" s="2">
        <v>2011</v>
      </c>
      <c r="J2514" s="2">
        <v>2020</v>
      </c>
      <c r="K2514" s="3">
        <v>43677</v>
      </c>
      <c r="L2514" s="2">
        <v>0</v>
      </c>
      <c r="M2514" s="2" t="s">
        <v>28</v>
      </c>
      <c r="N2514" s="2">
        <v>29</v>
      </c>
      <c r="O2514" s="2">
        <v>21.35</v>
      </c>
      <c r="P2514" s="2">
        <v>29.1</v>
      </c>
      <c r="Q2514" s="2">
        <v>99.79</v>
      </c>
      <c r="R2514" s="2">
        <v>195.58</v>
      </c>
      <c r="S2514" s="2">
        <v>195.58</v>
      </c>
      <c r="T2514" s="2">
        <v>26.09</v>
      </c>
      <c r="U2514" s="2">
        <v>229</v>
      </c>
      <c r="V2514" s="2" t="s">
        <v>28</v>
      </c>
      <c r="X2514" s="2"/>
      <c r="Y2514" s="2"/>
    </row>
    <row r="2515" spans="1:26" x14ac:dyDescent="0.25">
      <c r="A2515">
        <v>2514</v>
      </c>
      <c r="B2515" t="s">
        <v>2536</v>
      </c>
      <c r="C2515" s="1">
        <v>32164</v>
      </c>
      <c r="D2515" t="s">
        <v>23</v>
      </c>
      <c r="E2515" s="2" t="s">
        <v>1363</v>
      </c>
      <c r="F2515" s="2" t="s">
        <v>34</v>
      </c>
      <c r="G2515" s="2" t="s">
        <v>26</v>
      </c>
      <c r="H2515" s="3">
        <v>40848</v>
      </c>
      <c r="I2515" s="2">
        <v>2011</v>
      </c>
      <c r="J2515" s="2">
        <v>2018</v>
      </c>
      <c r="K2515" s="3">
        <v>43677</v>
      </c>
      <c r="L2515" s="2">
        <v>0</v>
      </c>
      <c r="M2515" s="2" t="s">
        <v>28</v>
      </c>
      <c r="N2515" s="2">
        <v>31</v>
      </c>
      <c r="O2515" s="2">
        <v>23.78</v>
      </c>
      <c r="P2515" s="2">
        <v>31.52</v>
      </c>
      <c r="Q2515" s="2">
        <v>92.99</v>
      </c>
      <c r="R2515" s="2">
        <v>195.58</v>
      </c>
      <c r="S2515" s="2">
        <v>195.58</v>
      </c>
      <c r="T2515" s="2">
        <v>24.31</v>
      </c>
      <c r="U2515" s="2">
        <v>2</v>
      </c>
      <c r="V2515" s="2" t="s">
        <v>28</v>
      </c>
      <c r="X2515" s="2"/>
      <c r="Y2515" s="2"/>
    </row>
    <row r="2516" spans="1:26" x14ac:dyDescent="0.25">
      <c r="A2516">
        <v>2515</v>
      </c>
      <c r="B2516" t="s">
        <v>2537</v>
      </c>
      <c r="C2516" s="1">
        <v>18120</v>
      </c>
      <c r="D2516" t="s">
        <v>23</v>
      </c>
      <c r="E2516" s="2" t="s">
        <v>772</v>
      </c>
      <c r="F2516" s="2" t="s">
        <v>34</v>
      </c>
      <c r="G2516" s="2" t="s">
        <v>26</v>
      </c>
      <c r="H2516" s="3">
        <v>28065</v>
      </c>
      <c r="I2516" s="2">
        <v>1976</v>
      </c>
      <c r="J2516" s="2">
        <v>1980</v>
      </c>
      <c r="K2516" s="3">
        <v>43677</v>
      </c>
      <c r="L2516" s="2">
        <v>0</v>
      </c>
      <c r="M2516" s="2" t="s">
        <v>28</v>
      </c>
      <c r="N2516" s="2">
        <v>69</v>
      </c>
      <c r="O2516" s="2">
        <v>27.23</v>
      </c>
      <c r="P2516" s="2">
        <v>69.97</v>
      </c>
      <c r="Q2516" s="2">
        <v>90.72</v>
      </c>
      <c r="R2516" s="2">
        <v>195.58</v>
      </c>
      <c r="S2516" s="2">
        <v>195.58</v>
      </c>
      <c r="T2516" s="2">
        <v>23.72</v>
      </c>
      <c r="U2516" s="2">
        <v>218</v>
      </c>
      <c r="V2516" s="2" t="s">
        <v>28</v>
      </c>
      <c r="X2516" s="2"/>
      <c r="Y2516" s="2"/>
    </row>
    <row r="2517" spans="1:26" x14ac:dyDescent="0.25">
      <c r="A2517">
        <v>2516</v>
      </c>
      <c r="B2517" t="s">
        <v>2538</v>
      </c>
      <c r="C2517" s="1">
        <v>14162</v>
      </c>
      <c r="D2517" t="s">
        <v>23</v>
      </c>
      <c r="E2517" s="2" t="s">
        <v>772</v>
      </c>
      <c r="F2517" s="2" t="s">
        <v>34</v>
      </c>
      <c r="G2517" s="2" t="s">
        <v>26</v>
      </c>
      <c r="H2517" s="3">
        <v>22586</v>
      </c>
      <c r="I2517" s="2">
        <v>1961</v>
      </c>
      <c r="J2517" s="2">
        <v>1962</v>
      </c>
      <c r="K2517" s="3">
        <v>38797</v>
      </c>
      <c r="L2517" s="2">
        <v>1</v>
      </c>
      <c r="M2517" s="2" t="s">
        <v>27</v>
      </c>
      <c r="N2517" s="2">
        <v>67</v>
      </c>
      <c r="O2517" s="2">
        <v>23.06</v>
      </c>
      <c r="P2517" s="2">
        <v>67.45</v>
      </c>
      <c r="Q2517" s="2">
        <v>99.79</v>
      </c>
      <c r="R2517" s="2">
        <v>195.58</v>
      </c>
      <c r="S2517" s="2">
        <v>195.58</v>
      </c>
      <c r="T2517" s="2">
        <v>26.09</v>
      </c>
      <c r="U2517" s="2">
        <v>65</v>
      </c>
      <c r="V2517" s="2" t="s">
        <v>28</v>
      </c>
      <c r="W2517" s="2" t="s">
        <v>4399</v>
      </c>
      <c r="X2517" s="2" t="s">
        <v>4645</v>
      </c>
      <c r="Y2517" s="2" t="s">
        <v>4401</v>
      </c>
      <c r="Z2517" s="2" t="s">
        <v>4469</v>
      </c>
    </row>
    <row r="2518" spans="1:26" x14ac:dyDescent="0.25">
      <c r="A2518">
        <v>2517</v>
      </c>
      <c r="B2518" t="s">
        <v>2539</v>
      </c>
      <c r="C2518" s="1">
        <v>22583</v>
      </c>
      <c r="D2518" t="s">
        <v>23</v>
      </c>
      <c r="E2518" s="2" t="s">
        <v>1363</v>
      </c>
      <c r="F2518" s="2" t="s">
        <v>34</v>
      </c>
      <c r="G2518" s="2" t="s">
        <v>26</v>
      </c>
      <c r="H2518" s="3">
        <v>31717</v>
      </c>
      <c r="I2518" s="2">
        <v>1986</v>
      </c>
      <c r="J2518" s="2">
        <v>1987</v>
      </c>
      <c r="K2518" s="3">
        <v>43677</v>
      </c>
      <c r="L2518" s="2">
        <v>0</v>
      </c>
      <c r="M2518" s="2" t="s">
        <v>28</v>
      </c>
      <c r="N2518" s="2">
        <v>57</v>
      </c>
      <c r="O2518" s="2">
        <v>25.01</v>
      </c>
      <c r="P2518" s="2">
        <v>57.75</v>
      </c>
      <c r="Q2518" s="2">
        <v>79.38</v>
      </c>
      <c r="R2518" s="2">
        <v>195.58</v>
      </c>
      <c r="S2518" s="2">
        <v>195.58</v>
      </c>
      <c r="T2518" s="2">
        <v>20.75</v>
      </c>
      <c r="U2518" s="2">
        <v>2</v>
      </c>
      <c r="V2518" s="2" t="s">
        <v>28</v>
      </c>
      <c r="X2518" s="2"/>
      <c r="Y2518" s="2"/>
    </row>
    <row r="2519" spans="1:26" x14ac:dyDescent="0.25">
      <c r="A2519">
        <v>2518</v>
      </c>
      <c r="B2519" t="s">
        <v>2540</v>
      </c>
      <c r="C2519" s="1">
        <v>19247</v>
      </c>
      <c r="D2519" t="s">
        <v>23</v>
      </c>
      <c r="E2519" s="2" t="s">
        <v>280</v>
      </c>
      <c r="F2519" s="2" t="s">
        <v>34</v>
      </c>
      <c r="G2519" s="2" t="s">
        <v>26</v>
      </c>
      <c r="H2519" s="3">
        <v>27334</v>
      </c>
      <c r="I2519" s="2">
        <v>1974</v>
      </c>
      <c r="J2519" s="2">
        <v>1976</v>
      </c>
      <c r="K2519" s="3">
        <v>43677</v>
      </c>
      <c r="L2519" s="2">
        <v>0</v>
      </c>
      <c r="M2519" s="2" t="s">
        <v>28</v>
      </c>
      <c r="N2519" s="2">
        <v>66</v>
      </c>
      <c r="O2519" s="2">
        <v>22.14</v>
      </c>
      <c r="P2519" s="2">
        <v>66.89</v>
      </c>
      <c r="Q2519" s="2">
        <v>88.45</v>
      </c>
      <c r="R2519" s="2">
        <v>195.58</v>
      </c>
      <c r="S2519" s="2">
        <v>195.58</v>
      </c>
      <c r="T2519" s="2">
        <v>23.12</v>
      </c>
      <c r="U2519" s="2">
        <v>145</v>
      </c>
      <c r="V2519" s="2" t="s">
        <v>28</v>
      </c>
      <c r="X2519" s="2"/>
      <c r="Y2519" s="2"/>
    </row>
    <row r="2520" spans="1:26" x14ac:dyDescent="0.25">
      <c r="A2520">
        <v>2519</v>
      </c>
      <c r="B2520" t="s">
        <v>2541</v>
      </c>
      <c r="C2520" s="1">
        <v>22168</v>
      </c>
      <c r="D2520" t="s">
        <v>23</v>
      </c>
      <c r="E2520" s="2" t="s">
        <v>1363</v>
      </c>
      <c r="F2520" s="2" t="s">
        <v>34</v>
      </c>
      <c r="G2520" s="2" t="s">
        <v>26</v>
      </c>
      <c r="H2520" s="3">
        <v>30256</v>
      </c>
      <c r="I2520" s="2">
        <v>1982</v>
      </c>
      <c r="J2520" s="2">
        <v>1983</v>
      </c>
      <c r="K2520" s="3">
        <v>43677</v>
      </c>
      <c r="L2520" s="2">
        <v>0</v>
      </c>
      <c r="M2520" s="2" t="s">
        <v>28</v>
      </c>
      <c r="N2520" s="2">
        <v>58</v>
      </c>
      <c r="O2520" s="2">
        <v>22.14</v>
      </c>
      <c r="P2520" s="2">
        <v>58.89</v>
      </c>
      <c r="Q2520" s="2">
        <v>92.99</v>
      </c>
      <c r="R2520" s="2">
        <v>195.58</v>
      </c>
      <c r="S2520" s="2">
        <v>195.58</v>
      </c>
      <c r="T2520" s="2">
        <v>24.31</v>
      </c>
      <c r="U2520" s="2">
        <v>63</v>
      </c>
      <c r="V2520" s="2" t="s">
        <v>28</v>
      </c>
      <c r="X2520" s="2"/>
      <c r="Y2520" s="2"/>
    </row>
    <row r="2521" spans="1:26" x14ac:dyDescent="0.25">
      <c r="A2521">
        <v>2520</v>
      </c>
      <c r="B2521" t="s">
        <v>2542</v>
      </c>
      <c r="C2521" s="1">
        <v>15428</v>
      </c>
      <c r="D2521" t="s">
        <v>23</v>
      </c>
      <c r="E2521" s="2" t="s">
        <v>772</v>
      </c>
      <c r="F2521" s="2" t="s">
        <v>34</v>
      </c>
      <c r="G2521" s="2" t="s">
        <v>30</v>
      </c>
      <c r="H2521" s="3">
        <v>24047</v>
      </c>
      <c r="I2521" s="2">
        <v>1965</v>
      </c>
      <c r="J2521" s="2">
        <v>1976</v>
      </c>
      <c r="K2521" s="3">
        <v>43677</v>
      </c>
      <c r="L2521" s="2">
        <v>0</v>
      </c>
      <c r="M2521" s="2" t="s">
        <v>28</v>
      </c>
      <c r="N2521" s="2">
        <v>77</v>
      </c>
      <c r="O2521" s="2">
        <v>23.6</v>
      </c>
      <c r="P2521" s="2">
        <v>77.34</v>
      </c>
      <c r="Q2521" s="2">
        <v>88.45</v>
      </c>
      <c r="R2521" s="2">
        <v>195.58</v>
      </c>
      <c r="S2521" s="2">
        <v>195.58</v>
      </c>
      <c r="T2521" s="2">
        <v>23.12</v>
      </c>
      <c r="U2521" s="2">
        <v>755</v>
      </c>
      <c r="V2521" s="2" t="s">
        <v>28</v>
      </c>
      <c r="X2521" s="2" t="s">
        <v>4665</v>
      </c>
      <c r="Y2521" s="2"/>
    </row>
    <row r="2522" spans="1:26" x14ac:dyDescent="0.25">
      <c r="A2522">
        <v>2521</v>
      </c>
      <c r="B2522" t="s">
        <v>2543</v>
      </c>
      <c r="C2522" s="1">
        <v>14361</v>
      </c>
      <c r="D2522" t="s">
        <v>23</v>
      </c>
      <c r="E2522" s="2" t="s">
        <v>772</v>
      </c>
      <c r="F2522" s="2" t="s">
        <v>34</v>
      </c>
      <c r="G2522" s="2" t="s">
        <v>30</v>
      </c>
      <c r="H2522" s="3">
        <v>22586</v>
      </c>
      <c r="I2522" s="2">
        <v>1961</v>
      </c>
      <c r="J2522" s="2">
        <v>1962</v>
      </c>
      <c r="K2522" s="3">
        <v>43677</v>
      </c>
      <c r="L2522" s="2">
        <v>0</v>
      </c>
      <c r="M2522" s="2" t="s">
        <v>28</v>
      </c>
      <c r="N2522" s="2">
        <v>80</v>
      </c>
      <c r="O2522" s="2">
        <v>22.52</v>
      </c>
      <c r="P2522" s="2">
        <v>80.260000000000005</v>
      </c>
      <c r="Q2522" s="2">
        <v>86.18</v>
      </c>
      <c r="R2522" s="2">
        <v>195.58</v>
      </c>
      <c r="S2522" s="2">
        <v>195.58</v>
      </c>
      <c r="T2522" s="2">
        <v>22.53</v>
      </c>
      <c r="U2522" s="2">
        <v>9</v>
      </c>
      <c r="V2522" s="2" t="s">
        <v>28</v>
      </c>
      <c r="X2522" s="2"/>
      <c r="Y2522" s="2"/>
    </row>
    <row r="2523" spans="1:26" x14ac:dyDescent="0.25">
      <c r="A2523">
        <v>2522</v>
      </c>
      <c r="B2523" t="s">
        <v>2544</v>
      </c>
      <c r="C2523" s="1">
        <v>16859</v>
      </c>
      <c r="D2523" t="s">
        <v>23</v>
      </c>
      <c r="E2523" s="2" t="s">
        <v>280</v>
      </c>
      <c r="F2523" s="2" t="s">
        <v>34</v>
      </c>
      <c r="G2523" s="2" t="s">
        <v>26</v>
      </c>
      <c r="H2523" s="3">
        <v>25508</v>
      </c>
      <c r="I2523" s="2">
        <v>1969</v>
      </c>
      <c r="J2523" s="2">
        <v>1980</v>
      </c>
      <c r="K2523" s="3">
        <v>43677</v>
      </c>
      <c r="L2523" s="2">
        <v>0</v>
      </c>
      <c r="M2523" s="2" t="s">
        <v>28</v>
      </c>
      <c r="N2523" s="2">
        <v>73</v>
      </c>
      <c r="O2523" s="2">
        <v>23.68</v>
      </c>
      <c r="P2523" s="2">
        <v>73.42</v>
      </c>
      <c r="Q2523" s="2">
        <v>88.45</v>
      </c>
      <c r="R2523" s="2">
        <v>195.58</v>
      </c>
      <c r="S2523" s="2">
        <v>195.58</v>
      </c>
      <c r="T2523" s="2">
        <v>23.12</v>
      </c>
      <c r="U2523" s="2">
        <v>865</v>
      </c>
      <c r="V2523" s="2" t="s">
        <v>28</v>
      </c>
      <c r="X2523" s="2"/>
      <c r="Y2523" s="2"/>
    </row>
    <row r="2524" spans="1:26" x14ac:dyDescent="0.25">
      <c r="A2524">
        <v>2523</v>
      </c>
      <c r="B2524" t="s">
        <v>713</v>
      </c>
      <c r="C2524" s="1">
        <v>17195</v>
      </c>
      <c r="D2524" t="s">
        <v>23</v>
      </c>
      <c r="E2524" s="2" t="s">
        <v>169</v>
      </c>
      <c r="F2524" s="2" t="s">
        <v>34</v>
      </c>
      <c r="G2524" s="2" t="s">
        <v>26</v>
      </c>
      <c r="H2524" s="3">
        <v>25143</v>
      </c>
      <c r="I2524" s="2">
        <v>1968</v>
      </c>
      <c r="J2524" s="2">
        <v>1976</v>
      </c>
      <c r="K2524" s="3">
        <v>43677</v>
      </c>
      <c r="L2524" s="2">
        <v>0</v>
      </c>
      <c r="M2524" s="2" t="s">
        <v>28</v>
      </c>
      <c r="N2524" s="2">
        <v>72</v>
      </c>
      <c r="O2524" s="2">
        <v>21.76</v>
      </c>
      <c r="P2524" s="2">
        <v>72.5</v>
      </c>
      <c r="Q2524" s="2">
        <v>88.45</v>
      </c>
      <c r="R2524" s="2">
        <v>195.58</v>
      </c>
      <c r="S2524" s="2">
        <v>195.58</v>
      </c>
      <c r="T2524" s="2">
        <v>23.12</v>
      </c>
      <c r="U2524" s="2">
        <v>524</v>
      </c>
      <c r="V2524" s="2" t="s">
        <v>28</v>
      </c>
      <c r="X2524" s="2"/>
      <c r="Y2524" s="2"/>
    </row>
    <row r="2525" spans="1:26" x14ac:dyDescent="0.25">
      <c r="A2525">
        <v>2524</v>
      </c>
      <c r="B2525" t="s">
        <v>2545</v>
      </c>
      <c r="C2525" s="1">
        <v>23406</v>
      </c>
      <c r="D2525" t="s">
        <v>23</v>
      </c>
      <c r="E2525" s="2" t="s">
        <v>772</v>
      </c>
      <c r="F2525" s="2" t="s">
        <v>34</v>
      </c>
      <c r="G2525" s="2" t="s">
        <v>26</v>
      </c>
      <c r="H2525" s="3">
        <v>31717</v>
      </c>
      <c r="I2525" s="2">
        <v>1986</v>
      </c>
      <c r="J2525" s="2">
        <v>1992</v>
      </c>
      <c r="K2525" s="3">
        <v>43677</v>
      </c>
      <c r="L2525" s="2">
        <v>0</v>
      </c>
      <c r="M2525" s="2" t="s">
        <v>28</v>
      </c>
      <c r="N2525" s="2">
        <v>55</v>
      </c>
      <c r="O2525" s="2">
        <v>22.75</v>
      </c>
      <c r="P2525" s="2">
        <v>55.5</v>
      </c>
      <c r="Q2525" s="2">
        <v>95.25</v>
      </c>
      <c r="R2525" s="2">
        <v>195.58</v>
      </c>
      <c r="S2525" s="2">
        <v>195.58</v>
      </c>
      <c r="T2525" s="2">
        <v>24.9</v>
      </c>
      <c r="U2525" s="2">
        <v>375</v>
      </c>
      <c r="V2525" s="2" t="s">
        <v>28</v>
      </c>
      <c r="X2525" s="2"/>
      <c r="Y2525" s="2"/>
    </row>
    <row r="2526" spans="1:26" x14ac:dyDescent="0.25">
      <c r="A2526">
        <v>2525</v>
      </c>
      <c r="B2526" t="s">
        <v>2546</v>
      </c>
      <c r="C2526" s="1">
        <v>16103</v>
      </c>
      <c r="D2526" t="s">
        <v>23</v>
      </c>
      <c r="E2526" s="2" t="s">
        <v>772</v>
      </c>
      <c r="F2526" s="2" t="s">
        <v>34</v>
      </c>
      <c r="G2526" s="2" t="s">
        <v>30</v>
      </c>
      <c r="H2526" s="3">
        <v>24412</v>
      </c>
      <c r="I2526" s="2">
        <v>1966</v>
      </c>
      <c r="J2526" s="2">
        <v>1979</v>
      </c>
      <c r="K2526" s="3">
        <v>43677</v>
      </c>
      <c r="L2526" s="2">
        <v>0</v>
      </c>
      <c r="M2526" s="2" t="s">
        <v>28</v>
      </c>
      <c r="N2526" s="2">
        <v>75</v>
      </c>
      <c r="O2526" s="2">
        <v>22.75</v>
      </c>
      <c r="P2526" s="2">
        <v>75.489999999999995</v>
      </c>
      <c r="Q2526" s="2">
        <v>93.89</v>
      </c>
      <c r="R2526" s="2">
        <v>195.58</v>
      </c>
      <c r="S2526" s="2">
        <v>195.58</v>
      </c>
      <c r="T2526" s="2">
        <v>24.55</v>
      </c>
      <c r="U2526" s="2">
        <v>964</v>
      </c>
      <c r="V2526" s="2" t="s">
        <v>28</v>
      </c>
      <c r="X2526" s="2"/>
      <c r="Y2526" s="2"/>
    </row>
    <row r="2527" spans="1:26" x14ac:dyDescent="0.25">
      <c r="A2527">
        <v>2526</v>
      </c>
      <c r="B2527" t="s">
        <v>2547</v>
      </c>
      <c r="C2527" s="1">
        <v>20999</v>
      </c>
      <c r="D2527" t="s">
        <v>23</v>
      </c>
      <c r="E2527" s="2" t="s">
        <v>772</v>
      </c>
      <c r="F2527" s="2" t="s">
        <v>34</v>
      </c>
      <c r="G2527" s="2" t="s">
        <v>30</v>
      </c>
      <c r="H2527" s="3">
        <v>29160</v>
      </c>
      <c r="I2527" s="2">
        <v>1979</v>
      </c>
      <c r="J2527" s="2">
        <v>1984</v>
      </c>
      <c r="K2527" s="3">
        <v>43677</v>
      </c>
      <c r="L2527" s="2">
        <v>0</v>
      </c>
      <c r="M2527" s="2" t="s">
        <v>28</v>
      </c>
      <c r="N2527" s="2">
        <v>62</v>
      </c>
      <c r="O2527" s="2">
        <v>22.34</v>
      </c>
      <c r="P2527" s="2">
        <v>62.09</v>
      </c>
      <c r="Q2527" s="2">
        <v>86.18</v>
      </c>
      <c r="R2527" s="2">
        <v>195.58</v>
      </c>
      <c r="S2527" s="2">
        <v>195.58</v>
      </c>
      <c r="T2527" s="2">
        <v>22.53</v>
      </c>
      <c r="U2527" s="2">
        <v>259</v>
      </c>
      <c r="V2527" s="2" t="s">
        <v>28</v>
      </c>
      <c r="X2527" s="2"/>
      <c r="Y2527" s="2"/>
    </row>
    <row r="2528" spans="1:26" x14ac:dyDescent="0.25">
      <c r="A2528">
        <v>2527</v>
      </c>
      <c r="B2528" t="s">
        <v>2548</v>
      </c>
      <c r="C2528" s="1">
        <v>9309</v>
      </c>
      <c r="D2528" t="s">
        <v>23</v>
      </c>
      <c r="E2528" s="2" t="s">
        <v>1363</v>
      </c>
      <c r="F2528" s="2" t="s">
        <v>34</v>
      </c>
      <c r="G2528" s="2" t="s">
        <v>30</v>
      </c>
      <c r="H2528" s="3">
        <v>17838</v>
      </c>
      <c r="I2528" s="2">
        <v>1948</v>
      </c>
      <c r="J2528" s="2">
        <v>1957</v>
      </c>
      <c r="K2528" s="3">
        <v>31134</v>
      </c>
      <c r="L2528" s="2">
        <v>1</v>
      </c>
      <c r="M2528" s="2" t="s">
        <v>27</v>
      </c>
      <c r="N2528" s="2">
        <v>59</v>
      </c>
      <c r="O2528" s="2">
        <v>23.35</v>
      </c>
      <c r="P2528" s="2">
        <v>59.75</v>
      </c>
      <c r="Q2528" s="2">
        <v>92.99</v>
      </c>
      <c r="R2528" s="2">
        <v>195.58</v>
      </c>
      <c r="S2528" s="2">
        <v>195.58</v>
      </c>
      <c r="T2528" s="2">
        <v>24.31</v>
      </c>
      <c r="U2528" s="2">
        <v>479</v>
      </c>
      <c r="V2528" s="2" t="s">
        <v>28</v>
      </c>
      <c r="W2528" s="2" t="s">
        <v>4399</v>
      </c>
      <c r="X2528" s="2" t="s">
        <v>4666</v>
      </c>
      <c r="Y2528" s="2" t="s">
        <v>4401</v>
      </c>
      <c r="Z2528" s="2" t="s">
        <v>4435</v>
      </c>
    </row>
    <row r="2529" spans="1:26" x14ac:dyDescent="0.25">
      <c r="A2529">
        <v>2528</v>
      </c>
      <c r="B2529" t="s">
        <v>2549</v>
      </c>
      <c r="C2529" s="1">
        <v>25819</v>
      </c>
      <c r="D2529" t="s">
        <v>23</v>
      </c>
      <c r="E2529" s="2" t="s">
        <v>1363</v>
      </c>
      <c r="F2529" s="2" t="s">
        <v>34</v>
      </c>
      <c r="G2529" s="2" t="s">
        <v>26</v>
      </c>
      <c r="H2529" s="3">
        <v>33909</v>
      </c>
      <c r="I2529" s="2">
        <v>1992</v>
      </c>
      <c r="J2529" s="2">
        <v>2005</v>
      </c>
      <c r="K2529" s="3">
        <v>43677</v>
      </c>
      <c r="L2529" s="2">
        <v>0</v>
      </c>
      <c r="M2529" s="2" t="s">
        <v>28</v>
      </c>
      <c r="N2529" s="2">
        <v>48</v>
      </c>
      <c r="O2529" s="2">
        <v>22.15</v>
      </c>
      <c r="P2529" s="2">
        <v>48.89</v>
      </c>
      <c r="Q2529" s="2">
        <v>86.18</v>
      </c>
      <c r="R2529" s="2">
        <v>195.58</v>
      </c>
      <c r="S2529" s="2">
        <v>195.58</v>
      </c>
      <c r="T2529" s="2">
        <v>22.53</v>
      </c>
      <c r="U2529" s="2">
        <v>913</v>
      </c>
      <c r="V2529" s="2" t="s">
        <v>28</v>
      </c>
      <c r="X2529" s="2"/>
      <c r="Y2529" s="2"/>
    </row>
    <row r="2530" spans="1:26" x14ac:dyDescent="0.25">
      <c r="A2530">
        <v>2529</v>
      </c>
      <c r="B2530" t="s">
        <v>2550</v>
      </c>
      <c r="C2530" s="1">
        <v>18281</v>
      </c>
      <c r="D2530" t="s">
        <v>23</v>
      </c>
      <c r="E2530" s="2" t="s">
        <v>280</v>
      </c>
      <c r="F2530" s="2" t="s">
        <v>34</v>
      </c>
      <c r="G2530" s="2" t="s">
        <v>26</v>
      </c>
      <c r="H2530" s="3">
        <v>26604</v>
      </c>
      <c r="I2530" s="2">
        <v>1972</v>
      </c>
      <c r="J2530" s="2">
        <v>1977</v>
      </c>
      <c r="K2530" s="3">
        <v>43677</v>
      </c>
      <c r="L2530" s="2">
        <v>0</v>
      </c>
      <c r="M2530" s="2" t="s">
        <v>28</v>
      </c>
      <c r="N2530" s="2">
        <v>69</v>
      </c>
      <c r="O2530" s="2">
        <v>22.79</v>
      </c>
      <c r="P2530" s="2">
        <v>69.53</v>
      </c>
      <c r="Q2530" s="2">
        <v>86.18</v>
      </c>
      <c r="R2530" s="2">
        <v>195.58</v>
      </c>
      <c r="S2530" s="2">
        <v>195.58</v>
      </c>
      <c r="T2530" s="2">
        <v>22.53</v>
      </c>
      <c r="U2530" s="2">
        <v>313</v>
      </c>
      <c r="V2530" s="2" t="s">
        <v>28</v>
      </c>
      <c r="X2530" s="2"/>
      <c r="Y2530" s="2"/>
    </row>
    <row r="2531" spans="1:26" x14ac:dyDescent="0.25">
      <c r="A2531">
        <v>2530</v>
      </c>
      <c r="B2531" t="s">
        <v>2551</v>
      </c>
      <c r="C2531" s="1">
        <v>22339</v>
      </c>
      <c r="D2531" t="s">
        <v>23</v>
      </c>
      <c r="E2531" s="2" t="s">
        <v>1363</v>
      </c>
      <c r="F2531" s="2" t="s">
        <v>34</v>
      </c>
      <c r="G2531" s="2" t="s">
        <v>26</v>
      </c>
      <c r="H2531" s="3">
        <v>30987</v>
      </c>
      <c r="I2531" s="2">
        <v>1984</v>
      </c>
      <c r="J2531" s="2">
        <v>1987</v>
      </c>
      <c r="K2531" s="3">
        <v>43677</v>
      </c>
      <c r="L2531" s="2">
        <v>0</v>
      </c>
      <c r="M2531" s="2" t="s">
        <v>28</v>
      </c>
      <c r="N2531" s="2">
        <v>58</v>
      </c>
      <c r="O2531" s="2">
        <v>23.68</v>
      </c>
      <c r="P2531" s="2">
        <v>58.42</v>
      </c>
      <c r="Q2531" s="2">
        <v>77.11</v>
      </c>
      <c r="R2531" s="2">
        <v>195.58</v>
      </c>
      <c r="S2531" s="2">
        <v>195.58</v>
      </c>
      <c r="T2531" s="2">
        <v>20.16</v>
      </c>
      <c r="U2531" s="2">
        <v>192</v>
      </c>
      <c r="V2531" s="2" t="s">
        <v>28</v>
      </c>
      <c r="X2531" s="2"/>
      <c r="Y2531" s="2"/>
    </row>
    <row r="2532" spans="1:26" x14ac:dyDescent="0.25">
      <c r="A2532">
        <v>2531</v>
      </c>
      <c r="B2532" t="s">
        <v>2552</v>
      </c>
      <c r="C2532" s="1">
        <v>18023</v>
      </c>
      <c r="D2532" t="s">
        <v>23</v>
      </c>
      <c r="E2532" s="2" t="s">
        <v>772</v>
      </c>
      <c r="F2532" s="2" t="s">
        <v>34</v>
      </c>
      <c r="G2532" s="2" t="s">
        <v>30</v>
      </c>
      <c r="H2532" s="3">
        <v>26238</v>
      </c>
      <c r="I2532" s="2">
        <v>1971</v>
      </c>
      <c r="J2532" s="2">
        <v>1980</v>
      </c>
      <c r="K2532" s="3">
        <v>43677</v>
      </c>
      <c r="L2532" s="2">
        <v>0</v>
      </c>
      <c r="M2532" s="2" t="s">
        <v>28</v>
      </c>
      <c r="N2532" s="2">
        <v>70</v>
      </c>
      <c r="O2532" s="2">
        <v>22.49</v>
      </c>
      <c r="P2532" s="2">
        <v>70.239999999999995</v>
      </c>
      <c r="Q2532" s="2">
        <v>81.650000000000006</v>
      </c>
      <c r="R2532" s="2">
        <v>195.58</v>
      </c>
      <c r="S2532" s="2">
        <v>195.58</v>
      </c>
      <c r="T2532" s="2">
        <v>21.34</v>
      </c>
      <c r="U2532" s="2">
        <v>610</v>
      </c>
      <c r="V2532" s="2" t="s">
        <v>28</v>
      </c>
      <c r="X2532" s="2"/>
      <c r="Y2532" s="2"/>
    </row>
    <row r="2533" spans="1:26" x14ac:dyDescent="0.25">
      <c r="A2533">
        <v>2532</v>
      </c>
      <c r="B2533" t="s">
        <v>2553</v>
      </c>
      <c r="C2533" s="1">
        <v>33226</v>
      </c>
      <c r="D2533" t="s">
        <v>23</v>
      </c>
      <c r="E2533" s="2" t="s">
        <v>772</v>
      </c>
      <c r="F2533" s="2" t="s">
        <v>34</v>
      </c>
      <c r="G2533" s="2" t="s">
        <v>26</v>
      </c>
      <c r="H2533" s="3">
        <v>41579</v>
      </c>
      <c r="I2533" s="2">
        <v>2013</v>
      </c>
      <c r="J2533" s="2">
        <v>2014</v>
      </c>
      <c r="K2533" s="3">
        <v>43677</v>
      </c>
      <c r="L2533" s="2">
        <v>0</v>
      </c>
      <c r="M2533" s="2" t="s">
        <v>28</v>
      </c>
      <c r="N2533" s="2">
        <v>28</v>
      </c>
      <c r="O2533" s="2">
        <v>22.87</v>
      </c>
      <c r="P2533" s="2">
        <v>28.61</v>
      </c>
      <c r="Q2533" s="2">
        <v>86.18</v>
      </c>
      <c r="R2533" s="2">
        <v>195.58</v>
      </c>
      <c r="S2533" s="2">
        <v>195.58</v>
      </c>
      <c r="T2533" s="2">
        <v>22.53</v>
      </c>
      <c r="U2533" s="2">
        <v>3</v>
      </c>
      <c r="V2533" s="2" t="s">
        <v>28</v>
      </c>
      <c r="X2533" s="2"/>
      <c r="Y2533" s="2"/>
    </row>
    <row r="2534" spans="1:26" x14ac:dyDescent="0.25">
      <c r="A2534">
        <v>2533</v>
      </c>
      <c r="B2534" t="s">
        <v>2554</v>
      </c>
      <c r="C2534" s="1">
        <v>32998</v>
      </c>
      <c r="D2534" t="s">
        <v>23</v>
      </c>
      <c r="E2534" s="2" t="s">
        <v>4375</v>
      </c>
      <c r="F2534" s="2" t="s">
        <v>34</v>
      </c>
      <c r="G2534" s="2" t="s">
        <v>26</v>
      </c>
      <c r="H2534" s="3">
        <v>40483</v>
      </c>
      <c r="I2534" s="2">
        <v>2010</v>
      </c>
      <c r="J2534" s="2">
        <v>2019</v>
      </c>
      <c r="K2534" s="3">
        <v>43677</v>
      </c>
      <c r="L2534" s="2">
        <v>0</v>
      </c>
      <c r="M2534" s="2" t="s">
        <v>28</v>
      </c>
      <c r="N2534" s="2">
        <v>29</v>
      </c>
      <c r="O2534" s="2">
        <v>20.49</v>
      </c>
      <c r="P2534" s="2">
        <v>29.24</v>
      </c>
      <c r="Q2534" s="2">
        <v>104.33</v>
      </c>
      <c r="R2534" s="2">
        <v>195.58</v>
      </c>
      <c r="S2534" s="2">
        <v>195.58</v>
      </c>
      <c r="T2534" s="2">
        <v>27.27</v>
      </c>
      <c r="U2534" s="2">
        <v>262</v>
      </c>
      <c r="V2534" s="2" t="s">
        <v>28</v>
      </c>
      <c r="X2534" s="2"/>
      <c r="Y2534" s="2"/>
    </row>
    <row r="2535" spans="1:26" x14ac:dyDescent="0.25">
      <c r="A2535">
        <v>2534</v>
      </c>
      <c r="B2535" t="s">
        <v>2555</v>
      </c>
      <c r="C2535" s="1">
        <v>21861</v>
      </c>
      <c r="D2535" t="s">
        <v>23</v>
      </c>
      <c r="E2535" s="2" t="s">
        <v>772</v>
      </c>
      <c r="F2535" s="2" t="s">
        <v>34</v>
      </c>
      <c r="G2535" s="2" t="s">
        <v>30</v>
      </c>
      <c r="H2535" s="3">
        <v>30256</v>
      </c>
      <c r="I2535" s="2">
        <v>1982</v>
      </c>
      <c r="J2535" s="2">
        <v>1989</v>
      </c>
      <c r="K2535" s="3">
        <v>43677</v>
      </c>
      <c r="L2535" s="2">
        <v>0</v>
      </c>
      <c r="M2535" s="2" t="s">
        <v>28</v>
      </c>
      <c r="N2535" s="2">
        <v>59</v>
      </c>
      <c r="O2535" s="2">
        <v>22.98</v>
      </c>
      <c r="P2535" s="2">
        <v>59.73</v>
      </c>
      <c r="Q2535" s="2">
        <v>88.45</v>
      </c>
      <c r="R2535" s="2">
        <v>195.58</v>
      </c>
      <c r="S2535" s="2">
        <v>195.58</v>
      </c>
      <c r="T2535" s="2">
        <v>23.12</v>
      </c>
      <c r="U2535" s="2">
        <v>238</v>
      </c>
      <c r="V2535" s="2" t="s">
        <v>28</v>
      </c>
      <c r="X2535" s="2"/>
      <c r="Y2535" s="2"/>
    </row>
    <row r="2536" spans="1:26" x14ac:dyDescent="0.25">
      <c r="A2536">
        <v>2535</v>
      </c>
      <c r="B2536" t="s">
        <v>2556</v>
      </c>
      <c r="C2536" s="1">
        <v>23028</v>
      </c>
      <c r="D2536" t="s">
        <v>23</v>
      </c>
      <c r="E2536" s="2" t="s">
        <v>772</v>
      </c>
      <c r="F2536" s="2" t="s">
        <v>34</v>
      </c>
      <c r="G2536" s="2" t="s">
        <v>26</v>
      </c>
      <c r="H2536" s="3">
        <v>33909</v>
      </c>
      <c r="I2536" s="2">
        <v>1992</v>
      </c>
      <c r="J2536" s="2">
        <v>1993</v>
      </c>
      <c r="K2536" s="3">
        <v>39134</v>
      </c>
      <c r="L2536" s="2">
        <v>1</v>
      </c>
      <c r="M2536" s="2" t="s">
        <v>27</v>
      </c>
      <c r="N2536" s="2">
        <v>44</v>
      </c>
      <c r="O2536" s="2">
        <v>29.79</v>
      </c>
      <c r="P2536" s="2">
        <v>44.1</v>
      </c>
      <c r="Q2536" s="2">
        <v>88.45</v>
      </c>
      <c r="R2536" s="2">
        <v>195.58</v>
      </c>
      <c r="S2536" s="2">
        <v>195.58</v>
      </c>
      <c r="T2536" s="2">
        <v>23.12</v>
      </c>
      <c r="U2536" s="2">
        <v>2</v>
      </c>
      <c r="V2536" s="2" t="s">
        <v>28</v>
      </c>
      <c r="W2536" s="2" t="s">
        <v>4384</v>
      </c>
      <c r="X2536" s="2" t="s">
        <v>4657</v>
      </c>
      <c r="Y2536" s="2" t="s">
        <v>4386</v>
      </c>
      <c r="Z2536" s="2" t="s">
        <v>4896</v>
      </c>
    </row>
    <row r="2537" spans="1:26" x14ac:dyDescent="0.25">
      <c r="A2537">
        <v>2536</v>
      </c>
      <c r="B2537" t="s">
        <v>2557</v>
      </c>
      <c r="C2537" s="1">
        <v>29679</v>
      </c>
      <c r="D2537" t="s">
        <v>23</v>
      </c>
      <c r="E2537" s="2" t="s">
        <v>1363</v>
      </c>
      <c r="F2537" s="2" t="s">
        <v>34</v>
      </c>
      <c r="G2537" s="2" t="s">
        <v>26</v>
      </c>
      <c r="H2537" s="3">
        <v>36831</v>
      </c>
      <c r="I2537" s="2">
        <v>2000</v>
      </c>
      <c r="J2537" s="2">
        <v>2013</v>
      </c>
      <c r="K2537" s="3">
        <v>43677</v>
      </c>
      <c r="L2537" s="2">
        <v>0</v>
      </c>
      <c r="M2537" s="2" t="s">
        <v>28</v>
      </c>
      <c r="N2537" s="2">
        <v>38</v>
      </c>
      <c r="O2537" s="2">
        <v>19.579999999999998</v>
      </c>
      <c r="P2537" s="2">
        <v>38.32</v>
      </c>
      <c r="Q2537" s="2">
        <v>95.25</v>
      </c>
      <c r="R2537" s="2">
        <v>195.58</v>
      </c>
      <c r="S2537" s="2">
        <v>195.58</v>
      </c>
      <c r="T2537" s="2">
        <v>24.9</v>
      </c>
      <c r="U2537" s="2">
        <v>824</v>
      </c>
      <c r="V2537" s="2" t="s">
        <v>28</v>
      </c>
      <c r="X2537" s="2"/>
      <c r="Y2537" s="2"/>
    </row>
    <row r="2538" spans="1:26" x14ac:dyDescent="0.25">
      <c r="A2538">
        <v>2537</v>
      </c>
      <c r="B2538" t="s">
        <v>2558</v>
      </c>
      <c r="C2538" s="1">
        <v>12804</v>
      </c>
      <c r="D2538" t="s">
        <v>23</v>
      </c>
      <c r="E2538" s="2" t="s">
        <v>169</v>
      </c>
      <c r="F2538" s="2" t="s">
        <v>34</v>
      </c>
      <c r="G2538" s="2" t="s">
        <v>30</v>
      </c>
      <c r="H2538" s="3">
        <v>20760</v>
      </c>
      <c r="I2538" s="2">
        <v>1956</v>
      </c>
      <c r="J2538" s="2">
        <v>1957</v>
      </c>
      <c r="K2538" s="3">
        <v>43677</v>
      </c>
      <c r="L2538" s="2">
        <v>0</v>
      </c>
      <c r="M2538" s="2" t="s">
        <v>28</v>
      </c>
      <c r="N2538" s="2">
        <v>84</v>
      </c>
      <c r="O2538" s="2">
        <v>21.78</v>
      </c>
      <c r="P2538" s="2">
        <v>84.53</v>
      </c>
      <c r="Q2538" s="2">
        <v>92.99</v>
      </c>
      <c r="R2538" s="2">
        <v>195.58</v>
      </c>
      <c r="S2538" s="2">
        <v>195.58</v>
      </c>
      <c r="T2538" s="2">
        <v>24.31</v>
      </c>
      <c r="U2538" s="2">
        <v>5</v>
      </c>
      <c r="V2538" s="2" t="s">
        <v>28</v>
      </c>
      <c r="X2538" s="2"/>
      <c r="Y2538" s="2"/>
    </row>
    <row r="2539" spans="1:26" x14ac:dyDescent="0.25">
      <c r="A2539">
        <v>2538</v>
      </c>
      <c r="B2539" t="s">
        <v>2559</v>
      </c>
      <c r="C2539" s="1">
        <v>25912</v>
      </c>
      <c r="D2539" t="s">
        <v>23</v>
      </c>
      <c r="E2539" s="2" t="s">
        <v>1363</v>
      </c>
      <c r="F2539" s="2" t="s">
        <v>34</v>
      </c>
      <c r="G2539" s="2" t="s">
        <v>26</v>
      </c>
      <c r="H2539" s="3">
        <v>33909</v>
      </c>
      <c r="I2539" s="2">
        <v>1992</v>
      </c>
      <c r="J2539" s="2">
        <v>2002</v>
      </c>
      <c r="K2539" s="3">
        <v>43677</v>
      </c>
      <c r="L2539" s="2">
        <v>0</v>
      </c>
      <c r="M2539" s="2" t="s">
        <v>28</v>
      </c>
      <c r="N2539" s="2">
        <v>48</v>
      </c>
      <c r="O2539" s="2">
        <v>21.89</v>
      </c>
      <c r="P2539" s="2">
        <v>48.64</v>
      </c>
      <c r="Q2539" s="2">
        <v>94.35</v>
      </c>
      <c r="R2539" s="2">
        <v>195.58</v>
      </c>
      <c r="S2539" s="2">
        <v>195.58</v>
      </c>
      <c r="T2539" s="2">
        <v>24.66</v>
      </c>
      <c r="U2539" s="2">
        <v>586</v>
      </c>
      <c r="V2539" s="2" t="s">
        <v>28</v>
      </c>
      <c r="X2539" s="2"/>
      <c r="Y2539" s="2"/>
    </row>
    <row r="2540" spans="1:26" x14ac:dyDescent="0.25">
      <c r="A2540">
        <v>2539</v>
      </c>
      <c r="B2540" t="s">
        <v>2560</v>
      </c>
      <c r="C2540" s="1">
        <v>14266</v>
      </c>
      <c r="D2540" t="s">
        <v>23</v>
      </c>
      <c r="E2540" s="2" t="s">
        <v>169</v>
      </c>
      <c r="F2540" s="2" t="s">
        <v>34</v>
      </c>
      <c r="G2540" s="2" t="s">
        <v>26</v>
      </c>
      <c r="H2540" s="3">
        <v>22951</v>
      </c>
      <c r="I2540" s="2">
        <v>1962</v>
      </c>
      <c r="J2540" s="2">
        <v>1963</v>
      </c>
      <c r="K2540" s="3">
        <v>40342</v>
      </c>
      <c r="L2540" s="2">
        <v>1</v>
      </c>
      <c r="M2540" s="2" t="s">
        <v>27</v>
      </c>
      <c r="N2540" s="2">
        <v>71</v>
      </c>
      <c r="O2540" s="2">
        <v>23.78</v>
      </c>
      <c r="P2540" s="2">
        <v>71.39</v>
      </c>
      <c r="Q2540" s="2">
        <v>95.25</v>
      </c>
      <c r="R2540" s="2">
        <v>195.58</v>
      </c>
      <c r="S2540" s="2">
        <v>195.58</v>
      </c>
      <c r="T2540" s="2">
        <v>24.9</v>
      </c>
      <c r="U2540" s="2">
        <v>25</v>
      </c>
      <c r="V2540" s="2" t="s">
        <v>28</v>
      </c>
      <c r="W2540" s="2" t="s">
        <v>4395</v>
      </c>
      <c r="X2540" s="2" t="s">
        <v>4667</v>
      </c>
      <c r="Y2540" s="2" t="s">
        <v>4668</v>
      </c>
      <c r="Z2540" s="2" t="s">
        <v>4435</v>
      </c>
    </row>
    <row r="2541" spans="1:26" x14ac:dyDescent="0.25">
      <c r="A2541">
        <v>2540</v>
      </c>
      <c r="B2541" t="s">
        <v>2561</v>
      </c>
      <c r="C2541" s="1">
        <v>31213</v>
      </c>
      <c r="D2541" t="s">
        <v>23</v>
      </c>
      <c r="E2541" s="2" t="s">
        <v>1363</v>
      </c>
      <c r="F2541" s="2" t="s">
        <v>34</v>
      </c>
      <c r="G2541" s="2" t="s">
        <v>26</v>
      </c>
      <c r="H2541" s="3">
        <v>39387</v>
      </c>
      <c r="I2541" s="2">
        <v>2007</v>
      </c>
      <c r="J2541" s="2">
        <v>2008</v>
      </c>
      <c r="K2541" s="3">
        <v>43677</v>
      </c>
      <c r="L2541" s="2">
        <v>0</v>
      </c>
      <c r="M2541" s="2" t="s">
        <v>28</v>
      </c>
      <c r="N2541" s="2">
        <v>34</v>
      </c>
      <c r="O2541" s="2">
        <v>22.38</v>
      </c>
      <c r="P2541" s="2">
        <v>34.119999999999997</v>
      </c>
      <c r="Q2541" s="2">
        <v>91.17</v>
      </c>
      <c r="R2541" s="2">
        <v>195.58</v>
      </c>
      <c r="S2541" s="2">
        <v>195.58</v>
      </c>
      <c r="T2541" s="2">
        <v>23.83</v>
      </c>
      <c r="U2541" s="2">
        <v>33</v>
      </c>
      <c r="V2541" s="2" t="s">
        <v>28</v>
      </c>
      <c r="X2541" s="2"/>
      <c r="Y2541" s="2"/>
    </row>
    <row r="2542" spans="1:26" x14ac:dyDescent="0.25">
      <c r="A2542">
        <v>2541</v>
      </c>
      <c r="B2542" t="s">
        <v>2562</v>
      </c>
      <c r="C2542" s="1">
        <v>14858</v>
      </c>
      <c r="D2542" t="s">
        <v>23</v>
      </c>
      <c r="E2542" s="2" t="s">
        <v>169</v>
      </c>
      <c r="F2542" s="2" t="s">
        <v>34</v>
      </c>
      <c r="G2542" s="2" t="s">
        <v>30</v>
      </c>
      <c r="H2542" s="3">
        <v>23316</v>
      </c>
      <c r="I2542" s="2">
        <v>1963</v>
      </c>
      <c r="J2542" s="2">
        <v>1964</v>
      </c>
      <c r="K2542" s="3">
        <v>40576</v>
      </c>
      <c r="L2542" s="2">
        <v>1</v>
      </c>
      <c r="M2542" s="2" t="s">
        <v>27</v>
      </c>
      <c r="N2542" s="2">
        <v>70</v>
      </c>
      <c r="O2542" s="2">
        <v>23.16</v>
      </c>
      <c r="P2542" s="2">
        <v>70.41</v>
      </c>
      <c r="Q2542" s="2">
        <v>90.72</v>
      </c>
      <c r="R2542" s="2">
        <v>195.58</v>
      </c>
      <c r="S2542" s="2">
        <v>195.58</v>
      </c>
      <c r="T2542" s="2">
        <v>23.72</v>
      </c>
      <c r="U2542" s="2">
        <v>1</v>
      </c>
      <c r="V2542" s="2" t="s">
        <v>28</v>
      </c>
      <c r="W2542" s="2" t="s">
        <v>4395</v>
      </c>
      <c r="X2542" s="2" t="s">
        <v>4395</v>
      </c>
      <c r="Y2542" s="2" t="s">
        <v>4421</v>
      </c>
      <c r="Z2542" s="2" t="s">
        <v>4435</v>
      </c>
    </row>
    <row r="2543" spans="1:26" x14ac:dyDescent="0.25">
      <c r="A2543">
        <v>2542</v>
      </c>
      <c r="B2543" t="s">
        <v>2563</v>
      </c>
      <c r="C2543" s="1">
        <v>31523</v>
      </c>
      <c r="D2543" t="s">
        <v>23</v>
      </c>
      <c r="E2543" s="2" t="s">
        <v>1363</v>
      </c>
      <c r="F2543" s="2" t="s">
        <v>34</v>
      </c>
      <c r="G2543" s="2" t="s">
        <v>26</v>
      </c>
      <c r="H2543" s="3">
        <v>39387</v>
      </c>
      <c r="I2543" s="2">
        <v>2007</v>
      </c>
      <c r="J2543" s="2">
        <v>2017</v>
      </c>
      <c r="K2543" s="3">
        <v>43677</v>
      </c>
      <c r="L2543" s="2">
        <v>0</v>
      </c>
      <c r="M2543" s="2" t="s">
        <v>28</v>
      </c>
      <c r="N2543" s="2">
        <v>33</v>
      </c>
      <c r="O2543" s="2">
        <v>21.53</v>
      </c>
      <c r="P2543" s="2">
        <v>33.28</v>
      </c>
      <c r="Q2543" s="2">
        <v>92.99</v>
      </c>
      <c r="R2543" s="2">
        <v>195.58</v>
      </c>
      <c r="S2543" s="2">
        <v>195.58</v>
      </c>
      <c r="T2543" s="2">
        <v>24.31</v>
      </c>
      <c r="U2543" s="2">
        <v>542</v>
      </c>
      <c r="V2543" s="2" t="s">
        <v>28</v>
      </c>
      <c r="X2543" s="2"/>
      <c r="Y2543" s="2"/>
    </row>
    <row r="2544" spans="1:26" x14ac:dyDescent="0.25">
      <c r="A2544">
        <v>2543</v>
      </c>
      <c r="B2544" t="s">
        <v>2564</v>
      </c>
      <c r="C2544" s="1">
        <v>26748</v>
      </c>
      <c r="D2544" t="s">
        <v>23</v>
      </c>
      <c r="E2544" s="2" t="s">
        <v>1363</v>
      </c>
      <c r="F2544" s="2" t="s">
        <v>34</v>
      </c>
      <c r="G2544" s="2" t="s">
        <v>30</v>
      </c>
      <c r="H2544" s="3">
        <v>35004</v>
      </c>
      <c r="I2544" s="2">
        <v>1995</v>
      </c>
      <c r="J2544" s="2">
        <v>2005</v>
      </c>
      <c r="K2544" s="3">
        <v>43677</v>
      </c>
      <c r="L2544" s="2">
        <v>0</v>
      </c>
      <c r="M2544" s="2" t="s">
        <v>28</v>
      </c>
      <c r="N2544" s="2">
        <v>46</v>
      </c>
      <c r="O2544" s="2">
        <v>22.6</v>
      </c>
      <c r="P2544" s="2">
        <v>46.35</v>
      </c>
      <c r="Q2544" s="2">
        <v>90.72</v>
      </c>
      <c r="R2544" s="2">
        <v>195.58</v>
      </c>
      <c r="S2544" s="2">
        <v>195.58</v>
      </c>
      <c r="T2544" s="2">
        <v>23.72</v>
      </c>
      <c r="U2544" s="2">
        <v>657</v>
      </c>
      <c r="V2544" s="2" t="s">
        <v>28</v>
      </c>
      <c r="X2544" s="2"/>
      <c r="Y2544" s="2"/>
    </row>
    <row r="2545" spans="1:26" x14ac:dyDescent="0.25">
      <c r="A2545">
        <v>2544</v>
      </c>
      <c r="B2545" t="s">
        <v>2565</v>
      </c>
      <c r="C2545" s="1">
        <v>25942</v>
      </c>
      <c r="D2545" t="s">
        <v>23</v>
      </c>
      <c r="E2545" s="2" t="s">
        <v>169</v>
      </c>
      <c r="F2545" s="2" t="s">
        <v>34</v>
      </c>
      <c r="G2545" s="2" t="s">
        <v>26</v>
      </c>
      <c r="H2545" s="3">
        <v>34639</v>
      </c>
      <c r="I2545" s="2">
        <v>1994</v>
      </c>
      <c r="J2545" s="2">
        <v>1995</v>
      </c>
      <c r="K2545" s="3">
        <v>43677</v>
      </c>
      <c r="L2545" s="2">
        <v>0</v>
      </c>
      <c r="M2545" s="2" t="s">
        <v>28</v>
      </c>
      <c r="N2545" s="2">
        <v>48</v>
      </c>
      <c r="O2545" s="2">
        <v>23.81</v>
      </c>
      <c r="P2545" s="2">
        <v>48.56</v>
      </c>
      <c r="Q2545" s="2">
        <v>104.33</v>
      </c>
      <c r="R2545" s="2">
        <v>195.58</v>
      </c>
      <c r="S2545" s="2">
        <v>195.58</v>
      </c>
      <c r="T2545" s="2">
        <v>27.27</v>
      </c>
      <c r="U2545" s="2">
        <v>9</v>
      </c>
      <c r="V2545" s="2" t="s">
        <v>28</v>
      </c>
      <c r="X2545" s="2"/>
      <c r="Y2545" s="2"/>
    </row>
    <row r="2546" spans="1:26" x14ac:dyDescent="0.25">
      <c r="A2546">
        <v>2545</v>
      </c>
      <c r="B2546" t="s">
        <v>2566</v>
      </c>
      <c r="C2546" s="1">
        <v>19566</v>
      </c>
      <c r="D2546" t="s">
        <v>23</v>
      </c>
      <c r="E2546" s="2" t="s">
        <v>772</v>
      </c>
      <c r="F2546" s="2" t="s">
        <v>34</v>
      </c>
      <c r="G2546" s="2" t="s">
        <v>26</v>
      </c>
      <c r="H2546" s="3">
        <v>28065</v>
      </c>
      <c r="I2546" s="2">
        <v>1976</v>
      </c>
      <c r="J2546" s="2">
        <v>1980</v>
      </c>
      <c r="K2546" s="3">
        <v>43677</v>
      </c>
      <c r="L2546" s="2">
        <v>0</v>
      </c>
      <c r="M2546" s="2" t="s">
        <v>28</v>
      </c>
      <c r="N2546" s="2">
        <v>66</v>
      </c>
      <c r="O2546" s="2">
        <v>23.27</v>
      </c>
      <c r="P2546" s="2">
        <v>66.010000000000005</v>
      </c>
      <c r="Q2546" s="2">
        <v>83.91</v>
      </c>
      <c r="R2546" s="2">
        <v>195.58</v>
      </c>
      <c r="S2546" s="2">
        <v>195.58</v>
      </c>
      <c r="T2546" s="2">
        <v>21.94</v>
      </c>
      <c r="U2546" s="2">
        <v>262</v>
      </c>
      <c r="V2546" s="2" t="s">
        <v>28</v>
      </c>
      <c r="X2546" s="2"/>
      <c r="Y2546" s="2"/>
    </row>
    <row r="2547" spans="1:26" x14ac:dyDescent="0.25">
      <c r="A2547">
        <v>2546</v>
      </c>
      <c r="B2547" t="s">
        <v>2567</v>
      </c>
      <c r="C2547" s="1">
        <v>17568</v>
      </c>
      <c r="D2547" t="s">
        <v>23</v>
      </c>
      <c r="E2547" s="2" t="s">
        <v>772</v>
      </c>
      <c r="F2547" s="2" t="s">
        <v>34</v>
      </c>
      <c r="G2547" s="2" t="s">
        <v>26</v>
      </c>
      <c r="H2547" s="3">
        <v>25873</v>
      </c>
      <c r="I2547" s="2">
        <v>1970</v>
      </c>
      <c r="J2547" s="2">
        <v>1972</v>
      </c>
      <c r="K2547" s="3">
        <v>43677</v>
      </c>
      <c r="L2547" s="2">
        <v>0</v>
      </c>
      <c r="M2547" s="2" t="s">
        <v>28</v>
      </c>
      <c r="N2547" s="2">
        <v>71</v>
      </c>
      <c r="O2547" s="2">
        <v>22.74</v>
      </c>
      <c r="P2547" s="2">
        <v>71.48</v>
      </c>
      <c r="Q2547" s="2">
        <v>81.650000000000006</v>
      </c>
      <c r="R2547" s="2">
        <v>195.58</v>
      </c>
      <c r="S2547" s="2">
        <v>195.58</v>
      </c>
      <c r="T2547" s="2">
        <v>21.34</v>
      </c>
      <c r="U2547" s="2">
        <v>88</v>
      </c>
      <c r="V2547" s="2" t="s">
        <v>28</v>
      </c>
      <c r="X2547" s="2"/>
      <c r="Y2547" s="2"/>
    </row>
    <row r="2548" spans="1:26" x14ac:dyDescent="0.25">
      <c r="A2548">
        <v>2547</v>
      </c>
      <c r="B2548" t="s">
        <v>2568</v>
      </c>
      <c r="C2548" s="1">
        <v>22170</v>
      </c>
      <c r="D2548" t="s">
        <v>23</v>
      </c>
      <c r="E2548" s="2" t="s">
        <v>772</v>
      </c>
      <c r="F2548" s="2" t="s">
        <v>34</v>
      </c>
      <c r="G2548" s="2" t="s">
        <v>26</v>
      </c>
      <c r="H2548" s="3">
        <v>30256</v>
      </c>
      <c r="I2548" s="2">
        <v>1982</v>
      </c>
      <c r="J2548" s="2">
        <v>1983</v>
      </c>
      <c r="K2548" s="3">
        <v>43677</v>
      </c>
      <c r="L2548" s="2">
        <v>0</v>
      </c>
      <c r="M2548" s="2" t="s">
        <v>28</v>
      </c>
      <c r="N2548" s="2">
        <v>58</v>
      </c>
      <c r="O2548" s="2">
        <v>22.14</v>
      </c>
      <c r="P2548" s="2">
        <v>58.88</v>
      </c>
      <c r="Q2548" s="2">
        <v>81.650000000000006</v>
      </c>
      <c r="R2548" s="2">
        <v>195.58</v>
      </c>
      <c r="S2548" s="2">
        <v>195.58</v>
      </c>
      <c r="T2548" s="2">
        <v>21.34</v>
      </c>
      <c r="U2548" s="2">
        <v>31</v>
      </c>
      <c r="V2548" s="2" t="s">
        <v>28</v>
      </c>
      <c r="X2548" s="2"/>
      <c r="Y2548" s="2"/>
    </row>
    <row r="2549" spans="1:26" x14ac:dyDescent="0.25">
      <c r="A2549">
        <v>2548</v>
      </c>
      <c r="B2549" t="s">
        <v>2569</v>
      </c>
      <c r="C2549" s="1">
        <v>22016</v>
      </c>
      <c r="D2549" t="s">
        <v>23</v>
      </c>
      <c r="E2549" s="2" t="s">
        <v>280</v>
      </c>
      <c r="F2549" s="2" t="s">
        <v>34</v>
      </c>
      <c r="G2549" s="2" t="s">
        <v>26</v>
      </c>
      <c r="H2549" s="3">
        <v>30256</v>
      </c>
      <c r="I2549" s="2">
        <v>1982</v>
      </c>
      <c r="J2549" s="2">
        <v>1993</v>
      </c>
      <c r="K2549" s="3">
        <v>43677</v>
      </c>
      <c r="L2549" s="2">
        <v>0</v>
      </c>
      <c r="M2549" s="2" t="s">
        <v>28</v>
      </c>
      <c r="N2549" s="2">
        <v>59</v>
      </c>
      <c r="O2549" s="2">
        <v>22.56</v>
      </c>
      <c r="P2549" s="2">
        <v>59.3</v>
      </c>
      <c r="Q2549" s="2">
        <v>88.45</v>
      </c>
      <c r="R2549" s="2">
        <v>195.58</v>
      </c>
      <c r="S2549" s="2">
        <v>195.58</v>
      </c>
      <c r="T2549" s="2">
        <v>23.12</v>
      </c>
      <c r="U2549" s="2">
        <v>687</v>
      </c>
      <c r="V2549" s="2" t="s">
        <v>28</v>
      </c>
      <c r="X2549" s="2"/>
      <c r="Y2549" s="2"/>
    </row>
    <row r="2550" spans="1:26" x14ac:dyDescent="0.25">
      <c r="A2550">
        <v>2549</v>
      </c>
      <c r="B2550" t="s">
        <v>2570</v>
      </c>
      <c r="C2550" s="1">
        <v>20628</v>
      </c>
      <c r="D2550" t="s">
        <v>23</v>
      </c>
      <c r="E2550" s="2" t="s">
        <v>772</v>
      </c>
      <c r="F2550" s="2" t="s">
        <v>34</v>
      </c>
      <c r="G2550" s="2" t="s">
        <v>26</v>
      </c>
      <c r="H2550" s="3">
        <v>29526</v>
      </c>
      <c r="I2550" s="2">
        <v>1980</v>
      </c>
      <c r="J2550" s="2">
        <v>1983</v>
      </c>
      <c r="K2550" s="3">
        <v>32579</v>
      </c>
      <c r="L2550" s="2">
        <v>1</v>
      </c>
      <c r="M2550" s="2" t="s">
        <v>27</v>
      </c>
      <c r="N2550" s="2">
        <v>32</v>
      </c>
      <c r="O2550" s="2">
        <v>24.36</v>
      </c>
      <c r="P2550" s="2">
        <v>32.72</v>
      </c>
      <c r="Q2550" s="2">
        <v>95.25</v>
      </c>
      <c r="R2550" s="2">
        <v>195.58</v>
      </c>
      <c r="S2550" s="2">
        <v>195.58</v>
      </c>
      <c r="T2550" s="2">
        <v>24.9</v>
      </c>
      <c r="U2550" s="2">
        <v>94</v>
      </c>
      <c r="V2550" s="2" t="s">
        <v>28</v>
      </c>
      <c r="W2550" s="2" t="s">
        <v>4402</v>
      </c>
      <c r="X2550" s="2" t="s">
        <v>4505</v>
      </c>
      <c r="Y2550" s="2" t="s">
        <v>4669</v>
      </c>
      <c r="Z2550" s="2" t="s">
        <v>4902</v>
      </c>
    </row>
    <row r="2551" spans="1:26" x14ac:dyDescent="0.25">
      <c r="A2551">
        <v>2550</v>
      </c>
      <c r="B2551" t="s">
        <v>2571</v>
      </c>
      <c r="C2551" s="1">
        <v>8563</v>
      </c>
      <c r="D2551" t="s">
        <v>23</v>
      </c>
      <c r="E2551" s="2" t="s">
        <v>121</v>
      </c>
      <c r="F2551" s="2" t="s">
        <v>34</v>
      </c>
      <c r="G2551" s="2" t="s">
        <v>30</v>
      </c>
      <c r="H2551" s="3">
        <v>18203</v>
      </c>
      <c r="I2551" s="2">
        <v>1949</v>
      </c>
      <c r="J2551" s="2">
        <v>1951</v>
      </c>
      <c r="K2551" s="3">
        <v>36701</v>
      </c>
      <c r="L2551" s="2">
        <v>1</v>
      </c>
      <c r="M2551" s="2" t="s">
        <v>27</v>
      </c>
      <c r="N2551" s="2">
        <v>77</v>
      </c>
      <c r="O2551" s="2">
        <v>26.39</v>
      </c>
      <c r="P2551" s="2">
        <v>77.040000000000006</v>
      </c>
      <c r="Q2551" s="2">
        <v>99.79</v>
      </c>
      <c r="R2551" s="2">
        <v>195.58</v>
      </c>
      <c r="S2551" s="2">
        <v>195.58</v>
      </c>
      <c r="T2551" s="2">
        <v>26.09</v>
      </c>
      <c r="U2551" s="2">
        <v>131</v>
      </c>
      <c r="V2551" s="2" t="s">
        <v>28</v>
      </c>
      <c r="W2551" s="2" t="s">
        <v>4384</v>
      </c>
      <c r="X2551" s="2" t="s">
        <v>4395</v>
      </c>
      <c r="Y2551" s="2" t="s">
        <v>4421</v>
      </c>
      <c r="Z2551" s="2" t="s">
        <v>4435</v>
      </c>
    </row>
    <row r="2552" spans="1:26" x14ac:dyDescent="0.25">
      <c r="A2552">
        <v>2551</v>
      </c>
      <c r="B2552" t="s">
        <v>2572</v>
      </c>
      <c r="C2552" s="1">
        <v>11201</v>
      </c>
      <c r="D2552" t="s">
        <v>23</v>
      </c>
      <c r="E2552" s="2" t="s">
        <v>169</v>
      </c>
      <c r="F2552" s="2" t="s">
        <v>34</v>
      </c>
      <c r="G2552" s="2" t="s">
        <v>30</v>
      </c>
      <c r="H2552" s="3">
        <v>20760</v>
      </c>
      <c r="I2552" s="2">
        <v>1956</v>
      </c>
      <c r="J2552" s="2">
        <v>1959</v>
      </c>
      <c r="K2552" s="3">
        <v>42238</v>
      </c>
      <c r="L2552" s="2">
        <v>1</v>
      </c>
      <c r="M2552" s="2" t="s">
        <v>27</v>
      </c>
      <c r="N2552" s="2">
        <v>84</v>
      </c>
      <c r="O2552" s="2">
        <v>26.17</v>
      </c>
      <c r="P2552" s="2">
        <v>84.97</v>
      </c>
      <c r="Q2552" s="2">
        <v>86.18</v>
      </c>
      <c r="R2552" s="2">
        <v>195.58</v>
      </c>
      <c r="S2552" s="2">
        <v>195.58</v>
      </c>
      <c r="T2552" s="2">
        <v>22.53</v>
      </c>
      <c r="U2552" s="2">
        <v>157</v>
      </c>
      <c r="V2552" s="2" t="s">
        <v>28</v>
      </c>
      <c r="W2552" s="2" t="s">
        <v>4414</v>
      </c>
      <c r="X2552" s="2" t="s">
        <v>4670</v>
      </c>
      <c r="Y2552" s="2" t="s">
        <v>4416</v>
      </c>
      <c r="Z2552" t="s">
        <v>4897</v>
      </c>
    </row>
    <row r="2553" spans="1:26" x14ac:dyDescent="0.25">
      <c r="A2553">
        <v>2552</v>
      </c>
      <c r="B2553" t="s">
        <v>2573</v>
      </c>
      <c r="C2553" s="1">
        <v>31172</v>
      </c>
      <c r="D2553" t="s">
        <v>85</v>
      </c>
      <c r="E2553" s="2" t="s">
        <v>169</v>
      </c>
      <c r="F2553" s="2" t="s">
        <v>34</v>
      </c>
      <c r="G2553" s="2" t="s">
        <v>26</v>
      </c>
      <c r="H2553" s="3">
        <v>39022</v>
      </c>
      <c r="I2553" s="2">
        <v>2006</v>
      </c>
      <c r="J2553" s="2">
        <v>2020</v>
      </c>
      <c r="K2553" s="3">
        <v>43677</v>
      </c>
      <c r="L2553" s="2">
        <v>0</v>
      </c>
      <c r="M2553" s="2" t="s">
        <v>28</v>
      </c>
      <c r="N2553" s="2">
        <v>34</v>
      </c>
      <c r="O2553" s="2">
        <v>21.49</v>
      </c>
      <c r="P2553" s="2">
        <v>34.24</v>
      </c>
      <c r="Q2553" s="2">
        <v>111.13</v>
      </c>
      <c r="R2553" s="2">
        <v>195.58</v>
      </c>
      <c r="S2553" s="2">
        <v>198.12</v>
      </c>
      <c r="T2553" s="2">
        <v>29.05</v>
      </c>
      <c r="U2553" s="2">
        <v>242</v>
      </c>
      <c r="V2553" s="2" t="s">
        <v>28</v>
      </c>
      <c r="X2553" s="2"/>
      <c r="Y2553" s="2"/>
    </row>
    <row r="2554" spans="1:26" x14ac:dyDescent="0.25">
      <c r="A2554">
        <v>2553</v>
      </c>
      <c r="B2554" t="s">
        <v>2574</v>
      </c>
      <c r="C2554" s="1">
        <v>21904</v>
      </c>
      <c r="D2554" t="s">
        <v>23</v>
      </c>
      <c r="E2554" s="2" t="s">
        <v>1363</v>
      </c>
      <c r="F2554" s="2" t="s">
        <v>34</v>
      </c>
      <c r="G2554" s="2" t="s">
        <v>26</v>
      </c>
      <c r="H2554" s="3">
        <v>30256</v>
      </c>
      <c r="I2554" s="2">
        <v>1982</v>
      </c>
      <c r="J2554" s="2">
        <v>1993</v>
      </c>
      <c r="K2554" s="3">
        <v>43677</v>
      </c>
      <c r="L2554" s="2">
        <v>0</v>
      </c>
      <c r="M2554" s="2" t="s">
        <v>28</v>
      </c>
      <c r="N2554" s="2">
        <v>59</v>
      </c>
      <c r="O2554" s="2">
        <v>22.87</v>
      </c>
      <c r="P2554" s="2">
        <v>59.61</v>
      </c>
      <c r="Q2554" s="2">
        <v>87.54</v>
      </c>
      <c r="R2554" s="2">
        <v>195.58</v>
      </c>
      <c r="S2554" s="2">
        <v>195.58</v>
      </c>
      <c r="T2554" s="2">
        <v>22.89</v>
      </c>
      <c r="U2554" s="2">
        <v>756</v>
      </c>
      <c r="V2554" s="2" t="s">
        <v>28</v>
      </c>
      <c r="X2554" s="2"/>
      <c r="Y2554" s="2"/>
    </row>
    <row r="2555" spans="1:26" x14ac:dyDescent="0.25">
      <c r="A2555">
        <v>2554</v>
      </c>
      <c r="B2555" t="s">
        <v>2575</v>
      </c>
      <c r="C2555" s="1">
        <v>21711</v>
      </c>
      <c r="D2555" t="s">
        <v>23</v>
      </c>
      <c r="E2555" s="2" t="s">
        <v>772</v>
      </c>
      <c r="F2555" s="2" t="s">
        <v>34</v>
      </c>
      <c r="G2555" s="2" t="s">
        <v>26</v>
      </c>
      <c r="H2555" s="3">
        <v>29891</v>
      </c>
      <c r="I2555" s="2">
        <v>1981</v>
      </c>
      <c r="J2555" s="2">
        <v>1989</v>
      </c>
      <c r="K2555" s="3">
        <v>43677</v>
      </c>
      <c r="L2555" s="2">
        <v>0</v>
      </c>
      <c r="M2555" s="2" t="s">
        <v>28</v>
      </c>
      <c r="N2555" s="2">
        <v>60</v>
      </c>
      <c r="O2555" s="2">
        <v>22.4</v>
      </c>
      <c r="P2555" s="2">
        <v>60.14</v>
      </c>
      <c r="Q2555" s="2">
        <v>86.18</v>
      </c>
      <c r="R2555" s="2">
        <v>195.58</v>
      </c>
      <c r="S2555" s="2">
        <v>195.58</v>
      </c>
      <c r="T2555" s="2">
        <v>22.53</v>
      </c>
      <c r="U2555" s="2">
        <v>505</v>
      </c>
      <c r="V2555" s="2" t="s">
        <v>28</v>
      </c>
      <c r="X2555" s="2"/>
      <c r="Y2555" s="2"/>
    </row>
    <row r="2556" spans="1:26" x14ac:dyDescent="0.25">
      <c r="A2556">
        <v>2555</v>
      </c>
      <c r="B2556" t="s">
        <v>2576</v>
      </c>
      <c r="C2556" s="1">
        <v>14401</v>
      </c>
      <c r="D2556" t="s">
        <v>23</v>
      </c>
      <c r="E2556" s="2" t="s">
        <v>772</v>
      </c>
      <c r="F2556" s="2" t="s">
        <v>34</v>
      </c>
      <c r="G2556" s="2" t="s">
        <v>30</v>
      </c>
      <c r="H2556" s="3">
        <v>22586</v>
      </c>
      <c r="I2556" s="2">
        <v>1961</v>
      </c>
      <c r="J2556" s="2">
        <v>1962</v>
      </c>
      <c r="K2556" s="3">
        <v>41399</v>
      </c>
      <c r="L2556" s="2">
        <v>1</v>
      </c>
      <c r="M2556" s="2" t="s">
        <v>27</v>
      </c>
      <c r="N2556" s="2">
        <v>73</v>
      </c>
      <c r="O2556" s="2">
        <v>22.41</v>
      </c>
      <c r="P2556" s="2">
        <v>73.92</v>
      </c>
      <c r="Q2556" s="2">
        <v>90.72</v>
      </c>
      <c r="R2556" s="2">
        <v>195.58</v>
      </c>
      <c r="S2556" s="2">
        <v>195.58</v>
      </c>
      <c r="T2556" s="2">
        <v>23.72</v>
      </c>
      <c r="U2556" s="2">
        <v>42</v>
      </c>
      <c r="V2556" s="2" t="s">
        <v>28</v>
      </c>
      <c r="X2556" s="2" t="s">
        <v>4671</v>
      </c>
      <c r="Y2556" s="2" t="s">
        <v>4401</v>
      </c>
      <c r="Z2556" s="2" t="s">
        <v>4469</v>
      </c>
    </row>
    <row r="2557" spans="1:26" x14ac:dyDescent="0.25">
      <c r="A2557">
        <v>2556</v>
      </c>
      <c r="B2557" t="s">
        <v>2577</v>
      </c>
      <c r="C2557" s="1">
        <v>30814</v>
      </c>
      <c r="D2557" t="s">
        <v>23</v>
      </c>
      <c r="E2557" s="2" t="s">
        <v>1363</v>
      </c>
      <c r="F2557" s="2" t="s">
        <v>25</v>
      </c>
      <c r="G2557" s="2" t="s">
        <v>30</v>
      </c>
      <c r="H2557" s="3">
        <v>39753</v>
      </c>
      <c r="I2557" s="2">
        <v>2008</v>
      </c>
      <c r="J2557" s="2">
        <v>2010</v>
      </c>
      <c r="K2557" s="3">
        <v>43677</v>
      </c>
      <c r="L2557" s="2">
        <v>0</v>
      </c>
      <c r="M2557" s="2" t="s">
        <v>28</v>
      </c>
      <c r="N2557" s="2">
        <v>35</v>
      </c>
      <c r="O2557" s="2">
        <v>24.47</v>
      </c>
      <c r="P2557" s="2">
        <v>35.22</v>
      </c>
      <c r="Q2557" s="2">
        <v>83.01</v>
      </c>
      <c r="R2557" s="2">
        <v>195.58</v>
      </c>
      <c r="S2557" s="2">
        <v>195.58</v>
      </c>
      <c r="T2557" s="2">
        <v>21.7</v>
      </c>
      <c r="U2557" s="2">
        <v>85</v>
      </c>
      <c r="V2557" s="2" t="s">
        <v>28</v>
      </c>
      <c r="X2557" s="2"/>
      <c r="Y2557" s="2"/>
    </row>
    <row r="2558" spans="1:26" x14ac:dyDescent="0.25">
      <c r="A2558">
        <v>2557</v>
      </c>
      <c r="B2558" t="s">
        <v>2578</v>
      </c>
      <c r="C2558" s="1">
        <v>15759</v>
      </c>
      <c r="D2558" t="s">
        <v>23</v>
      </c>
      <c r="E2558" s="2" t="s">
        <v>772</v>
      </c>
      <c r="F2558" s="2" t="s">
        <v>34</v>
      </c>
      <c r="G2558" s="2" t="s">
        <v>30</v>
      </c>
      <c r="H2558" s="3">
        <v>24047</v>
      </c>
      <c r="I2558" s="2">
        <v>1965</v>
      </c>
      <c r="J2558" s="2">
        <v>1977</v>
      </c>
      <c r="K2558" s="3">
        <v>43677</v>
      </c>
      <c r="L2558" s="2">
        <v>0</v>
      </c>
      <c r="M2558" s="2" t="s">
        <v>28</v>
      </c>
      <c r="N2558" s="2">
        <v>76</v>
      </c>
      <c r="O2558" s="2">
        <v>22.69</v>
      </c>
      <c r="P2558" s="2">
        <v>76.44</v>
      </c>
      <c r="Q2558" s="2">
        <v>95.25</v>
      </c>
      <c r="R2558" s="2">
        <v>195.58</v>
      </c>
      <c r="S2558" s="2">
        <v>195.58</v>
      </c>
      <c r="T2558" s="2">
        <v>24.9</v>
      </c>
      <c r="U2558" s="2">
        <v>921</v>
      </c>
      <c r="V2558" s="2" t="s">
        <v>28</v>
      </c>
      <c r="X2558" s="2"/>
      <c r="Y2558" s="2"/>
    </row>
    <row r="2559" spans="1:26" x14ac:dyDescent="0.25">
      <c r="A2559">
        <v>2558</v>
      </c>
      <c r="B2559" t="s">
        <v>2579</v>
      </c>
      <c r="C2559" s="1">
        <v>15759</v>
      </c>
      <c r="D2559" t="s">
        <v>23</v>
      </c>
      <c r="E2559" s="2" t="s">
        <v>280</v>
      </c>
      <c r="F2559" s="2" t="s">
        <v>34</v>
      </c>
      <c r="G2559" s="2" t="s">
        <v>30</v>
      </c>
      <c r="H2559" s="3">
        <v>24047</v>
      </c>
      <c r="I2559" s="2">
        <v>1965</v>
      </c>
      <c r="J2559" s="2">
        <v>1977</v>
      </c>
      <c r="K2559" s="3">
        <v>43677</v>
      </c>
      <c r="L2559" s="2">
        <v>0</v>
      </c>
      <c r="M2559" s="2" t="s">
        <v>28</v>
      </c>
      <c r="N2559" s="2">
        <v>76</v>
      </c>
      <c r="O2559" s="2">
        <v>22.69</v>
      </c>
      <c r="P2559" s="2">
        <v>76.44</v>
      </c>
      <c r="Q2559" s="2">
        <v>91.63</v>
      </c>
      <c r="R2559" s="2">
        <v>195.58</v>
      </c>
      <c r="S2559" s="2">
        <v>195.58</v>
      </c>
      <c r="T2559" s="2">
        <v>23.95</v>
      </c>
      <c r="U2559" s="2">
        <v>929</v>
      </c>
      <c r="V2559" s="2" t="s">
        <v>28</v>
      </c>
      <c r="X2559" s="2"/>
      <c r="Y2559" s="2"/>
    </row>
    <row r="2560" spans="1:26" x14ac:dyDescent="0.25">
      <c r="A2560">
        <v>2559</v>
      </c>
      <c r="B2560" t="s">
        <v>2580</v>
      </c>
      <c r="C2560" s="1">
        <v>26754</v>
      </c>
      <c r="D2560" t="s">
        <v>23</v>
      </c>
      <c r="E2560" s="2" t="s">
        <v>1363</v>
      </c>
      <c r="F2560" s="2" t="s">
        <v>34</v>
      </c>
      <c r="G2560" s="2" t="s">
        <v>26</v>
      </c>
      <c r="H2560" s="3">
        <v>36831</v>
      </c>
      <c r="I2560" s="2">
        <v>2000</v>
      </c>
      <c r="J2560" s="2">
        <v>2001</v>
      </c>
      <c r="K2560" s="3">
        <v>43677</v>
      </c>
      <c r="L2560" s="2">
        <v>0</v>
      </c>
      <c r="M2560" s="2" t="s">
        <v>28</v>
      </c>
      <c r="N2560" s="2">
        <v>46</v>
      </c>
      <c r="O2560" s="2">
        <v>27.59</v>
      </c>
      <c r="P2560" s="2">
        <v>46.33</v>
      </c>
      <c r="Q2560" s="2">
        <v>90.72</v>
      </c>
      <c r="R2560" s="2">
        <v>195.58</v>
      </c>
      <c r="S2560" s="2">
        <v>195.58</v>
      </c>
      <c r="T2560" s="2">
        <v>23.72</v>
      </c>
      <c r="U2560" s="2">
        <v>22</v>
      </c>
      <c r="V2560" s="2" t="s">
        <v>28</v>
      </c>
      <c r="X2560" s="2"/>
      <c r="Y2560" s="2"/>
    </row>
    <row r="2561" spans="1:26" x14ac:dyDescent="0.25">
      <c r="A2561">
        <v>2560</v>
      </c>
      <c r="B2561" t="s">
        <v>2581</v>
      </c>
      <c r="C2561" s="1">
        <v>31249</v>
      </c>
      <c r="D2561" t="s">
        <v>23</v>
      </c>
      <c r="E2561" s="2" t="s">
        <v>1363</v>
      </c>
      <c r="F2561" s="2" t="s">
        <v>34</v>
      </c>
      <c r="G2561" s="2" t="s">
        <v>26</v>
      </c>
      <c r="H2561" s="3">
        <v>38657</v>
      </c>
      <c r="I2561" s="2">
        <v>2005</v>
      </c>
      <c r="J2561" s="2">
        <v>2012</v>
      </c>
      <c r="K2561" s="3">
        <v>43677</v>
      </c>
      <c r="L2561" s="2">
        <v>0</v>
      </c>
      <c r="M2561" s="2" t="s">
        <v>28</v>
      </c>
      <c r="N2561" s="2">
        <v>34</v>
      </c>
      <c r="O2561" s="2">
        <v>20.28</v>
      </c>
      <c r="P2561" s="2">
        <v>34.03</v>
      </c>
      <c r="Q2561" s="2">
        <v>95.25</v>
      </c>
      <c r="R2561" s="2">
        <v>195.58</v>
      </c>
      <c r="S2561" s="2">
        <v>195.58</v>
      </c>
      <c r="T2561" s="2">
        <v>24.9</v>
      </c>
      <c r="U2561" s="2">
        <v>200</v>
      </c>
      <c r="V2561" s="2" t="s">
        <v>28</v>
      </c>
      <c r="X2561" s="2"/>
      <c r="Y2561" s="2"/>
    </row>
    <row r="2562" spans="1:26" x14ac:dyDescent="0.25">
      <c r="A2562">
        <v>2561</v>
      </c>
      <c r="B2562" t="s">
        <v>2582</v>
      </c>
      <c r="C2562" s="1">
        <v>23062</v>
      </c>
      <c r="D2562" t="s">
        <v>23</v>
      </c>
      <c r="E2562" s="2" t="s">
        <v>1363</v>
      </c>
      <c r="F2562" s="2" t="s">
        <v>34</v>
      </c>
      <c r="G2562" s="2" t="s">
        <v>26</v>
      </c>
      <c r="H2562" s="3">
        <v>32082</v>
      </c>
      <c r="I2562" s="2">
        <v>1987</v>
      </c>
      <c r="J2562" s="2">
        <v>1991</v>
      </c>
      <c r="K2562" s="3">
        <v>43677</v>
      </c>
      <c r="L2562" s="2">
        <v>0</v>
      </c>
      <c r="M2562" s="2" t="s">
        <v>28</v>
      </c>
      <c r="N2562" s="2">
        <v>56</v>
      </c>
      <c r="O2562" s="2">
        <v>24.7</v>
      </c>
      <c r="P2562" s="2">
        <v>56.44</v>
      </c>
      <c r="Q2562" s="2">
        <v>83.91</v>
      </c>
      <c r="R2562" s="2">
        <v>195.58</v>
      </c>
      <c r="S2562" s="2">
        <v>195.58</v>
      </c>
      <c r="T2562" s="2">
        <v>21.94</v>
      </c>
      <c r="U2562" s="2">
        <v>53</v>
      </c>
      <c r="V2562" s="2" t="s">
        <v>28</v>
      </c>
      <c r="X2562" s="2"/>
      <c r="Y2562" s="2"/>
    </row>
    <row r="2563" spans="1:26" x14ac:dyDescent="0.25">
      <c r="A2563">
        <v>2562</v>
      </c>
      <c r="B2563" t="s">
        <v>2583</v>
      </c>
      <c r="C2563" s="1">
        <v>13397</v>
      </c>
      <c r="D2563" t="s">
        <v>23</v>
      </c>
      <c r="E2563" s="2" t="s">
        <v>280</v>
      </c>
      <c r="F2563" s="2" t="s">
        <v>34</v>
      </c>
      <c r="G2563" s="2" t="s">
        <v>26</v>
      </c>
      <c r="H2563" s="3">
        <v>22951</v>
      </c>
      <c r="I2563" s="2">
        <v>1962</v>
      </c>
      <c r="J2563" s="2">
        <v>1967</v>
      </c>
      <c r="K2563" s="3">
        <v>37351</v>
      </c>
      <c r="L2563" s="2">
        <v>1</v>
      </c>
      <c r="M2563" s="2" t="s">
        <v>27</v>
      </c>
      <c r="N2563" s="2">
        <v>65</v>
      </c>
      <c r="O2563" s="2">
        <v>26.16</v>
      </c>
      <c r="P2563" s="2">
        <v>65.58</v>
      </c>
      <c r="Q2563" s="2">
        <v>90.72</v>
      </c>
      <c r="R2563" s="2">
        <v>195.58</v>
      </c>
      <c r="S2563" s="2">
        <v>195.58</v>
      </c>
      <c r="T2563" s="2">
        <v>23.72</v>
      </c>
      <c r="U2563" s="2">
        <v>288</v>
      </c>
      <c r="V2563" s="2" t="s">
        <v>28</v>
      </c>
      <c r="W2563" s="2" t="s">
        <v>4395</v>
      </c>
      <c r="X2563" s="2" t="s">
        <v>4672</v>
      </c>
      <c r="Y2563" s="2" t="s">
        <v>4673</v>
      </c>
      <c r="Z2563" s="2" t="s">
        <v>4435</v>
      </c>
    </row>
    <row r="2564" spans="1:26" x14ac:dyDescent="0.25">
      <c r="A2564">
        <v>2563</v>
      </c>
      <c r="B2564" t="s">
        <v>2584</v>
      </c>
      <c r="C2564" s="1">
        <v>15055</v>
      </c>
      <c r="D2564" t="s">
        <v>23</v>
      </c>
      <c r="E2564" s="2" t="s">
        <v>772</v>
      </c>
      <c r="F2564" s="2" t="s">
        <v>34</v>
      </c>
      <c r="G2564" s="2" t="s">
        <v>26</v>
      </c>
      <c r="H2564" s="3">
        <v>24047</v>
      </c>
      <c r="I2564" s="2">
        <v>1965</v>
      </c>
      <c r="J2564" s="2">
        <v>1969</v>
      </c>
      <c r="K2564" s="3">
        <v>38601</v>
      </c>
      <c r="L2564" s="2">
        <v>1</v>
      </c>
      <c r="M2564" s="2" t="s">
        <v>27</v>
      </c>
      <c r="N2564" s="2">
        <v>64</v>
      </c>
      <c r="O2564" s="2">
        <v>24.62</v>
      </c>
      <c r="P2564" s="2">
        <v>64.47</v>
      </c>
      <c r="Q2564" s="2">
        <v>90.72</v>
      </c>
      <c r="R2564" s="2">
        <v>195.58</v>
      </c>
      <c r="S2564" s="2">
        <v>195.58</v>
      </c>
      <c r="T2564" s="2">
        <v>23.72</v>
      </c>
      <c r="U2564" s="2">
        <v>157</v>
      </c>
      <c r="V2564" s="2" t="s">
        <v>28</v>
      </c>
      <c r="W2564" s="2" t="s">
        <v>4384</v>
      </c>
      <c r="X2564" s="2" t="s">
        <v>4657</v>
      </c>
      <c r="Y2564" s="2" t="s">
        <v>4386</v>
      </c>
      <c r="Z2564" s="2" t="s">
        <v>4896</v>
      </c>
    </row>
    <row r="2565" spans="1:26" x14ac:dyDescent="0.25">
      <c r="A2565">
        <v>2564</v>
      </c>
      <c r="B2565" t="s">
        <v>2585</v>
      </c>
      <c r="C2565" s="1">
        <v>21753</v>
      </c>
      <c r="D2565" t="s">
        <v>23</v>
      </c>
      <c r="E2565" s="2" t="s">
        <v>1363</v>
      </c>
      <c r="F2565" s="2" t="s">
        <v>34</v>
      </c>
      <c r="G2565" s="2" t="s">
        <v>26</v>
      </c>
      <c r="H2565" s="3">
        <v>30256</v>
      </c>
      <c r="I2565" s="2">
        <v>1982</v>
      </c>
      <c r="J2565" s="2">
        <v>1986</v>
      </c>
      <c r="K2565" s="3">
        <v>43677</v>
      </c>
      <c r="L2565" s="2">
        <v>0</v>
      </c>
      <c r="M2565" s="2" t="s">
        <v>28</v>
      </c>
      <c r="N2565" s="2">
        <v>60</v>
      </c>
      <c r="O2565" s="2">
        <v>23.28</v>
      </c>
      <c r="P2565" s="2">
        <v>60.02</v>
      </c>
      <c r="Q2565" s="2">
        <v>88.45</v>
      </c>
      <c r="R2565" s="2">
        <v>195.58</v>
      </c>
      <c r="S2565" s="2">
        <v>195.58</v>
      </c>
      <c r="T2565" s="2">
        <v>23.12</v>
      </c>
      <c r="U2565" s="2">
        <v>169</v>
      </c>
      <c r="V2565" s="2" t="s">
        <v>28</v>
      </c>
      <c r="X2565" s="2"/>
      <c r="Y2565" s="2"/>
    </row>
    <row r="2566" spans="1:26" x14ac:dyDescent="0.25">
      <c r="A2566">
        <v>2565</v>
      </c>
      <c r="B2566" t="s">
        <v>2586</v>
      </c>
      <c r="C2566" s="1">
        <v>28031</v>
      </c>
      <c r="D2566" t="s">
        <v>23</v>
      </c>
      <c r="E2566" s="2" t="s">
        <v>772</v>
      </c>
      <c r="F2566" s="2" t="s">
        <v>34</v>
      </c>
      <c r="G2566" s="2" t="s">
        <v>26</v>
      </c>
      <c r="H2566" s="3">
        <v>36100</v>
      </c>
      <c r="I2566" s="2">
        <v>1998</v>
      </c>
      <c r="J2566" s="2">
        <v>2008</v>
      </c>
      <c r="K2566" s="3">
        <v>43677</v>
      </c>
      <c r="L2566" s="2">
        <v>0</v>
      </c>
      <c r="M2566" s="2" t="s">
        <v>28</v>
      </c>
      <c r="N2566" s="2">
        <v>42</v>
      </c>
      <c r="O2566" s="2">
        <v>22.09</v>
      </c>
      <c r="P2566" s="2">
        <v>42.84</v>
      </c>
      <c r="Q2566" s="2">
        <v>95.25</v>
      </c>
      <c r="R2566" s="2">
        <v>195.58</v>
      </c>
      <c r="S2566" s="2">
        <v>195.58</v>
      </c>
      <c r="T2566" s="2">
        <v>24.9</v>
      </c>
      <c r="U2566" s="2">
        <v>591</v>
      </c>
      <c r="V2566" s="2" t="s">
        <v>28</v>
      </c>
      <c r="X2566" s="2"/>
      <c r="Y2566" s="2"/>
    </row>
    <row r="2567" spans="1:26" x14ac:dyDescent="0.25">
      <c r="A2567">
        <v>2566</v>
      </c>
      <c r="B2567" t="s">
        <v>2587</v>
      </c>
      <c r="C2567" s="1">
        <v>27236</v>
      </c>
      <c r="D2567" t="s">
        <v>23</v>
      </c>
      <c r="E2567" s="2" t="s">
        <v>169</v>
      </c>
      <c r="F2567" s="2" t="s">
        <v>34</v>
      </c>
      <c r="G2567" s="2" t="s">
        <v>26</v>
      </c>
      <c r="H2567" s="3">
        <v>35735</v>
      </c>
      <c r="I2567" s="2">
        <v>1997</v>
      </c>
      <c r="J2567" s="2">
        <v>1998</v>
      </c>
      <c r="K2567" s="3">
        <v>43677</v>
      </c>
      <c r="L2567" s="2">
        <v>0</v>
      </c>
      <c r="M2567" s="2" t="s">
        <v>28</v>
      </c>
      <c r="N2567" s="2">
        <v>45</v>
      </c>
      <c r="O2567" s="2">
        <v>23.27</v>
      </c>
      <c r="P2567" s="2">
        <v>45.01</v>
      </c>
      <c r="Q2567" s="2">
        <v>104.33</v>
      </c>
      <c r="R2567" s="2">
        <v>195.58</v>
      </c>
      <c r="S2567" s="2">
        <v>195.58</v>
      </c>
      <c r="T2567" s="2">
        <v>27.27</v>
      </c>
      <c r="U2567" s="2">
        <v>39</v>
      </c>
      <c r="V2567" s="2" t="s">
        <v>28</v>
      </c>
      <c r="X2567" s="2"/>
      <c r="Y2567" s="2"/>
    </row>
    <row r="2568" spans="1:26" x14ac:dyDescent="0.25">
      <c r="A2568">
        <v>2567</v>
      </c>
      <c r="B2568" t="s">
        <v>2588</v>
      </c>
      <c r="C2568" s="1">
        <v>30852</v>
      </c>
      <c r="D2568" t="s">
        <v>23</v>
      </c>
      <c r="E2568" s="2" t="s">
        <v>1363</v>
      </c>
      <c r="F2568" s="2" t="s">
        <v>34</v>
      </c>
      <c r="G2568" s="2" t="s">
        <v>26</v>
      </c>
      <c r="H2568" s="3">
        <v>39387</v>
      </c>
      <c r="I2568" s="2">
        <v>2007</v>
      </c>
      <c r="J2568" s="2">
        <v>2011</v>
      </c>
      <c r="K2568" s="3">
        <v>43677</v>
      </c>
      <c r="L2568" s="2">
        <v>0</v>
      </c>
      <c r="M2568" s="2" t="s">
        <v>28</v>
      </c>
      <c r="N2568" s="2">
        <v>35</v>
      </c>
      <c r="O2568" s="2">
        <v>23.37</v>
      </c>
      <c r="P2568" s="2">
        <v>35.11</v>
      </c>
      <c r="Q2568" s="2">
        <v>95.25</v>
      </c>
      <c r="R2568" s="2">
        <v>195.58</v>
      </c>
      <c r="S2568" s="2">
        <v>195.58</v>
      </c>
      <c r="T2568" s="2">
        <v>24.9</v>
      </c>
      <c r="U2568" s="2">
        <v>162</v>
      </c>
      <c r="V2568" s="2" t="s">
        <v>28</v>
      </c>
      <c r="X2568" s="2"/>
      <c r="Y2568" s="2"/>
    </row>
    <row r="2569" spans="1:26" x14ac:dyDescent="0.25">
      <c r="A2569">
        <v>2568</v>
      </c>
      <c r="B2569" t="s">
        <v>2589</v>
      </c>
      <c r="C2569" s="1">
        <v>16367</v>
      </c>
      <c r="D2569" t="s">
        <v>23</v>
      </c>
      <c r="E2569" s="2" t="s">
        <v>772</v>
      </c>
      <c r="F2569" s="2" t="s">
        <v>34</v>
      </c>
      <c r="G2569" s="2" t="s">
        <v>30</v>
      </c>
      <c r="H2569" s="3">
        <v>24777</v>
      </c>
      <c r="I2569" s="2">
        <v>1967</v>
      </c>
      <c r="J2569" s="2">
        <v>1976</v>
      </c>
      <c r="K2569" s="3">
        <v>43677</v>
      </c>
      <c r="L2569" s="2">
        <v>0</v>
      </c>
      <c r="M2569" s="2" t="s">
        <v>28</v>
      </c>
      <c r="N2569" s="2">
        <v>74</v>
      </c>
      <c r="O2569" s="2">
        <v>23.03</v>
      </c>
      <c r="P2569" s="2">
        <v>74.77</v>
      </c>
      <c r="Q2569" s="2">
        <v>86.18</v>
      </c>
      <c r="R2569" s="2">
        <v>195.58</v>
      </c>
      <c r="S2569" s="2">
        <v>195.58</v>
      </c>
      <c r="T2569" s="2">
        <v>22.53</v>
      </c>
      <c r="U2569" s="2">
        <v>357</v>
      </c>
      <c r="V2569" s="2" t="s">
        <v>28</v>
      </c>
      <c r="X2569" s="2"/>
      <c r="Y2569" s="2"/>
    </row>
    <row r="2570" spans="1:26" x14ac:dyDescent="0.25">
      <c r="A2570">
        <v>2569</v>
      </c>
      <c r="B2570" t="s">
        <v>2590</v>
      </c>
      <c r="C2570" s="1">
        <v>20993</v>
      </c>
      <c r="D2570" t="s">
        <v>23</v>
      </c>
      <c r="E2570" s="2" t="s">
        <v>772</v>
      </c>
      <c r="F2570" s="2" t="s">
        <v>34</v>
      </c>
      <c r="G2570" s="2" t="s">
        <v>26</v>
      </c>
      <c r="H2570" s="3">
        <v>29526</v>
      </c>
      <c r="I2570" s="2">
        <v>1980</v>
      </c>
      <c r="J2570" s="2">
        <v>1982</v>
      </c>
      <c r="K2570" s="3">
        <v>43677</v>
      </c>
      <c r="L2570" s="2">
        <v>0</v>
      </c>
      <c r="M2570" s="2" t="s">
        <v>28</v>
      </c>
      <c r="N2570" s="2">
        <v>62</v>
      </c>
      <c r="O2570" s="2">
        <v>23.36</v>
      </c>
      <c r="P2570" s="2">
        <v>62.11</v>
      </c>
      <c r="Q2570" s="2">
        <v>106.59</v>
      </c>
      <c r="R2570" s="2">
        <v>195.58</v>
      </c>
      <c r="S2570" s="2">
        <v>195.58</v>
      </c>
      <c r="T2570" s="2">
        <v>27.87</v>
      </c>
      <c r="U2570" s="2">
        <v>70</v>
      </c>
      <c r="V2570" s="2" t="s">
        <v>28</v>
      </c>
      <c r="X2570" s="2"/>
      <c r="Y2570" s="2"/>
    </row>
    <row r="2571" spans="1:26" x14ac:dyDescent="0.25">
      <c r="A2571">
        <v>2570</v>
      </c>
      <c r="B2571" t="s">
        <v>2591</v>
      </c>
      <c r="C2571" s="1">
        <v>33237</v>
      </c>
      <c r="D2571" t="s">
        <v>23</v>
      </c>
      <c r="E2571" s="2" t="s">
        <v>1363</v>
      </c>
      <c r="F2571" s="2" t="s">
        <v>34</v>
      </c>
      <c r="G2571" s="2" t="s">
        <v>26</v>
      </c>
      <c r="H2571" s="3">
        <v>41944</v>
      </c>
      <c r="I2571" s="2">
        <v>2014</v>
      </c>
      <c r="J2571" s="2">
        <v>2017</v>
      </c>
      <c r="K2571" s="3">
        <v>43677</v>
      </c>
      <c r="L2571" s="2">
        <v>0</v>
      </c>
      <c r="M2571" s="2" t="s">
        <v>28</v>
      </c>
      <c r="N2571" s="2">
        <v>28</v>
      </c>
      <c r="O2571" s="2">
        <v>23.84</v>
      </c>
      <c r="P2571" s="2">
        <v>28.58</v>
      </c>
      <c r="Q2571" s="2">
        <v>88.45</v>
      </c>
      <c r="R2571" s="2">
        <v>195.58</v>
      </c>
      <c r="S2571" s="2">
        <v>195.58</v>
      </c>
      <c r="T2571" s="2">
        <v>23.12</v>
      </c>
      <c r="U2571" s="2">
        <v>18</v>
      </c>
      <c r="V2571" s="2" t="s">
        <v>28</v>
      </c>
      <c r="X2571" s="2"/>
      <c r="Y2571" s="2"/>
    </row>
    <row r="2572" spans="1:26" x14ac:dyDescent="0.25">
      <c r="A2572">
        <v>2571</v>
      </c>
      <c r="B2572" t="s">
        <v>2592</v>
      </c>
      <c r="C2572" s="1">
        <v>27247</v>
      </c>
      <c r="D2572" t="s">
        <v>23</v>
      </c>
      <c r="E2572" s="2" t="s">
        <v>1363</v>
      </c>
      <c r="F2572" s="2" t="s">
        <v>34</v>
      </c>
      <c r="G2572" s="2" t="s">
        <v>26</v>
      </c>
      <c r="H2572" s="3">
        <v>35735</v>
      </c>
      <c r="I2572" s="2">
        <v>1997</v>
      </c>
      <c r="J2572" s="2">
        <v>2007</v>
      </c>
      <c r="K2572" s="3">
        <v>43677</v>
      </c>
      <c r="L2572" s="2">
        <v>0</v>
      </c>
      <c r="M2572" s="2" t="s">
        <v>28</v>
      </c>
      <c r="N2572" s="2">
        <v>44</v>
      </c>
      <c r="O2572" s="2">
        <v>23.24</v>
      </c>
      <c r="P2572" s="2">
        <v>44.98</v>
      </c>
      <c r="Q2572" s="2">
        <v>83.91</v>
      </c>
      <c r="R2572" s="2">
        <v>195.58</v>
      </c>
      <c r="S2572" s="2">
        <v>195.58</v>
      </c>
      <c r="T2572" s="2">
        <v>21.94</v>
      </c>
      <c r="U2572" s="2">
        <v>460</v>
      </c>
      <c r="V2572" s="2" t="s">
        <v>28</v>
      </c>
      <c r="X2572" s="2"/>
      <c r="Y2572" s="2"/>
    </row>
    <row r="2573" spans="1:26" x14ac:dyDescent="0.25">
      <c r="A2573">
        <v>2572</v>
      </c>
      <c r="B2573" t="s">
        <v>2593</v>
      </c>
      <c r="C2573" s="1">
        <v>32679</v>
      </c>
      <c r="D2573" t="s">
        <v>23</v>
      </c>
      <c r="E2573" s="2" t="s">
        <v>1363</v>
      </c>
      <c r="F2573" s="2" t="s">
        <v>34</v>
      </c>
      <c r="G2573" s="2" t="s">
        <v>26</v>
      </c>
      <c r="H2573" s="3">
        <v>40848</v>
      </c>
      <c r="I2573" s="2">
        <v>2011</v>
      </c>
      <c r="J2573" s="2">
        <v>2016</v>
      </c>
      <c r="K2573" s="3">
        <v>43677</v>
      </c>
      <c r="L2573" s="2">
        <v>0</v>
      </c>
      <c r="M2573" s="2" t="s">
        <v>28</v>
      </c>
      <c r="N2573" s="2">
        <v>30</v>
      </c>
      <c r="O2573" s="2">
        <v>22.37</v>
      </c>
      <c r="P2573" s="2">
        <v>30.11</v>
      </c>
      <c r="Q2573" s="2">
        <v>86.18</v>
      </c>
      <c r="R2573" s="2">
        <v>195.58</v>
      </c>
      <c r="S2573" s="2">
        <v>195.58</v>
      </c>
      <c r="T2573" s="2">
        <v>22.53</v>
      </c>
      <c r="U2573" s="2">
        <v>102</v>
      </c>
      <c r="V2573" s="2" t="s">
        <v>27</v>
      </c>
      <c r="X2573" s="2"/>
      <c r="Y2573" s="2"/>
    </row>
    <row r="2574" spans="1:26" x14ac:dyDescent="0.25">
      <c r="A2574">
        <v>2573</v>
      </c>
      <c r="B2574" t="s">
        <v>2594</v>
      </c>
      <c r="C2574" s="1">
        <v>18385</v>
      </c>
      <c r="D2574" t="s">
        <v>23</v>
      </c>
      <c r="E2574" s="2" t="s">
        <v>280</v>
      </c>
      <c r="F2574" s="2" t="s">
        <v>34</v>
      </c>
      <c r="G2574" s="2" t="s">
        <v>26</v>
      </c>
      <c r="H2574" s="3">
        <v>26238</v>
      </c>
      <c r="I2574" s="2">
        <v>1971</v>
      </c>
      <c r="J2574" s="2">
        <v>1979</v>
      </c>
      <c r="K2574" s="3">
        <v>43677</v>
      </c>
      <c r="L2574" s="2">
        <v>0</v>
      </c>
      <c r="M2574" s="2" t="s">
        <v>28</v>
      </c>
      <c r="N2574" s="2">
        <v>69</v>
      </c>
      <c r="O2574" s="2">
        <v>21.5</v>
      </c>
      <c r="P2574" s="2">
        <v>69.25</v>
      </c>
      <c r="Q2574" s="2">
        <v>97.52</v>
      </c>
      <c r="R2574" s="2">
        <v>195.58</v>
      </c>
      <c r="S2574" s="2">
        <v>195.58</v>
      </c>
      <c r="T2574" s="2">
        <v>25.49</v>
      </c>
      <c r="U2574" s="2">
        <v>642</v>
      </c>
      <c r="V2574" s="2" t="s">
        <v>28</v>
      </c>
      <c r="X2574" s="2"/>
      <c r="Y2574" s="2"/>
    </row>
    <row r="2575" spans="1:26" x14ac:dyDescent="0.25">
      <c r="A2575">
        <v>2574</v>
      </c>
      <c r="B2575" t="s">
        <v>2595</v>
      </c>
      <c r="C2575" s="1">
        <v>20492</v>
      </c>
      <c r="D2575" t="s">
        <v>23</v>
      </c>
      <c r="E2575" s="2" t="s">
        <v>1363</v>
      </c>
      <c r="F2575" s="2" t="s">
        <v>34</v>
      </c>
      <c r="G2575" s="2" t="s">
        <v>26</v>
      </c>
      <c r="H2575" s="3">
        <v>28795</v>
      </c>
      <c r="I2575" s="2">
        <v>1978</v>
      </c>
      <c r="J2575" s="2">
        <v>1980</v>
      </c>
      <c r="K2575" s="3">
        <v>43677</v>
      </c>
      <c r="L2575" s="2">
        <v>0</v>
      </c>
      <c r="M2575" s="2" t="s">
        <v>28</v>
      </c>
      <c r="N2575" s="2">
        <v>63</v>
      </c>
      <c r="O2575" s="2">
        <v>22.73</v>
      </c>
      <c r="P2575" s="2">
        <v>63.48</v>
      </c>
      <c r="Q2575" s="2">
        <v>90.72</v>
      </c>
      <c r="R2575" s="2">
        <v>195.58</v>
      </c>
      <c r="S2575" s="2">
        <v>195.58</v>
      </c>
      <c r="T2575" s="2">
        <v>23.72</v>
      </c>
      <c r="U2575" s="2">
        <v>66</v>
      </c>
      <c r="V2575" s="2" t="s">
        <v>28</v>
      </c>
      <c r="X2575" s="2"/>
      <c r="Y2575" s="2"/>
    </row>
    <row r="2576" spans="1:26" x14ac:dyDescent="0.25">
      <c r="A2576">
        <v>2575</v>
      </c>
      <c r="B2576" t="s">
        <v>2596</v>
      </c>
      <c r="C2576" s="1">
        <v>24353</v>
      </c>
      <c r="D2576" t="s">
        <v>23</v>
      </c>
      <c r="E2576" s="2" t="s">
        <v>772</v>
      </c>
      <c r="F2576" s="2" t="s">
        <v>34</v>
      </c>
      <c r="G2576" s="2" t="s">
        <v>26</v>
      </c>
      <c r="H2576" s="3">
        <v>33178</v>
      </c>
      <c r="I2576" s="2">
        <v>1990</v>
      </c>
      <c r="J2576" s="2">
        <v>1993</v>
      </c>
      <c r="K2576" s="3">
        <v>43677</v>
      </c>
      <c r="L2576" s="2">
        <v>0</v>
      </c>
      <c r="M2576" s="2" t="s">
        <v>28</v>
      </c>
      <c r="N2576" s="2">
        <v>52</v>
      </c>
      <c r="O2576" s="2">
        <v>24.16</v>
      </c>
      <c r="P2576" s="2">
        <v>52.91</v>
      </c>
      <c r="Q2576" s="2">
        <v>95.25</v>
      </c>
      <c r="R2576" s="2">
        <v>195.58</v>
      </c>
      <c r="S2576" s="2">
        <v>195.58</v>
      </c>
      <c r="T2576" s="2">
        <v>24.9</v>
      </c>
      <c r="U2576" s="2">
        <v>122</v>
      </c>
      <c r="V2576" s="2" t="s">
        <v>28</v>
      </c>
      <c r="X2576" s="2"/>
      <c r="Y2576" s="2"/>
    </row>
    <row r="2577" spans="1:26" x14ac:dyDescent="0.25">
      <c r="A2577">
        <v>2576</v>
      </c>
      <c r="B2577" t="s">
        <v>2597</v>
      </c>
      <c r="C2577" s="1">
        <v>23360</v>
      </c>
      <c r="D2577" t="s">
        <v>23</v>
      </c>
      <c r="E2577" s="2" t="s">
        <v>772</v>
      </c>
      <c r="F2577" s="2" t="s">
        <v>34</v>
      </c>
      <c r="G2577" s="2" t="s">
        <v>26</v>
      </c>
      <c r="H2577" s="3">
        <v>31717</v>
      </c>
      <c r="I2577" s="2">
        <v>1986</v>
      </c>
      <c r="J2577" s="2">
        <v>2001</v>
      </c>
      <c r="K2577" s="3">
        <v>43677</v>
      </c>
      <c r="L2577" s="2">
        <v>0</v>
      </c>
      <c r="M2577" s="2" t="s">
        <v>28</v>
      </c>
      <c r="N2577" s="2">
        <v>55</v>
      </c>
      <c r="O2577" s="2">
        <v>22.88</v>
      </c>
      <c r="P2577" s="2">
        <v>55.62</v>
      </c>
      <c r="Q2577" s="2">
        <v>83.91</v>
      </c>
      <c r="R2577" s="2">
        <v>195.58</v>
      </c>
      <c r="S2577" s="2">
        <v>195.58</v>
      </c>
      <c r="T2577" s="2">
        <v>21.94</v>
      </c>
      <c r="U2577" s="2">
        <v>740</v>
      </c>
      <c r="V2577" s="2" t="s">
        <v>28</v>
      </c>
      <c r="X2577" s="2"/>
      <c r="Y2577" s="2"/>
    </row>
    <row r="2578" spans="1:26" x14ac:dyDescent="0.25">
      <c r="A2578">
        <v>2577</v>
      </c>
      <c r="B2578" t="s">
        <v>2598</v>
      </c>
      <c r="C2578" s="1">
        <v>17229</v>
      </c>
      <c r="D2578" t="s">
        <v>23</v>
      </c>
      <c r="E2578" s="2" t="s">
        <v>169</v>
      </c>
      <c r="F2578" s="2" t="s">
        <v>34</v>
      </c>
      <c r="G2578" s="2" t="s">
        <v>26</v>
      </c>
      <c r="H2578" s="3">
        <v>28065</v>
      </c>
      <c r="I2578" s="2">
        <v>1976</v>
      </c>
      <c r="J2578" s="2">
        <v>1978</v>
      </c>
      <c r="K2578" s="3">
        <v>43677</v>
      </c>
      <c r="L2578" s="2">
        <v>0</v>
      </c>
      <c r="M2578" s="2" t="s">
        <v>28</v>
      </c>
      <c r="N2578" s="2">
        <v>72</v>
      </c>
      <c r="O2578" s="2">
        <v>29.67</v>
      </c>
      <c r="P2578" s="2">
        <v>72.41</v>
      </c>
      <c r="Q2578" s="2">
        <v>95.25</v>
      </c>
      <c r="R2578" s="2">
        <v>195.58</v>
      </c>
      <c r="S2578" s="2">
        <v>195.58</v>
      </c>
      <c r="T2578" s="2">
        <v>24.9</v>
      </c>
      <c r="U2578" s="2">
        <v>77</v>
      </c>
      <c r="V2578" s="2" t="s">
        <v>28</v>
      </c>
      <c r="X2578" s="2"/>
      <c r="Y2578" s="2"/>
    </row>
    <row r="2579" spans="1:26" x14ac:dyDescent="0.25">
      <c r="A2579">
        <v>2578</v>
      </c>
      <c r="B2579" t="s">
        <v>2599</v>
      </c>
      <c r="C2579" s="1">
        <v>21268</v>
      </c>
      <c r="D2579" t="s">
        <v>23</v>
      </c>
      <c r="E2579" s="2" t="s">
        <v>772</v>
      </c>
      <c r="F2579" s="2" t="s">
        <v>34</v>
      </c>
      <c r="G2579" s="2" t="s">
        <v>26</v>
      </c>
      <c r="H2579" s="3">
        <v>29526</v>
      </c>
      <c r="I2579" s="2">
        <v>1980</v>
      </c>
      <c r="J2579" s="2">
        <v>1991</v>
      </c>
      <c r="K2579" s="3">
        <v>43677</v>
      </c>
      <c r="L2579" s="2">
        <v>0</v>
      </c>
      <c r="M2579" s="2" t="s">
        <v>28</v>
      </c>
      <c r="N2579" s="2">
        <v>61</v>
      </c>
      <c r="O2579" s="2">
        <v>22.61</v>
      </c>
      <c r="P2579" s="2">
        <v>61.35</v>
      </c>
      <c r="Q2579" s="2">
        <v>88.45</v>
      </c>
      <c r="R2579" s="2">
        <v>195.58</v>
      </c>
      <c r="S2579" s="2">
        <v>195.58</v>
      </c>
      <c r="T2579" s="2">
        <v>23.12</v>
      </c>
      <c r="U2579" s="2">
        <v>786</v>
      </c>
      <c r="V2579" s="2" t="s">
        <v>28</v>
      </c>
      <c r="X2579" s="2"/>
      <c r="Y2579" s="2"/>
    </row>
    <row r="2580" spans="1:26" x14ac:dyDescent="0.25">
      <c r="A2580">
        <v>2579</v>
      </c>
      <c r="B2580" t="s">
        <v>2600</v>
      </c>
      <c r="C2580" s="1">
        <v>21202</v>
      </c>
      <c r="D2580" t="s">
        <v>23</v>
      </c>
      <c r="E2580" s="2" t="s">
        <v>1363</v>
      </c>
      <c r="F2580" s="2" t="s">
        <v>34</v>
      </c>
      <c r="G2580" s="2" t="s">
        <v>26</v>
      </c>
      <c r="H2580" s="3">
        <v>29526</v>
      </c>
      <c r="I2580" s="2">
        <v>1980</v>
      </c>
      <c r="J2580" s="2">
        <v>1982</v>
      </c>
      <c r="K2580" s="3">
        <v>43677</v>
      </c>
      <c r="L2580" s="2">
        <v>0</v>
      </c>
      <c r="M2580" s="2" t="s">
        <v>28</v>
      </c>
      <c r="N2580" s="2">
        <v>61</v>
      </c>
      <c r="O2580" s="2">
        <v>22.79</v>
      </c>
      <c r="P2580" s="2">
        <v>61.53</v>
      </c>
      <c r="Q2580" s="2">
        <v>88.45</v>
      </c>
      <c r="R2580" s="2">
        <v>195.58</v>
      </c>
      <c r="S2580" s="2">
        <v>195.58</v>
      </c>
      <c r="T2580" s="2">
        <v>23.12</v>
      </c>
      <c r="U2580" s="2">
        <v>69</v>
      </c>
      <c r="V2580" s="2" t="s">
        <v>28</v>
      </c>
      <c r="X2580" s="2"/>
      <c r="Y2580" s="2"/>
    </row>
    <row r="2581" spans="1:26" x14ac:dyDescent="0.25">
      <c r="A2581">
        <v>2580</v>
      </c>
      <c r="B2581" t="s">
        <v>2601</v>
      </c>
      <c r="C2581" s="1">
        <v>10535</v>
      </c>
      <c r="D2581" t="s">
        <v>23</v>
      </c>
      <c r="E2581" s="2" t="s">
        <v>4373</v>
      </c>
      <c r="F2581" s="2" t="s">
        <v>34</v>
      </c>
      <c r="G2581" s="2" t="s">
        <v>30</v>
      </c>
      <c r="H2581" s="3">
        <v>19664</v>
      </c>
      <c r="I2581" s="2">
        <v>1953</v>
      </c>
      <c r="J2581" s="2">
        <v>1960</v>
      </c>
      <c r="K2581" s="3">
        <v>38212</v>
      </c>
      <c r="L2581" s="2">
        <v>1</v>
      </c>
      <c r="M2581" s="2" t="s">
        <v>27</v>
      </c>
      <c r="N2581" s="2">
        <v>75</v>
      </c>
      <c r="O2581" s="2">
        <v>24.99</v>
      </c>
      <c r="P2581" s="2">
        <v>75.78</v>
      </c>
      <c r="Q2581" s="2">
        <v>86.18</v>
      </c>
      <c r="R2581" s="2">
        <v>195.58</v>
      </c>
      <c r="S2581" s="2">
        <v>195.58</v>
      </c>
      <c r="T2581" s="2">
        <v>22.53</v>
      </c>
      <c r="U2581" s="2">
        <v>472</v>
      </c>
      <c r="V2581" s="2" t="s">
        <v>28</v>
      </c>
      <c r="X2581" s="2" t="s">
        <v>4674</v>
      </c>
      <c r="Y2581" s="2" t="s">
        <v>4675</v>
      </c>
      <c r="Z2581" s="2" t="s">
        <v>4901</v>
      </c>
    </row>
    <row r="2582" spans="1:26" x14ac:dyDescent="0.25">
      <c r="A2582">
        <v>2581</v>
      </c>
      <c r="B2582" t="s">
        <v>2602</v>
      </c>
      <c r="C2582" s="1">
        <v>23227</v>
      </c>
      <c r="D2582" t="s">
        <v>23</v>
      </c>
      <c r="E2582" s="2" t="s">
        <v>20</v>
      </c>
      <c r="F2582" s="2" t="s">
        <v>34</v>
      </c>
      <c r="G2582" s="2" t="s">
        <v>26</v>
      </c>
      <c r="H2582" s="3">
        <v>31717</v>
      </c>
      <c r="I2582" s="2">
        <v>1986</v>
      </c>
      <c r="J2582" s="2">
        <v>1987</v>
      </c>
      <c r="K2582" s="3">
        <v>43677</v>
      </c>
      <c r="L2582" s="2">
        <v>0</v>
      </c>
      <c r="M2582" s="2" t="s">
        <v>28</v>
      </c>
      <c r="N2582" s="2">
        <v>55</v>
      </c>
      <c r="O2582" s="2">
        <v>23.24</v>
      </c>
      <c r="P2582" s="2">
        <v>55.99</v>
      </c>
      <c r="Q2582" s="2">
        <v>95.25</v>
      </c>
      <c r="R2582" s="2">
        <v>195.58</v>
      </c>
      <c r="S2582" s="2">
        <v>195.58</v>
      </c>
      <c r="T2582" s="2">
        <v>24.9</v>
      </c>
      <c r="U2582" s="2">
        <v>9</v>
      </c>
      <c r="V2582" s="2" t="s">
        <v>28</v>
      </c>
      <c r="X2582" s="2"/>
      <c r="Y2582" s="2"/>
    </row>
    <row r="2583" spans="1:26" x14ac:dyDescent="0.25">
      <c r="A2583">
        <v>2582</v>
      </c>
      <c r="B2583" t="s">
        <v>2603</v>
      </c>
      <c r="C2583" s="1">
        <v>30853</v>
      </c>
      <c r="D2583" t="s">
        <v>23</v>
      </c>
      <c r="E2583" s="2" t="s">
        <v>1363</v>
      </c>
      <c r="F2583" s="2" t="s">
        <v>34</v>
      </c>
      <c r="G2583" s="2" t="s">
        <v>26</v>
      </c>
      <c r="H2583" s="3">
        <v>39022</v>
      </c>
      <c r="I2583" s="2">
        <v>2006</v>
      </c>
      <c r="J2583" s="2">
        <v>2009</v>
      </c>
      <c r="K2583" s="3">
        <v>43677</v>
      </c>
      <c r="L2583" s="2">
        <v>0</v>
      </c>
      <c r="M2583" s="2" t="s">
        <v>28</v>
      </c>
      <c r="N2583" s="2">
        <v>35</v>
      </c>
      <c r="O2583" s="2">
        <v>22.37</v>
      </c>
      <c r="P2583" s="2">
        <v>35.11</v>
      </c>
      <c r="Q2583" s="2">
        <v>99.79</v>
      </c>
      <c r="R2583" s="2">
        <v>193.04</v>
      </c>
      <c r="S2583" s="2">
        <v>193.04</v>
      </c>
      <c r="T2583" s="2">
        <v>26.78</v>
      </c>
      <c r="U2583" s="2">
        <v>73</v>
      </c>
      <c r="V2583" s="2" t="s">
        <v>28</v>
      </c>
      <c r="X2583" s="2"/>
      <c r="Y2583" s="2"/>
    </row>
    <row r="2584" spans="1:26" x14ac:dyDescent="0.25">
      <c r="A2584">
        <v>2583</v>
      </c>
      <c r="B2584" t="s">
        <v>2604</v>
      </c>
      <c r="C2584" s="1">
        <v>21626</v>
      </c>
      <c r="D2584" t="s">
        <v>23</v>
      </c>
      <c r="E2584" s="2" t="s">
        <v>1363</v>
      </c>
      <c r="F2584" s="2" t="s">
        <v>34</v>
      </c>
      <c r="G2584" s="2" t="s">
        <v>30</v>
      </c>
      <c r="H2584" s="3">
        <v>29891</v>
      </c>
      <c r="I2584" s="2">
        <v>1981</v>
      </c>
      <c r="J2584" s="2">
        <v>1995</v>
      </c>
      <c r="K2584" s="3">
        <v>43677</v>
      </c>
      <c r="L2584" s="2">
        <v>0</v>
      </c>
      <c r="M2584" s="2" t="s">
        <v>28</v>
      </c>
      <c r="N2584" s="2">
        <v>60</v>
      </c>
      <c r="O2584" s="2">
        <v>22.63</v>
      </c>
      <c r="P2584" s="2">
        <v>60.37</v>
      </c>
      <c r="Q2584" s="2">
        <v>79.38</v>
      </c>
      <c r="R2584" s="2">
        <v>193.04</v>
      </c>
      <c r="S2584" s="2">
        <v>193.04</v>
      </c>
      <c r="T2584" s="2">
        <v>21.3</v>
      </c>
      <c r="U2584" s="2">
        <v>1042</v>
      </c>
      <c r="V2584" s="2" t="s">
        <v>28</v>
      </c>
      <c r="X2584" s="2"/>
      <c r="Y2584" s="2"/>
    </row>
    <row r="2585" spans="1:26" x14ac:dyDescent="0.25">
      <c r="A2585">
        <v>2584</v>
      </c>
      <c r="B2585" t="s">
        <v>2605</v>
      </c>
      <c r="C2585" s="1">
        <v>26692</v>
      </c>
      <c r="D2585" t="s">
        <v>23</v>
      </c>
      <c r="E2585" s="2" t="s">
        <v>1363</v>
      </c>
      <c r="F2585" s="2" t="s">
        <v>34</v>
      </c>
      <c r="G2585" s="2" t="s">
        <v>26</v>
      </c>
      <c r="H2585" s="3">
        <v>35004</v>
      </c>
      <c r="I2585" s="2">
        <v>1995</v>
      </c>
      <c r="J2585" s="2">
        <v>1997</v>
      </c>
      <c r="K2585" s="3">
        <v>43677</v>
      </c>
      <c r="L2585" s="2">
        <v>0</v>
      </c>
      <c r="M2585" s="2" t="s">
        <v>28</v>
      </c>
      <c r="N2585" s="2">
        <v>46</v>
      </c>
      <c r="O2585" s="2">
        <v>22.76</v>
      </c>
      <c r="P2585" s="2">
        <v>46.5</v>
      </c>
      <c r="Q2585" s="2">
        <v>83.46</v>
      </c>
      <c r="R2585" s="2">
        <v>193.04</v>
      </c>
      <c r="S2585" s="2">
        <v>193.04</v>
      </c>
      <c r="T2585" s="2">
        <v>22.4</v>
      </c>
      <c r="U2585" s="2">
        <v>117</v>
      </c>
      <c r="V2585" s="2" t="s">
        <v>28</v>
      </c>
      <c r="X2585" s="2"/>
      <c r="Y2585" s="2"/>
    </row>
    <row r="2586" spans="1:26" x14ac:dyDescent="0.25">
      <c r="A2586">
        <v>2585</v>
      </c>
      <c r="B2586" t="s">
        <v>2606</v>
      </c>
      <c r="C2586" s="1">
        <v>29962</v>
      </c>
      <c r="D2586" t="s">
        <v>23</v>
      </c>
      <c r="E2586" s="2" t="s">
        <v>772</v>
      </c>
      <c r="F2586" s="2" t="s">
        <v>34</v>
      </c>
      <c r="G2586" s="2" t="s">
        <v>26</v>
      </c>
      <c r="H2586" s="3">
        <v>38292</v>
      </c>
      <c r="I2586" s="2">
        <v>2004</v>
      </c>
      <c r="J2586" s="2">
        <v>2018</v>
      </c>
      <c r="K2586" s="3">
        <v>43677</v>
      </c>
      <c r="L2586" s="2">
        <v>0</v>
      </c>
      <c r="M2586" s="2" t="s">
        <v>28</v>
      </c>
      <c r="N2586" s="2">
        <v>37</v>
      </c>
      <c r="O2586" s="2">
        <v>22.81</v>
      </c>
      <c r="P2586" s="2">
        <v>37.549999999999997</v>
      </c>
      <c r="Q2586" s="2">
        <v>96.61</v>
      </c>
      <c r="R2586" s="2">
        <v>193.04</v>
      </c>
      <c r="S2586" s="2">
        <v>193.04</v>
      </c>
      <c r="T2586" s="2">
        <v>25.93</v>
      </c>
      <c r="U2586" s="2">
        <v>658</v>
      </c>
      <c r="V2586" s="2" t="s">
        <v>28</v>
      </c>
      <c r="X2586" s="2"/>
      <c r="Y2586" s="2"/>
    </row>
    <row r="2587" spans="1:26" x14ac:dyDescent="0.25">
      <c r="A2587">
        <v>2586</v>
      </c>
      <c r="B2587" t="s">
        <v>2607</v>
      </c>
      <c r="C2587" s="1">
        <v>13197</v>
      </c>
      <c r="D2587" t="s">
        <v>23</v>
      </c>
      <c r="E2587" s="2" t="s">
        <v>169</v>
      </c>
      <c r="F2587" s="2" t="s">
        <v>34</v>
      </c>
      <c r="G2587" s="2" t="s">
        <v>26</v>
      </c>
      <c r="H2587" s="3">
        <v>22586</v>
      </c>
      <c r="I2587" s="2">
        <v>1961</v>
      </c>
      <c r="J2587" s="2">
        <v>1962</v>
      </c>
      <c r="K2587" s="3">
        <v>42067</v>
      </c>
      <c r="L2587" s="2">
        <v>1</v>
      </c>
      <c r="M2587" s="2" t="s">
        <v>27</v>
      </c>
      <c r="N2587" s="2">
        <v>79</v>
      </c>
      <c r="O2587" s="2">
        <v>25.71</v>
      </c>
      <c r="P2587" s="2">
        <v>79.040000000000006</v>
      </c>
      <c r="Q2587" s="2">
        <v>95.25</v>
      </c>
      <c r="R2587" s="2">
        <v>193.04</v>
      </c>
      <c r="S2587" s="2">
        <v>193.04</v>
      </c>
      <c r="T2587" s="2">
        <v>25.56</v>
      </c>
      <c r="U2587" s="2">
        <v>7</v>
      </c>
      <c r="V2587" s="2" t="s">
        <v>28</v>
      </c>
      <c r="X2587" s="2" t="s">
        <v>4646</v>
      </c>
      <c r="Y2587" s="2" t="s">
        <v>4401</v>
      </c>
      <c r="Z2587" s="2" t="s">
        <v>4469</v>
      </c>
    </row>
    <row r="2588" spans="1:26" x14ac:dyDescent="0.25">
      <c r="A2588">
        <v>2587</v>
      </c>
      <c r="B2588" t="s">
        <v>2608</v>
      </c>
      <c r="C2588" s="1">
        <v>10327</v>
      </c>
      <c r="D2588" t="s">
        <v>23</v>
      </c>
      <c r="E2588" s="2" t="s">
        <v>280</v>
      </c>
      <c r="F2588" s="2" t="s">
        <v>34</v>
      </c>
      <c r="G2588" s="2" t="s">
        <v>30</v>
      </c>
      <c r="H2588" s="3">
        <v>18568</v>
      </c>
      <c r="I2588" s="2">
        <v>1950</v>
      </c>
      <c r="J2588" s="2">
        <v>1962</v>
      </c>
      <c r="K2588" s="3">
        <v>39063</v>
      </c>
      <c r="L2588" s="2">
        <v>1</v>
      </c>
      <c r="M2588" s="2" t="s">
        <v>27</v>
      </c>
      <c r="N2588" s="2">
        <v>78</v>
      </c>
      <c r="O2588" s="2">
        <v>22.56</v>
      </c>
      <c r="P2588" s="2">
        <v>78.67</v>
      </c>
      <c r="Q2588" s="2">
        <v>86.18</v>
      </c>
      <c r="R2588" s="2">
        <v>193.04</v>
      </c>
      <c r="S2588" s="2">
        <v>193.04</v>
      </c>
      <c r="T2588" s="2">
        <v>23.13</v>
      </c>
      <c r="U2588" s="2">
        <v>713</v>
      </c>
      <c r="V2588" s="2" t="s">
        <v>28</v>
      </c>
      <c r="W2588" s="2" t="s">
        <v>4414</v>
      </c>
      <c r="X2588" s="2" t="s">
        <v>4677</v>
      </c>
      <c r="Y2588" s="2" t="s">
        <v>4401</v>
      </c>
      <c r="Z2588" s="2" t="s">
        <v>4469</v>
      </c>
    </row>
    <row r="2589" spans="1:26" x14ac:dyDescent="0.25">
      <c r="A2589">
        <v>2588</v>
      </c>
      <c r="B2589" t="s">
        <v>2609</v>
      </c>
      <c r="C2589" s="1">
        <v>17394</v>
      </c>
      <c r="D2589" t="s">
        <v>23</v>
      </c>
      <c r="E2589" s="2" t="s">
        <v>1363</v>
      </c>
      <c r="F2589" s="2" t="s">
        <v>34</v>
      </c>
      <c r="G2589" s="2" t="s">
        <v>30</v>
      </c>
      <c r="H2589" s="3">
        <v>25508</v>
      </c>
      <c r="I2589" s="2">
        <v>1969</v>
      </c>
      <c r="J2589" s="2">
        <v>1970</v>
      </c>
      <c r="K2589" s="3">
        <v>43677</v>
      </c>
      <c r="L2589" s="2">
        <v>0</v>
      </c>
      <c r="M2589" s="2" t="s">
        <v>28</v>
      </c>
      <c r="N2589" s="2">
        <v>71</v>
      </c>
      <c r="O2589" s="2">
        <v>22.21</v>
      </c>
      <c r="P2589" s="2">
        <v>71.959999999999994</v>
      </c>
      <c r="Q2589" s="2">
        <v>83.91</v>
      </c>
      <c r="R2589" s="2">
        <v>193.04</v>
      </c>
      <c r="S2589" s="2">
        <v>193.04</v>
      </c>
      <c r="T2589" s="2">
        <v>22.52</v>
      </c>
      <c r="U2589" s="2">
        <v>11</v>
      </c>
      <c r="V2589" s="2" t="s">
        <v>28</v>
      </c>
      <c r="X2589" s="2"/>
      <c r="Y2589" s="2"/>
    </row>
    <row r="2590" spans="1:26" x14ac:dyDescent="0.25">
      <c r="A2590">
        <v>2589</v>
      </c>
      <c r="B2590" t="s">
        <v>2610</v>
      </c>
      <c r="C2590" s="1">
        <v>10205</v>
      </c>
      <c r="D2590" t="s">
        <v>23</v>
      </c>
      <c r="E2590" s="2" t="s">
        <v>280</v>
      </c>
      <c r="F2590" s="2" t="s">
        <v>34</v>
      </c>
      <c r="G2590" s="2" t="s">
        <v>30</v>
      </c>
      <c r="H2590" s="3">
        <v>19299</v>
      </c>
      <c r="I2590" s="2">
        <v>1952</v>
      </c>
      <c r="J2590" s="2">
        <v>1957</v>
      </c>
      <c r="K2590" s="3">
        <v>40784</v>
      </c>
      <c r="L2590" s="2">
        <v>1</v>
      </c>
      <c r="M2590" s="2" t="s">
        <v>27</v>
      </c>
      <c r="N2590" s="2">
        <v>83</v>
      </c>
      <c r="O2590" s="2">
        <v>24.9</v>
      </c>
      <c r="P2590" s="2">
        <v>83.72</v>
      </c>
      <c r="Q2590" s="2">
        <v>92.99</v>
      </c>
      <c r="R2590" s="2">
        <v>193.04</v>
      </c>
      <c r="S2590" s="2">
        <v>193.04</v>
      </c>
      <c r="T2590" s="2">
        <v>24.95</v>
      </c>
      <c r="U2590" s="2">
        <v>321</v>
      </c>
      <c r="V2590" s="2" t="s">
        <v>28</v>
      </c>
      <c r="W2590" s="2" t="s">
        <v>4395</v>
      </c>
      <c r="X2590" s="2" t="s">
        <v>4678</v>
      </c>
      <c r="Y2590" s="2" t="s">
        <v>4543</v>
      </c>
      <c r="Z2590" s="2" t="s">
        <v>4435</v>
      </c>
    </row>
    <row r="2591" spans="1:26" x14ac:dyDescent="0.25">
      <c r="A2591">
        <v>2590</v>
      </c>
      <c r="B2591" t="s">
        <v>2611</v>
      </c>
      <c r="C2591" s="1">
        <v>7843</v>
      </c>
      <c r="D2591" t="s">
        <v>23</v>
      </c>
      <c r="E2591" s="2" t="s">
        <v>169</v>
      </c>
      <c r="F2591" s="2" t="s">
        <v>34</v>
      </c>
      <c r="G2591" s="2" t="s">
        <v>30</v>
      </c>
      <c r="H2591" s="3">
        <v>17107</v>
      </c>
      <c r="I2591" s="2">
        <v>1946</v>
      </c>
      <c r="J2591" s="2">
        <v>1947</v>
      </c>
      <c r="K2591" s="3">
        <v>24838</v>
      </c>
      <c r="L2591" s="2">
        <v>1</v>
      </c>
      <c r="M2591" s="2" t="s">
        <v>27</v>
      </c>
      <c r="N2591" s="2">
        <v>46</v>
      </c>
      <c r="O2591" s="2">
        <v>25.36</v>
      </c>
      <c r="P2591" s="2">
        <v>46.53</v>
      </c>
      <c r="Q2591" s="2">
        <v>88.45</v>
      </c>
      <c r="R2591" s="2">
        <v>193.04</v>
      </c>
      <c r="S2591" s="2">
        <v>193.04</v>
      </c>
      <c r="T2591" s="2">
        <v>23.74</v>
      </c>
      <c r="U2591" s="2">
        <v>58</v>
      </c>
      <c r="V2591" s="2" t="s">
        <v>28</v>
      </c>
      <c r="W2591" s="2" t="s">
        <v>4384</v>
      </c>
      <c r="X2591" s="2" t="s">
        <v>4679</v>
      </c>
      <c r="Y2591" s="2" t="s">
        <v>4391</v>
      </c>
      <c r="Z2591" s="2" t="s">
        <v>4896</v>
      </c>
    </row>
    <row r="2592" spans="1:26" x14ac:dyDescent="0.25">
      <c r="A2592">
        <v>2591</v>
      </c>
      <c r="B2592" t="s">
        <v>2612</v>
      </c>
      <c r="C2592" s="1">
        <v>13425</v>
      </c>
      <c r="D2592" t="s">
        <v>23</v>
      </c>
      <c r="E2592" s="2" t="s">
        <v>772</v>
      </c>
      <c r="F2592" s="2" t="s">
        <v>34</v>
      </c>
      <c r="G2592" s="2" t="s">
        <v>26</v>
      </c>
      <c r="H2592" s="3">
        <v>21855</v>
      </c>
      <c r="I2592" s="2">
        <v>1959</v>
      </c>
      <c r="J2592" s="2">
        <v>1974</v>
      </c>
      <c r="K2592" s="3">
        <v>43677</v>
      </c>
      <c r="L2592" s="2">
        <v>0</v>
      </c>
      <c r="M2592" s="2" t="s">
        <v>28</v>
      </c>
      <c r="N2592" s="2">
        <v>82</v>
      </c>
      <c r="O2592" s="2">
        <v>23.08</v>
      </c>
      <c r="P2592" s="2">
        <v>82.83</v>
      </c>
      <c r="Q2592" s="2">
        <v>86.18</v>
      </c>
      <c r="R2592" s="2">
        <v>193.04</v>
      </c>
      <c r="S2592" s="2">
        <v>193.04</v>
      </c>
      <c r="T2592" s="2">
        <v>23.13</v>
      </c>
      <c r="U2592" s="2">
        <v>971</v>
      </c>
      <c r="V2592" s="2" t="s">
        <v>27</v>
      </c>
      <c r="X2592" s="2"/>
      <c r="Y2592" s="2"/>
    </row>
    <row r="2593" spans="1:26" x14ac:dyDescent="0.25">
      <c r="A2593">
        <v>2592</v>
      </c>
      <c r="B2593" t="s">
        <v>2613</v>
      </c>
      <c r="C2593" s="1">
        <v>16260</v>
      </c>
      <c r="D2593" t="s">
        <v>23</v>
      </c>
      <c r="E2593" s="2" t="s">
        <v>772</v>
      </c>
      <c r="F2593" s="2" t="s">
        <v>34</v>
      </c>
      <c r="G2593" s="2" t="s">
        <v>30</v>
      </c>
      <c r="H2593" s="3">
        <v>24412</v>
      </c>
      <c r="I2593" s="2">
        <v>1966</v>
      </c>
      <c r="J2593" s="2">
        <v>1977</v>
      </c>
      <c r="K2593" s="3">
        <v>43677</v>
      </c>
      <c r="L2593" s="2">
        <v>0</v>
      </c>
      <c r="M2593" s="2" t="s">
        <v>28</v>
      </c>
      <c r="N2593" s="2">
        <v>75</v>
      </c>
      <c r="O2593" s="2">
        <v>22.32</v>
      </c>
      <c r="P2593" s="2">
        <v>75.06</v>
      </c>
      <c r="Q2593" s="2">
        <v>77.11</v>
      </c>
      <c r="R2593" s="2">
        <v>193.04</v>
      </c>
      <c r="S2593" s="2">
        <v>193.04</v>
      </c>
      <c r="T2593" s="2">
        <v>20.69</v>
      </c>
      <c r="U2593" s="2">
        <v>732</v>
      </c>
      <c r="V2593" s="2" t="s">
        <v>28</v>
      </c>
      <c r="X2593" s="2"/>
      <c r="Y2593" s="2"/>
    </row>
    <row r="2594" spans="1:26" x14ac:dyDescent="0.25">
      <c r="A2594">
        <v>2593</v>
      </c>
      <c r="B2594" t="s">
        <v>2614</v>
      </c>
      <c r="C2594" s="1">
        <v>19555</v>
      </c>
      <c r="D2594" t="s">
        <v>23</v>
      </c>
      <c r="E2594" s="2" t="s">
        <v>1363</v>
      </c>
      <c r="F2594" s="2" t="s">
        <v>34</v>
      </c>
      <c r="G2594" s="2" t="s">
        <v>26</v>
      </c>
      <c r="H2594" s="3">
        <v>28065</v>
      </c>
      <c r="I2594" s="2">
        <v>1976</v>
      </c>
      <c r="J2594" s="2">
        <v>1977</v>
      </c>
      <c r="K2594" s="3">
        <v>43677</v>
      </c>
      <c r="L2594" s="2">
        <v>0</v>
      </c>
      <c r="M2594" s="2" t="s">
        <v>28</v>
      </c>
      <c r="N2594" s="2">
        <v>66</v>
      </c>
      <c r="O2594" s="2">
        <v>23.3</v>
      </c>
      <c r="P2594" s="2">
        <v>66.040000000000006</v>
      </c>
      <c r="Q2594" s="2">
        <v>92.99</v>
      </c>
      <c r="R2594" s="2">
        <v>193.04</v>
      </c>
      <c r="S2594" s="2">
        <v>193.04</v>
      </c>
      <c r="T2594" s="2">
        <v>24.95</v>
      </c>
      <c r="U2594" s="2">
        <v>4</v>
      </c>
      <c r="V2594" s="2" t="s">
        <v>28</v>
      </c>
      <c r="X2594" s="2"/>
      <c r="Y2594" s="2"/>
    </row>
    <row r="2595" spans="1:26" x14ac:dyDescent="0.25">
      <c r="A2595">
        <v>2594</v>
      </c>
      <c r="B2595" t="s">
        <v>2615</v>
      </c>
      <c r="C2595" s="1">
        <v>8898</v>
      </c>
      <c r="D2595" t="s">
        <v>23</v>
      </c>
      <c r="E2595" s="2" t="s">
        <v>280</v>
      </c>
      <c r="F2595" s="2" t="s">
        <v>34</v>
      </c>
      <c r="G2595" s="2" t="s">
        <v>30</v>
      </c>
      <c r="H2595" s="3">
        <v>18203</v>
      </c>
      <c r="I2595" s="2">
        <v>1949</v>
      </c>
      <c r="J2595" s="2">
        <v>1954</v>
      </c>
      <c r="K2595" s="3">
        <v>36763</v>
      </c>
      <c r="L2595" s="2">
        <v>1</v>
      </c>
      <c r="M2595" s="2" t="s">
        <v>27</v>
      </c>
      <c r="N2595" s="2">
        <v>76</v>
      </c>
      <c r="O2595" s="2">
        <v>25.48</v>
      </c>
      <c r="P2595" s="2">
        <v>76.290000000000006</v>
      </c>
      <c r="Q2595" s="2">
        <v>86.18</v>
      </c>
      <c r="R2595" s="2">
        <v>193.04</v>
      </c>
      <c r="S2595" s="2">
        <v>193.04</v>
      </c>
      <c r="T2595" s="2">
        <v>23.13</v>
      </c>
      <c r="U2595" s="2">
        <v>344</v>
      </c>
      <c r="V2595" s="2" t="s">
        <v>28</v>
      </c>
      <c r="W2595" s="2" t="s">
        <v>4395</v>
      </c>
      <c r="X2595" s="2" t="s">
        <v>4680</v>
      </c>
      <c r="Y2595" s="2" t="s">
        <v>4681</v>
      </c>
      <c r="Z2595" s="2" t="s">
        <v>4435</v>
      </c>
    </row>
    <row r="2596" spans="1:26" x14ac:dyDescent="0.25">
      <c r="A2596">
        <v>2595</v>
      </c>
      <c r="B2596" t="s">
        <v>2616</v>
      </c>
      <c r="C2596" s="1">
        <v>16242</v>
      </c>
      <c r="D2596" t="s">
        <v>23</v>
      </c>
      <c r="E2596" s="2" t="s">
        <v>1363</v>
      </c>
      <c r="F2596" s="2" t="s">
        <v>34</v>
      </c>
      <c r="G2596" s="2" t="s">
        <v>30</v>
      </c>
      <c r="H2596" s="3">
        <v>25873</v>
      </c>
      <c r="I2596" s="2">
        <v>1970</v>
      </c>
      <c r="J2596" s="2">
        <v>1971</v>
      </c>
      <c r="K2596" s="3">
        <v>43677</v>
      </c>
      <c r="L2596" s="2">
        <v>0</v>
      </c>
      <c r="M2596" s="2" t="s">
        <v>28</v>
      </c>
      <c r="N2596" s="2">
        <v>75</v>
      </c>
      <c r="O2596" s="2">
        <v>26.37</v>
      </c>
      <c r="P2596" s="2">
        <v>75.11</v>
      </c>
      <c r="Q2596" s="2">
        <v>88.45</v>
      </c>
      <c r="R2596" s="2">
        <v>193.04</v>
      </c>
      <c r="S2596" s="2">
        <v>193.04</v>
      </c>
      <c r="T2596" s="2">
        <v>23.74</v>
      </c>
      <c r="U2596" s="2">
        <v>31</v>
      </c>
      <c r="V2596" s="2" t="s">
        <v>28</v>
      </c>
      <c r="X2596" s="2"/>
      <c r="Y2596" s="2"/>
    </row>
    <row r="2597" spans="1:26" x14ac:dyDescent="0.25">
      <c r="A2597">
        <v>2596</v>
      </c>
      <c r="B2597" t="s">
        <v>2617</v>
      </c>
      <c r="C2597" s="1">
        <v>25409</v>
      </c>
      <c r="D2597" t="s">
        <v>23</v>
      </c>
      <c r="E2597" s="2" t="s">
        <v>1363</v>
      </c>
      <c r="F2597" s="2" t="s">
        <v>34</v>
      </c>
      <c r="G2597" s="2" t="s">
        <v>30</v>
      </c>
      <c r="H2597" s="3">
        <v>33909</v>
      </c>
      <c r="I2597" s="2">
        <v>1992</v>
      </c>
      <c r="J2597" s="2">
        <v>2006</v>
      </c>
      <c r="K2597" s="3">
        <v>43677</v>
      </c>
      <c r="L2597" s="2">
        <v>0</v>
      </c>
      <c r="M2597" s="2" t="s">
        <v>28</v>
      </c>
      <c r="N2597" s="2">
        <v>50</v>
      </c>
      <c r="O2597" s="2">
        <v>23.27</v>
      </c>
      <c r="P2597" s="2">
        <v>50.02</v>
      </c>
      <c r="Q2597" s="2">
        <v>88.45</v>
      </c>
      <c r="R2597" s="2">
        <v>193.04</v>
      </c>
      <c r="S2597" s="2">
        <v>193.04</v>
      </c>
      <c r="T2597" s="2">
        <v>23.74</v>
      </c>
      <c r="U2597" s="2">
        <v>821</v>
      </c>
      <c r="V2597" s="2" t="s">
        <v>28</v>
      </c>
      <c r="X2597" s="2"/>
      <c r="Y2597" s="2"/>
    </row>
    <row r="2598" spans="1:26" x14ac:dyDescent="0.25">
      <c r="A2598">
        <v>2597</v>
      </c>
      <c r="B2598" t="s">
        <v>2618</v>
      </c>
      <c r="C2598" s="1">
        <v>20606</v>
      </c>
      <c r="D2598" t="s">
        <v>23</v>
      </c>
      <c r="E2598" s="2" t="s">
        <v>1363</v>
      </c>
      <c r="F2598" s="2" t="s">
        <v>34</v>
      </c>
      <c r="G2598" s="2" t="s">
        <v>26</v>
      </c>
      <c r="H2598" s="3">
        <v>29160</v>
      </c>
      <c r="I2598" s="2">
        <v>1979</v>
      </c>
      <c r="J2598" s="2">
        <v>1983</v>
      </c>
      <c r="K2598" s="3">
        <v>43677</v>
      </c>
      <c r="L2598" s="2">
        <v>0</v>
      </c>
      <c r="M2598" s="2" t="s">
        <v>28</v>
      </c>
      <c r="N2598" s="2">
        <v>63</v>
      </c>
      <c r="O2598" s="2">
        <v>23.42</v>
      </c>
      <c r="P2598" s="2">
        <v>63.16</v>
      </c>
      <c r="Q2598" s="2">
        <v>95.25</v>
      </c>
      <c r="R2598" s="2">
        <v>193.04</v>
      </c>
      <c r="S2598" s="2">
        <v>193.04</v>
      </c>
      <c r="T2598" s="2">
        <v>25.56</v>
      </c>
      <c r="U2598" s="2">
        <v>187</v>
      </c>
      <c r="V2598" s="2" t="s">
        <v>28</v>
      </c>
      <c r="X2598" s="2"/>
      <c r="Y2598" s="2"/>
    </row>
    <row r="2599" spans="1:26" x14ac:dyDescent="0.25">
      <c r="A2599">
        <v>2598</v>
      </c>
      <c r="B2599" t="s">
        <v>2619</v>
      </c>
      <c r="C2599" s="1">
        <v>11668</v>
      </c>
      <c r="D2599" t="s">
        <v>23</v>
      </c>
      <c r="E2599" s="2" t="s">
        <v>772</v>
      </c>
      <c r="F2599" s="2" t="s">
        <v>34</v>
      </c>
      <c r="G2599" s="2" t="s">
        <v>30</v>
      </c>
      <c r="H2599" s="3">
        <v>19664</v>
      </c>
      <c r="I2599" s="2">
        <v>1953</v>
      </c>
      <c r="J2599" s="2">
        <v>1961</v>
      </c>
      <c r="K2599" s="3">
        <v>43677</v>
      </c>
      <c r="L2599" s="2">
        <v>0</v>
      </c>
      <c r="M2599" s="2" t="s">
        <v>28</v>
      </c>
      <c r="N2599" s="2">
        <v>87</v>
      </c>
      <c r="O2599" s="2">
        <v>21.89</v>
      </c>
      <c r="P2599" s="2">
        <v>87.64</v>
      </c>
      <c r="Q2599" s="2">
        <v>86.18</v>
      </c>
      <c r="R2599" s="2">
        <v>193.04</v>
      </c>
      <c r="S2599" s="2">
        <v>193.04</v>
      </c>
      <c r="T2599" s="2">
        <v>23.13</v>
      </c>
      <c r="U2599" s="2">
        <v>371</v>
      </c>
      <c r="V2599" s="2" t="s">
        <v>28</v>
      </c>
      <c r="X2599" s="2"/>
      <c r="Y2599" s="2"/>
    </row>
    <row r="2600" spans="1:26" x14ac:dyDescent="0.25">
      <c r="A2600">
        <v>2599</v>
      </c>
      <c r="B2600" t="s">
        <v>2620</v>
      </c>
      <c r="C2600" s="1">
        <v>18467</v>
      </c>
      <c r="D2600" t="s">
        <v>23</v>
      </c>
      <c r="E2600" s="2" t="s">
        <v>1363</v>
      </c>
      <c r="F2600" s="2" t="s">
        <v>34</v>
      </c>
      <c r="G2600" s="2" t="s">
        <v>26</v>
      </c>
      <c r="H2600" s="3">
        <v>27334</v>
      </c>
      <c r="I2600" s="2">
        <v>1974</v>
      </c>
      <c r="J2600" s="2">
        <v>1976</v>
      </c>
      <c r="K2600" s="3">
        <v>43677</v>
      </c>
      <c r="L2600" s="2">
        <v>0</v>
      </c>
      <c r="M2600" s="2" t="s">
        <v>28</v>
      </c>
      <c r="N2600" s="2">
        <v>69</v>
      </c>
      <c r="O2600" s="2">
        <v>24.28</v>
      </c>
      <c r="P2600" s="2">
        <v>69.02</v>
      </c>
      <c r="Q2600" s="2">
        <v>83.91</v>
      </c>
      <c r="R2600" s="2">
        <v>193.04</v>
      </c>
      <c r="S2600" s="2">
        <v>193.04</v>
      </c>
      <c r="T2600" s="2">
        <v>22.52</v>
      </c>
      <c r="U2600" s="2">
        <v>115</v>
      </c>
      <c r="V2600" s="2" t="s">
        <v>28</v>
      </c>
      <c r="X2600" s="2"/>
      <c r="Y2600" s="2"/>
    </row>
    <row r="2601" spans="1:26" x14ac:dyDescent="0.25">
      <c r="A2601">
        <v>2600</v>
      </c>
      <c r="B2601" t="s">
        <v>2621</v>
      </c>
      <c r="C2601" s="1">
        <v>23788</v>
      </c>
      <c r="D2601" t="s">
        <v>23</v>
      </c>
      <c r="E2601" s="2" t="s">
        <v>1363</v>
      </c>
      <c r="F2601" s="2" t="s">
        <v>34</v>
      </c>
      <c r="G2601" s="2" t="s">
        <v>26</v>
      </c>
      <c r="H2601" s="3">
        <v>32082</v>
      </c>
      <c r="I2601" s="2">
        <v>1987</v>
      </c>
      <c r="J2601" s="2">
        <v>1988</v>
      </c>
      <c r="K2601" s="3">
        <v>43677</v>
      </c>
      <c r="L2601" s="2">
        <v>0</v>
      </c>
      <c r="M2601" s="2" t="s">
        <v>28</v>
      </c>
      <c r="N2601" s="2">
        <v>54</v>
      </c>
      <c r="O2601" s="2">
        <v>22.71</v>
      </c>
      <c r="P2601" s="2">
        <v>54.45</v>
      </c>
      <c r="Q2601" s="2">
        <v>77.11</v>
      </c>
      <c r="R2601" s="2">
        <v>193.04</v>
      </c>
      <c r="S2601" s="2">
        <v>193.04</v>
      </c>
      <c r="T2601" s="2">
        <v>20.69</v>
      </c>
      <c r="U2601" s="2">
        <v>10</v>
      </c>
      <c r="V2601" s="2" t="s">
        <v>27</v>
      </c>
      <c r="X2601" s="2"/>
      <c r="Y2601" s="2"/>
    </row>
    <row r="2602" spans="1:26" x14ac:dyDescent="0.25">
      <c r="A2602">
        <v>2601</v>
      </c>
      <c r="B2602" t="s">
        <v>2622</v>
      </c>
      <c r="C2602" s="1">
        <v>24359</v>
      </c>
      <c r="D2602" t="s">
        <v>23</v>
      </c>
      <c r="E2602" s="2" t="s">
        <v>1363</v>
      </c>
      <c r="F2602" s="2" t="s">
        <v>34</v>
      </c>
      <c r="G2602" s="2" t="s">
        <v>26</v>
      </c>
      <c r="H2602" s="3">
        <v>33178</v>
      </c>
      <c r="I2602" s="2">
        <v>1990</v>
      </c>
      <c r="J2602" s="2">
        <v>1993</v>
      </c>
      <c r="K2602" s="3">
        <v>43677</v>
      </c>
      <c r="L2602" s="2">
        <v>0</v>
      </c>
      <c r="M2602" s="2" t="s">
        <v>28</v>
      </c>
      <c r="N2602" s="2">
        <v>52</v>
      </c>
      <c r="O2602" s="2">
        <v>24.15</v>
      </c>
      <c r="P2602" s="2">
        <v>52.89</v>
      </c>
      <c r="Q2602" s="2">
        <v>86.18</v>
      </c>
      <c r="R2602" s="2">
        <v>193.04</v>
      </c>
      <c r="S2602" s="2">
        <v>193.04</v>
      </c>
      <c r="T2602" s="2">
        <v>23.13</v>
      </c>
      <c r="U2602" s="2">
        <v>142</v>
      </c>
      <c r="V2602" s="2" t="s">
        <v>28</v>
      </c>
      <c r="X2602" s="2"/>
      <c r="Y2602" s="2"/>
    </row>
    <row r="2603" spans="1:26" x14ac:dyDescent="0.25">
      <c r="A2603">
        <v>2602</v>
      </c>
      <c r="B2603" t="s">
        <v>2623</v>
      </c>
      <c r="C2603" s="1">
        <v>33802</v>
      </c>
      <c r="D2603" t="s">
        <v>23</v>
      </c>
      <c r="E2603" s="2" t="s">
        <v>1363</v>
      </c>
      <c r="F2603" s="2" t="s">
        <v>34</v>
      </c>
      <c r="G2603" s="2" t="s">
        <v>26</v>
      </c>
      <c r="H2603" s="3">
        <v>41579</v>
      </c>
      <c r="I2603" s="2">
        <v>2013</v>
      </c>
      <c r="J2603" s="2">
        <v>2018</v>
      </c>
      <c r="K2603" s="3">
        <v>43677</v>
      </c>
      <c r="L2603" s="2">
        <v>0</v>
      </c>
      <c r="M2603" s="2" t="s">
        <v>28</v>
      </c>
      <c r="N2603" s="2">
        <v>27</v>
      </c>
      <c r="O2603" s="2">
        <v>21.29</v>
      </c>
      <c r="P2603" s="2">
        <v>27.04</v>
      </c>
      <c r="Q2603" s="2">
        <v>90.72</v>
      </c>
      <c r="R2603" s="2">
        <v>193.04</v>
      </c>
      <c r="S2603" s="2">
        <v>193.04</v>
      </c>
      <c r="T2603" s="2">
        <v>24.34</v>
      </c>
      <c r="U2603" s="2">
        <v>3</v>
      </c>
      <c r="V2603" s="2" t="s">
        <v>28</v>
      </c>
      <c r="X2603" s="2"/>
      <c r="Y2603" s="2"/>
    </row>
    <row r="2604" spans="1:26" x14ac:dyDescent="0.25">
      <c r="A2604">
        <v>2603</v>
      </c>
      <c r="B2604" t="s">
        <v>2624</v>
      </c>
      <c r="C2604" s="1">
        <v>21451</v>
      </c>
      <c r="D2604" t="s">
        <v>23</v>
      </c>
      <c r="E2604" s="2" t="s">
        <v>1363</v>
      </c>
      <c r="F2604" s="2" t="s">
        <v>34</v>
      </c>
      <c r="G2604" s="2" t="s">
        <v>43</v>
      </c>
      <c r="H2604" s="3">
        <v>29891</v>
      </c>
      <c r="I2604" s="2">
        <v>1981</v>
      </c>
      <c r="J2604" s="2">
        <v>1982</v>
      </c>
      <c r="K2604" s="3">
        <v>43677</v>
      </c>
      <c r="L2604" s="2">
        <v>0</v>
      </c>
      <c r="M2604" s="2" t="s">
        <v>28</v>
      </c>
      <c r="N2604" s="2">
        <v>60</v>
      </c>
      <c r="O2604" s="2">
        <v>23.11</v>
      </c>
      <c r="P2604" s="2">
        <v>60.85</v>
      </c>
      <c r="Q2604" s="2">
        <v>83.91</v>
      </c>
      <c r="R2604" s="2">
        <v>193.04</v>
      </c>
      <c r="S2604" s="2">
        <v>193.04</v>
      </c>
      <c r="T2604" s="2">
        <v>22.52</v>
      </c>
      <c r="U2604" s="2">
        <v>49</v>
      </c>
      <c r="V2604" s="2" t="s">
        <v>28</v>
      </c>
      <c r="X2604" s="2"/>
      <c r="Y2604" s="2"/>
    </row>
    <row r="2605" spans="1:26" x14ac:dyDescent="0.25">
      <c r="A2605">
        <v>2604</v>
      </c>
      <c r="B2605" t="s">
        <v>2625</v>
      </c>
      <c r="C2605" s="1">
        <v>29150</v>
      </c>
      <c r="D2605" t="s">
        <v>23</v>
      </c>
      <c r="E2605" s="2" t="s">
        <v>1363</v>
      </c>
      <c r="F2605" s="2" t="s">
        <v>34</v>
      </c>
      <c r="G2605" s="2" t="s">
        <v>26</v>
      </c>
      <c r="H2605" s="3">
        <v>38292</v>
      </c>
      <c r="I2605" s="2">
        <v>2004</v>
      </c>
      <c r="J2605" s="2">
        <v>2005</v>
      </c>
      <c r="K2605" s="3">
        <v>43677</v>
      </c>
      <c r="L2605" s="2">
        <v>0</v>
      </c>
      <c r="M2605" s="2" t="s">
        <v>28</v>
      </c>
      <c r="N2605" s="2">
        <v>39</v>
      </c>
      <c r="O2605" s="2">
        <v>25.03</v>
      </c>
      <c r="P2605" s="2">
        <v>39.770000000000003</v>
      </c>
      <c r="Q2605" s="2">
        <v>86.18</v>
      </c>
      <c r="R2605" s="2">
        <v>193.04</v>
      </c>
      <c r="S2605" s="2">
        <v>193.04</v>
      </c>
      <c r="T2605" s="2">
        <v>23.13</v>
      </c>
      <c r="U2605" s="2">
        <v>2</v>
      </c>
      <c r="V2605" s="2" t="s">
        <v>28</v>
      </c>
      <c r="X2605" s="2"/>
      <c r="Y2605" s="2"/>
    </row>
    <row r="2606" spans="1:26" x14ac:dyDescent="0.25">
      <c r="A2606">
        <v>2605</v>
      </c>
      <c r="B2606" t="s">
        <v>2626</v>
      </c>
      <c r="C2606" s="1">
        <v>12243</v>
      </c>
      <c r="D2606" t="s">
        <v>23</v>
      </c>
      <c r="E2606" s="2" t="s">
        <v>1363</v>
      </c>
      <c r="F2606" s="2" t="s">
        <v>34</v>
      </c>
      <c r="G2606" s="2" t="s">
        <v>30</v>
      </c>
      <c r="H2606" s="3">
        <v>21490</v>
      </c>
      <c r="I2606" s="2">
        <v>1958</v>
      </c>
      <c r="J2606" s="2">
        <v>1965</v>
      </c>
      <c r="K2606" s="3">
        <v>43677</v>
      </c>
      <c r="L2606" s="2">
        <v>0</v>
      </c>
      <c r="M2606" s="2" t="s">
        <v>28</v>
      </c>
      <c r="N2606" s="2">
        <v>86</v>
      </c>
      <c r="O2606" s="2">
        <v>25.32</v>
      </c>
      <c r="P2606" s="2">
        <v>86.06</v>
      </c>
      <c r="Q2606" s="2">
        <v>90.72</v>
      </c>
      <c r="R2606" s="2">
        <v>193.04</v>
      </c>
      <c r="S2606" s="2">
        <v>193.04</v>
      </c>
      <c r="T2606" s="2">
        <v>24.34</v>
      </c>
      <c r="U2606" s="2">
        <v>474</v>
      </c>
      <c r="V2606" s="2" t="s">
        <v>28</v>
      </c>
      <c r="X2606" s="2"/>
      <c r="Y2606" s="2"/>
    </row>
    <row r="2607" spans="1:26" x14ac:dyDescent="0.25">
      <c r="A2607">
        <v>2606</v>
      </c>
      <c r="B2607" t="s">
        <v>2627</v>
      </c>
      <c r="C2607" s="1">
        <v>11625</v>
      </c>
      <c r="D2607" t="s">
        <v>23</v>
      </c>
      <c r="E2607" s="2" t="s">
        <v>1363</v>
      </c>
      <c r="F2607" s="2" t="s">
        <v>34</v>
      </c>
      <c r="G2607" s="2" t="s">
        <v>30</v>
      </c>
      <c r="H2607" s="3">
        <v>21125</v>
      </c>
      <c r="I2607" s="2">
        <v>1957</v>
      </c>
      <c r="J2607" s="2">
        <v>1958</v>
      </c>
      <c r="K2607" s="3">
        <v>43677</v>
      </c>
      <c r="L2607" s="2">
        <v>0</v>
      </c>
      <c r="M2607" s="2" t="s">
        <v>28</v>
      </c>
      <c r="N2607" s="2">
        <v>87</v>
      </c>
      <c r="O2607" s="2">
        <v>26.01</v>
      </c>
      <c r="P2607" s="2">
        <v>87.75</v>
      </c>
      <c r="Q2607" s="2">
        <v>88.45</v>
      </c>
      <c r="R2607" s="2">
        <v>193.04</v>
      </c>
      <c r="S2607" s="2">
        <v>193.04</v>
      </c>
      <c r="T2607" s="2">
        <v>23.74</v>
      </c>
      <c r="U2607" s="2">
        <v>3</v>
      </c>
      <c r="V2607" s="2" t="s">
        <v>28</v>
      </c>
      <c r="X2607" s="2"/>
      <c r="Y2607" s="2"/>
    </row>
    <row r="2608" spans="1:26" x14ac:dyDescent="0.25">
      <c r="A2608">
        <v>2607</v>
      </c>
      <c r="B2608" t="s">
        <v>2628</v>
      </c>
      <c r="C2608" s="1">
        <v>25685</v>
      </c>
      <c r="D2608" t="s">
        <v>23</v>
      </c>
      <c r="E2608" s="2" t="s">
        <v>1363</v>
      </c>
      <c r="F2608" s="2" t="s">
        <v>34</v>
      </c>
      <c r="G2608" s="2" t="s">
        <v>26</v>
      </c>
      <c r="H2608" s="3">
        <v>35370</v>
      </c>
      <c r="I2608" s="2">
        <v>1996</v>
      </c>
      <c r="J2608" s="2">
        <v>1997</v>
      </c>
      <c r="K2608" s="3">
        <v>43677</v>
      </c>
      <c r="L2608" s="2">
        <v>0</v>
      </c>
      <c r="M2608" s="2" t="s">
        <v>28</v>
      </c>
      <c r="N2608" s="2">
        <v>49</v>
      </c>
      <c r="O2608" s="2">
        <v>26.52</v>
      </c>
      <c r="P2608" s="2">
        <v>49.26</v>
      </c>
      <c r="Q2608" s="2">
        <v>83.91</v>
      </c>
      <c r="R2608" s="2">
        <v>193.04</v>
      </c>
      <c r="S2608" s="2">
        <v>193.04</v>
      </c>
      <c r="T2608" s="2">
        <v>22.52</v>
      </c>
      <c r="U2608" s="2">
        <v>8</v>
      </c>
      <c r="V2608" s="2" t="s">
        <v>28</v>
      </c>
      <c r="X2608" s="2"/>
      <c r="Y2608" s="2"/>
    </row>
    <row r="2609" spans="1:26" x14ac:dyDescent="0.25">
      <c r="A2609">
        <v>2608</v>
      </c>
      <c r="B2609" t="s">
        <v>2629</v>
      </c>
      <c r="C2609" s="1">
        <v>9197</v>
      </c>
      <c r="D2609" t="s">
        <v>23</v>
      </c>
      <c r="E2609" s="2" t="s">
        <v>280</v>
      </c>
      <c r="F2609" s="2" t="s">
        <v>34</v>
      </c>
      <c r="G2609" s="2" t="s">
        <v>30</v>
      </c>
      <c r="H2609" s="3">
        <v>18203</v>
      </c>
      <c r="I2609" s="2">
        <v>1949</v>
      </c>
      <c r="J2609" s="2">
        <v>1953</v>
      </c>
      <c r="K2609" s="3">
        <v>40612</v>
      </c>
      <c r="L2609" s="2">
        <v>1</v>
      </c>
      <c r="M2609" s="2" t="s">
        <v>27</v>
      </c>
      <c r="N2609" s="2">
        <v>86</v>
      </c>
      <c r="O2609" s="2">
        <v>24.66</v>
      </c>
      <c r="P2609" s="2">
        <v>86.01</v>
      </c>
      <c r="Q2609" s="2">
        <v>95.25</v>
      </c>
      <c r="R2609" s="2">
        <v>193.04</v>
      </c>
      <c r="S2609" s="2">
        <v>193.04</v>
      </c>
      <c r="T2609" s="2">
        <v>25.56</v>
      </c>
      <c r="U2609" s="2">
        <v>195</v>
      </c>
      <c r="V2609" s="2" t="s">
        <v>28</v>
      </c>
      <c r="W2609" s="2" t="s">
        <v>4384</v>
      </c>
      <c r="X2609" s="2" t="s">
        <v>4682</v>
      </c>
      <c r="Y2609" s="2" t="s">
        <v>4683</v>
      </c>
      <c r="Z2609" s="2" t="s">
        <v>4896</v>
      </c>
    </row>
    <row r="2610" spans="1:26" x14ac:dyDescent="0.25">
      <c r="A2610">
        <v>2609</v>
      </c>
      <c r="B2610" t="s">
        <v>2630</v>
      </c>
      <c r="C2610" s="1">
        <v>29544</v>
      </c>
      <c r="D2610" t="s">
        <v>23</v>
      </c>
      <c r="E2610" s="2" t="s">
        <v>1363</v>
      </c>
      <c r="F2610" s="2" t="s">
        <v>34</v>
      </c>
      <c r="G2610" s="2" t="s">
        <v>43</v>
      </c>
      <c r="H2610" s="3">
        <v>37196</v>
      </c>
      <c r="I2610" s="2">
        <v>2001</v>
      </c>
      <c r="J2610" s="2">
        <v>2005</v>
      </c>
      <c r="K2610" s="3">
        <v>43677</v>
      </c>
      <c r="L2610" s="2">
        <v>0</v>
      </c>
      <c r="M2610" s="2" t="s">
        <v>28</v>
      </c>
      <c r="N2610" s="2">
        <v>38</v>
      </c>
      <c r="O2610" s="2">
        <v>20.95</v>
      </c>
      <c r="P2610" s="2">
        <v>38.69</v>
      </c>
      <c r="Q2610" s="2">
        <v>83.46</v>
      </c>
      <c r="R2610" s="2">
        <v>193.04</v>
      </c>
      <c r="S2610" s="2">
        <v>193.04</v>
      </c>
      <c r="T2610" s="2">
        <v>22.4</v>
      </c>
      <c r="U2610" s="2">
        <v>54</v>
      </c>
      <c r="V2610" s="2" t="s">
        <v>28</v>
      </c>
      <c r="X2610" s="2"/>
      <c r="Y2610" s="2"/>
    </row>
    <row r="2611" spans="1:26" x14ac:dyDescent="0.25">
      <c r="A2611">
        <v>2610</v>
      </c>
      <c r="B2611" t="s">
        <v>2631</v>
      </c>
      <c r="C2611" s="1">
        <v>20348</v>
      </c>
      <c r="D2611" t="s">
        <v>23</v>
      </c>
      <c r="E2611" s="2" t="s">
        <v>1363</v>
      </c>
      <c r="F2611" s="2" t="s">
        <v>34</v>
      </c>
      <c r="G2611" s="2" t="s">
        <v>26</v>
      </c>
      <c r="H2611" s="3">
        <v>28795</v>
      </c>
      <c r="I2611" s="2">
        <v>1978</v>
      </c>
      <c r="J2611" s="2">
        <v>1986</v>
      </c>
      <c r="K2611" s="3">
        <v>43677</v>
      </c>
      <c r="L2611" s="2">
        <v>0</v>
      </c>
      <c r="M2611" s="2" t="s">
        <v>28</v>
      </c>
      <c r="N2611" s="2">
        <v>63</v>
      </c>
      <c r="O2611" s="2">
        <v>23.13</v>
      </c>
      <c r="P2611" s="2">
        <v>63.87</v>
      </c>
      <c r="Q2611" s="2">
        <v>81.650000000000006</v>
      </c>
      <c r="R2611" s="2">
        <v>193.04</v>
      </c>
      <c r="S2611" s="2">
        <v>193.04</v>
      </c>
      <c r="T2611" s="2">
        <v>21.91</v>
      </c>
      <c r="U2611" s="2">
        <v>501</v>
      </c>
      <c r="V2611" s="2" t="s">
        <v>28</v>
      </c>
      <c r="X2611" s="2"/>
      <c r="Y2611" s="2"/>
    </row>
    <row r="2612" spans="1:26" x14ac:dyDescent="0.25">
      <c r="A2612">
        <v>2611</v>
      </c>
      <c r="B2612" t="s">
        <v>2632</v>
      </c>
      <c r="C2612" s="1">
        <v>8766</v>
      </c>
      <c r="D2612" t="s">
        <v>23</v>
      </c>
      <c r="E2612" s="2" t="s">
        <v>169</v>
      </c>
      <c r="F2612" s="2" t="s">
        <v>34</v>
      </c>
      <c r="G2612" s="2" t="s">
        <v>30</v>
      </c>
      <c r="H2612" s="3">
        <v>17107</v>
      </c>
      <c r="I2612" s="2">
        <v>1946</v>
      </c>
      <c r="J2612" s="2">
        <v>1947</v>
      </c>
      <c r="K2612" s="3">
        <v>21143</v>
      </c>
      <c r="L2612" s="2">
        <v>1</v>
      </c>
      <c r="M2612" s="2" t="s">
        <v>27</v>
      </c>
      <c r="N2612" s="2">
        <v>33</v>
      </c>
      <c r="O2612" s="2">
        <v>22.84</v>
      </c>
      <c r="P2612" s="2">
        <v>33.89</v>
      </c>
      <c r="Q2612" s="2">
        <v>79.38</v>
      </c>
      <c r="R2612" s="2">
        <v>193.04</v>
      </c>
      <c r="S2612" s="2">
        <v>193.04</v>
      </c>
      <c r="T2612" s="2">
        <v>21.3</v>
      </c>
      <c r="U2612" s="2">
        <v>12</v>
      </c>
      <c r="V2612" s="2" t="s">
        <v>28</v>
      </c>
      <c r="X2612" s="2" t="s">
        <v>4646</v>
      </c>
      <c r="Y2612" s="2" t="s">
        <v>4401</v>
      </c>
      <c r="Z2612" s="2" t="s">
        <v>4469</v>
      </c>
    </row>
    <row r="2613" spans="1:26" x14ac:dyDescent="0.25">
      <c r="A2613">
        <v>2612</v>
      </c>
      <c r="B2613" t="s">
        <v>2633</v>
      </c>
      <c r="C2613" s="1">
        <v>16180</v>
      </c>
      <c r="D2613" t="s">
        <v>23</v>
      </c>
      <c r="E2613" s="2" t="s">
        <v>1363</v>
      </c>
      <c r="F2613" s="2" t="s">
        <v>34</v>
      </c>
      <c r="G2613" s="2" t="s">
        <v>26</v>
      </c>
      <c r="H2613" s="3">
        <v>24777</v>
      </c>
      <c r="I2613" s="2">
        <v>1967</v>
      </c>
      <c r="J2613" s="2">
        <v>1968</v>
      </c>
      <c r="K2613" s="3">
        <v>43677</v>
      </c>
      <c r="L2613" s="2">
        <v>0</v>
      </c>
      <c r="M2613" s="2" t="s">
        <v>28</v>
      </c>
      <c r="N2613" s="2">
        <v>75</v>
      </c>
      <c r="O2613" s="2">
        <v>23.54</v>
      </c>
      <c r="P2613" s="2">
        <v>75.28</v>
      </c>
      <c r="Q2613" s="2">
        <v>86.18</v>
      </c>
      <c r="R2613" s="2">
        <v>193.04</v>
      </c>
      <c r="S2613" s="2">
        <v>193.04</v>
      </c>
      <c r="T2613" s="2">
        <v>23.13</v>
      </c>
      <c r="U2613" s="2">
        <v>11</v>
      </c>
      <c r="V2613" s="2" t="s">
        <v>28</v>
      </c>
      <c r="X2613" s="2"/>
      <c r="Y2613" s="2"/>
    </row>
    <row r="2614" spans="1:26" x14ac:dyDescent="0.25">
      <c r="A2614">
        <v>2613</v>
      </c>
      <c r="B2614" t="s">
        <v>2634</v>
      </c>
      <c r="C2614" s="1">
        <v>21426</v>
      </c>
      <c r="D2614" t="s">
        <v>23</v>
      </c>
      <c r="E2614" s="2" t="s">
        <v>1363</v>
      </c>
      <c r="F2614" s="2" t="s">
        <v>34</v>
      </c>
      <c r="G2614" s="2" t="s">
        <v>26</v>
      </c>
      <c r="H2614" s="3">
        <v>29526</v>
      </c>
      <c r="I2614" s="2">
        <v>1980</v>
      </c>
      <c r="J2614" s="2">
        <v>1981</v>
      </c>
      <c r="K2614" s="3">
        <v>43677</v>
      </c>
      <c r="L2614" s="2">
        <v>0</v>
      </c>
      <c r="M2614" s="2" t="s">
        <v>28</v>
      </c>
      <c r="N2614" s="2">
        <v>60</v>
      </c>
      <c r="O2614" s="2">
        <v>22.18</v>
      </c>
      <c r="P2614" s="2">
        <v>60.92</v>
      </c>
      <c r="Q2614" s="2">
        <v>81.650000000000006</v>
      </c>
      <c r="R2614" s="2">
        <v>193.04</v>
      </c>
      <c r="S2614" s="2">
        <v>193.04</v>
      </c>
      <c r="T2614" s="2">
        <v>21.91</v>
      </c>
      <c r="U2614" s="2">
        <v>2</v>
      </c>
      <c r="V2614" s="2" t="s">
        <v>28</v>
      </c>
      <c r="X2614" s="2"/>
      <c r="Y2614" s="2"/>
    </row>
    <row r="2615" spans="1:26" x14ac:dyDescent="0.25">
      <c r="A2615">
        <v>2614</v>
      </c>
      <c r="B2615" t="s">
        <v>2635</v>
      </c>
      <c r="C2615" s="1">
        <v>21240</v>
      </c>
      <c r="D2615" t="s">
        <v>23</v>
      </c>
      <c r="E2615" s="2" t="s">
        <v>1363</v>
      </c>
      <c r="F2615" s="2" t="s">
        <v>34</v>
      </c>
      <c r="G2615" s="2" t="s">
        <v>30</v>
      </c>
      <c r="H2615" s="3">
        <v>29891</v>
      </c>
      <c r="I2615" s="2">
        <v>1981</v>
      </c>
      <c r="J2615" s="2">
        <v>1983</v>
      </c>
      <c r="K2615" s="3">
        <v>43677</v>
      </c>
      <c r="L2615" s="2">
        <v>0</v>
      </c>
      <c r="M2615" s="2" t="s">
        <v>28</v>
      </c>
      <c r="N2615" s="2">
        <v>61</v>
      </c>
      <c r="O2615" s="2">
        <v>23.69</v>
      </c>
      <c r="P2615" s="2">
        <v>61.43</v>
      </c>
      <c r="Q2615" s="2">
        <v>83.91</v>
      </c>
      <c r="R2615" s="2">
        <v>193.04</v>
      </c>
      <c r="S2615" s="2">
        <v>193.04</v>
      </c>
      <c r="T2615" s="2">
        <v>22.52</v>
      </c>
      <c r="U2615" s="2">
        <v>121</v>
      </c>
      <c r="V2615" s="2" t="s">
        <v>28</v>
      </c>
      <c r="X2615" s="2"/>
      <c r="Y2615" s="2"/>
    </row>
    <row r="2616" spans="1:26" x14ac:dyDescent="0.25">
      <c r="A2616">
        <v>2615</v>
      </c>
      <c r="B2616" t="s">
        <v>2636</v>
      </c>
      <c r="C2616" s="1">
        <v>19735</v>
      </c>
      <c r="D2616" t="s">
        <v>23</v>
      </c>
      <c r="E2616" s="2" t="s">
        <v>1363</v>
      </c>
      <c r="F2616" s="2" t="s">
        <v>34</v>
      </c>
      <c r="G2616" s="2" t="s">
        <v>26</v>
      </c>
      <c r="H2616" s="3">
        <v>27334</v>
      </c>
      <c r="I2616" s="2">
        <v>1974</v>
      </c>
      <c r="J2616" s="2">
        <v>1978</v>
      </c>
      <c r="K2616" s="3">
        <v>43677</v>
      </c>
      <c r="L2616" s="2">
        <v>0</v>
      </c>
      <c r="M2616" s="2" t="s">
        <v>28</v>
      </c>
      <c r="N2616" s="2">
        <v>65</v>
      </c>
      <c r="O2616" s="2">
        <v>20.8</v>
      </c>
      <c r="P2616" s="2">
        <v>65.55</v>
      </c>
      <c r="Q2616" s="2">
        <v>80.739999999999995</v>
      </c>
      <c r="R2616" s="2">
        <v>193.04</v>
      </c>
      <c r="S2616" s="2">
        <v>193.04</v>
      </c>
      <c r="T2616" s="2">
        <v>21.67</v>
      </c>
      <c r="U2616" s="2">
        <v>241</v>
      </c>
      <c r="V2616" s="2" t="s">
        <v>28</v>
      </c>
      <c r="X2616" s="2"/>
      <c r="Y2616" s="2"/>
    </row>
    <row r="2617" spans="1:26" x14ac:dyDescent="0.25">
      <c r="A2617">
        <v>2616</v>
      </c>
      <c r="B2617" t="s">
        <v>2637</v>
      </c>
      <c r="C2617" s="1">
        <v>7437</v>
      </c>
      <c r="D2617" t="s">
        <v>23</v>
      </c>
      <c r="E2617" s="2" t="s">
        <v>280</v>
      </c>
      <c r="F2617" s="2" t="s">
        <v>34</v>
      </c>
      <c r="G2617" s="2" t="s">
        <v>30</v>
      </c>
      <c r="H2617" s="3">
        <v>17838</v>
      </c>
      <c r="I2617" s="2">
        <v>1948</v>
      </c>
      <c r="J2617" s="2">
        <v>1950</v>
      </c>
      <c r="K2617" s="3">
        <v>38824</v>
      </c>
      <c r="L2617" s="2">
        <v>1</v>
      </c>
      <c r="M2617" s="2" t="s">
        <v>27</v>
      </c>
      <c r="N2617" s="2">
        <v>85</v>
      </c>
      <c r="O2617" s="2">
        <v>28.48</v>
      </c>
      <c r="P2617" s="2">
        <v>85.93</v>
      </c>
      <c r="Q2617" s="2">
        <v>83.91</v>
      </c>
      <c r="R2617" s="2">
        <v>193.04</v>
      </c>
      <c r="S2617" s="2">
        <v>193.04</v>
      </c>
      <c r="T2617" s="2">
        <v>22.52</v>
      </c>
      <c r="U2617" s="2">
        <v>61</v>
      </c>
      <c r="V2617" s="2" t="s">
        <v>28</v>
      </c>
      <c r="W2617" s="2" t="s">
        <v>4399</v>
      </c>
      <c r="X2617" s="2" t="s">
        <v>4645</v>
      </c>
      <c r="Y2617" s="2" t="s">
        <v>4401</v>
      </c>
      <c r="Z2617" s="2" t="s">
        <v>4469</v>
      </c>
    </row>
    <row r="2618" spans="1:26" x14ac:dyDescent="0.25">
      <c r="A2618">
        <v>2617</v>
      </c>
      <c r="B2618" t="s">
        <v>2638</v>
      </c>
      <c r="C2618" s="1">
        <v>8717</v>
      </c>
      <c r="D2618" t="s">
        <v>23</v>
      </c>
      <c r="E2618" s="2" t="s">
        <v>169</v>
      </c>
      <c r="F2618" s="2" t="s">
        <v>34</v>
      </c>
      <c r="G2618" s="2" t="s">
        <v>30</v>
      </c>
      <c r="H2618" s="3">
        <v>17838</v>
      </c>
      <c r="I2618" s="2">
        <v>1948</v>
      </c>
      <c r="J2618" s="2">
        <v>1950</v>
      </c>
      <c r="K2618" s="3">
        <v>42579</v>
      </c>
      <c r="L2618" s="2">
        <v>1</v>
      </c>
      <c r="M2618" s="2" t="s">
        <v>27</v>
      </c>
      <c r="N2618" s="2">
        <v>92</v>
      </c>
      <c r="O2618" s="2">
        <v>24.97</v>
      </c>
      <c r="P2618" s="2">
        <v>92.71</v>
      </c>
      <c r="Q2618" s="2">
        <v>92.99</v>
      </c>
      <c r="R2618" s="2">
        <v>193.04</v>
      </c>
      <c r="S2618" s="2">
        <v>193.04</v>
      </c>
      <c r="T2618" s="2">
        <v>24.95</v>
      </c>
      <c r="U2618" s="2">
        <v>82</v>
      </c>
      <c r="V2618" s="2" t="s">
        <v>28</v>
      </c>
      <c r="W2618" s="2" t="s">
        <v>4399</v>
      </c>
      <c r="X2618" s="2" t="s">
        <v>4645</v>
      </c>
      <c r="Y2618" s="2" t="s">
        <v>4401</v>
      </c>
      <c r="Z2618" s="2" t="s">
        <v>4469</v>
      </c>
    </row>
    <row r="2619" spans="1:26" x14ac:dyDescent="0.25">
      <c r="A2619">
        <v>2618</v>
      </c>
      <c r="B2619" t="s">
        <v>2639</v>
      </c>
      <c r="C2619" s="1">
        <v>27603</v>
      </c>
      <c r="D2619" t="s">
        <v>23</v>
      </c>
      <c r="E2619" s="2" t="s">
        <v>1363</v>
      </c>
      <c r="F2619" s="2" t="s">
        <v>34</v>
      </c>
      <c r="G2619" s="2" t="s">
        <v>26</v>
      </c>
      <c r="H2619" s="3">
        <v>36100</v>
      </c>
      <c r="I2619" s="2">
        <v>1998</v>
      </c>
      <c r="J2619" s="2">
        <v>1999</v>
      </c>
      <c r="K2619" s="3">
        <v>43677</v>
      </c>
      <c r="L2619" s="2">
        <v>0</v>
      </c>
      <c r="M2619" s="2" t="s">
        <v>28</v>
      </c>
      <c r="N2619" s="2">
        <v>44</v>
      </c>
      <c r="O2619" s="2">
        <v>23.26</v>
      </c>
      <c r="P2619" s="2">
        <v>44.01</v>
      </c>
      <c r="Q2619" s="2">
        <v>95.25</v>
      </c>
      <c r="R2619" s="2">
        <v>193.04</v>
      </c>
      <c r="S2619" s="2">
        <v>193.04</v>
      </c>
      <c r="T2619" s="2">
        <v>25.56</v>
      </c>
      <c r="U2619" s="2">
        <v>33</v>
      </c>
      <c r="V2619" s="2" t="s">
        <v>28</v>
      </c>
      <c r="X2619" s="2"/>
      <c r="Y2619" s="2"/>
    </row>
    <row r="2620" spans="1:26" x14ac:dyDescent="0.25">
      <c r="A2620">
        <v>2619</v>
      </c>
      <c r="B2620" t="s">
        <v>2640</v>
      </c>
      <c r="C2620" s="1">
        <v>31380</v>
      </c>
      <c r="D2620" t="s">
        <v>23</v>
      </c>
      <c r="E2620" s="2" t="s">
        <v>1363</v>
      </c>
      <c r="F2620" s="2" t="s">
        <v>34</v>
      </c>
      <c r="G2620" s="2" t="s">
        <v>26</v>
      </c>
      <c r="H2620" s="3">
        <v>39022</v>
      </c>
      <c r="I2620" s="2">
        <v>2006</v>
      </c>
      <c r="J2620" s="2">
        <v>2015</v>
      </c>
      <c r="K2620" s="3">
        <v>43677</v>
      </c>
      <c r="L2620" s="2">
        <v>0</v>
      </c>
      <c r="M2620" s="2" t="s">
        <v>28</v>
      </c>
      <c r="N2620" s="2">
        <v>33</v>
      </c>
      <c r="O2620" s="2">
        <v>20.92</v>
      </c>
      <c r="P2620" s="2">
        <v>33.67</v>
      </c>
      <c r="Q2620" s="2">
        <v>92.99</v>
      </c>
      <c r="R2620" s="2">
        <v>193.04</v>
      </c>
      <c r="S2620" s="2">
        <v>193.04</v>
      </c>
      <c r="T2620" s="2">
        <v>24.95</v>
      </c>
      <c r="U2620" s="2">
        <v>408</v>
      </c>
      <c r="V2620" s="2" t="s">
        <v>28</v>
      </c>
      <c r="X2620" s="2"/>
      <c r="Y2620" s="2"/>
    </row>
    <row r="2621" spans="1:26" x14ac:dyDescent="0.25">
      <c r="A2621">
        <v>2620</v>
      </c>
      <c r="B2621" t="s">
        <v>2641</v>
      </c>
      <c r="C2621" s="1">
        <v>26464</v>
      </c>
      <c r="D2621" t="s">
        <v>23</v>
      </c>
      <c r="E2621" s="2" t="s">
        <v>1363</v>
      </c>
      <c r="F2621" s="2" t="s">
        <v>34</v>
      </c>
      <c r="G2621" s="2" t="s">
        <v>43</v>
      </c>
      <c r="H2621" s="3">
        <v>35735</v>
      </c>
      <c r="I2621" s="2">
        <v>1997</v>
      </c>
      <c r="J2621" s="2">
        <v>2006</v>
      </c>
      <c r="K2621" s="3">
        <v>43677</v>
      </c>
      <c r="L2621" s="2">
        <v>0</v>
      </c>
      <c r="M2621" s="2" t="s">
        <v>28</v>
      </c>
      <c r="N2621" s="2">
        <v>47</v>
      </c>
      <c r="O2621" s="2">
        <v>25.38</v>
      </c>
      <c r="P2621" s="2">
        <v>47.13</v>
      </c>
      <c r="Q2621" s="2">
        <v>86.18</v>
      </c>
      <c r="R2621" s="2">
        <v>193.04</v>
      </c>
      <c r="S2621" s="2">
        <v>193.04</v>
      </c>
      <c r="T2621" s="2">
        <v>23.13</v>
      </c>
      <c r="U2621" s="2">
        <v>337</v>
      </c>
      <c r="V2621" s="2" t="s">
        <v>27</v>
      </c>
      <c r="X2621" s="2"/>
      <c r="Y2621" s="2"/>
    </row>
    <row r="2622" spans="1:26" x14ac:dyDescent="0.25">
      <c r="A2622">
        <v>2621</v>
      </c>
      <c r="B2622" t="s">
        <v>2642</v>
      </c>
      <c r="C2622" s="1">
        <v>28019</v>
      </c>
      <c r="D2622" t="s">
        <v>23</v>
      </c>
      <c r="E2622" s="2" t="s">
        <v>1363</v>
      </c>
      <c r="F2622" s="2" t="s">
        <v>34</v>
      </c>
      <c r="G2622" s="2" t="s">
        <v>26</v>
      </c>
      <c r="H2622" s="3">
        <v>36465</v>
      </c>
      <c r="I2622" s="2">
        <v>1999</v>
      </c>
      <c r="J2622" s="2">
        <v>2009</v>
      </c>
      <c r="K2622" s="3">
        <v>43677</v>
      </c>
      <c r="L2622" s="2">
        <v>0</v>
      </c>
      <c r="M2622" s="2" t="s">
        <v>28</v>
      </c>
      <c r="N2622" s="2">
        <v>42</v>
      </c>
      <c r="O2622" s="2">
        <v>23.12</v>
      </c>
      <c r="P2622" s="2">
        <v>42.87</v>
      </c>
      <c r="Q2622" s="2">
        <v>95.25</v>
      </c>
      <c r="R2622" s="2">
        <v>193.04</v>
      </c>
      <c r="S2622" s="2">
        <v>193.04</v>
      </c>
      <c r="T2622" s="2">
        <v>25.56</v>
      </c>
      <c r="U2622" s="2">
        <v>570</v>
      </c>
      <c r="V2622" s="2" t="s">
        <v>28</v>
      </c>
      <c r="X2622" s="2"/>
      <c r="Y2622" s="2"/>
    </row>
    <row r="2623" spans="1:26" x14ac:dyDescent="0.25">
      <c r="A2623">
        <v>2622</v>
      </c>
      <c r="B2623" t="s">
        <v>2643</v>
      </c>
      <c r="C2623" s="1">
        <v>18485</v>
      </c>
      <c r="D2623" t="s">
        <v>23</v>
      </c>
      <c r="E2623" s="2" t="s">
        <v>1363</v>
      </c>
      <c r="F2623" s="2" t="s">
        <v>34</v>
      </c>
      <c r="G2623" s="2" t="s">
        <v>30</v>
      </c>
      <c r="H2623" s="3">
        <v>28065</v>
      </c>
      <c r="I2623" s="2">
        <v>1976</v>
      </c>
      <c r="J2623" s="2">
        <v>1985</v>
      </c>
      <c r="K2623" s="3">
        <v>43677</v>
      </c>
      <c r="L2623" s="2">
        <v>0</v>
      </c>
      <c r="M2623" s="2" t="s">
        <v>28</v>
      </c>
      <c r="N2623" s="2">
        <v>68</v>
      </c>
      <c r="O2623" s="2">
        <v>26.23</v>
      </c>
      <c r="P2623" s="2">
        <v>68.97</v>
      </c>
      <c r="Q2623" s="2">
        <v>86.18</v>
      </c>
      <c r="R2623" s="2">
        <v>193.04</v>
      </c>
      <c r="S2623" s="2">
        <v>193.04</v>
      </c>
      <c r="T2623" s="2">
        <v>23.13</v>
      </c>
      <c r="U2623" s="2">
        <v>648</v>
      </c>
      <c r="V2623" s="2" t="s">
        <v>28</v>
      </c>
      <c r="X2623" s="2"/>
      <c r="Y2623" s="2"/>
    </row>
    <row r="2624" spans="1:26" x14ac:dyDescent="0.25">
      <c r="A2624">
        <v>2623</v>
      </c>
      <c r="B2624" t="s">
        <v>2644</v>
      </c>
      <c r="C2624" s="1">
        <v>17269</v>
      </c>
      <c r="D2624" t="s">
        <v>23</v>
      </c>
      <c r="E2624" s="2" t="s">
        <v>1363</v>
      </c>
      <c r="F2624" s="2" t="s">
        <v>34</v>
      </c>
      <c r="G2624" s="2" t="s">
        <v>30</v>
      </c>
      <c r="H2624" s="3">
        <v>26969</v>
      </c>
      <c r="I2624" s="2">
        <v>1973</v>
      </c>
      <c r="J2624" s="2">
        <v>1974</v>
      </c>
      <c r="K2624" s="3">
        <v>43677</v>
      </c>
      <c r="L2624" s="2">
        <v>0</v>
      </c>
      <c r="M2624" s="2" t="s">
        <v>28</v>
      </c>
      <c r="N2624" s="2">
        <v>72</v>
      </c>
      <c r="O2624" s="2">
        <v>26.56</v>
      </c>
      <c r="P2624" s="2">
        <v>72.3</v>
      </c>
      <c r="Q2624" s="2">
        <v>88.45</v>
      </c>
      <c r="R2624" s="2">
        <v>193.04</v>
      </c>
      <c r="S2624" s="2">
        <v>193.04</v>
      </c>
      <c r="T2624" s="2">
        <v>23.74</v>
      </c>
      <c r="U2624" s="2">
        <v>19</v>
      </c>
      <c r="V2624" s="2" t="s">
        <v>28</v>
      </c>
      <c r="X2624" s="2"/>
      <c r="Y2624" s="2"/>
    </row>
    <row r="2625" spans="1:26" x14ac:dyDescent="0.25">
      <c r="A2625">
        <v>2624</v>
      </c>
      <c r="B2625" t="s">
        <v>2645</v>
      </c>
      <c r="C2625" s="1">
        <v>17602</v>
      </c>
      <c r="D2625" t="s">
        <v>23</v>
      </c>
      <c r="E2625" s="2" t="s">
        <v>1363</v>
      </c>
      <c r="F2625" s="2" t="s">
        <v>34</v>
      </c>
      <c r="G2625" s="2" t="s">
        <v>26</v>
      </c>
      <c r="H2625" s="3">
        <v>26238</v>
      </c>
      <c r="I2625" s="2">
        <v>1971</v>
      </c>
      <c r="J2625" s="2">
        <v>1981</v>
      </c>
      <c r="K2625" s="3">
        <v>43677</v>
      </c>
      <c r="L2625" s="2">
        <v>0</v>
      </c>
      <c r="M2625" s="2" t="s">
        <v>28</v>
      </c>
      <c r="N2625" s="2">
        <v>71</v>
      </c>
      <c r="O2625" s="2">
        <v>23.64</v>
      </c>
      <c r="P2625" s="2">
        <v>71.39</v>
      </c>
      <c r="Q2625" s="2">
        <v>90.72</v>
      </c>
      <c r="R2625" s="2">
        <v>193.04</v>
      </c>
      <c r="S2625" s="2">
        <v>193.04</v>
      </c>
      <c r="T2625" s="2">
        <v>24.34</v>
      </c>
      <c r="U2625" s="2">
        <v>682</v>
      </c>
      <c r="V2625" s="2" t="s">
        <v>28</v>
      </c>
      <c r="X2625" s="2"/>
      <c r="Y2625" s="2"/>
    </row>
    <row r="2626" spans="1:26" x14ac:dyDescent="0.25">
      <c r="A2626">
        <v>2625</v>
      </c>
      <c r="B2626" t="s">
        <v>2646</v>
      </c>
      <c r="C2626" s="1">
        <v>16081</v>
      </c>
      <c r="D2626" t="s">
        <v>23</v>
      </c>
      <c r="E2626" s="2" t="s">
        <v>280</v>
      </c>
      <c r="F2626" s="2" t="s">
        <v>34</v>
      </c>
      <c r="G2626" s="2" t="s">
        <v>26</v>
      </c>
      <c r="H2626" s="3">
        <v>24777</v>
      </c>
      <c r="I2626" s="2">
        <v>1967</v>
      </c>
      <c r="J2626" s="2">
        <v>1968</v>
      </c>
      <c r="K2626" s="3">
        <v>43677</v>
      </c>
      <c r="L2626" s="2">
        <v>0</v>
      </c>
      <c r="M2626" s="2" t="s">
        <v>28</v>
      </c>
      <c r="N2626" s="2">
        <v>75</v>
      </c>
      <c r="O2626" s="2">
        <v>23.81</v>
      </c>
      <c r="P2626" s="2">
        <v>75.55</v>
      </c>
      <c r="Q2626" s="2">
        <v>95.25</v>
      </c>
      <c r="R2626" s="2">
        <v>193.04</v>
      </c>
      <c r="S2626" s="2">
        <v>193.04</v>
      </c>
      <c r="T2626" s="2">
        <v>25.56</v>
      </c>
      <c r="U2626" s="2">
        <v>1</v>
      </c>
      <c r="V2626" s="2" t="s">
        <v>28</v>
      </c>
      <c r="X2626" s="2"/>
      <c r="Y2626" s="2"/>
    </row>
    <row r="2627" spans="1:26" x14ac:dyDescent="0.25">
      <c r="A2627">
        <v>2626</v>
      </c>
      <c r="B2627" t="s">
        <v>2647</v>
      </c>
      <c r="C2627" s="1">
        <v>8973</v>
      </c>
      <c r="D2627" t="s">
        <v>23</v>
      </c>
      <c r="E2627" s="2" t="s">
        <v>121</v>
      </c>
      <c r="F2627" s="2" t="s">
        <v>34</v>
      </c>
      <c r="G2627" s="2" t="s">
        <v>30</v>
      </c>
      <c r="H2627" s="3">
        <v>18203</v>
      </c>
      <c r="I2627" s="2">
        <v>1949</v>
      </c>
      <c r="J2627" s="2">
        <v>1950</v>
      </c>
      <c r="K2627" s="3">
        <v>41016</v>
      </c>
      <c r="L2627" s="2">
        <v>1</v>
      </c>
      <c r="M2627" s="2" t="s">
        <v>27</v>
      </c>
      <c r="N2627" s="2">
        <v>87</v>
      </c>
      <c r="O2627" s="2">
        <v>25.27</v>
      </c>
      <c r="P2627" s="2">
        <v>87.73</v>
      </c>
      <c r="Q2627" s="2">
        <v>88.45</v>
      </c>
      <c r="R2627" s="2">
        <v>193.04</v>
      </c>
      <c r="S2627" s="2">
        <v>193.04</v>
      </c>
      <c r="T2627" s="2">
        <v>23.74</v>
      </c>
      <c r="U2627" s="2">
        <v>24</v>
      </c>
      <c r="V2627" s="2" t="s">
        <v>28</v>
      </c>
      <c r="X2627" s="2" t="s">
        <v>4684</v>
      </c>
      <c r="Y2627" s="2" t="s">
        <v>4685</v>
      </c>
      <c r="Z2627" s="2" t="s">
        <v>4902</v>
      </c>
    </row>
    <row r="2628" spans="1:26" x14ac:dyDescent="0.25">
      <c r="A2628">
        <v>2627</v>
      </c>
      <c r="B2628" t="s">
        <v>2648</v>
      </c>
      <c r="C2628" s="1">
        <v>28190</v>
      </c>
      <c r="D2628" t="s">
        <v>23</v>
      </c>
      <c r="E2628" s="2" t="s">
        <v>1363</v>
      </c>
      <c r="F2628" s="2" t="s">
        <v>34</v>
      </c>
      <c r="G2628" s="2" t="s">
        <v>26</v>
      </c>
      <c r="H2628" s="3">
        <v>36465</v>
      </c>
      <c r="I2628" s="2">
        <v>1999</v>
      </c>
      <c r="J2628" s="2">
        <v>2000</v>
      </c>
      <c r="K2628" s="3">
        <v>43677</v>
      </c>
      <c r="L2628" s="2">
        <v>0</v>
      </c>
      <c r="M2628" s="2" t="s">
        <v>28</v>
      </c>
      <c r="N2628" s="2">
        <v>42</v>
      </c>
      <c r="O2628" s="2">
        <v>22.66</v>
      </c>
      <c r="P2628" s="2">
        <v>42.4</v>
      </c>
      <c r="Q2628" s="2">
        <v>80.739999999999995</v>
      </c>
      <c r="R2628" s="2">
        <v>193.04</v>
      </c>
      <c r="S2628" s="2">
        <v>193.04</v>
      </c>
      <c r="T2628" s="2">
        <v>21.67</v>
      </c>
      <c r="U2628" s="2">
        <v>16</v>
      </c>
      <c r="V2628" s="2" t="s">
        <v>28</v>
      </c>
      <c r="X2628" s="2"/>
      <c r="Y2628" s="2"/>
    </row>
    <row r="2629" spans="1:26" x14ac:dyDescent="0.25">
      <c r="A2629">
        <v>2628</v>
      </c>
      <c r="B2629" t="s">
        <v>2649</v>
      </c>
      <c r="C2629" s="1">
        <v>24750</v>
      </c>
      <c r="D2629" t="s">
        <v>23</v>
      </c>
      <c r="E2629" s="2" t="s">
        <v>1363</v>
      </c>
      <c r="F2629" s="2" t="s">
        <v>34</v>
      </c>
      <c r="G2629" s="2" t="s">
        <v>30</v>
      </c>
      <c r="H2629" s="3">
        <v>32448</v>
      </c>
      <c r="I2629" s="2">
        <v>1988</v>
      </c>
      <c r="J2629" s="2">
        <v>2000</v>
      </c>
      <c r="K2629" s="3">
        <v>43677</v>
      </c>
      <c r="L2629" s="2">
        <v>0</v>
      </c>
      <c r="M2629" s="2" t="s">
        <v>28</v>
      </c>
      <c r="N2629" s="2">
        <v>51</v>
      </c>
      <c r="O2629" s="2">
        <v>21.08</v>
      </c>
      <c r="P2629" s="2">
        <v>51.82</v>
      </c>
      <c r="Q2629" s="2">
        <v>83.91</v>
      </c>
      <c r="R2629" s="2">
        <v>193.04</v>
      </c>
      <c r="S2629" s="2">
        <v>193.04</v>
      </c>
      <c r="T2629" s="2">
        <v>22.52</v>
      </c>
      <c r="U2629" s="2">
        <v>666</v>
      </c>
      <c r="V2629" s="2" t="s">
        <v>28</v>
      </c>
      <c r="X2629" s="2"/>
      <c r="Y2629" s="2"/>
    </row>
    <row r="2630" spans="1:26" x14ac:dyDescent="0.25">
      <c r="A2630">
        <v>2629</v>
      </c>
      <c r="B2630" t="s">
        <v>2650</v>
      </c>
      <c r="C2630" s="1">
        <v>11176</v>
      </c>
      <c r="D2630" t="s">
        <v>23</v>
      </c>
      <c r="E2630" s="2" t="s">
        <v>1363</v>
      </c>
      <c r="F2630" s="2" t="s">
        <v>34</v>
      </c>
      <c r="G2630" s="2" t="s">
        <v>43</v>
      </c>
      <c r="H2630" s="3">
        <v>20029</v>
      </c>
      <c r="I2630" s="2">
        <v>1954</v>
      </c>
      <c r="J2630" s="2">
        <v>1955</v>
      </c>
      <c r="K2630" s="3">
        <v>43677</v>
      </c>
      <c r="L2630" s="2">
        <v>0</v>
      </c>
      <c r="M2630" s="2" t="s">
        <v>28</v>
      </c>
      <c r="N2630" s="2">
        <v>88</v>
      </c>
      <c r="O2630" s="2">
        <v>24.24</v>
      </c>
      <c r="P2630" s="2">
        <v>88.98</v>
      </c>
      <c r="Q2630" s="2">
        <v>95.25</v>
      </c>
      <c r="R2630" s="2">
        <v>193.04</v>
      </c>
      <c r="S2630" s="2">
        <v>193.04</v>
      </c>
      <c r="T2630" s="2">
        <v>25.56</v>
      </c>
      <c r="U2630" s="2">
        <v>6</v>
      </c>
      <c r="V2630" s="2" t="s">
        <v>28</v>
      </c>
      <c r="X2630" s="2"/>
      <c r="Y2630" s="2"/>
    </row>
    <row r="2631" spans="1:26" x14ac:dyDescent="0.25">
      <c r="A2631">
        <v>2630</v>
      </c>
      <c r="B2631" t="s">
        <v>2651</v>
      </c>
      <c r="C2631" s="1">
        <v>22138</v>
      </c>
      <c r="D2631" t="s">
        <v>23</v>
      </c>
      <c r="E2631" s="2" t="s">
        <v>1363</v>
      </c>
      <c r="F2631" s="2" t="s">
        <v>34</v>
      </c>
      <c r="G2631" s="2" t="s">
        <v>26</v>
      </c>
      <c r="H2631" s="3">
        <v>30621</v>
      </c>
      <c r="I2631" s="2">
        <v>1983</v>
      </c>
      <c r="J2631" s="2">
        <v>1985</v>
      </c>
      <c r="K2631" s="3">
        <v>43677</v>
      </c>
      <c r="L2631" s="2">
        <v>0</v>
      </c>
      <c r="M2631" s="2" t="s">
        <v>28</v>
      </c>
      <c r="N2631" s="2">
        <v>58</v>
      </c>
      <c r="O2631" s="2">
        <v>23.23</v>
      </c>
      <c r="P2631" s="2">
        <v>58.97</v>
      </c>
      <c r="Q2631" s="2">
        <v>95.25</v>
      </c>
      <c r="R2631" s="2">
        <v>193.04</v>
      </c>
      <c r="S2631" s="2">
        <v>193.04</v>
      </c>
      <c r="T2631" s="2">
        <v>25.56</v>
      </c>
      <c r="U2631" s="2">
        <v>93</v>
      </c>
      <c r="V2631" s="2" t="s">
        <v>28</v>
      </c>
      <c r="X2631" s="2"/>
      <c r="Y2631" s="2"/>
    </row>
    <row r="2632" spans="1:26" x14ac:dyDescent="0.25">
      <c r="A2632">
        <v>2631</v>
      </c>
      <c r="B2632" t="s">
        <v>2652</v>
      </c>
      <c r="C2632" s="1">
        <v>19828</v>
      </c>
      <c r="D2632" t="s">
        <v>23</v>
      </c>
      <c r="E2632" s="2" t="s">
        <v>1363</v>
      </c>
      <c r="F2632" s="2" t="s">
        <v>34</v>
      </c>
      <c r="G2632" s="2" t="s">
        <v>26</v>
      </c>
      <c r="H2632" s="3">
        <v>29526</v>
      </c>
      <c r="I2632" s="2">
        <v>1980</v>
      </c>
      <c r="J2632" s="2">
        <v>1981</v>
      </c>
      <c r="K2632" s="3">
        <v>43677</v>
      </c>
      <c r="L2632" s="2">
        <v>0</v>
      </c>
      <c r="M2632" s="2" t="s">
        <v>28</v>
      </c>
      <c r="N2632" s="2">
        <v>65</v>
      </c>
      <c r="O2632" s="2">
        <v>26.55</v>
      </c>
      <c r="P2632" s="2">
        <v>65.3</v>
      </c>
      <c r="Q2632" s="2">
        <v>83.91</v>
      </c>
      <c r="R2632" s="2">
        <v>193.04</v>
      </c>
      <c r="S2632" s="2">
        <v>193.04</v>
      </c>
      <c r="T2632" s="2">
        <v>22.52</v>
      </c>
      <c r="U2632" s="2">
        <v>29</v>
      </c>
      <c r="V2632" s="2" t="s">
        <v>28</v>
      </c>
      <c r="X2632" s="2"/>
      <c r="Y2632" s="2"/>
    </row>
    <row r="2633" spans="1:26" x14ac:dyDescent="0.25">
      <c r="A2633">
        <v>2632</v>
      </c>
      <c r="B2633" t="s">
        <v>2653</v>
      </c>
      <c r="C2633" s="1">
        <v>26973</v>
      </c>
      <c r="D2633" t="s">
        <v>23</v>
      </c>
      <c r="E2633" s="2" t="s">
        <v>1363</v>
      </c>
      <c r="F2633" s="2" t="s">
        <v>34</v>
      </c>
      <c r="G2633" s="2" t="s">
        <v>26</v>
      </c>
      <c r="H2633" s="3">
        <v>35735</v>
      </c>
      <c r="I2633" s="2">
        <v>1997</v>
      </c>
      <c r="J2633" s="2">
        <v>1998</v>
      </c>
      <c r="K2633" s="3">
        <v>43677</v>
      </c>
      <c r="L2633" s="2">
        <v>0</v>
      </c>
      <c r="M2633" s="2" t="s">
        <v>28</v>
      </c>
      <c r="N2633" s="2">
        <v>45</v>
      </c>
      <c r="O2633" s="2">
        <v>23.99</v>
      </c>
      <c r="P2633" s="2">
        <v>45.73</v>
      </c>
      <c r="Q2633" s="2">
        <v>88.9</v>
      </c>
      <c r="R2633" s="2">
        <v>193.04</v>
      </c>
      <c r="S2633" s="2">
        <v>193.04</v>
      </c>
      <c r="T2633" s="2">
        <v>23.86</v>
      </c>
      <c r="U2633" s="2">
        <v>23</v>
      </c>
      <c r="V2633" s="2" t="s">
        <v>28</v>
      </c>
      <c r="X2633" s="2"/>
      <c r="Y2633" s="2"/>
    </row>
    <row r="2634" spans="1:26" x14ac:dyDescent="0.25">
      <c r="A2634">
        <v>2633</v>
      </c>
      <c r="B2634" t="s">
        <v>2654</v>
      </c>
      <c r="C2634" s="1">
        <v>21810</v>
      </c>
      <c r="D2634" t="s">
        <v>23</v>
      </c>
      <c r="E2634" s="2" t="s">
        <v>1363</v>
      </c>
      <c r="F2634" s="2" t="s">
        <v>34</v>
      </c>
      <c r="G2634" s="2" t="s">
        <v>26</v>
      </c>
      <c r="H2634" s="3">
        <v>30256</v>
      </c>
      <c r="I2634" s="2">
        <v>1982</v>
      </c>
      <c r="J2634" s="2">
        <v>1995</v>
      </c>
      <c r="K2634" s="3">
        <v>43677</v>
      </c>
      <c r="L2634" s="2">
        <v>0</v>
      </c>
      <c r="M2634" s="2" t="s">
        <v>28</v>
      </c>
      <c r="N2634" s="2">
        <v>59</v>
      </c>
      <c r="O2634" s="2">
        <v>23.12</v>
      </c>
      <c r="P2634" s="2">
        <v>59.87</v>
      </c>
      <c r="Q2634" s="2">
        <v>81.650000000000006</v>
      </c>
      <c r="R2634" s="2">
        <v>193.04</v>
      </c>
      <c r="S2634" s="2">
        <v>193.04</v>
      </c>
      <c r="T2634" s="2">
        <v>21.91</v>
      </c>
      <c r="U2634" s="2">
        <v>687</v>
      </c>
      <c r="V2634" s="2" t="s">
        <v>28</v>
      </c>
      <c r="X2634" s="2"/>
      <c r="Y2634" s="2"/>
    </row>
    <row r="2635" spans="1:26" x14ac:dyDescent="0.25">
      <c r="A2635">
        <v>2634</v>
      </c>
      <c r="B2635" t="s">
        <v>2655</v>
      </c>
      <c r="C2635" s="1">
        <v>13455</v>
      </c>
      <c r="D2635" t="s">
        <v>23</v>
      </c>
      <c r="E2635" s="2" t="s">
        <v>1363</v>
      </c>
      <c r="F2635" s="2" t="s">
        <v>34</v>
      </c>
      <c r="G2635" s="2" t="s">
        <v>30</v>
      </c>
      <c r="H2635" s="3">
        <v>22951</v>
      </c>
      <c r="I2635" s="2">
        <v>1962</v>
      </c>
      <c r="J2635" s="2">
        <v>1963</v>
      </c>
      <c r="K2635" s="3">
        <v>43677</v>
      </c>
      <c r="L2635" s="2">
        <v>0</v>
      </c>
      <c r="M2635" s="2" t="s">
        <v>28</v>
      </c>
      <c r="N2635" s="2">
        <v>82</v>
      </c>
      <c r="O2635" s="2">
        <v>26</v>
      </c>
      <c r="P2635" s="2">
        <v>82.74</v>
      </c>
      <c r="Q2635" s="2">
        <v>81.650000000000006</v>
      </c>
      <c r="R2635" s="2">
        <v>193.04</v>
      </c>
      <c r="S2635" s="2">
        <v>193.04</v>
      </c>
      <c r="T2635" s="2">
        <v>21.91</v>
      </c>
      <c r="U2635" s="2">
        <v>73</v>
      </c>
      <c r="V2635" s="2" t="s">
        <v>28</v>
      </c>
      <c r="X2635" s="2"/>
      <c r="Y2635" s="2"/>
    </row>
    <row r="2636" spans="1:26" x14ac:dyDescent="0.25">
      <c r="A2636">
        <v>2635</v>
      </c>
      <c r="B2636" t="s">
        <v>2656</v>
      </c>
      <c r="C2636" s="1">
        <v>15333</v>
      </c>
      <c r="D2636" t="s">
        <v>23</v>
      </c>
      <c r="E2636" s="2" t="s">
        <v>772</v>
      </c>
      <c r="F2636" s="2" t="s">
        <v>34</v>
      </c>
      <c r="G2636" s="2" t="s">
        <v>26</v>
      </c>
      <c r="H2636" s="3">
        <v>24412</v>
      </c>
      <c r="I2636" s="2">
        <v>1966</v>
      </c>
      <c r="J2636" s="2">
        <v>1971</v>
      </c>
      <c r="K2636" s="3">
        <v>43677</v>
      </c>
      <c r="L2636" s="2">
        <v>0</v>
      </c>
      <c r="M2636" s="2" t="s">
        <v>28</v>
      </c>
      <c r="N2636" s="2">
        <v>77</v>
      </c>
      <c r="O2636" s="2">
        <v>24.86</v>
      </c>
      <c r="P2636" s="2">
        <v>77.599999999999994</v>
      </c>
      <c r="Q2636" s="2">
        <v>85.73</v>
      </c>
      <c r="R2636" s="2">
        <v>193.04</v>
      </c>
      <c r="S2636" s="2">
        <v>193.04</v>
      </c>
      <c r="T2636" s="2">
        <v>23.01</v>
      </c>
      <c r="U2636" s="2">
        <v>297</v>
      </c>
      <c r="V2636" s="2" t="s">
        <v>28</v>
      </c>
      <c r="X2636" s="2"/>
      <c r="Y2636" s="2"/>
    </row>
    <row r="2637" spans="1:26" x14ac:dyDescent="0.25">
      <c r="A2637">
        <v>2636</v>
      </c>
      <c r="B2637" t="s">
        <v>2657</v>
      </c>
      <c r="C2637" s="1">
        <v>32439</v>
      </c>
      <c r="D2637" t="s">
        <v>23</v>
      </c>
      <c r="E2637" s="2" t="s">
        <v>1363</v>
      </c>
      <c r="F2637" s="2" t="s">
        <v>34</v>
      </c>
      <c r="G2637" s="2" t="s">
        <v>26</v>
      </c>
      <c r="H2637" s="3">
        <v>40483</v>
      </c>
      <c r="I2637" s="2">
        <v>2010</v>
      </c>
      <c r="J2637" s="2">
        <v>2018</v>
      </c>
      <c r="K2637" s="3">
        <v>43677</v>
      </c>
      <c r="L2637" s="2">
        <v>0</v>
      </c>
      <c r="M2637" s="2" t="s">
        <v>28</v>
      </c>
      <c r="N2637" s="2">
        <v>30</v>
      </c>
      <c r="O2637" s="2">
        <v>22.02</v>
      </c>
      <c r="P2637" s="2">
        <v>30.77</v>
      </c>
      <c r="Q2637" s="2">
        <v>88.45</v>
      </c>
      <c r="R2637" s="2">
        <v>193.04</v>
      </c>
      <c r="S2637" s="2">
        <v>193.04</v>
      </c>
      <c r="T2637" s="2">
        <v>23.74</v>
      </c>
      <c r="U2637" s="2">
        <v>257</v>
      </c>
      <c r="V2637" s="2" t="s">
        <v>28</v>
      </c>
      <c r="X2637" s="2"/>
      <c r="Y2637" s="2"/>
    </row>
    <row r="2638" spans="1:26" x14ac:dyDescent="0.25">
      <c r="A2638">
        <v>2637</v>
      </c>
      <c r="B2638" t="s">
        <v>2658</v>
      </c>
      <c r="C2638" s="1">
        <v>9151</v>
      </c>
      <c r="D2638" t="s">
        <v>23</v>
      </c>
      <c r="E2638" s="2" t="s">
        <v>280</v>
      </c>
      <c r="F2638" s="2" t="s">
        <v>34</v>
      </c>
      <c r="G2638" s="2" t="s">
        <v>30</v>
      </c>
      <c r="H2638" s="3">
        <v>17838</v>
      </c>
      <c r="I2638" s="2">
        <v>1948</v>
      </c>
      <c r="J2638" s="2">
        <v>1953</v>
      </c>
      <c r="K2638" s="3">
        <v>41883</v>
      </c>
      <c r="L2638" s="2">
        <v>1</v>
      </c>
      <c r="M2638" s="2" t="s">
        <v>27</v>
      </c>
      <c r="N2638" s="2">
        <v>89</v>
      </c>
      <c r="O2638" s="2">
        <v>23.78</v>
      </c>
      <c r="P2638" s="2">
        <v>89.62</v>
      </c>
      <c r="Q2638" s="2">
        <v>92.99</v>
      </c>
      <c r="R2638" s="2">
        <v>193.04</v>
      </c>
      <c r="S2638" s="2">
        <v>193.04</v>
      </c>
      <c r="T2638" s="2">
        <v>24.95</v>
      </c>
      <c r="U2638" s="2">
        <v>154</v>
      </c>
      <c r="V2638" s="2" t="s">
        <v>28</v>
      </c>
      <c r="X2638" s="2" t="s">
        <v>4686</v>
      </c>
      <c r="Y2638" s="2" t="s">
        <v>4401</v>
      </c>
      <c r="Z2638" s="2" t="s">
        <v>4469</v>
      </c>
    </row>
    <row r="2639" spans="1:26" x14ac:dyDescent="0.25">
      <c r="A2639">
        <v>2638</v>
      </c>
      <c r="B2639" t="s">
        <v>2659</v>
      </c>
      <c r="C2639" s="1">
        <v>20824</v>
      </c>
      <c r="D2639" t="s">
        <v>23</v>
      </c>
      <c r="E2639" s="2" t="s">
        <v>1363</v>
      </c>
      <c r="F2639" s="2" t="s">
        <v>34</v>
      </c>
      <c r="G2639" s="2" t="s">
        <v>26</v>
      </c>
      <c r="H2639" s="3">
        <v>29160</v>
      </c>
      <c r="I2639" s="2">
        <v>1979</v>
      </c>
      <c r="J2639" s="2">
        <v>1980</v>
      </c>
      <c r="K2639" s="3">
        <v>43677</v>
      </c>
      <c r="L2639" s="2">
        <v>0</v>
      </c>
      <c r="M2639" s="2" t="s">
        <v>28</v>
      </c>
      <c r="N2639" s="2">
        <v>62</v>
      </c>
      <c r="O2639" s="2">
        <v>22.82</v>
      </c>
      <c r="P2639" s="2">
        <v>62.57</v>
      </c>
      <c r="Q2639" s="2">
        <v>88.45</v>
      </c>
      <c r="R2639" s="2">
        <v>193.04</v>
      </c>
      <c r="S2639" s="2">
        <v>193.04</v>
      </c>
      <c r="T2639" s="2">
        <v>23.74</v>
      </c>
      <c r="U2639" s="2">
        <v>4</v>
      </c>
      <c r="V2639" s="2" t="s">
        <v>28</v>
      </c>
      <c r="X2639" s="2"/>
      <c r="Y2639" s="2"/>
    </row>
    <row r="2640" spans="1:26" x14ac:dyDescent="0.25">
      <c r="A2640">
        <v>2639</v>
      </c>
      <c r="B2640" t="s">
        <v>2660</v>
      </c>
      <c r="C2640" s="1">
        <v>33380</v>
      </c>
      <c r="D2640" t="s">
        <v>23</v>
      </c>
      <c r="E2640" s="2" t="s">
        <v>1363</v>
      </c>
      <c r="F2640" s="2" t="s">
        <v>34</v>
      </c>
      <c r="G2640" s="2" t="s">
        <v>43</v>
      </c>
      <c r="H2640" s="3">
        <v>41214</v>
      </c>
      <c r="I2640" s="2">
        <v>2012</v>
      </c>
      <c r="J2640" s="2">
        <v>2016</v>
      </c>
      <c r="K2640" s="3">
        <v>43677</v>
      </c>
      <c r="L2640" s="2">
        <v>0</v>
      </c>
      <c r="M2640" s="2" t="s">
        <v>28</v>
      </c>
      <c r="N2640" s="2">
        <v>28</v>
      </c>
      <c r="O2640" s="2">
        <v>21.45</v>
      </c>
      <c r="P2640" s="2">
        <v>28.19</v>
      </c>
      <c r="Q2640" s="2">
        <v>88.45</v>
      </c>
      <c r="R2640" s="2">
        <v>193.04</v>
      </c>
      <c r="S2640" s="2">
        <v>193.04</v>
      </c>
      <c r="T2640" s="2">
        <v>23.74</v>
      </c>
      <c r="U2640" s="2">
        <v>40</v>
      </c>
      <c r="V2640" s="2" t="s">
        <v>28</v>
      </c>
      <c r="X2640" s="2"/>
      <c r="Y2640" s="2"/>
    </row>
    <row r="2641" spans="1:26" x14ac:dyDescent="0.25">
      <c r="A2641">
        <v>2640</v>
      </c>
      <c r="B2641" t="s">
        <v>2661</v>
      </c>
      <c r="C2641" s="1">
        <v>23553</v>
      </c>
      <c r="D2641" t="s">
        <v>23</v>
      </c>
      <c r="E2641" s="2" t="s">
        <v>1363</v>
      </c>
      <c r="F2641" s="2" t="s">
        <v>34</v>
      </c>
      <c r="G2641" s="2" t="s">
        <v>43</v>
      </c>
      <c r="H2641" s="3">
        <v>31717</v>
      </c>
      <c r="I2641" s="2">
        <v>1986</v>
      </c>
      <c r="J2641" s="2">
        <v>2002</v>
      </c>
      <c r="K2641" s="3">
        <v>43677</v>
      </c>
      <c r="L2641" s="2">
        <v>0</v>
      </c>
      <c r="M2641" s="2" t="s">
        <v>28</v>
      </c>
      <c r="N2641" s="2">
        <v>55</v>
      </c>
      <c r="O2641" s="2">
        <v>22.35</v>
      </c>
      <c r="P2641" s="2">
        <v>55.1</v>
      </c>
      <c r="Q2641" s="2">
        <v>86.18</v>
      </c>
      <c r="R2641" s="2">
        <v>193.04</v>
      </c>
      <c r="S2641" s="2">
        <v>193.04</v>
      </c>
      <c r="T2641" s="2">
        <v>23.13</v>
      </c>
      <c r="U2641" s="2">
        <v>1083</v>
      </c>
      <c r="V2641" s="2" t="s">
        <v>28</v>
      </c>
      <c r="X2641" s="2"/>
      <c r="Y2641" s="2"/>
    </row>
    <row r="2642" spans="1:26" x14ac:dyDescent="0.25">
      <c r="A2642">
        <v>2641</v>
      </c>
      <c r="B2642" t="s">
        <v>2662</v>
      </c>
      <c r="C2642" s="1">
        <v>8180</v>
      </c>
      <c r="D2642" t="s">
        <v>23</v>
      </c>
      <c r="E2642" s="2" t="s">
        <v>169</v>
      </c>
      <c r="F2642" s="2" t="s">
        <v>34</v>
      </c>
      <c r="G2642" s="2" t="s">
        <v>30</v>
      </c>
      <c r="H2642" s="3">
        <v>17107</v>
      </c>
      <c r="I2642" s="2">
        <v>1946</v>
      </c>
      <c r="J2642" s="2">
        <v>1949</v>
      </c>
      <c r="K2642" s="3">
        <v>33591</v>
      </c>
      <c r="L2642" s="2">
        <v>1</v>
      </c>
      <c r="M2642" s="2" t="s">
        <v>27</v>
      </c>
      <c r="N2642" s="2">
        <v>69</v>
      </c>
      <c r="O2642" s="2">
        <v>24.44</v>
      </c>
      <c r="P2642" s="2">
        <v>69.569999999999993</v>
      </c>
      <c r="Q2642" s="2">
        <v>90.72</v>
      </c>
      <c r="R2642" s="2">
        <v>193.04</v>
      </c>
      <c r="S2642" s="2">
        <v>193.04</v>
      </c>
      <c r="T2642" s="2">
        <v>24.34</v>
      </c>
      <c r="U2642" s="2">
        <v>146</v>
      </c>
      <c r="V2642" s="2" t="s">
        <v>28</v>
      </c>
      <c r="W2642" s="2" t="s">
        <v>4384</v>
      </c>
      <c r="X2642" s="2" t="s">
        <v>4687</v>
      </c>
      <c r="Y2642" s="2" t="s">
        <v>4391</v>
      </c>
      <c r="Z2642" s="2" t="s">
        <v>4896</v>
      </c>
    </row>
    <row r="2643" spans="1:26" x14ac:dyDescent="0.25">
      <c r="A2643">
        <v>2642</v>
      </c>
      <c r="B2643" t="s">
        <v>2663</v>
      </c>
      <c r="C2643" s="1">
        <v>27472</v>
      </c>
      <c r="D2643" t="s">
        <v>23</v>
      </c>
      <c r="E2643" s="2" t="s">
        <v>1363</v>
      </c>
      <c r="F2643" s="2" t="s">
        <v>34</v>
      </c>
      <c r="G2643" s="2" t="s">
        <v>26</v>
      </c>
      <c r="H2643" s="3">
        <v>35735</v>
      </c>
      <c r="I2643" s="2">
        <v>1997</v>
      </c>
      <c r="J2643" s="2">
        <v>2011</v>
      </c>
      <c r="K2643" s="3">
        <v>43677</v>
      </c>
      <c r="L2643" s="2">
        <v>0</v>
      </c>
      <c r="M2643" s="2" t="s">
        <v>28</v>
      </c>
      <c r="N2643" s="2">
        <v>44</v>
      </c>
      <c r="O2643" s="2">
        <v>22.62</v>
      </c>
      <c r="P2643" s="2">
        <v>44.37</v>
      </c>
      <c r="Q2643" s="2">
        <v>88.45</v>
      </c>
      <c r="R2643" s="2">
        <v>193.04</v>
      </c>
      <c r="S2643" s="2">
        <v>193.04</v>
      </c>
      <c r="T2643" s="2">
        <v>23.74</v>
      </c>
      <c r="U2643" s="2">
        <v>872</v>
      </c>
      <c r="V2643" s="2" t="s">
        <v>28</v>
      </c>
      <c r="X2643" s="2"/>
      <c r="Y2643" s="2"/>
    </row>
    <row r="2644" spans="1:26" x14ac:dyDescent="0.25">
      <c r="A2644">
        <v>2643</v>
      </c>
      <c r="B2644" t="s">
        <v>2664</v>
      </c>
      <c r="C2644" s="1">
        <v>33434</v>
      </c>
      <c r="D2644" t="s">
        <v>85</v>
      </c>
      <c r="E2644" s="2" t="s">
        <v>1363</v>
      </c>
      <c r="F2644" s="2" t="s">
        <v>34</v>
      </c>
      <c r="G2644" s="2" t="s">
        <v>26</v>
      </c>
      <c r="H2644" s="3">
        <v>41579</v>
      </c>
      <c r="I2644" s="2">
        <v>2013</v>
      </c>
      <c r="J2644" s="2">
        <v>2020</v>
      </c>
      <c r="K2644" s="3">
        <v>43677</v>
      </c>
      <c r="L2644" s="2">
        <v>0</v>
      </c>
      <c r="M2644" s="2" t="s">
        <v>28</v>
      </c>
      <c r="N2644" s="2">
        <v>28</v>
      </c>
      <c r="O2644" s="2">
        <v>22.3</v>
      </c>
      <c r="P2644" s="2">
        <v>28.04</v>
      </c>
      <c r="Q2644" s="2">
        <v>92.99</v>
      </c>
      <c r="R2644" s="2">
        <v>193.04</v>
      </c>
      <c r="S2644" s="2">
        <v>193.04</v>
      </c>
      <c r="T2644" s="2">
        <v>24.95</v>
      </c>
      <c r="U2644" s="2">
        <v>45</v>
      </c>
      <c r="V2644" s="2" t="s">
        <v>28</v>
      </c>
      <c r="X2644" s="2"/>
      <c r="Y2644" s="2"/>
    </row>
    <row r="2645" spans="1:26" x14ac:dyDescent="0.25">
      <c r="A2645">
        <v>2644</v>
      </c>
      <c r="B2645" t="s">
        <v>2665</v>
      </c>
      <c r="C2645" s="1">
        <v>25077</v>
      </c>
      <c r="D2645" t="s">
        <v>23</v>
      </c>
      <c r="E2645" s="2" t="s">
        <v>1363</v>
      </c>
      <c r="F2645" s="2" t="s">
        <v>34</v>
      </c>
      <c r="G2645" s="2" t="s">
        <v>26</v>
      </c>
      <c r="H2645" s="3">
        <v>35370</v>
      </c>
      <c r="I2645" s="2">
        <v>1996</v>
      </c>
      <c r="J2645" s="2">
        <v>2003</v>
      </c>
      <c r="K2645" s="3">
        <v>43677</v>
      </c>
      <c r="L2645" s="2">
        <v>0</v>
      </c>
      <c r="M2645" s="2" t="s">
        <v>28</v>
      </c>
      <c r="N2645" s="2">
        <v>50</v>
      </c>
      <c r="O2645" s="2">
        <v>28.18</v>
      </c>
      <c r="P2645" s="2">
        <v>50.92</v>
      </c>
      <c r="Q2645" s="2">
        <v>88.45</v>
      </c>
      <c r="R2645" s="2">
        <v>193.04</v>
      </c>
      <c r="S2645" s="2">
        <v>193.04</v>
      </c>
      <c r="T2645" s="2">
        <v>23.74</v>
      </c>
      <c r="U2645" s="2">
        <v>226</v>
      </c>
      <c r="V2645" s="2" t="s">
        <v>28</v>
      </c>
      <c r="X2645" s="2"/>
      <c r="Y2645" s="2"/>
    </row>
    <row r="2646" spans="1:26" x14ac:dyDescent="0.25">
      <c r="A2646">
        <v>2645</v>
      </c>
      <c r="B2646" t="s">
        <v>2666</v>
      </c>
      <c r="C2646" s="1">
        <v>14130</v>
      </c>
      <c r="D2646" t="s">
        <v>23</v>
      </c>
      <c r="E2646" s="2" t="s">
        <v>1363</v>
      </c>
      <c r="F2646" s="2" t="s">
        <v>34</v>
      </c>
      <c r="G2646" s="2" t="s">
        <v>30</v>
      </c>
      <c r="H2646" s="3">
        <v>22221</v>
      </c>
      <c r="I2646" s="2">
        <v>1960</v>
      </c>
      <c r="J2646" s="2">
        <v>1962</v>
      </c>
      <c r="K2646" s="3">
        <v>43677</v>
      </c>
      <c r="L2646" s="2">
        <v>0</v>
      </c>
      <c r="M2646" s="2" t="s">
        <v>28</v>
      </c>
      <c r="N2646" s="2">
        <v>80</v>
      </c>
      <c r="O2646" s="2">
        <v>22.15</v>
      </c>
      <c r="P2646" s="2">
        <v>80.900000000000006</v>
      </c>
      <c r="Q2646" s="2">
        <v>81.650000000000006</v>
      </c>
      <c r="R2646" s="2">
        <v>193.04</v>
      </c>
      <c r="S2646" s="2">
        <v>193.04</v>
      </c>
      <c r="T2646" s="2">
        <v>21.91</v>
      </c>
      <c r="U2646" s="2">
        <v>150</v>
      </c>
      <c r="V2646" s="2" t="s">
        <v>28</v>
      </c>
      <c r="X2646" s="2"/>
      <c r="Y2646" s="2"/>
    </row>
    <row r="2647" spans="1:26" x14ac:dyDescent="0.25">
      <c r="A2647">
        <v>2646</v>
      </c>
      <c r="B2647" t="s">
        <v>2667</v>
      </c>
      <c r="C2647" s="1">
        <v>21160</v>
      </c>
      <c r="D2647" t="s">
        <v>23</v>
      </c>
      <c r="E2647" s="2" t="s">
        <v>1363</v>
      </c>
      <c r="F2647" s="2" t="s">
        <v>34</v>
      </c>
      <c r="G2647" s="2" t="s">
        <v>30</v>
      </c>
      <c r="H2647" s="3">
        <v>29160</v>
      </c>
      <c r="I2647" s="2">
        <v>1979</v>
      </c>
      <c r="J2647" s="2">
        <v>1980</v>
      </c>
      <c r="K2647" s="3">
        <v>43677</v>
      </c>
      <c r="L2647" s="2">
        <v>0</v>
      </c>
      <c r="M2647" s="2" t="s">
        <v>28</v>
      </c>
      <c r="N2647" s="2">
        <v>61</v>
      </c>
      <c r="O2647" s="2">
        <v>21.9</v>
      </c>
      <c r="P2647" s="2">
        <v>61.65</v>
      </c>
      <c r="Q2647" s="2">
        <v>86.18</v>
      </c>
      <c r="R2647" s="2">
        <v>193.04</v>
      </c>
      <c r="S2647" s="2">
        <v>193.04</v>
      </c>
      <c r="T2647" s="2">
        <v>23.13</v>
      </c>
      <c r="U2647" s="2">
        <v>7</v>
      </c>
      <c r="V2647" s="2" t="s">
        <v>28</v>
      </c>
      <c r="X2647" s="2"/>
      <c r="Y2647" s="2"/>
    </row>
    <row r="2648" spans="1:26" x14ac:dyDescent="0.25">
      <c r="A2648">
        <v>2647</v>
      </c>
      <c r="B2648" t="s">
        <v>2668</v>
      </c>
      <c r="C2648" s="1">
        <v>24328</v>
      </c>
      <c r="D2648" t="s">
        <v>23</v>
      </c>
      <c r="E2648" s="2" t="s">
        <v>1363</v>
      </c>
      <c r="F2648" s="2" t="s">
        <v>34</v>
      </c>
      <c r="G2648" s="2" t="s">
        <v>30</v>
      </c>
      <c r="H2648" s="3">
        <v>32448</v>
      </c>
      <c r="I2648" s="2">
        <v>1988</v>
      </c>
      <c r="J2648" s="2">
        <v>2002</v>
      </c>
      <c r="K2648" s="3">
        <v>43677</v>
      </c>
      <c r="L2648" s="2">
        <v>0</v>
      </c>
      <c r="M2648" s="2" t="s">
        <v>28</v>
      </c>
      <c r="N2648" s="2">
        <v>52</v>
      </c>
      <c r="O2648" s="2">
        <v>22.23</v>
      </c>
      <c r="P2648" s="2">
        <v>52.97</v>
      </c>
      <c r="Q2648" s="2">
        <v>83.91</v>
      </c>
      <c r="R2648" s="2">
        <v>193.04</v>
      </c>
      <c r="S2648" s="2">
        <v>193.04</v>
      </c>
      <c r="T2648" s="2">
        <v>22.52</v>
      </c>
      <c r="U2648" s="2">
        <v>771</v>
      </c>
      <c r="V2648" s="2" t="s">
        <v>28</v>
      </c>
      <c r="X2648" s="2"/>
      <c r="Y2648" s="2"/>
    </row>
    <row r="2649" spans="1:26" x14ac:dyDescent="0.25">
      <c r="A2649">
        <v>2648</v>
      </c>
      <c r="B2649" t="s">
        <v>2669</v>
      </c>
      <c r="C2649" s="1">
        <v>33124</v>
      </c>
      <c r="D2649" t="s">
        <v>85</v>
      </c>
      <c r="E2649" s="2" t="s">
        <v>1363</v>
      </c>
      <c r="F2649" s="2" t="s">
        <v>25</v>
      </c>
      <c r="G2649" s="2" t="s">
        <v>30</v>
      </c>
      <c r="H2649" s="3">
        <v>41579</v>
      </c>
      <c r="I2649" s="2">
        <v>2013</v>
      </c>
      <c r="J2649" s="2">
        <v>2020</v>
      </c>
      <c r="K2649" s="3">
        <v>43677</v>
      </c>
      <c r="L2649" s="2">
        <v>0</v>
      </c>
      <c r="M2649" s="2" t="s">
        <v>28</v>
      </c>
      <c r="N2649" s="2">
        <v>28</v>
      </c>
      <c r="O2649" s="2">
        <v>23.15</v>
      </c>
      <c r="P2649" s="2">
        <v>28.89</v>
      </c>
      <c r="Q2649" s="2">
        <v>89.81</v>
      </c>
      <c r="R2649" s="2">
        <v>193.04</v>
      </c>
      <c r="S2649" s="2">
        <v>193.04</v>
      </c>
      <c r="T2649" s="2">
        <v>24.1</v>
      </c>
      <c r="U2649" s="2">
        <v>127</v>
      </c>
      <c r="V2649" s="2" t="s">
        <v>28</v>
      </c>
      <c r="X2649" s="2"/>
      <c r="Y2649" s="2"/>
    </row>
    <row r="2650" spans="1:26" x14ac:dyDescent="0.25">
      <c r="A2650">
        <v>2649</v>
      </c>
      <c r="B2650" t="s">
        <v>2670</v>
      </c>
      <c r="C2650" s="1">
        <v>27748</v>
      </c>
      <c r="D2650" t="s">
        <v>23</v>
      </c>
      <c r="E2650" s="2" t="s">
        <v>1363</v>
      </c>
      <c r="F2650" s="2" t="s">
        <v>34</v>
      </c>
      <c r="G2650" s="2" t="s">
        <v>26</v>
      </c>
      <c r="H2650" s="3">
        <v>36465</v>
      </c>
      <c r="I2650" s="2">
        <v>1999</v>
      </c>
      <c r="J2650" s="2">
        <v>2004</v>
      </c>
      <c r="K2650" s="3">
        <v>43677</v>
      </c>
      <c r="L2650" s="2">
        <v>0</v>
      </c>
      <c r="M2650" s="2" t="s">
        <v>28</v>
      </c>
      <c r="N2650" s="2">
        <v>43</v>
      </c>
      <c r="O2650" s="2">
        <v>23.87</v>
      </c>
      <c r="P2650" s="2">
        <v>43.61</v>
      </c>
      <c r="Q2650" s="2">
        <v>83.46</v>
      </c>
      <c r="R2650" s="2">
        <v>193.04</v>
      </c>
      <c r="S2650" s="2">
        <v>193.04</v>
      </c>
      <c r="T2650" s="2">
        <v>22.4</v>
      </c>
      <c r="U2650" s="2">
        <v>82</v>
      </c>
      <c r="V2650" s="2" t="s">
        <v>28</v>
      </c>
      <c r="X2650" s="2"/>
      <c r="Y2650" s="2"/>
    </row>
    <row r="2651" spans="1:26" x14ac:dyDescent="0.25">
      <c r="A2651">
        <v>2650</v>
      </c>
      <c r="B2651" t="s">
        <v>2671</v>
      </c>
      <c r="C2651" s="1">
        <v>18959</v>
      </c>
      <c r="D2651" t="s">
        <v>23</v>
      </c>
      <c r="E2651" s="2" t="s">
        <v>1363</v>
      </c>
      <c r="F2651" s="2" t="s">
        <v>34</v>
      </c>
      <c r="G2651" s="2" t="s">
        <v>26</v>
      </c>
      <c r="H2651" s="3">
        <v>27699</v>
      </c>
      <c r="I2651" s="2">
        <v>1975</v>
      </c>
      <c r="J2651" s="2">
        <v>1977</v>
      </c>
      <c r="K2651" s="3">
        <v>43677</v>
      </c>
      <c r="L2651" s="2">
        <v>0</v>
      </c>
      <c r="M2651" s="2" t="s">
        <v>28</v>
      </c>
      <c r="N2651" s="2">
        <v>67</v>
      </c>
      <c r="O2651" s="2">
        <v>23.93</v>
      </c>
      <c r="P2651" s="2">
        <v>67.67</v>
      </c>
      <c r="Q2651" s="2">
        <v>86.18</v>
      </c>
      <c r="R2651" s="2">
        <v>193.04</v>
      </c>
      <c r="S2651" s="2">
        <v>193.04</v>
      </c>
      <c r="T2651" s="2">
        <v>23.13</v>
      </c>
      <c r="U2651" s="2">
        <v>23</v>
      </c>
      <c r="V2651" s="2" t="s">
        <v>28</v>
      </c>
      <c r="X2651" s="2"/>
      <c r="Y2651" s="2"/>
    </row>
    <row r="2652" spans="1:26" x14ac:dyDescent="0.25">
      <c r="A2652">
        <v>2651</v>
      </c>
      <c r="B2652" t="s">
        <v>2672</v>
      </c>
      <c r="C2652" s="1">
        <v>8222</v>
      </c>
      <c r="D2652" t="s">
        <v>23</v>
      </c>
      <c r="E2652" s="2" t="s">
        <v>169</v>
      </c>
      <c r="F2652" s="2" t="s">
        <v>34</v>
      </c>
      <c r="G2652" s="2" t="s">
        <v>30</v>
      </c>
      <c r="H2652" s="3">
        <v>17107</v>
      </c>
      <c r="I2652" s="2">
        <v>1946</v>
      </c>
      <c r="J2652" s="2">
        <v>1947</v>
      </c>
      <c r="K2652" s="3">
        <v>28652</v>
      </c>
      <c r="L2652" s="2">
        <v>1</v>
      </c>
      <c r="M2652" s="2" t="s">
        <v>27</v>
      </c>
      <c r="N2652" s="2">
        <v>55</v>
      </c>
      <c r="O2652" s="2">
        <v>24.33</v>
      </c>
      <c r="P2652" s="2">
        <v>55.93</v>
      </c>
      <c r="Q2652" s="2">
        <v>79.38</v>
      </c>
      <c r="R2652" s="2">
        <v>193.04</v>
      </c>
      <c r="S2652" s="2">
        <v>193.04</v>
      </c>
      <c r="T2652" s="2">
        <v>21.3</v>
      </c>
      <c r="U2652" s="2">
        <v>17</v>
      </c>
      <c r="V2652" s="2" t="s">
        <v>28</v>
      </c>
      <c r="W2652" s="2" t="s">
        <v>4399</v>
      </c>
      <c r="X2652" s="2" t="s">
        <v>4645</v>
      </c>
      <c r="Y2652" s="2" t="s">
        <v>4401</v>
      </c>
      <c r="Z2652" s="2" t="s">
        <v>4469</v>
      </c>
    </row>
    <row r="2653" spans="1:26" x14ac:dyDescent="0.25">
      <c r="A2653">
        <v>2652</v>
      </c>
      <c r="B2653" t="s">
        <v>2673</v>
      </c>
      <c r="C2653" s="1">
        <v>20121</v>
      </c>
      <c r="D2653" t="s">
        <v>23</v>
      </c>
      <c r="E2653" s="2" t="s">
        <v>772</v>
      </c>
      <c r="F2653" s="2" t="s">
        <v>34</v>
      </c>
      <c r="G2653" s="2" t="s">
        <v>26</v>
      </c>
      <c r="H2653" s="3">
        <v>28430</v>
      </c>
      <c r="I2653" s="2">
        <v>1977</v>
      </c>
      <c r="J2653" s="2">
        <v>1991</v>
      </c>
      <c r="K2653" s="3">
        <v>43677</v>
      </c>
      <c r="L2653" s="2">
        <v>0</v>
      </c>
      <c r="M2653" s="2" t="s">
        <v>28</v>
      </c>
      <c r="N2653" s="2">
        <v>64</v>
      </c>
      <c r="O2653" s="2">
        <v>22.75</v>
      </c>
      <c r="P2653" s="2">
        <v>64.489999999999995</v>
      </c>
      <c r="Q2653" s="2">
        <v>87.09</v>
      </c>
      <c r="R2653" s="2">
        <v>193.04</v>
      </c>
      <c r="S2653" s="2">
        <v>193.04</v>
      </c>
      <c r="T2653" s="2">
        <v>23.37</v>
      </c>
      <c r="U2653" s="2">
        <v>993</v>
      </c>
      <c r="V2653" s="2" t="s">
        <v>28</v>
      </c>
      <c r="X2653" s="2"/>
      <c r="Y2653" s="2"/>
    </row>
    <row r="2654" spans="1:26" x14ac:dyDescent="0.25">
      <c r="A2654">
        <v>2653</v>
      </c>
      <c r="B2654" t="s">
        <v>2674</v>
      </c>
      <c r="C2654" s="1">
        <v>7794</v>
      </c>
      <c r="D2654" t="s">
        <v>23</v>
      </c>
      <c r="E2654" s="2" t="s">
        <v>280</v>
      </c>
      <c r="F2654" s="2" t="s">
        <v>34</v>
      </c>
      <c r="G2654" s="2" t="s">
        <v>30</v>
      </c>
      <c r="H2654" s="3">
        <v>17838</v>
      </c>
      <c r="I2654" s="2">
        <v>1948</v>
      </c>
      <c r="J2654" s="2">
        <v>1949</v>
      </c>
      <c r="K2654" s="3">
        <v>34185</v>
      </c>
      <c r="L2654" s="2">
        <v>1</v>
      </c>
      <c r="M2654" s="2" t="s">
        <v>27</v>
      </c>
      <c r="N2654" s="2">
        <v>72</v>
      </c>
      <c r="O2654" s="2">
        <v>27.5</v>
      </c>
      <c r="P2654" s="2">
        <v>72.25</v>
      </c>
      <c r="Q2654" s="2">
        <v>90.72</v>
      </c>
      <c r="R2654" s="2">
        <v>193.04</v>
      </c>
      <c r="S2654" s="2">
        <v>193.04</v>
      </c>
      <c r="T2654" s="2">
        <v>24.34</v>
      </c>
      <c r="U2654" s="2">
        <v>60</v>
      </c>
      <c r="V2654" s="2" t="s">
        <v>28</v>
      </c>
      <c r="W2654" s="2" t="s">
        <v>4399</v>
      </c>
      <c r="X2654" s="2" t="s">
        <v>4645</v>
      </c>
      <c r="Y2654" s="2" t="s">
        <v>4401</v>
      </c>
      <c r="Z2654" s="2" t="s">
        <v>4469</v>
      </c>
    </row>
    <row r="2655" spans="1:26" x14ac:dyDescent="0.25">
      <c r="A2655">
        <v>2654</v>
      </c>
      <c r="B2655" t="s">
        <v>2675</v>
      </c>
      <c r="C2655" s="1">
        <v>21589</v>
      </c>
      <c r="D2655" t="s">
        <v>23</v>
      </c>
      <c r="E2655" s="2" t="s">
        <v>1363</v>
      </c>
      <c r="F2655" s="2" t="s">
        <v>34</v>
      </c>
      <c r="G2655" s="2" t="s">
        <v>26</v>
      </c>
      <c r="H2655" s="3">
        <v>30256</v>
      </c>
      <c r="I2655" s="2">
        <v>1982</v>
      </c>
      <c r="J2655" s="2">
        <v>1987</v>
      </c>
      <c r="K2655" s="3">
        <v>43677</v>
      </c>
      <c r="L2655" s="2">
        <v>0</v>
      </c>
      <c r="M2655" s="2" t="s">
        <v>28</v>
      </c>
      <c r="N2655" s="2">
        <v>60</v>
      </c>
      <c r="O2655" s="2">
        <v>23.73</v>
      </c>
      <c r="P2655" s="2">
        <v>60.47</v>
      </c>
      <c r="Q2655" s="2">
        <v>81.650000000000006</v>
      </c>
      <c r="R2655" s="2">
        <v>193.04</v>
      </c>
      <c r="S2655" s="2">
        <v>193.04</v>
      </c>
      <c r="T2655" s="2">
        <v>21.91</v>
      </c>
      <c r="U2655" s="2">
        <v>168</v>
      </c>
      <c r="V2655" s="2" t="s">
        <v>28</v>
      </c>
      <c r="X2655" s="2"/>
      <c r="Y2655" s="2"/>
    </row>
    <row r="2656" spans="1:26" x14ac:dyDescent="0.25">
      <c r="A2656">
        <v>2655</v>
      </c>
      <c r="B2656" t="s">
        <v>2676</v>
      </c>
      <c r="C2656" s="1">
        <v>13064</v>
      </c>
      <c r="D2656" t="s">
        <v>23</v>
      </c>
      <c r="E2656" s="2" t="s">
        <v>1363</v>
      </c>
      <c r="F2656" s="2" t="s">
        <v>34</v>
      </c>
      <c r="G2656" s="2" t="s">
        <v>30</v>
      </c>
      <c r="H2656" s="3">
        <v>21125</v>
      </c>
      <c r="I2656" s="2">
        <v>1957</v>
      </c>
      <c r="J2656" s="2">
        <v>1958</v>
      </c>
      <c r="K2656" s="3">
        <v>43677</v>
      </c>
      <c r="L2656" s="2">
        <v>0</v>
      </c>
      <c r="M2656" s="2" t="s">
        <v>28</v>
      </c>
      <c r="N2656" s="2">
        <v>83</v>
      </c>
      <c r="O2656" s="2">
        <v>22.07</v>
      </c>
      <c r="P2656" s="2">
        <v>83.81</v>
      </c>
      <c r="Q2656" s="2">
        <v>86.18</v>
      </c>
      <c r="R2656" s="2">
        <v>193.04</v>
      </c>
      <c r="S2656" s="2">
        <v>193.04</v>
      </c>
      <c r="T2656" s="2">
        <v>23.13</v>
      </c>
      <c r="U2656" s="2">
        <v>8</v>
      </c>
      <c r="V2656" s="2" t="s">
        <v>28</v>
      </c>
      <c r="X2656" s="2"/>
      <c r="Y2656" s="2"/>
    </row>
    <row r="2657" spans="1:26" x14ac:dyDescent="0.25">
      <c r="A2657">
        <v>2656</v>
      </c>
      <c r="B2657" t="s">
        <v>2677</v>
      </c>
      <c r="C2657" s="1">
        <v>24046</v>
      </c>
      <c r="D2657" t="s">
        <v>23</v>
      </c>
      <c r="E2657" s="2" t="s">
        <v>772</v>
      </c>
      <c r="F2657" s="2" t="s">
        <v>34</v>
      </c>
      <c r="G2657" s="2" t="s">
        <v>43</v>
      </c>
      <c r="H2657" s="3">
        <v>32813</v>
      </c>
      <c r="I2657" s="2">
        <v>1989</v>
      </c>
      <c r="J2657" s="2">
        <v>1999</v>
      </c>
      <c r="K2657" s="3">
        <v>43677</v>
      </c>
      <c r="L2657" s="2">
        <v>0</v>
      </c>
      <c r="M2657" s="2" t="s">
        <v>28</v>
      </c>
      <c r="N2657" s="2">
        <v>53</v>
      </c>
      <c r="O2657" s="2">
        <v>24</v>
      </c>
      <c r="P2657" s="2">
        <v>53.75</v>
      </c>
      <c r="Q2657" s="2">
        <v>90.72</v>
      </c>
      <c r="R2657" s="2">
        <v>193.04</v>
      </c>
      <c r="S2657" s="2">
        <v>193.04</v>
      </c>
      <c r="T2657" s="2">
        <v>24.34</v>
      </c>
      <c r="U2657" s="2">
        <v>704</v>
      </c>
      <c r="V2657" s="2" t="s">
        <v>28</v>
      </c>
      <c r="X2657" s="2"/>
      <c r="Y2657" s="2"/>
    </row>
    <row r="2658" spans="1:26" x14ac:dyDescent="0.25">
      <c r="A2658">
        <v>2657</v>
      </c>
      <c r="B2658" t="s">
        <v>2678</v>
      </c>
      <c r="C2658" s="1">
        <v>25206</v>
      </c>
      <c r="D2658" t="s">
        <v>23</v>
      </c>
      <c r="E2658" s="2" t="s">
        <v>1363</v>
      </c>
      <c r="F2658" s="2" t="s">
        <v>34</v>
      </c>
      <c r="G2658" s="2" t="s">
        <v>26</v>
      </c>
      <c r="H2658" s="3">
        <v>32813</v>
      </c>
      <c r="I2658" s="2">
        <v>1989</v>
      </c>
      <c r="J2658" s="2">
        <v>1990</v>
      </c>
      <c r="K2658" s="3">
        <v>43677</v>
      </c>
      <c r="L2658" s="2">
        <v>0</v>
      </c>
      <c r="M2658" s="2" t="s">
        <v>28</v>
      </c>
      <c r="N2658" s="2">
        <v>50</v>
      </c>
      <c r="O2658" s="2">
        <v>20.83</v>
      </c>
      <c r="P2658" s="2">
        <v>50.57</v>
      </c>
      <c r="Q2658" s="2">
        <v>83.91</v>
      </c>
      <c r="R2658" s="2">
        <v>193.04</v>
      </c>
      <c r="S2658" s="2">
        <v>193.04</v>
      </c>
      <c r="T2658" s="2">
        <v>22.52</v>
      </c>
      <c r="U2658" s="2">
        <v>4</v>
      </c>
      <c r="V2658" s="2" t="s">
        <v>28</v>
      </c>
      <c r="X2658" s="2"/>
      <c r="Y2658" s="2"/>
    </row>
    <row r="2659" spans="1:26" x14ac:dyDescent="0.25">
      <c r="A2659">
        <v>2658</v>
      </c>
      <c r="B2659" t="s">
        <v>2679</v>
      </c>
      <c r="C2659" s="1">
        <v>32079</v>
      </c>
      <c r="D2659" t="s">
        <v>85</v>
      </c>
      <c r="E2659" s="2" t="s">
        <v>1363</v>
      </c>
      <c r="F2659" s="2" t="s">
        <v>34</v>
      </c>
      <c r="G2659" s="2" t="s">
        <v>26</v>
      </c>
      <c r="H2659" s="3">
        <v>40118</v>
      </c>
      <c r="I2659" s="2">
        <v>2009</v>
      </c>
      <c r="J2659" s="2">
        <v>2020</v>
      </c>
      <c r="K2659" s="3">
        <v>43677</v>
      </c>
      <c r="L2659" s="2">
        <v>0</v>
      </c>
      <c r="M2659" s="2" t="s">
        <v>28</v>
      </c>
      <c r="N2659" s="2">
        <v>31</v>
      </c>
      <c r="O2659" s="2">
        <v>22.01</v>
      </c>
      <c r="P2659" s="2">
        <v>31.75</v>
      </c>
      <c r="Q2659" s="2">
        <v>90.72</v>
      </c>
      <c r="R2659" s="2">
        <v>193.04</v>
      </c>
      <c r="S2659" s="2">
        <v>193.04</v>
      </c>
      <c r="T2659" s="2">
        <v>24.34</v>
      </c>
      <c r="U2659" s="2">
        <v>370</v>
      </c>
      <c r="V2659" s="2" t="s">
        <v>28</v>
      </c>
      <c r="X2659" s="2"/>
      <c r="Y2659" s="2"/>
    </row>
    <row r="2660" spans="1:26" x14ac:dyDescent="0.25">
      <c r="A2660">
        <v>2659</v>
      </c>
      <c r="B2660" t="s">
        <v>2680</v>
      </c>
      <c r="C2660" s="1">
        <v>19221</v>
      </c>
      <c r="D2660" t="s">
        <v>23</v>
      </c>
      <c r="E2660" s="2" t="s">
        <v>1363</v>
      </c>
      <c r="F2660" s="2" t="s">
        <v>34</v>
      </c>
      <c r="G2660" s="2" t="s">
        <v>30</v>
      </c>
      <c r="H2660" s="3">
        <v>28065</v>
      </c>
      <c r="I2660" s="2">
        <v>1976</v>
      </c>
      <c r="J2660" s="2">
        <v>1977</v>
      </c>
      <c r="K2660" s="3">
        <v>43677</v>
      </c>
      <c r="L2660" s="2">
        <v>0</v>
      </c>
      <c r="M2660" s="2" t="s">
        <v>28</v>
      </c>
      <c r="N2660" s="2">
        <v>66</v>
      </c>
      <c r="O2660" s="2">
        <v>24.21</v>
      </c>
      <c r="P2660" s="2">
        <v>66.959999999999994</v>
      </c>
      <c r="Q2660" s="2">
        <v>86.18</v>
      </c>
      <c r="R2660" s="2">
        <v>193.04</v>
      </c>
      <c r="S2660" s="2">
        <v>193.04</v>
      </c>
      <c r="T2660" s="2">
        <v>23.13</v>
      </c>
      <c r="U2660" s="2">
        <v>5</v>
      </c>
      <c r="V2660" s="2" t="s">
        <v>28</v>
      </c>
      <c r="X2660" s="2"/>
      <c r="Y2660" s="2"/>
    </row>
    <row r="2661" spans="1:26" x14ac:dyDescent="0.25">
      <c r="A2661">
        <v>2660</v>
      </c>
      <c r="B2661" t="s">
        <v>2681</v>
      </c>
      <c r="C2661" s="1">
        <v>17162</v>
      </c>
      <c r="D2661" t="s">
        <v>23</v>
      </c>
      <c r="E2661" s="2" t="s">
        <v>169</v>
      </c>
      <c r="F2661" s="2" t="s">
        <v>34</v>
      </c>
      <c r="G2661" s="2" t="s">
        <v>26</v>
      </c>
      <c r="H2661" s="3">
        <v>25873</v>
      </c>
      <c r="I2661" s="2">
        <v>1970</v>
      </c>
      <c r="J2661" s="2">
        <v>1971</v>
      </c>
      <c r="K2661" s="3">
        <v>43677</v>
      </c>
      <c r="L2661" s="2">
        <v>0</v>
      </c>
      <c r="M2661" s="2" t="s">
        <v>28</v>
      </c>
      <c r="N2661" s="2">
        <v>72</v>
      </c>
      <c r="O2661" s="2">
        <v>23.85</v>
      </c>
      <c r="P2661" s="2">
        <v>72.59</v>
      </c>
      <c r="Q2661" s="2">
        <v>83.91</v>
      </c>
      <c r="R2661" s="2">
        <v>193.04</v>
      </c>
      <c r="S2661" s="2">
        <v>193.04</v>
      </c>
      <c r="T2661" s="2">
        <v>22.52</v>
      </c>
      <c r="U2661" s="2">
        <v>18</v>
      </c>
      <c r="V2661" s="2" t="s">
        <v>28</v>
      </c>
      <c r="X2661" s="2"/>
      <c r="Y2661" s="2"/>
    </row>
    <row r="2662" spans="1:26" x14ac:dyDescent="0.25">
      <c r="A2662">
        <v>2661</v>
      </c>
      <c r="B2662" t="s">
        <v>2682</v>
      </c>
      <c r="C2662" s="1">
        <v>25603</v>
      </c>
      <c r="D2662" t="s">
        <v>23</v>
      </c>
      <c r="E2662" s="2" t="s">
        <v>1363</v>
      </c>
      <c r="F2662" s="2" t="s">
        <v>25</v>
      </c>
      <c r="G2662" s="2" t="s">
        <v>26</v>
      </c>
      <c r="H2662" s="3">
        <v>33909</v>
      </c>
      <c r="I2662" s="2">
        <v>1992</v>
      </c>
      <c r="J2662" s="2">
        <v>1995</v>
      </c>
      <c r="K2662" s="3">
        <v>43677</v>
      </c>
      <c r="L2662" s="2">
        <v>0</v>
      </c>
      <c r="M2662" s="2" t="s">
        <v>28</v>
      </c>
      <c r="N2662" s="2">
        <v>49</v>
      </c>
      <c r="O2662" s="2">
        <v>22.74</v>
      </c>
      <c r="P2662" s="2">
        <v>49.48</v>
      </c>
      <c r="Q2662" s="2">
        <v>88.45</v>
      </c>
      <c r="R2662" s="2">
        <v>193.04</v>
      </c>
      <c r="S2662" s="2">
        <v>193.04</v>
      </c>
      <c r="T2662" s="2">
        <v>23.74</v>
      </c>
      <c r="U2662" s="2">
        <v>50</v>
      </c>
      <c r="V2662" s="2" t="s">
        <v>28</v>
      </c>
      <c r="X2662" s="2"/>
      <c r="Y2662" s="2"/>
    </row>
    <row r="2663" spans="1:26" x14ac:dyDescent="0.25">
      <c r="A2663">
        <v>2662</v>
      </c>
      <c r="B2663" t="s">
        <v>2683</v>
      </c>
      <c r="C2663" s="1">
        <v>11792</v>
      </c>
      <c r="D2663" t="s">
        <v>23</v>
      </c>
      <c r="E2663" s="2" t="s">
        <v>772</v>
      </c>
      <c r="F2663" s="2" t="s">
        <v>34</v>
      </c>
      <c r="G2663" s="2" t="s">
        <v>30</v>
      </c>
      <c r="H2663" s="3">
        <v>20029</v>
      </c>
      <c r="I2663" s="2">
        <v>1954</v>
      </c>
      <c r="J2663" s="2">
        <v>1959</v>
      </c>
      <c r="K2663" s="3">
        <v>25477</v>
      </c>
      <c r="L2663" s="2">
        <v>1</v>
      </c>
      <c r="M2663" s="2" t="s">
        <v>27</v>
      </c>
      <c r="N2663" s="2">
        <v>37</v>
      </c>
      <c r="O2663" s="2">
        <v>22.55</v>
      </c>
      <c r="P2663" s="2">
        <v>37.47</v>
      </c>
      <c r="Q2663" s="2">
        <v>86.18</v>
      </c>
      <c r="R2663" s="2">
        <v>193.04</v>
      </c>
      <c r="S2663" s="2">
        <v>193.04</v>
      </c>
      <c r="T2663" s="2">
        <v>23.13</v>
      </c>
      <c r="U2663" s="2">
        <v>211</v>
      </c>
      <c r="V2663" s="2" t="s">
        <v>28</v>
      </c>
      <c r="W2663" s="2" t="s">
        <v>4395</v>
      </c>
      <c r="X2663" s="2" t="s">
        <v>4395</v>
      </c>
      <c r="Y2663" s="2" t="s">
        <v>4421</v>
      </c>
      <c r="Z2663" s="2" t="s">
        <v>4435</v>
      </c>
    </row>
    <row r="2664" spans="1:26" x14ac:dyDescent="0.25">
      <c r="A2664">
        <v>2663</v>
      </c>
      <c r="B2664" t="s">
        <v>2684</v>
      </c>
      <c r="C2664" s="1">
        <v>23643</v>
      </c>
      <c r="D2664" t="s">
        <v>23</v>
      </c>
      <c r="E2664" s="2" t="s">
        <v>1363</v>
      </c>
      <c r="F2664" s="2" t="s">
        <v>34</v>
      </c>
      <c r="G2664" s="2" t="s">
        <v>30</v>
      </c>
      <c r="H2664" s="3">
        <v>32082</v>
      </c>
      <c r="I2664" s="2">
        <v>1987</v>
      </c>
      <c r="J2664" s="2">
        <v>1994</v>
      </c>
      <c r="K2664" s="3">
        <v>43677</v>
      </c>
      <c r="L2664" s="2">
        <v>0</v>
      </c>
      <c r="M2664" s="2" t="s">
        <v>28</v>
      </c>
      <c r="N2664" s="2">
        <v>54</v>
      </c>
      <c r="O2664" s="2">
        <v>23.1</v>
      </c>
      <c r="P2664" s="2">
        <v>54.85</v>
      </c>
      <c r="Q2664" s="2">
        <v>86.18</v>
      </c>
      <c r="R2664" s="2">
        <v>193.04</v>
      </c>
      <c r="S2664" s="2">
        <v>193.04</v>
      </c>
      <c r="T2664" s="2">
        <v>23.13</v>
      </c>
      <c r="U2664" s="2">
        <v>136</v>
      </c>
      <c r="V2664" s="2" t="s">
        <v>28</v>
      </c>
      <c r="X2664" s="2"/>
      <c r="Y2664" s="2"/>
    </row>
    <row r="2665" spans="1:26" x14ac:dyDescent="0.25">
      <c r="A2665">
        <v>2664</v>
      </c>
      <c r="B2665" t="s">
        <v>2685</v>
      </c>
      <c r="C2665" s="1">
        <v>19863</v>
      </c>
      <c r="D2665" t="s">
        <v>23</v>
      </c>
      <c r="E2665" s="2" t="s">
        <v>1363</v>
      </c>
      <c r="F2665" s="2" t="s">
        <v>34</v>
      </c>
      <c r="G2665" s="2" t="s">
        <v>30</v>
      </c>
      <c r="H2665" s="3">
        <v>28065</v>
      </c>
      <c r="I2665" s="2">
        <v>1976</v>
      </c>
      <c r="J2665" s="2">
        <v>1977</v>
      </c>
      <c r="K2665" s="3">
        <v>43677</v>
      </c>
      <c r="L2665" s="2">
        <v>0</v>
      </c>
      <c r="M2665" s="2" t="s">
        <v>28</v>
      </c>
      <c r="N2665" s="2">
        <v>65</v>
      </c>
      <c r="O2665" s="2">
        <v>22.46</v>
      </c>
      <c r="P2665" s="2">
        <v>65.2</v>
      </c>
      <c r="Q2665" s="2">
        <v>83.91</v>
      </c>
      <c r="R2665" s="2">
        <v>193.04</v>
      </c>
      <c r="S2665" s="2">
        <v>193.04</v>
      </c>
      <c r="T2665" s="2">
        <v>22.52</v>
      </c>
      <c r="U2665" s="2">
        <v>48</v>
      </c>
      <c r="V2665" s="2" t="s">
        <v>28</v>
      </c>
      <c r="X2665" s="2"/>
      <c r="Y2665" s="2"/>
    </row>
    <row r="2666" spans="1:26" x14ac:dyDescent="0.25">
      <c r="A2666">
        <v>2665</v>
      </c>
      <c r="B2666" t="s">
        <v>2686</v>
      </c>
      <c r="C2666" s="1">
        <v>12241</v>
      </c>
      <c r="D2666" t="s">
        <v>23</v>
      </c>
      <c r="E2666" s="2" t="s">
        <v>772</v>
      </c>
      <c r="F2666" s="2" t="s">
        <v>34</v>
      </c>
      <c r="G2666" s="2" t="s">
        <v>30</v>
      </c>
      <c r="H2666" s="3">
        <v>20394</v>
      </c>
      <c r="I2666" s="2">
        <v>1955</v>
      </c>
      <c r="J2666" s="2">
        <v>1963</v>
      </c>
      <c r="K2666" s="3">
        <v>42492</v>
      </c>
      <c r="L2666" s="2">
        <v>1</v>
      </c>
      <c r="M2666" s="2" t="s">
        <v>27</v>
      </c>
      <c r="N2666" s="2">
        <v>82</v>
      </c>
      <c r="O2666" s="2">
        <v>22.32</v>
      </c>
      <c r="P2666" s="2">
        <v>82.82</v>
      </c>
      <c r="Q2666" s="2">
        <v>86.18</v>
      </c>
      <c r="R2666" s="2">
        <v>193.04</v>
      </c>
      <c r="S2666" s="2">
        <v>193.04</v>
      </c>
      <c r="T2666" s="2">
        <v>23.13</v>
      </c>
      <c r="U2666" s="2">
        <v>371</v>
      </c>
      <c r="V2666" s="2" t="s">
        <v>28</v>
      </c>
      <c r="W2666" s="2" t="s">
        <v>4399</v>
      </c>
      <c r="X2666" s="2" t="s">
        <v>4645</v>
      </c>
      <c r="Y2666" s="2" t="s">
        <v>4401</v>
      </c>
      <c r="Z2666" s="2" t="s">
        <v>4469</v>
      </c>
    </row>
    <row r="2667" spans="1:26" x14ac:dyDescent="0.25">
      <c r="A2667">
        <v>2666</v>
      </c>
      <c r="B2667" t="s">
        <v>2687</v>
      </c>
      <c r="C2667" s="1">
        <v>27500</v>
      </c>
      <c r="D2667" t="s">
        <v>23</v>
      </c>
      <c r="E2667" s="2" t="s">
        <v>1363</v>
      </c>
      <c r="F2667" s="2" t="s">
        <v>34</v>
      </c>
      <c r="G2667" s="2" t="s">
        <v>26</v>
      </c>
      <c r="H2667" s="3">
        <v>37196</v>
      </c>
      <c r="I2667" s="2">
        <v>2001</v>
      </c>
      <c r="J2667" s="2">
        <v>2002</v>
      </c>
      <c r="K2667" s="3">
        <v>43677</v>
      </c>
      <c r="L2667" s="2">
        <v>0</v>
      </c>
      <c r="M2667" s="2" t="s">
        <v>28</v>
      </c>
      <c r="N2667" s="2">
        <v>44</v>
      </c>
      <c r="O2667" s="2">
        <v>26.55</v>
      </c>
      <c r="P2667" s="2">
        <v>44.29</v>
      </c>
      <c r="Q2667" s="2">
        <v>95.25</v>
      </c>
      <c r="R2667" s="2">
        <v>193.04</v>
      </c>
      <c r="S2667" s="2">
        <v>193.04</v>
      </c>
      <c r="T2667" s="2">
        <v>25.56</v>
      </c>
      <c r="U2667" s="2">
        <v>6</v>
      </c>
      <c r="V2667" s="2" t="s">
        <v>28</v>
      </c>
      <c r="X2667" s="2"/>
      <c r="Y2667" s="2"/>
    </row>
    <row r="2668" spans="1:26" x14ac:dyDescent="0.25">
      <c r="A2668">
        <v>2667</v>
      </c>
      <c r="B2668" t="s">
        <v>2688</v>
      </c>
      <c r="C2668" s="1">
        <v>17838</v>
      </c>
      <c r="D2668" t="s">
        <v>23</v>
      </c>
      <c r="E2668" s="2" t="s">
        <v>1363</v>
      </c>
      <c r="F2668" s="2" t="s">
        <v>34</v>
      </c>
      <c r="G2668" s="2" t="s">
        <v>26</v>
      </c>
      <c r="H2668" s="3">
        <v>25873</v>
      </c>
      <c r="I2668" s="2">
        <v>1970</v>
      </c>
      <c r="J2668" s="2">
        <v>1971</v>
      </c>
      <c r="K2668" s="3">
        <v>43677</v>
      </c>
      <c r="L2668" s="2">
        <v>0</v>
      </c>
      <c r="M2668" s="2" t="s">
        <v>28</v>
      </c>
      <c r="N2668" s="2">
        <v>70</v>
      </c>
      <c r="O2668" s="2">
        <v>22</v>
      </c>
      <c r="P2668" s="2">
        <v>70.739999999999995</v>
      </c>
      <c r="Q2668" s="2">
        <v>86.18</v>
      </c>
      <c r="R2668" s="2">
        <v>193.04</v>
      </c>
      <c r="S2668" s="2">
        <v>193.04</v>
      </c>
      <c r="T2668" s="2">
        <v>23.13</v>
      </c>
      <c r="U2668" s="2">
        <v>35</v>
      </c>
      <c r="V2668" s="2" t="s">
        <v>28</v>
      </c>
      <c r="X2668" s="2"/>
      <c r="Y2668" s="2"/>
    </row>
    <row r="2669" spans="1:26" x14ac:dyDescent="0.25">
      <c r="A2669">
        <v>2668</v>
      </c>
      <c r="B2669" t="s">
        <v>2689</v>
      </c>
      <c r="C2669" s="1">
        <v>29668</v>
      </c>
      <c r="D2669" t="s">
        <v>23</v>
      </c>
      <c r="E2669" s="2" t="s">
        <v>1363</v>
      </c>
      <c r="F2669" s="2" t="s">
        <v>34</v>
      </c>
      <c r="G2669" s="2" t="s">
        <v>26</v>
      </c>
      <c r="H2669" s="3">
        <v>37196</v>
      </c>
      <c r="I2669" s="2">
        <v>2001</v>
      </c>
      <c r="J2669" s="2">
        <v>2003</v>
      </c>
      <c r="K2669" s="3">
        <v>43677</v>
      </c>
      <c r="L2669" s="2">
        <v>0</v>
      </c>
      <c r="M2669" s="2" t="s">
        <v>28</v>
      </c>
      <c r="N2669" s="2">
        <v>38</v>
      </c>
      <c r="O2669" s="2">
        <v>20.61</v>
      </c>
      <c r="P2669" s="2">
        <v>38.35</v>
      </c>
      <c r="Q2669" s="2">
        <v>88</v>
      </c>
      <c r="R2669" s="2">
        <v>193.04</v>
      </c>
      <c r="S2669" s="2">
        <v>193.04</v>
      </c>
      <c r="T2669" s="2">
        <v>23.61</v>
      </c>
      <c r="U2669" s="2">
        <v>25</v>
      </c>
      <c r="V2669" s="2" t="s">
        <v>28</v>
      </c>
      <c r="X2669" s="2"/>
      <c r="Y2669" s="2"/>
    </row>
    <row r="2670" spans="1:26" x14ac:dyDescent="0.25">
      <c r="A2670">
        <v>2669</v>
      </c>
      <c r="B2670" t="s">
        <v>2690</v>
      </c>
      <c r="C2670" s="1">
        <v>30583</v>
      </c>
      <c r="D2670" t="s">
        <v>23</v>
      </c>
      <c r="E2670" s="2" t="s">
        <v>1363</v>
      </c>
      <c r="F2670" s="2" t="s">
        <v>34</v>
      </c>
      <c r="G2670" s="2" t="s">
        <v>26</v>
      </c>
      <c r="H2670" s="3">
        <v>39022</v>
      </c>
      <c r="I2670" s="2">
        <v>2006</v>
      </c>
      <c r="J2670" s="2">
        <v>2017</v>
      </c>
      <c r="K2670" s="3">
        <v>43677</v>
      </c>
      <c r="L2670" s="2">
        <v>0</v>
      </c>
      <c r="M2670" s="2" t="s">
        <v>28</v>
      </c>
      <c r="N2670" s="2">
        <v>35</v>
      </c>
      <c r="O2670" s="2">
        <v>23.1</v>
      </c>
      <c r="P2670" s="2">
        <v>35.85</v>
      </c>
      <c r="Q2670" s="2">
        <v>96.61</v>
      </c>
      <c r="R2670" s="2">
        <v>193.04</v>
      </c>
      <c r="S2670" s="2">
        <v>193.04</v>
      </c>
      <c r="T2670" s="2">
        <v>25.93</v>
      </c>
      <c r="U2670" s="2">
        <v>591</v>
      </c>
      <c r="V2670" s="2" t="s">
        <v>28</v>
      </c>
      <c r="X2670" s="2"/>
      <c r="Y2670" s="2"/>
    </row>
    <row r="2671" spans="1:26" x14ac:dyDescent="0.25">
      <c r="A2671">
        <v>2670</v>
      </c>
      <c r="B2671" t="s">
        <v>2691</v>
      </c>
      <c r="C2671" s="1">
        <v>16525</v>
      </c>
      <c r="D2671" t="s">
        <v>23</v>
      </c>
      <c r="E2671" s="2" t="s">
        <v>1363</v>
      </c>
      <c r="F2671" s="2" t="s">
        <v>34</v>
      </c>
      <c r="G2671" s="2" t="s">
        <v>26</v>
      </c>
      <c r="H2671" s="3">
        <v>24777</v>
      </c>
      <c r="I2671" s="2">
        <v>1967</v>
      </c>
      <c r="J2671" s="2">
        <v>1980</v>
      </c>
      <c r="K2671" s="3">
        <v>43677</v>
      </c>
      <c r="L2671" s="2">
        <v>0</v>
      </c>
      <c r="M2671" s="2" t="s">
        <v>28</v>
      </c>
      <c r="N2671" s="2">
        <v>74</v>
      </c>
      <c r="O2671" s="2">
        <v>22.59</v>
      </c>
      <c r="P2671" s="2">
        <v>74.34</v>
      </c>
      <c r="Q2671" s="2">
        <v>90.72</v>
      </c>
      <c r="R2671" s="2">
        <v>193.04</v>
      </c>
      <c r="S2671" s="2">
        <v>193.04</v>
      </c>
      <c r="T2671" s="2">
        <v>24.34</v>
      </c>
      <c r="U2671" s="2">
        <v>825</v>
      </c>
      <c r="V2671" s="2" t="s">
        <v>28</v>
      </c>
      <c r="X2671" s="2"/>
      <c r="Y2671" s="2"/>
    </row>
    <row r="2672" spans="1:26" x14ac:dyDescent="0.25">
      <c r="A2672">
        <v>2671</v>
      </c>
      <c r="B2672" t="s">
        <v>2692</v>
      </c>
      <c r="C2672" s="1">
        <v>12888</v>
      </c>
      <c r="D2672" t="s">
        <v>23</v>
      </c>
      <c r="E2672" s="2" t="s">
        <v>772</v>
      </c>
      <c r="F2672" s="2" t="s">
        <v>34</v>
      </c>
      <c r="G2672" s="2" t="s">
        <v>30</v>
      </c>
      <c r="H2672" s="3">
        <v>21125</v>
      </c>
      <c r="I2672" s="2">
        <v>1957</v>
      </c>
      <c r="J2672" s="2">
        <v>1958</v>
      </c>
      <c r="K2672" s="3">
        <v>35853</v>
      </c>
      <c r="L2672" s="2">
        <v>1</v>
      </c>
      <c r="M2672" s="2" t="s">
        <v>27</v>
      </c>
      <c r="N2672" s="2">
        <v>62</v>
      </c>
      <c r="O2672" s="2">
        <v>22.55</v>
      </c>
      <c r="P2672" s="2">
        <v>62.87</v>
      </c>
      <c r="Q2672" s="2">
        <v>83.91</v>
      </c>
      <c r="R2672" s="2">
        <v>193.04</v>
      </c>
      <c r="S2672" s="2">
        <v>193.04</v>
      </c>
      <c r="T2672" s="2">
        <v>22.52</v>
      </c>
      <c r="U2672" s="2">
        <v>44</v>
      </c>
      <c r="V2672" s="2" t="s">
        <v>28</v>
      </c>
      <c r="W2672" s="2" t="s">
        <v>4395</v>
      </c>
      <c r="X2672" s="2" t="s">
        <v>4596</v>
      </c>
      <c r="Y2672" s="2" t="s">
        <v>4455</v>
      </c>
      <c r="Z2672" s="2" t="s">
        <v>4435</v>
      </c>
    </row>
    <row r="2673" spans="1:26" x14ac:dyDescent="0.25">
      <c r="A2673">
        <v>2672</v>
      </c>
      <c r="B2673" t="s">
        <v>2693</v>
      </c>
      <c r="C2673" s="1">
        <v>16486</v>
      </c>
      <c r="D2673" t="s">
        <v>23</v>
      </c>
      <c r="E2673" s="2" t="s">
        <v>1363</v>
      </c>
      <c r="F2673" s="2" t="s">
        <v>34</v>
      </c>
      <c r="G2673" s="2" t="s">
        <v>30</v>
      </c>
      <c r="H2673" s="3">
        <v>25143</v>
      </c>
      <c r="I2673" s="2">
        <v>1968</v>
      </c>
      <c r="J2673" s="2">
        <v>1969</v>
      </c>
      <c r="K2673" s="3">
        <v>41035</v>
      </c>
      <c r="L2673" s="2">
        <v>1</v>
      </c>
      <c r="M2673" s="2" t="s">
        <v>27</v>
      </c>
      <c r="N2673" s="2">
        <v>67</v>
      </c>
      <c r="O2673" s="2">
        <v>23.7</v>
      </c>
      <c r="P2673" s="2">
        <v>67.209999999999994</v>
      </c>
      <c r="Q2673" s="2">
        <v>88.45</v>
      </c>
      <c r="R2673" s="2">
        <v>193.04</v>
      </c>
      <c r="S2673" s="2">
        <v>193.04</v>
      </c>
      <c r="T2673" s="2">
        <v>23.74</v>
      </c>
      <c r="U2673" s="2">
        <v>48</v>
      </c>
      <c r="V2673" s="2" t="s">
        <v>28</v>
      </c>
      <c r="W2673" s="2" t="s">
        <v>4402</v>
      </c>
      <c r="X2673" s="2" t="s">
        <v>4505</v>
      </c>
      <c r="Y2673" s="2" t="s">
        <v>4688</v>
      </c>
      <c r="Z2673" s="2" t="s">
        <v>4902</v>
      </c>
    </row>
    <row r="2674" spans="1:26" x14ac:dyDescent="0.25">
      <c r="A2674">
        <v>2673</v>
      </c>
      <c r="B2674" t="s">
        <v>2694</v>
      </c>
      <c r="C2674" s="1">
        <v>21432</v>
      </c>
      <c r="D2674" t="s">
        <v>23</v>
      </c>
      <c r="E2674" s="2" t="s">
        <v>1363</v>
      </c>
      <c r="F2674" s="2" t="s">
        <v>34</v>
      </c>
      <c r="G2674" s="2" t="s">
        <v>26</v>
      </c>
      <c r="H2674" s="3">
        <v>29526</v>
      </c>
      <c r="I2674" s="2">
        <v>1980</v>
      </c>
      <c r="J2674" s="2">
        <v>1981</v>
      </c>
      <c r="K2674" s="3">
        <v>43677</v>
      </c>
      <c r="L2674" s="2">
        <v>0</v>
      </c>
      <c r="M2674" s="2" t="s">
        <v>28</v>
      </c>
      <c r="N2674" s="2">
        <v>60</v>
      </c>
      <c r="O2674" s="2">
        <v>22.16</v>
      </c>
      <c r="P2674" s="2">
        <v>60.9</v>
      </c>
      <c r="Q2674" s="2">
        <v>81.650000000000006</v>
      </c>
      <c r="R2674" s="2">
        <v>193.04</v>
      </c>
      <c r="S2674" s="2">
        <v>193.04</v>
      </c>
      <c r="T2674" s="2">
        <v>21.91</v>
      </c>
      <c r="U2674" s="2">
        <v>15</v>
      </c>
      <c r="V2674" s="2" t="s">
        <v>28</v>
      </c>
      <c r="X2674" s="2"/>
      <c r="Y2674" s="2"/>
    </row>
    <row r="2675" spans="1:26" x14ac:dyDescent="0.25">
      <c r="A2675">
        <v>2674</v>
      </c>
      <c r="B2675" t="s">
        <v>2695</v>
      </c>
      <c r="C2675" s="1">
        <v>20015</v>
      </c>
      <c r="D2675" t="s">
        <v>23</v>
      </c>
      <c r="E2675" s="2" t="s">
        <v>772</v>
      </c>
      <c r="F2675" s="2" t="s">
        <v>34</v>
      </c>
      <c r="G2675" s="2" t="s">
        <v>26</v>
      </c>
      <c r="H2675" s="3">
        <v>28065</v>
      </c>
      <c r="I2675" s="2">
        <v>1976</v>
      </c>
      <c r="J2675" s="2">
        <v>1980</v>
      </c>
      <c r="K2675" s="3">
        <v>29364</v>
      </c>
      <c r="L2675" s="2">
        <v>1</v>
      </c>
      <c r="M2675" s="2" t="s">
        <v>27</v>
      </c>
      <c r="N2675" s="2">
        <v>25</v>
      </c>
      <c r="O2675" s="2">
        <v>22.04</v>
      </c>
      <c r="P2675" s="2">
        <v>25.6</v>
      </c>
      <c r="Q2675" s="2">
        <v>86.18</v>
      </c>
      <c r="R2675" s="2">
        <v>193.04</v>
      </c>
      <c r="S2675" s="2">
        <v>193.04</v>
      </c>
      <c r="T2675" s="2">
        <v>23.13</v>
      </c>
      <c r="U2675" s="2">
        <v>239</v>
      </c>
      <c r="V2675" s="2" t="s">
        <v>27</v>
      </c>
      <c r="W2675" s="2" t="s">
        <v>4402</v>
      </c>
      <c r="X2675" s="2" t="s">
        <v>4505</v>
      </c>
      <c r="Y2675" s="2" t="s">
        <v>4688</v>
      </c>
      <c r="Z2675" s="2" t="s">
        <v>4902</v>
      </c>
    </row>
    <row r="2676" spans="1:26" x14ac:dyDescent="0.25">
      <c r="A2676">
        <v>2675</v>
      </c>
      <c r="B2676" t="s">
        <v>2696</v>
      </c>
      <c r="C2676" s="1">
        <v>18462</v>
      </c>
      <c r="D2676" t="s">
        <v>23</v>
      </c>
      <c r="E2676" s="2" t="s">
        <v>1363</v>
      </c>
      <c r="F2676" s="2" t="s">
        <v>34</v>
      </c>
      <c r="G2676" s="2" t="s">
        <v>26</v>
      </c>
      <c r="H2676" s="3">
        <v>28065</v>
      </c>
      <c r="I2676" s="2">
        <v>1976</v>
      </c>
      <c r="J2676" s="2">
        <v>1982</v>
      </c>
      <c r="K2676" s="3">
        <v>43677</v>
      </c>
      <c r="L2676" s="2">
        <v>0</v>
      </c>
      <c r="M2676" s="2" t="s">
        <v>28</v>
      </c>
      <c r="N2676" s="2">
        <v>69</v>
      </c>
      <c r="O2676" s="2">
        <v>26.29</v>
      </c>
      <c r="P2676" s="2">
        <v>69.03</v>
      </c>
      <c r="Q2676" s="2">
        <v>83.91</v>
      </c>
      <c r="R2676" s="2">
        <v>193.04</v>
      </c>
      <c r="S2676" s="2">
        <v>193.04</v>
      </c>
      <c r="T2676" s="2">
        <v>22.52</v>
      </c>
      <c r="U2676" s="2">
        <v>453</v>
      </c>
      <c r="V2676" s="2" t="s">
        <v>28</v>
      </c>
      <c r="X2676" s="2"/>
      <c r="Y2676" s="2"/>
    </row>
    <row r="2677" spans="1:26" x14ac:dyDescent="0.25">
      <c r="A2677">
        <v>2676</v>
      </c>
      <c r="B2677" t="s">
        <v>2697</v>
      </c>
      <c r="C2677" s="1">
        <v>8209</v>
      </c>
      <c r="D2677" t="s">
        <v>23</v>
      </c>
      <c r="E2677" s="2" t="s">
        <v>121</v>
      </c>
      <c r="F2677" s="2" t="s">
        <v>34</v>
      </c>
      <c r="G2677" s="2" t="s">
        <v>30</v>
      </c>
      <c r="H2677" s="3">
        <v>17107</v>
      </c>
      <c r="I2677" s="2">
        <v>1946</v>
      </c>
      <c r="J2677" s="2">
        <v>1947</v>
      </c>
      <c r="K2677" s="3">
        <v>34632</v>
      </c>
      <c r="L2677" s="2">
        <v>1</v>
      </c>
      <c r="M2677" s="2" t="s">
        <v>27</v>
      </c>
      <c r="N2677" s="2">
        <v>72</v>
      </c>
      <c r="O2677" s="2">
        <v>24.36</v>
      </c>
      <c r="P2677" s="2">
        <v>72.34</v>
      </c>
      <c r="Q2677" s="2">
        <v>92.99</v>
      </c>
      <c r="R2677" s="2">
        <v>193.04</v>
      </c>
      <c r="S2677" s="2">
        <v>193.04</v>
      </c>
      <c r="T2677" s="2">
        <v>24.95</v>
      </c>
      <c r="U2677" s="2">
        <v>23</v>
      </c>
      <c r="V2677" s="2" t="s">
        <v>28</v>
      </c>
      <c r="X2677" s="2" t="s">
        <v>4646</v>
      </c>
      <c r="Y2677" s="2" t="s">
        <v>4401</v>
      </c>
      <c r="Z2677" s="2" t="s">
        <v>4469</v>
      </c>
    </row>
    <row r="2678" spans="1:26" x14ac:dyDescent="0.25">
      <c r="A2678">
        <v>2677</v>
      </c>
      <c r="B2678" t="s">
        <v>2698</v>
      </c>
      <c r="C2678" s="1">
        <v>21105</v>
      </c>
      <c r="D2678" t="s">
        <v>23</v>
      </c>
      <c r="E2678" s="2" t="s">
        <v>1363</v>
      </c>
      <c r="F2678" s="2" t="s">
        <v>34</v>
      </c>
      <c r="G2678" s="2" t="s">
        <v>26</v>
      </c>
      <c r="H2678" s="3">
        <v>29160</v>
      </c>
      <c r="I2678" s="2">
        <v>1979</v>
      </c>
      <c r="J2678" s="2">
        <v>1980</v>
      </c>
      <c r="K2678" s="3">
        <v>43677</v>
      </c>
      <c r="L2678" s="2">
        <v>0</v>
      </c>
      <c r="M2678" s="2" t="s">
        <v>28</v>
      </c>
      <c r="N2678" s="2">
        <v>61</v>
      </c>
      <c r="O2678" s="2">
        <v>22.05</v>
      </c>
      <c r="P2678" s="2">
        <v>61.8</v>
      </c>
      <c r="Q2678" s="2">
        <v>81.650000000000006</v>
      </c>
      <c r="R2678" s="2">
        <v>193.04</v>
      </c>
      <c r="S2678" s="2">
        <v>193.04</v>
      </c>
      <c r="T2678" s="2">
        <v>21.91</v>
      </c>
      <c r="U2678" s="2">
        <v>78</v>
      </c>
      <c r="V2678" s="2" t="s">
        <v>28</v>
      </c>
      <c r="X2678" s="2"/>
      <c r="Y2678" s="2"/>
    </row>
    <row r="2679" spans="1:26" x14ac:dyDescent="0.25">
      <c r="A2679">
        <v>2678</v>
      </c>
      <c r="B2679" t="s">
        <v>2699</v>
      </c>
      <c r="C2679" s="1">
        <v>32450</v>
      </c>
      <c r="D2679" t="s">
        <v>23</v>
      </c>
      <c r="E2679" s="2" t="s">
        <v>1363</v>
      </c>
      <c r="F2679" s="2" t="s">
        <v>34</v>
      </c>
      <c r="G2679" s="2" t="s">
        <v>43</v>
      </c>
      <c r="H2679" s="3">
        <v>41214</v>
      </c>
      <c r="I2679" s="2">
        <v>2012</v>
      </c>
      <c r="J2679" s="2">
        <v>2014</v>
      </c>
      <c r="K2679" s="3">
        <v>43677</v>
      </c>
      <c r="L2679" s="2">
        <v>0</v>
      </c>
      <c r="M2679" s="2" t="s">
        <v>28</v>
      </c>
      <c r="N2679" s="2">
        <v>30</v>
      </c>
      <c r="O2679" s="2">
        <v>23.99</v>
      </c>
      <c r="P2679" s="2">
        <v>30.74</v>
      </c>
      <c r="Q2679" s="2">
        <v>86.18</v>
      </c>
      <c r="R2679" s="2">
        <v>193.04</v>
      </c>
      <c r="S2679" s="2">
        <v>193.04</v>
      </c>
      <c r="T2679" s="2">
        <v>23.13</v>
      </c>
      <c r="U2679" s="2">
        <v>90</v>
      </c>
      <c r="V2679" s="2" t="s">
        <v>28</v>
      </c>
      <c r="X2679" s="2"/>
      <c r="Y2679" s="2"/>
    </row>
    <row r="2680" spans="1:26" x14ac:dyDescent="0.25">
      <c r="A2680">
        <v>2679</v>
      </c>
      <c r="B2680" t="s">
        <v>2700</v>
      </c>
      <c r="C2680" s="1">
        <v>9993</v>
      </c>
      <c r="D2680" t="s">
        <v>23</v>
      </c>
      <c r="E2680" s="2" t="s">
        <v>772</v>
      </c>
      <c r="F2680" s="2" t="s">
        <v>34</v>
      </c>
      <c r="G2680" s="2" t="s">
        <v>30</v>
      </c>
      <c r="H2680" s="3">
        <v>18568</v>
      </c>
      <c r="I2680" s="2">
        <v>1950</v>
      </c>
      <c r="J2680" s="2">
        <v>1951</v>
      </c>
      <c r="K2680" s="3">
        <v>43677</v>
      </c>
      <c r="L2680" s="2">
        <v>0</v>
      </c>
      <c r="M2680" s="2" t="s">
        <v>28</v>
      </c>
      <c r="N2680" s="2">
        <v>92</v>
      </c>
      <c r="O2680" s="2">
        <v>23.48</v>
      </c>
      <c r="P2680" s="2">
        <v>92.22</v>
      </c>
      <c r="Q2680" s="2">
        <v>95.25</v>
      </c>
      <c r="R2680" s="2">
        <v>193.04</v>
      </c>
      <c r="S2680" s="2">
        <v>193.04</v>
      </c>
      <c r="T2680" s="2">
        <v>25.56</v>
      </c>
      <c r="U2680" s="2">
        <v>15</v>
      </c>
      <c r="V2680" s="2" t="s">
        <v>28</v>
      </c>
      <c r="X2680" s="2"/>
      <c r="Y2680" s="2"/>
    </row>
    <row r="2681" spans="1:26" x14ac:dyDescent="0.25">
      <c r="A2681">
        <v>2680</v>
      </c>
      <c r="B2681" t="s">
        <v>2701</v>
      </c>
      <c r="C2681" s="1">
        <v>7532</v>
      </c>
      <c r="D2681" t="s">
        <v>23</v>
      </c>
      <c r="E2681" s="2" t="s">
        <v>24</v>
      </c>
      <c r="F2681" s="2" t="s">
        <v>34</v>
      </c>
      <c r="G2681" s="2" t="s">
        <v>30</v>
      </c>
      <c r="H2681" s="3">
        <v>17107</v>
      </c>
      <c r="I2681" s="2">
        <v>1946</v>
      </c>
      <c r="J2681" s="2">
        <v>1947</v>
      </c>
      <c r="K2681" s="3">
        <v>29409</v>
      </c>
      <c r="L2681" s="2">
        <v>1</v>
      </c>
      <c r="M2681" s="2" t="s">
        <v>27</v>
      </c>
      <c r="N2681" s="2">
        <v>59</v>
      </c>
      <c r="O2681" s="2">
        <v>26.21</v>
      </c>
      <c r="P2681" s="2">
        <v>59.9</v>
      </c>
      <c r="Q2681" s="2">
        <v>92.99</v>
      </c>
      <c r="R2681" s="2">
        <v>193.04</v>
      </c>
      <c r="S2681" s="2">
        <v>193.04</v>
      </c>
      <c r="T2681" s="2">
        <v>24.95</v>
      </c>
      <c r="U2681" s="2">
        <v>16</v>
      </c>
      <c r="V2681" s="2" t="s">
        <v>28</v>
      </c>
      <c r="W2681" s="2" t="s">
        <v>4399</v>
      </c>
      <c r="X2681" s="2" t="s">
        <v>4645</v>
      </c>
      <c r="Y2681" s="2" t="s">
        <v>4401</v>
      </c>
      <c r="Z2681" s="2" t="s">
        <v>4469</v>
      </c>
    </row>
    <row r="2682" spans="1:26" x14ac:dyDescent="0.25">
      <c r="A2682">
        <v>2681</v>
      </c>
      <c r="B2682" t="s">
        <v>2702</v>
      </c>
      <c r="C2682" s="1">
        <v>8261</v>
      </c>
      <c r="D2682" t="s">
        <v>23</v>
      </c>
      <c r="E2682" s="2" t="s">
        <v>121</v>
      </c>
      <c r="F2682" s="2" t="s">
        <v>34</v>
      </c>
      <c r="G2682" s="2" t="s">
        <v>30</v>
      </c>
      <c r="H2682" s="3">
        <v>17107</v>
      </c>
      <c r="I2682" s="2">
        <v>1946</v>
      </c>
      <c r="J2682" s="2">
        <v>1951</v>
      </c>
      <c r="K2682" s="3">
        <v>40557</v>
      </c>
      <c r="L2682" s="2">
        <v>1</v>
      </c>
      <c r="M2682" s="2" t="s">
        <v>27</v>
      </c>
      <c r="N2682" s="2">
        <v>88</v>
      </c>
      <c r="O2682" s="2">
        <v>24.22</v>
      </c>
      <c r="P2682" s="2">
        <v>88.42</v>
      </c>
      <c r="Q2682" s="2">
        <v>102.06</v>
      </c>
      <c r="R2682" s="2">
        <v>193.04</v>
      </c>
      <c r="S2682" s="2">
        <v>193.04</v>
      </c>
      <c r="T2682" s="2">
        <v>27.39</v>
      </c>
      <c r="U2682" s="2">
        <v>239</v>
      </c>
      <c r="V2682" s="2" t="s">
        <v>28</v>
      </c>
      <c r="W2682" s="2" t="s">
        <v>4399</v>
      </c>
      <c r="X2682" s="2" t="s">
        <v>4689</v>
      </c>
      <c r="Y2682" s="2" t="s">
        <v>4401</v>
      </c>
      <c r="Z2682" t="s">
        <v>4897</v>
      </c>
    </row>
    <row r="2683" spans="1:26" x14ac:dyDescent="0.25">
      <c r="A2683">
        <v>2682</v>
      </c>
      <c r="B2683" t="s">
        <v>2703</v>
      </c>
      <c r="C2683" s="1">
        <v>32502</v>
      </c>
      <c r="D2683" t="s">
        <v>85</v>
      </c>
      <c r="E2683" s="2" t="s">
        <v>1363</v>
      </c>
      <c r="F2683" s="2" t="s">
        <v>34</v>
      </c>
      <c r="G2683" s="2" t="s">
        <v>26</v>
      </c>
      <c r="H2683" s="3">
        <v>39753</v>
      </c>
      <c r="I2683" s="2">
        <v>2008</v>
      </c>
      <c r="J2683" s="2">
        <v>2020</v>
      </c>
      <c r="K2683" s="3">
        <v>43677</v>
      </c>
      <c r="L2683" s="2">
        <v>0</v>
      </c>
      <c r="M2683" s="2" t="s">
        <v>28</v>
      </c>
      <c r="N2683" s="2">
        <v>30</v>
      </c>
      <c r="O2683" s="2">
        <v>19.850000000000001</v>
      </c>
      <c r="P2683" s="2">
        <v>30.6</v>
      </c>
      <c r="Q2683" s="2">
        <v>97.52</v>
      </c>
      <c r="R2683" s="2">
        <v>193.04</v>
      </c>
      <c r="S2683" s="2">
        <v>193.04</v>
      </c>
      <c r="T2683" s="2">
        <v>26.17</v>
      </c>
      <c r="U2683" s="2">
        <v>358</v>
      </c>
      <c r="V2683" s="2" t="s">
        <v>28</v>
      </c>
      <c r="X2683" s="2"/>
      <c r="Y2683" s="2"/>
    </row>
    <row r="2684" spans="1:26" x14ac:dyDescent="0.25">
      <c r="A2684">
        <v>2683</v>
      </c>
      <c r="B2684" t="s">
        <v>2704</v>
      </c>
      <c r="C2684" s="1">
        <v>25898</v>
      </c>
      <c r="D2684" t="s">
        <v>23</v>
      </c>
      <c r="E2684" s="2" t="s">
        <v>1363</v>
      </c>
      <c r="F2684" s="2" t="s">
        <v>34</v>
      </c>
      <c r="G2684" s="2" t="s">
        <v>26</v>
      </c>
      <c r="H2684" s="3">
        <v>34274</v>
      </c>
      <c r="I2684" s="2">
        <v>1993</v>
      </c>
      <c r="J2684" s="2">
        <v>1998</v>
      </c>
      <c r="K2684" s="3">
        <v>43677</v>
      </c>
      <c r="L2684" s="2">
        <v>0</v>
      </c>
      <c r="M2684" s="2" t="s">
        <v>28</v>
      </c>
      <c r="N2684" s="2">
        <v>48</v>
      </c>
      <c r="O2684" s="2">
        <v>22.93</v>
      </c>
      <c r="P2684" s="2">
        <v>48.68</v>
      </c>
      <c r="Q2684" s="2">
        <v>78.92</v>
      </c>
      <c r="R2684" s="2">
        <v>193.04</v>
      </c>
      <c r="S2684" s="2">
        <v>193.04</v>
      </c>
      <c r="T2684" s="2">
        <v>21.18</v>
      </c>
      <c r="U2684" s="2">
        <v>207</v>
      </c>
      <c r="V2684" s="2" t="s">
        <v>28</v>
      </c>
      <c r="X2684" s="2"/>
      <c r="Y2684" s="2"/>
    </row>
    <row r="2685" spans="1:26" x14ac:dyDescent="0.25">
      <c r="A2685">
        <v>2684</v>
      </c>
      <c r="B2685" t="s">
        <v>2705</v>
      </c>
      <c r="C2685" s="1">
        <v>29795</v>
      </c>
      <c r="D2685" t="s">
        <v>23</v>
      </c>
      <c r="E2685" s="2" t="s">
        <v>1363</v>
      </c>
      <c r="F2685" s="2" t="s">
        <v>34</v>
      </c>
      <c r="G2685" s="2" t="s">
        <v>26</v>
      </c>
      <c r="H2685" s="3">
        <v>37926</v>
      </c>
      <c r="I2685" s="2">
        <v>2003</v>
      </c>
      <c r="J2685" s="2">
        <v>2015</v>
      </c>
      <c r="K2685" s="3">
        <v>43677</v>
      </c>
      <c r="L2685" s="2">
        <v>0</v>
      </c>
      <c r="M2685" s="2" t="s">
        <v>28</v>
      </c>
      <c r="N2685" s="2">
        <v>38</v>
      </c>
      <c r="O2685" s="2">
        <v>22.26</v>
      </c>
      <c r="P2685" s="2">
        <v>38.01</v>
      </c>
      <c r="Q2685" s="2">
        <v>90.72</v>
      </c>
      <c r="R2685" s="2">
        <v>193.04</v>
      </c>
      <c r="S2685" s="2">
        <v>193.04</v>
      </c>
      <c r="T2685" s="2">
        <v>24.34</v>
      </c>
      <c r="U2685" s="2">
        <v>721</v>
      </c>
      <c r="V2685" s="2" t="s">
        <v>28</v>
      </c>
      <c r="X2685" s="2"/>
      <c r="Y2685" s="2"/>
    </row>
    <row r="2686" spans="1:26" x14ac:dyDescent="0.25">
      <c r="A2686">
        <v>2685</v>
      </c>
      <c r="B2686" t="s">
        <v>2706</v>
      </c>
      <c r="C2686" s="1">
        <v>29986</v>
      </c>
      <c r="D2686" t="s">
        <v>23</v>
      </c>
      <c r="E2686" s="2" t="s">
        <v>1363</v>
      </c>
      <c r="F2686" s="2" t="s">
        <v>34</v>
      </c>
      <c r="G2686" s="2" t="s">
        <v>26</v>
      </c>
      <c r="H2686" s="3">
        <v>38657</v>
      </c>
      <c r="I2686" s="2">
        <v>2005</v>
      </c>
      <c r="J2686" s="2">
        <v>2011</v>
      </c>
      <c r="K2686" s="3">
        <v>43677</v>
      </c>
      <c r="L2686" s="2">
        <v>0</v>
      </c>
      <c r="M2686" s="2" t="s">
        <v>28</v>
      </c>
      <c r="N2686" s="2">
        <v>37</v>
      </c>
      <c r="O2686" s="2">
        <v>23.74</v>
      </c>
      <c r="P2686" s="2">
        <v>37.479999999999997</v>
      </c>
      <c r="Q2686" s="2">
        <v>94.35</v>
      </c>
      <c r="R2686" s="2">
        <v>193.04</v>
      </c>
      <c r="S2686" s="2">
        <v>193.04</v>
      </c>
      <c r="T2686" s="2">
        <v>25.32</v>
      </c>
      <c r="U2686" s="2">
        <v>131</v>
      </c>
      <c r="V2686" s="2" t="s">
        <v>28</v>
      </c>
      <c r="X2686" s="2"/>
      <c r="Y2686" s="2"/>
    </row>
    <row r="2687" spans="1:26" x14ac:dyDescent="0.25">
      <c r="A2687">
        <v>2686</v>
      </c>
      <c r="B2687" t="s">
        <v>2707</v>
      </c>
      <c r="C2687" s="1">
        <v>21352</v>
      </c>
      <c r="D2687" t="s">
        <v>23</v>
      </c>
      <c r="E2687" s="2" t="s">
        <v>1363</v>
      </c>
      <c r="F2687" s="2" t="s">
        <v>34</v>
      </c>
      <c r="G2687" s="2" t="s">
        <v>26</v>
      </c>
      <c r="H2687" s="3">
        <v>29526</v>
      </c>
      <c r="I2687" s="2">
        <v>1980</v>
      </c>
      <c r="J2687" s="2">
        <v>1991</v>
      </c>
      <c r="K2687" s="3">
        <v>43677</v>
      </c>
      <c r="L2687" s="2">
        <v>0</v>
      </c>
      <c r="M2687" s="2" t="s">
        <v>28</v>
      </c>
      <c r="N2687" s="2">
        <v>61</v>
      </c>
      <c r="O2687" s="2">
        <v>22.38</v>
      </c>
      <c r="P2687" s="2">
        <v>61.12</v>
      </c>
      <c r="Q2687" s="2">
        <v>86.18</v>
      </c>
      <c r="R2687" s="2">
        <v>193.04</v>
      </c>
      <c r="S2687" s="2">
        <v>193.04</v>
      </c>
      <c r="T2687" s="2">
        <v>23.13</v>
      </c>
      <c r="U2687" s="2">
        <v>765</v>
      </c>
      <c r="V2687" s="2" t="s">
        <v>28</v>
      </c>
      <c r="X2687" s="2"/>
      <c r="Y2687" s="2"/>
    </row>
    <row r="2688" spans="1:26" x14ac:dyDescent="0.25">
      <c r="A2688">
        <v>2687</v>
      </c>
      <c r="B2688" t="s">
        <v>2708</v>
      </c>
      <c r="C2688" s="1">
        <v>14973</v>
      </c>
      <c r="D2688" t="s">
        <v>23</v>
      </c>
      <c r="E2688" s="2" t="s">
        <v>1363</v>
      </c>
      <c r="F2688" s="2" t="s">
        <v>34</v>
      </c>
      <c r="G2688" s="2" t="s">
        <v>30</v>
      </c>
      <c r="H2688" s="3">
        <v>23682</v>
      </c>
      <c r="I2688" s="2">
        <v>1964</v>
      </c>
      <c r="J2688" s="2">
        <v>1965</v>
      </c>
      <c r="K2688" s="3">
        <v>43677</v>
      </c>
      <c r="L2688" s="2">
        <v>0</v>
      </c>
      <c r="M2688" s="2" t="s">
        <v>28</v>
      </c>
      <c r="N2688" s="2">
        <v>78</v>
      </c>
      <c r="O2688" s="2">
        <v>23.84</v>
      </c>
      <c r="P2688" s="2">
        <v>78.59</v>
      </c>
      <c r="Q2688" s="2">
        <v>97.52</v>
      </c>
      <c r="R2688" s="2">
        <v>193.04</v>
      </c>
      <c r="S2688" s="2">
        <v>193.04</v>
      </c>
      <c r="T2688" s="2">
        <v>26.17</v>
      </c>
      <c r="U2688" s="2">
        <v>11</v>
      </c>
      <c r="V2688" s="2" t="s">
        <v>28</v>
      </c>
      <c r="X2688" s="2"/>
      <c r="Y2688" s="2"/>
    </row>
    <row r="2689" spans="1:26" x14ac:dyDescent="0.25">
      <c r="A2689">
        <v>2688</v>
      </c>
      <c r="B2689" t="s">
        <v>2709</v>
      </c>
      <c r="C2689" s="1">
        <v>11838</v>
      </c>
      <c r="D2689" t="s">
        <v>23</v>
      </c>
      <c r="E2689" s="2" t="s">
        <v>1363</v>
      </c>
      <c r="F2689" s="2" t="s">
        <v>34</v>
      </c>
      <c r="G2689" s="2" t="s">
        <v>30</v>
      </c>
      <c r="H2689" s="3">
        <v>20760</v>
      </c>
      <c r="I2689" s="2">
        <v>1956</v>
      </c>
      <c r="J2689" s="2">
        <v>1970</v>
      </c>
      <c r="K2689" s="3">
        <v>43677</v>
      </c>
      <c r="L2689" s="2">
        <v>0</v>
      </c>
      <c r="M2689" s="2" t="s">
        <v>28</v>
      </c>
      <c r="N2689" s="2">
        <v>87</v>
      </c>
      <c r="O2689" s="2">
        <v>24.43</v>
      </c>
      <c r="P2689" s="2">
        <v>87.17</v>
      </c>
      <c r="Q2689" s="2">
        <v>88.45</v>
      </c>
      <c r="R2689" s="2">
        <v>193.04</v>
      </c>
      <c r="S2689" s="2">
        <v>193.04</v>
      </c>
      <c r="T2689" s="2">
        <v>23.74</v>
      </c>
      <c r="U2689" s="2">
        <v>848</v>
      </c>
      <c r="V2689" s="2" t="s">
        <v>28</v>
      </c>
      <c r="X2689" s="2"/>
      <c r="Y2689" s="2"/>
    </row>
    <row r="2690" spans="1:26" x14ac:dyDescent="0.25">
      <c r="A2690">
        <v>2689</v>
      </c>
      <c r="B2690" t="s">
        <v>2710</v>
      </c>
      <c r="C2690" s="1">
        <v>8437</v>
      </c>
      <c r="D2690" t="s">
        <v>23</v>
      </c>
      <c r="E2690" s="2" t="s">
        <v>169</v>
      </c>
      <c r="F2690" s="2" t="s">
        <v>34</v>
      </c>
      <c r="G2690" s="2" t="s">
        <v>30</v>
      </c>
      <c r="H2690" s="3">
        <v>17107</v>
      </c>
      <c r="I2690" s="2">
        <v>1946</v>
      </c>
      <c r="J2690" s="2">
        <v>1949</v>
      </c>
      <c r="K2690" s="3">
        <v>38547</v>
      </c>
      <c r="L2690" s="2">
        <v>1</v>
      </c>
      <c r="M2690" s="2" t="s">
        <v>27</v>
      </c>
      <c r="N2690" s="2">
        <v>82</v>
      </c>
      <c r="O2690" s="2">
        <v>23.74</v>
      </c>
      <c r="P2690" s="2">
        <v>82.44</v>
      </c>
      <c r="Q2690" s="2">
        <v>86.18</v>
      </c>
      <c r="R2690" s="2">
        <v>193.04</v>
      </c>
      <c r="S2690" s="2">
        <v>193.04</v>
      </c>
      <c r="T2690" s="2">
        <v>23.13</v>
      </c>
      <c r="U2690" s="2">
        <v>84</v>
      </c>
      <c r="V2690" s="2" t="s">
        <v>28</v>
      </c>
      <c r="W2690" s="2" t="s">
        <v>4399</v>
      </c>
      <c r="X2690" s="2" t="s">
        <v>4645</v>
      </c>
      <c r="Y2690" s="2" t="s">
        <v>4401</v>
      </c>
      <c r="Z2690" s="2" t="s">
        <v>4469</v>
      </c>
    </row>
    <row r="2691" spans="1:26" x14ac:dyDescent="0.25">
      <c r="A2691">
        <v>2690</v>
      </c>
      <c r="B2691" t="s">
        <v>2711</v>
      </c>
      <c r="C2691" s="1">
        <v>11666</v>
      </c>
      <c r="D2691" t="s">
        <v>23</v>
      </c>
      <c r="E2691" s="2" t="s">
        <v>280</v>
      </c>
      <c r="F2691" s="2" t="s">
        <v>34</v>
      </c>
      <c r="G2691" s="2" t="s">
        <v>30</v>
      </c>
      <c r="H2691" s="3">
        <v>20760</v>
      </c>
      <c r="I2691" s="2">
        <v>1956</v>
      </c>
      <c r="J2691" s="2">
        <v>1966</v>
      </c>
      <c r="K2691" s="3">
        <v>43677</v>
      </c>
      <c r="L2691" s="2">
        <v>0</v>
      </c>
      <c r="M2691" s="2" t="s">
        <v>28</v>
      </c>
      <c r="N2691" s="2">
        <v>87</v>
      </c>
      <c r="O2691" s="2">
        <v>24.9</v>
      </c>
      <c r="P2691" s="2">
        <v>87.64</v>
      </c>
      <c r="Q2691" s="2">
        <v>95.25</v>
      </c>
      <c r="R2691" s="2">
        <v>193.04</v>
      </c>
      <c r="S2691" s="2">
        <v>193.04</v>
      </c>
      <c r="T2691" s="2">
        <v>25.56</v>
      </c>
      <c r="U2691" s="2">
        <v>745</v>
      </c>
      <c r="V2691" s="2" t="s">
        <v>28</v>
      </c>
      <c r="X2691" s="2"/>
      <c r="Y2691" s="2"/>
    </row>
    <row r="2692" spans="1:26" x14ac:dyDescent="0.25">
      <c r="A2692">
        <v>2691</v>
      </c>
      <c r="B2692" t="s">
        <v>2712</v>
      </c>
      <c r="C2692" s="1">
        <v>19105</v>
      </c>
      <c r="D2692" t="s">
        <v>23</v>
      </c>
      <c r="E2692" s="2" t="s">
        <v>1363</v>
      </c>
      <c r="F2692" s="2" t="s">
        <v>34</v>
      </c>
      <c r="G2692" s="2" t="s">
        <v>30</v>
      </c>
      <c r="H2692" s="3">
        <v>27699</v>
      </c>
      <c r="I2692" s="2">
        <v>1975</v>
      </c>
      <c r="J2692" s="2">
        <v>1978</v>
      </c>
      <c r="K2692" s="3">
        <v>43677</v>
      </c>
      <c r="L2692" s="2">
        <v>0</v>
      </c>
      <c r="M2692" s="2" t="s">
        <v>28</v>
      </c>
      <c r="N2692" s="2">
        <v>67</v>
      </c>
      <c r="O2692" s="2">
        <v>23.53</v>
      </c>
      <c r="P2692" s="2">
        <v>67.27</v>
      </c>
      <c r="Q2692" s="2">
        <v>92.99</v>
      </c>
      <c r="R2692" s="2">
        <v>193.04</v>
      </c>
      <c r="S2692" s="2">
        <v>193.04</v>
      </c>
      <c r="T2692" s="2">
        <v>24.95</v>
      </c>
      <c r="U2692" s="2">
        <v>112</v>
      </c>
      <c r="V2692" s="2" t="s">
        <v>28</v>
      </c>
      <c r="X2692" s="2"/>
      <c r="Y2692" s="2"/>
    </row>
    <row r="2693" spans="1:26" x14ac:dyDescent="0.25">
      <c r="A2693">
        <v>2692</v>
      </c>
      <c r="B2693" t="s">
        <v>2713</v>
      </c>
      <c r="C2693" s="1">
        <v>25240</v>
      </c>
      <c r="D2693" t="s">
        <v>23</v>
      </c>
      <c r="E2693" s="2" t="s">
        <v>1363</v>
      </c>
      <c r="F2693" s="2" t="s">
        <v>34</v>
      </c>
      <c r="G2693" s="2" t="s">
        <v>26</v>
      </c>
      <c r="H2693" s="3">
        <v>34639</v>
      </c>
      <c r="I2693" s="2">
        <v>1994</v>
      </c>
      <c r="J2693" s="2">
        <v>1995</v>
      </c>
      <c r="K2693" s="3">
        <v>43677</v>
      </c>
      <c r="L2693" s="2">
        <v>0</v>
      </c>
      <c r="M2693" s="2" t="s">
        <v>28</v>
      </c>
      <c r="N2693" s="2">
        <v>50</v>
      </c>
      <c r="O2693" s="2">
        <v>25.73</v>
      </c>
      <c r="P2693" s="2">
        <v>50.48</v>
      </c>
      <c r="Q2693" s="2">
        <v>86.18</v>
      </c>
      <c r="R2693" s="2">
        <v>193.04</v>
      </c>
      <c r="S2693" s="2">
        <v>193.04</v>
      </c>
      <c r="T2693" s="2">
        <v>23.13</v>
      </c>
      <c r="U2693" s="2">
        <v>10</v>
      </c>
      <c r="V2693" s="2" t="s">
        <v>28</v>
      </c>
      <c r="X2693" s="2"/>
      <c r="Y2693" s="2"/>
    </row>
    <row r="2694" spans="1:26" x14ac:dyDescent="0.25">
      <c r="A2694">
        <v>2693</v>
      </c>
      <c r="B2694" t="s">
        <v>2714</v>
      </c>
      <c r="C2694" s="1">
        <v>22567</v>
      </c>
      <c r="D2694" t="s">
        <v>23</v>
      </c>
      <c r="E2694" s="2" t="s">
        <v>1363</v>
      </c>
      <c r="F2694" s="2" t="s">
        <v>34</v>
      </c>
      <c r="G2694" s="2" t="s">
        <v>26</v>
      </c>
      <c r="H2694" s="3">
        <v>30621</v>
      </c>
      <c r="I2694" s="2">
        <v>1983</v>
      </c>
      <c r="J2694" s="2">
        <v>1999</v>
      </c>
      <c r="K2694" s="3">
        <v>43677</v>
      </c>
      <c r="L2694" s="2">
        <v>0</v>
      </c>
      <c r="M2694" s="2" t="s">
        <v>28</v>
      </c>
      <c r="N2694" s="2">
        <v>57</v>
      </c>
      <c r="O2694" s="2">
        <v>22.05</v>
      </c>
      <c r="P2694" s="2">
        <v>57.8</v>
      </c>
      <c r="Q2694" s="2">
        <v>83.91</v>
      </c>
      <c r="R2694" s="2">
        <v>193.04</v>
      </c>
      <c r="S2694" s="2">
        <v>193.04</v>
      </c>
      <c r="T2694" s="2">
        <v>22.52</v>
      </c>
      <c r="U2694" s="2">
        <v>1199</v>
      </c>
      <c r="V2694" s="2" t="s">
        <v>28</v>
      </c>
      <c r="X2694" s="2"/>
      <c r="Y2694" s="2"/>
    </row>
    <row r="2695" spans="1:26" x14ac:dyDescent="0.25">
      <c r="A2695">
        <v>2694</v>
      </c>
      <c r="B2695" t="s">
        <v>2715</v>
      </c>
      <c r="C2695" s="1">
        <v>29496</v>
      </c>
      <c r="D2695" t="s">
        <v>23</v>
      </c>
      <c r="E2695" s="2" t="s">
        <v>1363</v>
      </c>
      <c r="F2695" s="2" t="s">
        <v>34</v>
      </c>
      <c r="G2695" s="2" t="s">
        <v>26</v>
      </c>
      <c r="H2695" s="3">
        <v>37561</v>
      </c>
      <c r="I2695" s="2">
        <v>2002</v>
      </c>
      <c r="J2695" s="2">
        <v>2007</v>
      </c>
      <c r="K2695" s="3">
        <v>43677</v>
      </c>
      <c r="L2695" s="2">
        <v>0</v>
      </c>
      <c r="M2695" s="2" t="s">
        <v>28</v>
      </c>
      <c r="N2695" s="2">
        <v>38</v>
      </c>
      <c r="O2695" s="2">
        <v>22.08</v>
      </c>
      <c r="P2695" s="2">
        <v>38.83</v>
      </c>
      <c r="Q2695" s="2">
        <v>81.650000000000006</v>
      </c>
      <c r="R2695" s="2">
        <v>193.04</v>
      </c>
      <c r="S2695" s="2">
        <v>193.04</v>
      </c>
      <c r="T2695" s="2">
        <v>21.91</v>
      </c>
      <c r="U2695" s="2">
        <v>140</v>
      </c>
      <c r="V2695" s="2" t="s">
        <v>28</v>
      </c>
      <c r="X2695" s="2"/>
      <c r="Y2695" s="2"/>
    </row>
    <row r="2696" spans="1:26" x14ac:dyDescent="0.25">
      <c r="A2696">
        <v>2695</v>
      </c>
      <c r="B2696" t="s">
        <v>2716</v>
      </c>
      <c r="C2696" s="1">
        <v>17180</v>
      </c>
      <c r="D2696" t="s">
        <v>23</v>
      </c>
      <c r="E2696" s="2" t="s">
        <v>1363</v>
      </c>
      <c r="F2696" s="2" t="s">
        <v>34</v>
      </c>
      <c r="G2696" s="2" t="s">
        <v>26</v>
      </c>
      <c r="H2696" s="3">
        <v>25143</v>
      </c>
      <c r="I2696" s="2">
        <v>1968</v>
      </c>
      <c r="J2696" s="2">
        <v>1972</v>
      </c>
      <c r="K2696" s="3">
        <v>39368</v>
      </c>
      <c r="L2696" s="2">
        <v>1</v>
      </c>
      <c r="M2696" s="2" t="s">
        <v>27</v>
      </c>
      <c r="N2696" s="2">
        <v>60</v>
      </c>
      <c r="O2696" s="2">
        <v>21.8</v>
      </c>
      <c r="P2696" s="2">
        <v>60.75</v>
      </c>
      <c r="Q2696" s="2">
        <v>83.91</v>
      </c>
      <c r="R2696" s="2">
        <v>193.04</v>
      </c>
      <c r="S2696" s="2">
        <v>193.04</v>
      </c>
      <c r="T2696" s="2">
        <v>22.52</v>
      </c>
      <c r="U2696" s="2">
        <v>238</v>
      </c>
      <c r="V2696" s="2" t="s">
        <v>28</v>
      </c>
      <c r="W2696" s="2" t="s">
        <v>4399</v>
      </c>
      <c r="X2696" s="2" t="s">
        <v>4645</v>
      </c>
      <c r="Y2696" s="2" t="s">
        <v>4401</v>
      </c>
      <c r="Z2696" s="2" t="s">
        <v>4469</v>
      </c>
    </row>
    <row r="2697" spans="1:26" x14ac:dyDescent="0.25">
      <c r="A2697">
        <v>2696</v>
      </c>
      <c r="B2697" t="s">
        <v>2717</v>
      </c>
      <c r="C2697" s="1">
        <v>34591</v>
      </c>
      <c r="D2697" t="s">
        <v>85</v>
      </c>
      <c r="E2697" s="2" t="s">
        <v>1363</v>
      </c>
      <c r="F2697" s="2" t="s">
        <v>34</v>
      </c>
      <c r="G2697" s="2" t="s">
        <v>26</v>
      </c>
      <c r="H2697" s="3">
        <v>41944</v>
      </c>
      <c r="I2697" s="2">
        <v>2014</v>
      </c>
      <c r="J2697" s="2">
        <v>2020</v>
      </c>
      <c r="K2697" s="3">
        <v>43677</v>
      </c>
      <c r="L2697" s="2">
        <v>0</v>
      </c>
      <c r="M2697" s="2" t="s">
        <v>28</v>
      </c>
      <c r="N2697" s="2">
        <v>24</v>
      </c>
      <c r="O2697" s="2">
        <v>20.13</v>
      </c>
      <c r="P2697" s="2">
        <v>24.88</v>
      </c>
      <c r="Q2697" s="2">
        <v>95.25</v>
      </c>
      <c r="R2697" s="2">
        <v>193.04</v>
      </c>
      <c r="S2697" s="2">
        <v>193.04</v>
      </c>
      <c r="T2697" s="2">
        <v>25.56</v>
      </c>
      <c r="U2697" s="2">
        <v>42</v>
      </c>
      <c r="V2697" s="2" t="s">
        <v>28</v>
      </c>
      <c r="X2697" s="2"/>
      <c r="Y2697" s="2"/>
    </row>
    <row r="2698" spans="1:26" x14ac:dyDescent="0.25">
      <c r="A2698">
        <v>2697</v>
      </c>
      <c r="B2698" t="s">
        <v>2718</v>
      </c>
      <c r="C2698" s="1">
        <v>19905</v>
      </c>
      <c r="D2698" t="s">
        <v>23</v>
      </c>
      <c r="E2698" s="2" t="s">
        <v>1363</v>
      </c>
      <c r="F2698" s="2" t="s">
        <v>34</v>
      </c>
      <c r="G2698" s="2" t="s">
        <v>26</v>
      </c>
      <c r="H2698" s="3">
        <v>27699</v>
      </c>
      <c r="I2698" s="2">
        <v>1975</v>
      </c>
      <c r="J2698" s="2">
        <v>1979</v>
      </c>
      <c r="K2698" s="3">
        <v>34301</v>
      </c>
      <c r="L2698" s="2">
        <v>1</v>
      </c>
      <c r="M2698" s="2" t="s">
        <v>27</v>
      </c>
      <c r="N2698" s="2">
        <v>39</v>
      </c>
      <c r="O2698" s="2">
        <v>21.34</v>
      </c>
      <c r="P2698" s="2">
        <v>39.409999999999997</v>
      </c>
      <c r="Q2698" s="2">
        <v>86.18</v>
      </c>
      <c r="R2698" s="2">
        <v>193.04</v>
      </c>
      <c r="S2698" s="2">
        <v>193.04</v>
      </c>
      <c r="T2698" s="2">
        <v>23.13</v>
      </c>
      <c r="U2698" s="2">
        <v>103</v>
      </c>
      <c r="V2698" s="2" t="s">
        <v>27</v>
      </c>
      <c r="W2698" s="2" t="s">
        <v>4402</v>
      </c>
      <c r="X2698" s="2" t="s">
        <v>4690</v>
      </c>
      <c r="Y2698" s="2" t="s">
        <v>4691</v>
      </c>
      <c r="Z2698" s="2" t="s">
        <v>4902</v>
      </c>
    </row>
    <row r="2699" spans="1:26" x14ac:dyDescent="0.25">
      <c r="A2699">
        <v>2698</v>
      </c>
      <c r="B2699" t="s">
        <v>2719</v>
      </c>
      <c r="C2699" s="1">
        <v>18278</v>
      </c>
      <c r="D2699" t="s">
        <v>23</v>
      </c>
      <c r="E2699" s="2" t="s">
        <v>1363</v>
      </c>
      <c r="F2699" s="2" t="s">
        <v>34</v>
      </c>
      <c r="G2699" s="2" t="s">
        <v>26</v>
      </c>
      <c r="H2699" s="3">
        <v>26969</v>
      </c>
      <c r="I2699" s="2">
        <v>1973</v>
      </c>
      <c r="J2699" s="2">
        <v>1976</v>
      </c>
      <c r="K2699" s="3">
        <v>38679</v>
      </c>
      <c r="L2699" s="2">
        <v>1</v>
      </c>
      <c r="M2699" s="2" t="s">
        <v>27</v>
      </c>
      <c r="N2699" s="2">
        <v>55</v>
      </c>
      <c r="O2699" s="2">
        <v>23.79</v>
      </c>
      <c r="P2699" s="2">
        <v>55.85</v>
      </c>
      <c r="Q2699" s="2">
        <v>86.18</v>
      </c>
      <c r="R2699" s="2">
        <v>193.04</v>
      </c>
      <c r="S2699" s="2">
        <v>193.04</v>
      </c>
      <c r="T2699" s="2">
        <v>23.13</v>
      </c>
      <c r="U2699" s="2">
        <v>162</v>
      </c>
      <c r="V2699" s="2" t="s">
        <v>28</v>
      </c>
      <c r="W2699" s="2" t="s">
        <v>4384</v>
      </c>
      <c r="X2699" s="2" t="s">
        <v>4657</v>
      </c>
      <c r="Y2699" s="2" t="s">
        <v>4386</v>
      </c>
      <c r="Z2699" s="2" t="s">
        <v>4896</v>
      </c>
    </row>
    <row r="2700" spans="1:26" x14ac:dyDescent="0.25">
      <c r="A2700">
        <v>2699</v>
      </c>
      <c r="B2700" t="s">
        <v>2720</v>
      </c>
      <c r="C2700" s="1">
        <v>23458</v>
      </c>
      <c r="D2700" t="s">
        <v>23</v>
      </c>
      <c r="E2700" s="2" t="s">
        <v>1363</v>
      </c>
      <c r="F2700" s="2" t="s">
        <v>34</v>
      </c>
      <c r="G2700" s="2" t="s">
        <v>26</v>
      </c>
      <c r="H2700" s="3">
        <v>31717</v>
      </c>
      <c r="I2700" s="2">
        <v>1986</v>
      </c>
      <c r="J2700" s="2">
        <v>1988</v>
      </c>
      <c r="K2700" s="3">
        <v>43677</v>
      </c>
      <c r="L2700" s="2">
        <v>0</v>
      </c>
      <c r="M2700" s="2" t="s">
        <v>28</v>
      </c>
      <c r="N2700" s="2">
        <v>55</v>
      </c>
      <c r="O2700" s="2">
        <v>22.61</v>
      </c>
      <c r="P2700" s="2">
        <v>55.36</v>
      </c>
      <c r="Q2700" s="2">
        <v>88.45</v>
      </c>
      <c r="R2700" s="2">
        <v>193.04</v>
      </c>
      <c r="S2700" s="2">
        <v>193.04</v>
      </c>
      <c r="T2700" s="2">
        <v>23.74</v>
      </c>
      <c r="U2700" s="2">
        <v>22</v>
      </c>
      <c r="V2700" s="2" t="s">
        <v>28</v>
      </c>
      <c r="X2700" s="2"/>
      <c r="Y2700" s="2"/>
    </row>
    <row r="2701" spans="1:26" x14ac:dyDescent="0.25">
      <c r="A2701">
        <v>2700</v>
      </c>
      <c r="B2701" t="s">
        <v>2721</v>
      </c>
      <c r="C2701" s="1">
        <v>19449</v>
      </c>
      <c r="D2701" t="s">
        <v>23</v>
      </c>
      <c r="E2701" s="2" t="s">
        <v>1363</v>
      </c>
      <c r="F2701" s="2" t="s">
        <v>34</v>
      </c>
      <c r="G2701" s="2" t="s">
        <v>26</v>
      </c>
      <c r="H2701" s="3">
        <v>28065</v>
      </c>
      <c r="I2701" s="2">
        <v>1976</v>
      </c>
      <c r="J2701" s="2">
        <v>1984</v>
      </c>
      <c r="K2701" s="3">
        <v>43677</v>
      </c>
      <c r="L2701" s="2">
        <v>0</v>
      </c>
      <c r="M2701" s="2" t="s">
        <v>28</v>
      </c>
      <c r="N2701" s="2">
        <v>66</v>
      </c>
      <c r="O2701" s="2">
        <v>23.59</v>
      </c>
      <c r="P2701" s="2">
        <v>66.33</v>
      </c>
      <c r="Q2701" s="2">
        <v>86.18</v>
      </c>
      <c r="R2701" s="2">
        <v>193.04</v>
      </c>
      <c r="S2701" s="2">
        <v>193.04</v>
      </c>
      <c r="T2701" s="2">
        <v>23.13</v>
      </c>
      <c r="U2701" s="2">
        <v>468</v>
      </c>
      <c r="V2701" s="2" t="s">
        <v>28</v>
      </c>
      <c r="X2701" s="2"/>
      <c r="Y2701" s="2"/>
    </row>
    <row r="2702" spans="1:26" x14ac:dyDescent="0.25">
      <c r="A2702">
        <v>2701</v>
      </c>
      <c r="B2702" t="s">
        <v>2722</v>
      </c>
      <c r="C2702" s="1">
        <v>15256</v>
      </c>
      <c r="D2702" t="s">
        <v>23</v>
      </c>
      <c r="E2702" s="2" t="s">
        <v>1363</v>
      </c>
      <c r="F2702" s="2" t="s">
        <v>34</v>
      </c>
      <c r="G2702" s="2" t="s">
        <v>30</v>
      </c>
      <c r="H2702" s="3">
        <v>23316</v>
      </c>
      <c r="I2702" s="2">
        <v>1963</v>
      </c>
      <c r="J2702" s="2">
        <v>1965</v>
      </c>
      <c r="K2702" s="3">
        <v>39830</v>
      </c>
      <c r="L2702" s="2">
        <v>1</v>
      </c>
      <c r="M2702" s="2" t="s">
        <v>27</v>
      </c>
      <c r="N2702" s="2">
        <v>67</v>
      </c>
      <c r="O2702" s="2">
        <v>22.07</v>
      </c>
      <c r="P2702" s="2">
        <v>67.28</v>
      </c>
      <c r="Q2702" s="2">
        <v>83.91</v>
      </c>
      <c r="R2702" s="2">
        <v>193.04</v>
      </c>
      <c r="S2702" s="2">
        <v>193.04</v>
      </c>
      <c r="T2702" s="2">
        <v>22.52</v>
      </c>
      <c r="U2702" s="2">
        <v>79</v>
      </c>
      <c r="V2702" s="2" t="s">
        <v>28</v>
      </c>
      <c r="W2702" s="2" t="s">
        <v>4395</v>
      </c>
      <c r="X2702" s="2" t="s">
        <v>4692</v>
      </c>
      <c r="Y2702" s="2" t="s">
        <v>4421</v>
      </c>
      <c r="Z2702" s="2" t="s">
        <v>4435</v>
      </c>
    </row>
    <row r="2703" spans="1:26" x14ac:dyDescent="0.25">
      <c r="A2703">
        <v>2702</v>
      </c>
      <c r="B2703" t="s">
        <v>2723</v>
      </c>
      <c r="C2703" s="1">
        <v>26587</v>
      </c>
      <c r="D2703" t="s">
        <v>23</v>
      </c>
      <c r="E2703" s="2" t="s">
        <v>1363</v>
      </c>
      <c r="F2703" s="2" t="s">
        <v>34</v>
      </c>
      <c r="G2703" s="2" t="s">
        <v>30</v>
      </c>
      <c r="H2703" s="3">
        <v>35004</v>
      </c>
      <c r="I2703" s="2">
        <v>1995</v>
      </c>
      <c r="J2703" s="2">
        <v>2005</v>
      </c>
      <c r="K2703" s="3">
        <v>43677</v>
      </c>
      <c r="L2703" s="2">
        <v>0</v>
      </c>
      <c r="M2703" s="2" t="s">
        <v>28</v>
      </c>
      <c r="N2703" s="2">
        <v>46</v>
      </c>
      <c r="O2703" s="2">
        <v>23.04</v>
      </c>
      <c r="P2703" s="2">
        <v>46.79</v>
      </c>
      <c r="Q2703" s="2">
        <v>92.08</v>
      </c>
      <c r="R2703" s="2">
        <v>193.04</v>
      </c>
      <c r="S2703" s="2">
        <v>193.04</v>
      </c>
      <c r="T2703" s="2">
        <v>24.71</v>
      </c>
      <c r="U2703" s="2">
        <v>541</v>
      </c>
      <c r="V2703" s="2" t="s">
        <v>28</v>
      </c>
      <c r="X2703" s="2"/>
      <c r="Y2703" s="2"/>
    </row>
    <row r="2704" spans="1:26" x14ac:dyDescent="0.25">
      <c r="A2704">
        <v>2703</v>
      </c>
      <c r="B2704" t="s">
        <v>2724</v>
      </c>
      <c r="C2704" s="1">
        <v>9172</v>
      </c>
      <c r="D2704" t="s">
        <v>23</v>
      </c>
      <c r="E2704" s="2" t="s">
        <v>169</v>
      </c>
      <c r="F2704" s="2" t="s">
        <v>34</v>
      </c>
      <c r="G2704" s="2" t="s">
        <v>30</v>
      </c>
      <c r="H2704" s="3">
        <v>17838</v>
      </c>
      <c r="I2704" s="2">
        <v>1948</v>
      </c>
      <c r="J2704" s="2">
        <v>1949</v>
      </c>
      <c r="K2704" s="3">
        <v>39481</v>
      </c>
      <c r="L2704" s="2">
        <v>1</v>
      </c>
      <c r="M2704" s="2" t="s">
        <v>27</v>
      </c>
      <c r="N2704" s="2">
        <v>82</v>
      </c>
      <c r="O2704" s="2">
        <v>23.73</v>
      </c>
      <c r="P2704" s="2">
        <v>82.98</v>
      </c>
      <c r="Q2704" s="2">
        <v>90.72</v>
      </c>
      <c r="R2704" s="2">
        <v>193.04</v>
      </c>
      <c r="S2704" s="2">
        <v>193.04</v>
      </c>
      <c r="T2704" s="2">
        <v>24.34</v>
      </c>
      <c r="U2704" s="2">
        <v>3</v>
      </c>
      <c r="V2704" s="2" t="s">
        <v>28</v>
      </c>
      <c r="X2704" s="2" t="s">
        <v>4646</v>
      </c>
      <c r="Y2704" s="2" t="s">
        <v>4401</v>
      </c>
      <c r="Z2704" s="2" t="s">
        <v>4469</v>
      </c>
    </row>
    <row r="2705" spans="1:26" x14ac:dyDescent="0.25">
      <c r="A2705">
        <v>2704</v>
      </c>
      <c r="B2705" t="s">
        <v>2725</v>
      </c>
      <c r="C2705" s="1">
        <v>33036</v>
      </c>
      <c r="D2705" t="s">
        <v>85</v>
      </c>
      <c r="E2705" s="2" t="s">
        <v>1363</v>
      </c>
      <c r="F2705" s="2" t="s">
        <v>34</v>
      </c>
      <c r="G2705" s="2" t="s">
        <v>26</v>
      </c>
      <c r="H2705" s="3">
        <v>40118</v>
      </c>
      <c r="I2705" s="2">
        <v>2009</v>
      </c>
      <c r="J2705" s="2">
        <v>2020</v>
      </c>
      <c r="K2705" s="3">
        <v>43677</v>
      </c>
      <c r="L2705" s="2">
        <v>0</v>
      </c>
      <c r="M2705" s="2" t="s">
        <v>28</v>
      </c>
      <c r="N2705" s="2">
        <v>29</v>
      </c>
      <c r="O2705" s="2">
        <v>19.39</v>
      </c>
      <c r="P2705" s="2">
        <v>29.13</v>
      </c>
      <c r="Q2705" s="2">
        <v>92.99</v>
      </c>
      <c r="R2705" s="2">
        <v>193.04</v>
      </c>
      <c r="S2705" s="2">
        <v>193.04</v>
      </c>
      <c r="T2705" s="2">
        <v>24.95</v>
      </c>
      <c r="U2705" s="2">
        <v>369</v>
      </c>
      <c r="V2705" s="2" t="s">
        <v>28</v>
      </c>
      <c r="X2705" s="2"/>
      <c r="Y2705" s="2"/>
    </row>
    <row r="2706" spans="1:26" x14ac:dyDescent="0.25">
      <c r="A2706">
        <v>2705</v>
      </c>
      <c r="B2706" t="s">
        <v>2726</v>
      </c>
      <c r="C2706" s="1">
        <v>9401</v>
      </c>
      <c r="D2706" t="s">
        <v>23</v>
      </c>
      <c r="E2706" s="2" t="s">
        <v>169</v>
      </c>
      <c r="F2706" s="2" t="s">
        <v>34</v>
      </c>
      <c r="G2706" s="2" t="s">
        <v>30</v>
      </c>
      <c r="H2706" s="3">
        <v>18203</v>
      </c>
      <c r="I2706" s="2">
        <v>1949</v>
      </c>
      <c r="J2706" s="2">
        <v>1952</v>
      </c>
      <c r="K2706" s="3">
        <v>40439</v>
      </c>
      <c r="L2706" s="2">
        <v>1</v>
      </c>
      <c r="M2706" s="2" t="s">
        <v>27</v>
      </c>
      <c r="N2706" s="2">
        <v>84</v>
      </c>
      <c r="O2706" s="2">
        <v>24.1</v>
      </c>
      <c r="P2706" s="2">
        <v>84.98</v>
      </c>
      <c r="Q2706" s="2">
        <v>83.91</v>
      </c>
      <c r="R2706" s="2">
        <v>193.04</v>
      </c>
      <c r="S2706" s="2">
        <v>193.04</v>
      </c>
      <c r="T2706" s="2">
        <v>22.52</v>
      </c>
      <c r="U2706" s="2">
        <v>186</v>
      </c>
      <c r="V2706" s="2" t="s">
        <v>28</v>
      </c>
      <c r="X2706" s="2" t="s">
        <v>4646</v>
      </c>
      <c r="Y2706" s="2" t="s">
        <v>4401</v>
      </c>
      <c r="Z2706" s="2" t="s">
        <v>4469</v>
      </c>
    </row>
    <row r="2707" spans="1:26" x14ac:dyDescent="0.25">
      <c r="A2707">
        <v>2706</v>
      </c>
      <c r="B2707" t="s">
        <v>2727</v>
      </c>
      <c r="C2707" s="1">
        <v>22497</v>
      </c>
      <c r="D2707" t="s">
        <v>23</v>
      </c>
      <c r="E2707" s="2" t="s">
        <v>1363</v>
      </c>
      <c r="F2707" s="2" t="s">
        <v>34</v>
      </c>
      <c r="G2707" s="2" t="s">
        <v>26</v>
      </c>
      <c r="H2707" s="3">
        <v>30987</v>
      </c>
      <c r="I2707" s="2">
        <v>1984</v>
      </c>
      <c r="J2707" s="2">
        <v>1990</v>
      </c>
      <c r="K2707" s="3">
        <v>43677</v>
      </c>
      <c r="L2707" s="2">
        <v>0</v>
      </c>
      <c r="M2707" s="2" t="s">
        <v>28</v>
      </c>
      <c r="N2707" s="2">
        <v>57</v>
      </c>
      <c r="O2707" s="2">
        <v>23.24</v>
      </c>
      <c r="P2707" s="2">
        <v>57.99</v>
      </c>
      <c r="Q2707" s="2">
        <v>83.91</v>
      </c>
      <c r="R2707" s="2">
        <v>193.04</v>
      </c>
      <c r="S2707" s="2">
        <v>193.04</v>
      </c>
      <c r="T2707" s="2">
        <v>22.52</v>
      </c>
      <c r="U2707" s="2">
        <v>325</v>
      </c>
      <c r="V2707" s="2" t="s">
        <v>27</v>
      </c>
      <c r="X2707" s="2"/>
      <c r="Y2707" s="2"/>
    </row>
    <row r="2708" spans="1:26" x14ac:dyDescent="0.25">
      <c r="A2708">
        <v>2707</v>
      </c>
      <c r="B2708" t="s">
        <v>2728</v>
      </c>
      <c r="C2708" s="1">
        <v>12718</v>
      </c>
      <c r="D2708" t="s">
        <v>23</v>
      </c>
      <c r="E2708" s="2" t="s">
        <v>1363</v>
      </c>
      <c r="F2708" s="2" t="s">
        <v>34</v>
      </c>
      <c r="G2708" s="2" t="s">
        <v>30</v>
      </c>
      <c r="H2708" s="3">
        <v>21125</v>
      </c>
      <c r="I2708" s="2">
        <v>1957</v>
      </c>
      <c r="J2708" s="2">
        <v>1963</v>
      </c>
      <c r="K2708" s="3">
        <v>42090</v>
      </c>
      <c r="L2708" s="2">
        <v>1</v>
      </c>
      <c r="M2708" s="2" t="s">
        <v>27</v>
      </c>
      <c r="N2708" s="2">
        <v>80</v>
      </c>
      <c r="O2708" s="2">
        <v>23.02</v>
      </c>
      <c r="P2708" s="2">
        <v>80.42</v>
      </c>
      <c r="Q2708" s="2">
        <v>83.91</v>
      </c>
      <c r="R2708" s="2">
        <v>193.04</v>
      </c>
      <c r="S2708" s="2">
        <v>193.04</v>
      </c>
      <c r="T2708" s="2">
        <v>22.52</v>
      </c>
      <c r="U2708" s="2">
        <v>431</v>
      </c>
      <c r="V2708" s="2" t="s">
        <v>28</v>
      </c>
      <c r="W2708" s="2" t="s">
        <v>4693</v>
      </c>
      <c r="X2708" s="2" t="s">
        <v>4694</v>
      </c>
      <c r="Y2708" s="2" t="s">
        <v>4640</v>
      </c>
      <c r="Z2708" s="2" t="s">
        <v>4901</v>
      </c>
    </row>
    <row r="2709" spans="1:26" x14ac:dyDescent="0.25">
      <c r="A2709">
        <v>2708</v>
      </c>
      <c r="B2709" t="s">
        <v>2729</v>
      </c>
      <c r="C2709" s="1">
        <v>24772</v>
      </c>
      <c r="D2709" t="s">
        <v>23</v>
      </c>
      <c r="E2709" s="2" t="s">
        <v>772</v>
      </c>
      <c r="F2709" s="2" t="s">
        <v>34</v>
      </c>
      <c r="G2709" s="2" t="s">
        <v>26</v>
      </c>
      <c r="H2709" s="3">
        <v>32813</v>
      </c>
      <c r="I2709" s="2">
        <v>1989</v>
      </c>
      <c r="J2709" s="2">
        <v>2002</v>
      </c>
      <c r="K2709" s="3">
        <v>43677</v>
      </c>
      <c r="L2709" s="2">
        <v>0</v>
      </c>
      <c r="M2709" s="2" t="s">
        <v>28</v>
      </c>
      <c r="N2709" s="2">
        <v>51</v>
      </c>
      <c r="O2709" s="2">
        <v>22.02</v>
      </c>
      <c r="P2709" s="2">
        <v>51.76</v>
      </c>
      <c r="Q2709" s="2">
        <v>86.18</v>
      </c>
      <c r="R2709" s="2">
        <v>193.04</v>
      </c>
      <c r="S2709" s="2">
        <v>193.04</v>
      </c>
      <c r="T2709" s="2">
        <v>23.13</v>
      </c>
      <c r="U2709" s="2">
        <v>431</v>
      </c>
      <c r="V2709" s="2" t="s">
        <v>28</v>
      </c>
      <c r="X2709" s="2"/>
      <c r="Y2709" s="2"/>
    </row>
    <row r="2710" spans="1:26" x14ac:dyDescent="0.25">
      <c r="A2710">
        <v>2709</v>
      </c>
      <c r="B2710" t="s">
        <v>2730</v>
      </c>
      <c r="C2710" s="1">
        <v>27918</v>
      </c>
      <c r="D2710" t="s">
        <v>23</v>
      </c>
      <c r="E2710" s="2" t="s">
        <v>1363</v>
      </c>
      <c r="F2710" s="2" t="s">
        <v>34</v>
      </c>
      <c r="G2710" s="2" t="s">
        <v>26</v>
      </c>
      <c r="H2710" s="3">
        <v>36465</v>
      </c>
      <c r="I2710" s="2">
        <v>1999</v>
      </c>
      <c r="J2710" s="2">
        <v>2006</v>
      </c>
      <c r="K2710" s="3">
        <v>43677</v>
      </c>
      <c r="L2710" s="2">
        <v>0</v>
      </c>
      <c r="M2710" s="2" t="s">
        <v>28</v>
      </c>
      <c r="N2710" s="2">
        <v>43</v>
      </c>
      <c r="O2710" s="2">
        <v>23.4</v>
      </c>
      <c r="P2710" s="2">
        <v>43.15</v>
      </c>
      <c r="Q2710" s="2">
        <v>92.53</v>
      </c>
      <c r="R2710" s="2">
        <v>193.04</v>
      </c>
      <c r="S2710" s="2">
        <v>193.04</v>
      </c>
      <c r="T2710" s="2">
        <v>24.83</v>
      </c>
      <c r="U2710" s="2">
        <v>135</v>
      </c>
      <c r="V2710" s="2" t="s">
        <v>28</v>
      </c>
      <c r="X2710" s="2"/>
      <c r="Y2710" s="2"/>
    </row>
    <row r="2711" spans="1:26" x14ac:dyDescent="0.25">
      <c r="A2711">
        <v>2710</v>
      </c>
      <c r="B2711" t="s">
        <v>2731</v>
      </c>
      <c r="C2711" s="1">
        <v>27597</v>
      </c>
      <c r="D2711" t="s">
        <v>23</v>
      </c>
      <c r="E2711" s="2" t="s">
        <v>772</v>
      </c>
      <c r="F2711" s="2" t="s">
        <v>34</v>
      </c>
      <c r="G2711" s="2" t="s">
        <v>30</v>
      </c>
      <c r="H2711" s="3">
        <v>36100</v>
      </c>
      <c r="I2711" s="2">
        <v>1998</v>
      </c>
      <c r="J2711" s="2">
        <v>2001</v>
      </c>
      <c r="K2711" s="3">
        <v>43677</v>
      </c>
      <c r="L2711" s="2">
        <v>0</v>
      </c>
      <c r="M2711" s="2" t="s">
        <v>28</v>
      </c>
      <c r="N2711" s="2">
        <v>44</v>
      </c>
      <c r="O2711" s="2">
        <v>23.28</v>
      </c>
      <c r="P2711" s="2">
        <v>44.02</v>
      </c>
      <c r="Q2711" s="2">
        <v>97.52</v>
      </c>
      <c r="R2711" s="2">
        <v>193.04</v>
      </c>
      <c r="S2711" s="2">
        <v>193.04</v>
      </c>
      <c r="T2711" s="2">
        <v>26.17</v>
      </c>
      <c r="U2711" s="2">
        <v>68</v>
      </c>
      <c r="V2711" s="2" t="s">
        <v>28</v>
      </c>
      <c r="X2711" s="2"/>
      <c r="Y2711" s="2"/>
    </row>
    <row r="2712" spans="1:26" x14ac:dyDescent="0.25">
      <c r="A2712">
        <v>2711</v>
      </c>
      <c r="B2712" t="s">
        <v>2732</v>
      </c>
      <c r="C2712" s="1">
        <v>9178</v>
      </c>
      <c r="D2712" t="s">
        <v>23</v>
      </c>
      <c r="E2712" s="2" t="s">
        <v>169</v>
      </c>
      <c r="F2712" s="2" t="s">
        <v>34</v>
      </c>
      <c r="G2712" s="2" t="s">
        <v>30</v>
      </c>
      <c r="H2712" s="3">
        <v>17838</v>
      </c>
      <c r="I2712" s="2">
        <v>1948</v>
      </c>
      <c r="J2712" s="2">
        <v>1951</v>
      </c>
      <c r="K2712" s="3">
        <v>35617</v>
      </c>
      <c r="L2712" s="2">
        <v>1</v>
      </c>
      <c r="M2712" s="2" t="s">
        <v>27</v>
      </c>
      <c r="N2712" s="2">
        <v>72</v>
      </c>
      <c r="O2712" s="2">
        <v>23.71</v>
      </c>
      <c r="P2712" s="2">
        <v>72.39</v>
      </c>
      <c r="Q2712" s="2">
        <v>81.650000000000006</v>
      </c>
      <c r="R2712" s="2">
        <v>193.04</v>
      </c>
      <c r="S2712" s="2">
        <v>193.04</v>
      </c>
      <c r="T2712" s="2">
        <v>21.91</v>
      </c>
      <c r="U2712" s="2">
        <v>88</v>
      </c>
      <c r="V2712" s="2" t="s">
        <v>28</v>
      </c>
      <c r="W2712" s="2" t="s">
        <v>4399</v>
      </c>
      <c r="X2712" s="2" t="s">
        <v>4645</v>
      </c>
      <c r="Y2712" s="2" t="s">
        <v>4401</v>
      </c>
      <c r="Z2712" s="2" t="s">
        <v>4469</v>
      </c>
    </row>
    <row r="2713" spans="1:26" x14ac:dyDescent="0.25">
      <c r="A2713">
        <v>2712</v>
      </c>
      <c r="B2713" t="s">
        <v>2733</v>
      </c>
      <c r="C2713" s="1">
        <v>27824</v>
      </c>
      <c r="D2713" t="s">
        <v>23</v>
      </c>
      <c r="E2713" s="2" t="s">
        <v>1363</v>
      </c>
      <c r="F2713" s="2" t="s">
        <v>25</v>
      </c>
      <c r="G2713" s="2" t="s">
        <v>30</v>
      </c>
      <c r="H2713" s="3">
        <v>38657</v>
      </c>
      <c r="I2713" s="2">
        <v>2005</v>
      </c>
      <c r="J2713" s="2">
        <v>2007</v>
      </c>
      <c r="K2713" s="3">
        <v>43677</v>
      </c>
      <c r="L2713" s="2">
        <v>0</v>
      </c>
      <c r="M2713" s="2" t="s">
        <v>28</v>
      </c>
      <c r="N2713" s="2">
        <v>43</v>
      </c>
      <c r="O2713" s="2">
        <v>29.66</v>
      </c>
      <c r="P2713" s="2">
        <v>43.4</v>
      </c>
      <c r="Q2713" s="2">
        <v>88.45</v>
      </c>
      <c r="R2713" s="2">
        <v>193.04</v>
      </c>
      <c r="S2713" s="2">
        <v>193.04</v>
      </c>
      <c r="T2713" s="2">
        <v>23.74</v>
      </c>
      <c r="U2713" s="2">
        <v>138</v>
      </c>
      <c r="V2713" s="2" t="s">
        <v>28</v>
      </c>
      <c r="X2713" s="2"/>
      <c r="Y2713" s="2"/>
    </row>
    <row r="2714" spans="1:26" x14ac:dyDescent="0.25">
      <c r="A2714">
        <v>2713</v>
      </c>
      <c r="B2714" t="s">
        <v>2734</v>
      </c>
      <c r="C2714" s="1">
        <v>33303</v>
      </c>
      <c r="D2714" t="s">
        <v>23</v>
      </c>
      <c r="E2714" s="2" t="s">
        <v>1363</v>
      </c>
      <c r="F2714" s="2" t="s">
        <v>34</v>
      </c>
      <c r="G2714" s="2" t="s">
        <v>43</v>
      </c>
      <c r="H2714" s="3">
        <v>41214</v>
      </c>
      <c r="I2714" s="2">
        <v>2012</v>
      </c>
      <c r="J2714" s="2">
        <v>2019</v>
      </c>
      <c r="K2714" s="3">
        <v>43677</v>
      </c>
      <c r="L2714" s="2">
        <v>0</v>
      </c>
      <c r="M2714" s="2" t="s">
        <v>28</v>
      </c>
      <c r="N2714" s="2">
        <v>28</v>
      </c>
      <c r="O2714" s="2">
        <v>21.66</v>
      </c>
      <c r="P2714" s="2">
        <v>28.4</v>
      </c>
      <c r="Q2714" s="2">
        <v>97.52</v>
      </c>
      <c r="R2714" s="2">
        <v>193.04</v>
      </c>
      <c r="S2714" s="2">
        <v>193.04</v>
      </c>
      <c r="T2714" s="2">
        <v>26.17</v>
      </c>
      <c r="U2714" s="2">
        <v>91</v>
      </c>
      <c r="V2714" s="2" t="s">
        <v>28</v>
      </c>
      <c r="X2714" s="2"/>
      <c r="Y2714" s="2"/>
    </row>
    <row r="2715" spans="1:26" x14ac:dyDescent="0.25">
      <c r="A2715">
        <v>2714</v>
      </c>
      <c r="B2715" t="s">
        <v>2735</v>
      </c>
      <c r="C2715" s="1">
        <v>20654</v>
      </c>
      <c r="D2715" t="s">
        <v>23</v>
      </c>
      <c r="E2715" s="2" t="s">
        <v>1363</v>
      </c>
      <c r="F2715" s="2" t="s">
        <v>34</v>
      </c>
      <c r="G2715" s="2" t="s">
        <v>26</v>
      </c>
      <c r="H2715" s="3">
        <v>29891</v>
      </c>
      <c r="I2715" s="2">
        <v>1981</v>
      </c>
      <c r="J2715" s="2">
        <v>1984</v>
      </c>
      <c r="K2715" s="3">
        <v>43677</v>
      </c>
      <c r="L2715" s="2">
        <v>0</v>
      </c>
      <c r="M2715" s="2" t="s">
        <v>28</v>
      </c>
      <c r="N2715" s="2">
        <v>63</v>
      </c>
      <c r="O2715" s="2">
        <v>25.29</v>
      </c>
      <c r="P2715" s="2">
        <v>63.03</v>
      </c>
      <c r="Q2715" s="2">
        <v>79.38</v>
      </c>
      <c r="R2715" s="2">
        <v>193.04</v>
      </c>
      <c r="S2715" s="2">
        <v>193.04</v>
      </c>
      <c r="T2715" s="2">
        <v>21.3</v>
      </c>
      <c r="U2715" s="2">
        <v>80</v>
      </c>
      <c r="V2715" s="2" t="s">
        <v>28</v>
      </c>
      <c r="X2715" s="2"/>
      <c r="Y2715" s="2"/>
    </row>
    <row r="2716" spans="1:26" x14ac:dyDescent="0.25">
      <c r="A2716">
        <v>2715</v>
      </c>
      <c r="B2716" t="s">
        <v>2736</v>
      </c>
      <c r="C2716" s="1">
        <v>19985</v>
      </c>
      <c r="D2716" t="s">
        <v>23</v>
      </c>
      <c r="E2716" s="2" t="s">
        <v>1363</v>
      </c>
      <c r="F2716" s="2" t="s">
        <v>34</v>
      </c>
      <c r="G2716" s="2" t="s">
        <v>26</v>
      </c>
      <c r="H2716" s="3">
        <v>28065</v>
      </c>
      <c r="I2716" s="2">
        <v>1976</v>
      </c>
      <c r="J2716" s="2">
        <v>1990</v>
      </c>
      <c r="K2716" s="3">
        <v>39135</v>
      </c>
      <c r="L2716" s="2">
        <v>1</v>
      </c>
      <c r="M2716" s="2" t="s">
        <v>27</v>
      </c>
      <c r="N2716" s="2">
        <v>52</v>
      </c>
      <c r="O2716" s="2">
        <v>22.12</v>
      </c>
      <c r="P2716" s="2">
        <v>52.43</v>
      </c>
      <c r="Q2716" s="2">
        <v>83.91</v>
      </c>
      <c r="R2716" s="2">
        <v>193.04</v>
      </c>
      <c r="S2716" s="2">
        <v>193.04</v>
      </c>
      <c r="T2716" s="2">
        <v>22.52</v>
      </c>
      <c r="U2716" s="2">
        <v>1100</v>
      </c>
      <c r="V2716" s="2" t="s">
        <v>28</v>
      </c>
      <c r="W2716" s="2" t="s">
        <v>4384</v>
      </c>
      <c r="X2716" s="2" t="s">
        <v>4657</v>
      </c>
      <c r="Y2716" s="2" t="s">
        <v>4386</v>
      </c>
      <c r="Z2716" s="2" t="s">
        <v>4896</v>
      </c>
    </row>
    <row r="2717" spans="1:26" x14ac:dyDescent="0.25">
      <c r="A2717">
        <v>2716</v>
      </c>
      <c r="B2717" t="s">
        <v>2737</v>
      </c>
      <c r="C2717" s="1">
        <v>33731</v>
      </c>
      <c r="D2717" t="s">
        <v>85</v>
      </c>
      <c r="E2717" s="2" t="s">
        <v>1363</v>
      </c>
      <c r="F2717" s="2" t="s">
        <v>34</v>
      </c>
      <c r="G2717" s="2" t="s">
        <v>30</v>
      </c>
      <c r="H2717" s="3">
        <v>41944</v>
      </c>
      <c r="I2717" s="2">
        <v>2014</v>
      </c>
      <c r="J2717" s="2">
        <v>2020</v>
      </c>
      <c r="K2717" s="3">
        <v>43677</v>
      </c>
      <c r="L2717" s="2">
        <v>0</v>
      </c>
      <c r="M2717" s="2" t="s">
        <v>28</v>
      </c>
      <c r="N2717" s="2">
        <v>27</v>
      </c>
      <c r="O2717" s="2">
        <v>22.49</v>
      </c>
      <c r="P2717" s="2">
        <v>27.23</v>
      </c>
      <c r="Q2717" s="2">
        <v>84.37</v>
      </c>
      <c r="R2717" s="2">
        <v>193.04</v>
      </c>
      <c r="S2717" s="2">
        <v>193.04</v>
      </c>
      <c r="T2717" s="2">
        <v>22.64</v>
      </c>
      <c r="U2717" s="2">
        <v>19</v>
      </c>
      <c r="V2717" s="2" t="s">
        <v>27</v>
      </c>
      <c r="X2717" s="2"/>
      <c r="Y2717" s="2"/>
    </row>
    <row r="2718" spans="1:26" x14ac:dyDescent="0.25">
      <c r="A2718">
        <v>2717</v>
      </c>
      <c r="B2718" t="s">
        <v>2738</v>
      </c>
      <c r="C2718" s="1">
        <v>32431</v>
      </c>
      <c r="D2718" t="s">
        <v>23</v>
      </c>
      <c r="E2718" s="2" t="s">
        <v>1363</v>
      </c>
      <c r="F2718" s="2" t="s">
        <v>34</v>
      </c>
      <c r="G2718" s="2" t="s">
        <v>26</v>
      </c>
      <c r="H2718" s="3">
        <v>40483</v>
      </c>
      <c r="I2718" s="2">
        <v>2010</v>
      </c>
      <c r="J2718" s="2">
        <v>2013</v>
      </c>
      <c r="K2718" s="3">
        <v>43677</v>
      </c>
      <c r="L2718" s="2">
        <v>0</v>
      </c>
      <c r="M2718" s="2" t="s">
        <v>28</v>
      </c>
      <c r="N2718" s="2">
        <v>30</v>
      </c>
      <c r="O2718" s="2">
        <v>22.05</v>
      </c>
      <c r="P2718" s="2">
        <v>30.79</v>
      </c>
      <c r="Q2718" s="2">
        <v>97.52</v>
      </c>
      <c r="R2718" s="2">
        <v>193.04</v>
      </c>
      <c r="S2718" s="2">
        <v>193.04</v>
      </c>
      <c r="T2718" s="2">
        <v>26.17</v>
      </c>
      <c r="U2718" s="2">
        <v>80</v>
      </c>
      <c r="V2718" s="2" t="s">
        <v>28</v>
      </c>
      <c r="X2718" s="2"/>
      <c r="Y2718" s="2"/>
    </row>
    <row r="2719" spans="1:26" x14ac:dyDescent="0.25">
      <c r="A2719">
        <v>2718</v>
      </c>
      <c r="B2719" t="s">
        <v>2739</v>
      </c>
      <c r="C2719" s="1">
        <v>28925</v>
      </c>
      <c r="D2719" t="s">
        <v>23</v>
      </c>
      <c r="E2719" s="2" t="s">
        <v>772</v>
      </c>
      <c r="F2719" s="2" t="s">
        <v>34</v>
      </c>
      <c r="G2719" s="2" t="s">
        <v>26</v>
      </c>
      <c r="H2719" s="3">
        <v>37561</v>
      </c>
      <c r="I2719" s="2">
        <v>2002</v>
      </c>
      <c r="J2719" s="2">
        <v>2009</v>
      </c>
      <c r="K2719" s="3">
        <v>43677</v>
      </c>
      <c r="L2719" s="2">
        <v>0</v>
      </c>
      <c r="M2719" s="2" t="s">
        <v>28</v>
      </c>
      <c r="N2719" s="2">
        <v>40</v>
      </c>
      <c r="O2719" s="2">
        <v>23.64</v>
      </c>
      <c r="P2719" s="2">
        <v>40.39</v>
      </c>
      <c r="Q2719" s="2">
        <v>95.25</v>
      </c>
      <c r="R2719" s="2">
        <v>193.04</v>
      </c>
      <c r="S2719" s="2">
        <v>193.04</v>
      </c>
      <c r="T2719" s="2">
        <v>25.56</v>
      </c>
      <c r="U2719" s="2">
        <v>430</v>
      </c>
      <c r="V2719" s="2" t="s">
        <v>28</v>
      </c>
      <c r="X2719" s="2"/>
      <c r="Y2719" s="2"/>
    </row>
    <row r="2720" spans="1:26" x14ac:dyDescent="0.25">
      <c r="A2720">
        <v>2719</v>
      </c>
      <c r="B2720" t="s">
        <v>2740</v>
      </c>
      <c r="C2720" s="1">
        <v>16438</v>
      </c>
      <c r="D2720" t="s">
        <v>23</v>
      </c>
      <c r="E2720" s="2" t="s">
        <v>1363</v>
      </c>
      <c r="F2720" s="2" t="s">
        <v>34</v>
      </c>
      <c r="G2720" s="2" t="s">
        <v>26</v>
      </c>
      <c r="H2720" s="3">
        <v>27334</v>
      </c>
      <c r="I2720" s="2">
        <v>1974</v>
      </c>
      <c r="J2720" s="2">
        <v>1977</v>
      </c>
      <c r="K2720" s="3">
        <v>43677</v>
      </c>
      <c r="L2720" s="2">
        <v>0</v>
      </c>
      <c r="M2720" s="2" t="s">
        <v>28</v>
      </c>
      <c r="N2720" s="2">
        <v>74</v>
      </c>
      <c r="O2720" s="2">
        <v>29.83</v>
      </c>
      <c r="P2720" s="2">
        <v>74.58</v>
      </c>
      <c r="Q2720" s="2">
        <v>85.27</v>
      </c>
      <c r="R2720" s="2">
        <v>193.04</v>
      </c>
      <c r="S2720" s="2">
        <v>193.04</v>
      </c>
      <c r="T2720" s="2">
        <v>22.88</v>
      </c>
      <c r="U2720" s="2">
        <v>140</v>
      </c>
      <c r="V2720" s="2" t="s">
        <v>28</v>
      </c>
      <c r="X2720" s="2"/>
      <c r="Y2720" s="2"/>
    </row>
    <row r="2721" spans="1:26" x14ac:dyDescent="0.25">
      <c r="A2721">
        <v>2720</v>
      </c>
      <c r="B2721" t="s">
        <v>2741</v>
      </c>
      <c r="C2721" s="1">
        <v>12229</v>
      </c>
      <c r="D2721" t="s">
        <v>23</v>
      </c>
      <c r="E2721" s="2" t="s">
        <v>772</v>
      </c>
      <c r="F2721" s="2" t="s">
        <v>34</v>
      </c>
      <c r="G2721" s="2" t="s">
        <v>26</v>
      </c>
      <c r="H2721" s="3">
        <v>21125</v>
      </c>
      <c r="I2721" s="2">
        <v>1957</v>
      </c>
      <c r="J2721" s="2">
        <v>1969</v>
      </c>
      <c r="K2721" s="3">
        <v>43677</v>
      </c>
      <c r="L2721" s="2">
        <v>0</v>
      </c>
      <c r="M2721" s="2" t="s">
        <v>28</v>
      </c>
      <c r="N2721" s="2">
        <v>86</v>
      </c>
      <c r="O2721" s="2">
        <v>24.36</v>
      </c>
      <c r="P2721" s="2">
        <v>86.1</v>
      </c>
      <c r="Q2721" s="2">
        <v>89.81</v>
      </c>
      <c r="R2721" s="2">
        <v>193.04</v>
      </c>
      <c r="S2721" s="2">
        <v>193.04</v>
      </c>
      <c r="T2721" s="2">
        <v>24.1</v>
      </c>
      <c r="U2721" s="2">
        <v>871</v>
      </c>
      <c r="V2721" s="2" t="s">
        <v>28</v>
      </c>
      <c r="X2721" s="2"/>
      <c r="Y2721" s="2"/>
    </row>
    <row r="2722" spans="1:26" x14ac:dyDescent="0.25">
      <c r="A2722">
        <v>2721</v>
      </c>
      <c r="B2722" t="s">
        <v>2742</v>
      </c>
      <c r="C2722" s="1">
        <v>9692</v>
      </c>
      <c r="D2722" t="s">
        <v>23</v>
      </c>
      <c r="E2722" s="2" t="s">
        <v>169</v>
      </c>
      <c r="F2722" s="2" t="s">
        <v>34</v>
      </c>
      <c r="G2722" s="2" t="s">
        <v>30</v>
      </c>
      <c r="H2722" s="3">
        <v>18203</v>
      </c>
      <c r="I2722" s="2">
        <v>1949</v>
      </c>
      <c r="J2722" s="2">
        <v>1952</v>
      </c>
      <c r="K2722" s="3">
        <v>41847</v>
      </c>
      <c r="L2722" s="2">
        <v>1</v>
      </c>
      <c r="M2722" s="2" t="s">
        <v>27</v>
      </c>
      <c r="N2722" s="2">
        <v>88</v>
      </c>
      <c r="O2722" s="2">
        <v>23.3</v>
      </c>
      <c r="P2722" s="2">
        <v>88.04</v>
      </c>
      <c r="Q2722" s="2">
        <v>102.06</v>
      </c>
      <c r="R2722" s="2">
        <v>193.04</v>
      </c>
      <c r="S2722" s="2">
        <v>193.04</v>
      </c>
      <c r="T2722" s="2">
        <v>27.39</v>
      </c>
      <c r="U2722" s="2">
        <v>140</v>
      </c>
      <c r="V2722" s="2" t="s">
        <v>28</v>
      </c>
      <c r="W2722" s="2" t="s">
        <v>4470</v>
      </c>
      <c r="X2722" s="2" t="s">
        <v>4645</v>
      </c>
      <c r="Y2722" s="2" t="s">
        <v>4401</v>
      </c>
      <c r="Z2722" s="2" t="s">
        <v>4469</v>
      </c>
    </row>
    <row r="2723" spans="1:26" x14ac:dyDescent="0.25">
      <c r="A2723">
        <v>2722</v>
      </c>
      <c r="B2723" t="s">
        <v>2743</v>
      </c>
      <c r="C2723" s="1">
        <v>24863</v>
      </c>
      <c r="D2723" t="s">
        <v>23</v>
      </c>
      <c r="E2723" s="2" t="s">
        <v>1363</v>
      </c>
      <c r="F2723" s="2" t="s">
        <v>34</v>
      </c>
      <c r="G2723" s="2" t="s">
        <v>26</v>
      </c>
      <c r="H2723" s="3">
        <v>34274</v>
      </c>
      <c r="I2723" s="2">
        <v>1993</v>
      </c>
      <c r="J2723" s="2">
        <v>2000</v>
      </c>
      <c r="K2723" s="3">
        <v>43677</v>
      </c>
      <c r="L2723" s="2">
        <v>0</v>
      </c>
      <c r="M2723" s="2" t="s">
        <v>28</v>
      </c>
      <c r="N2723" s="2">
        <v>51</v>
      </c>
      <c r="O2723" s="2">
        <v>25.77</v>
      </c>
      <c r="P2723" s="2">
        <v>51.51</v>
      </c>
      <c r="Q2723" s="2">
        <v>88.45</v>
      </c>
      <c r="R2723" s="2">
        <v>193.04</v>
      </c>
      <c r="S2723" s="2">
        <v>193.04</v>
      </c>
      <c r="T2723" s="2">
        <v>23.74</v>
      </c>
      <c r="U2723" s="2">
        <v>186</v>
      </c>
      <c r="V2723" s="2" t="s">
        <v>27</v>
      </c>
      <c r="X2723" s="2"/>
      <c r="Y2723" s="2"/>
    </row>
    <row r="2724" spans="1:26" x14ac:dyDescent="0.25">
      <c r="A2724">
        <v>2723</v>
      </c>
      <c r="B2724" t="s">
        <v>2744</v>
      </c>
      <c r="C2724" s="1">
        <v>23272</v>
      </c>
      <c r="D2724" t="s">
        <v>23</v>
      </c>
      <c r="E2724" s="2" t="s">
        <v>1363</v>
      </c>
      <c r="F2724" s="2" t="s">
        <v>34</v>
      </c>
      <c r="G2724" s="2" t="s">
        <v>26</v>
      </c>
      <c r="H2724" s="3">
        <v>31352</v>
      </c>
      <c r="I2724" s="2">
        <v>1985</v>
      </c>
      <c r="J2724" s="2">
        <v>1986</v>
      </c>
      <c r="K2724" s="3">
        <v>43677</v>
      </c>
      <c r="L2724" s="2">
        <v>0</v>
      </c>
      <c r="M2724" s="2" t="s">
        <v>28</v>
      </c>
      <c r="N2724" s="2">
        <v>55</v>
      </c>
      <c r="O2724" s="2">
        <v>22.12</v>
      </c>
      <c r="P2724" s="2">
        <v>55.87</v>
      </c>
      <c r="Q2724" s="2">
        <v>83.91</v>
      </c>
      <c r="R2724" s="2">
        <v>193.04</v>
      </c>
      <c r="S2724" s="2">
        <v>193.04</v>
      </c>
      <c r="T2724" s="2">
        <v>22.52</v>
      </c>
      <c r="U2724" s="2">
        <v>20</v>
      </c>
      <c r="V2724" s="2" t="s">
        <v>28</v>
      </c>
      <c r="X2724" s="2"/>
      <c r="Y2724" s="2"/>
    </row>
    <row r="2725" spans="1:26" x14ac:dyDescent="0.25">
      <c r="A2725">
        <v>2724</v>
      </c>
      <c r="B2725" t="s">
        <v>2745</v>
      </c>
      <c r="C2725" s="1">
        <v>26746</v>
      </c>
      <c r="D2725" t="s">
        <v>23</v>
      </c>
      <c r="E2725" s="2" t="s">
        <v>1363</v>
      </c>
      <c r="F2725" s="2" t="s">
        <v>34</v>
      </c>
      <c r="G2725" s="2" t="s">
        <v>43</v>
      </c>
      <c r="H2725" s="3">
        <v>34639</v>
      </c>
      <c r="I2725" s="2">
        <v>1994</v>
      </c>
      <c r="J2725" s="2">
        <v>2013</v>
      </c>
      <c r="K2725" s="3">
        <v>43677</v>
      </c>
      <c r="L2725" s="2">
        <v>0</v>
      </c>
      <c r="M2725" s="2" t="s">
        <v>28</v>
      </c>
      <c r="N2725" s="2">
        <v>46</v>
      </c>
      <c r="O2725" s="2">
        <v>21.61</v>
      </c>
      <c r="P2725" s="2">
        <v>46.35</v>
      </c>
      <c r="Q2725" s="2">
        <v>92.99</v>
      </c>
      <c r="R2725" s="2">
        <v>193.04</v>
      </c>
      <c r="S2725" s="2">
        <v>193.04</v>
      </c>
      <c r="T2725" s="2">
        <v>24.95</v>
      </c>
      <c r="U2725" s="2">
        <v>1391</v>
      </c>
      <c r="V2725" s="2" t="s">
        <v>28</v>
      </c>
      <c r="X2725" s="2"/>
      <c r="Y2725" s="2"/>
    </row>
    <row r="2726" spans="1:26" x14ac:dyDescent="0.25">
      <c r="A2726">
        <v>2725</v>
      </c>
      <c r="B2726" t="s">
        <v>2746</v>
      </c>
      <c r="C2726" s="1">
        <v>32879</v>
      </c>
      <c r="D2726" t="s">
        <v>23</v>
      </c>
      <c r="E2726" s="2" t="s">
        <v>1363</v>
      </c>
      <c r="F2726" s="2" t="s">
        <v>34</v>
      </c>
      <c r="G2726" s="2" t="s">
        <v>26</v>
      </c>
      <c r="H2726" s="3">
        <v>41944</v>
      </c>
      <c r="I2726" s="2">
        <v>2014</v>
      </c>
      <c r="J2726" s="2">
        <v>2018</v>
      </c>
      <c r="K2726" s="3">
        <v>43677</v>
      </c>
      <c r="L2726" s="2">
        <v>0</v>
      </c>
      <c r="M2726" s="2" t="s">
        <v>28</v>
      </c>
      <c r="N2726" s="2">
        <v>29</v>
      </c>
      <c r="O2726" s="2">
        <v>24.82</v>
      </c>
      <c r="P2726" s="2">
        <v>29.56</v>
      </c>
      <c r="Q2726" s="2">
        <v>95.25</v>
      </c>
      <c r="R2726" s="2">
        <v>193.04</v>
      </c>
      <c r="S2726" s="2">
        <v>193.04</v>
      </c>
      <c r="T2726" s="2">
        <v>25.56</v>
      </c>
      <c r="U2726" s="2">
        <v>1</v>
      </c>
      <c r="V2726" s="2" t="s">
        <v>28</v>
      </c>
      <c r="X2726" s="2"/>
      <c r="Y2726" s="2"/>
    </row>
    <row r="2727" spans="1:26" x14ac:dyDescent="0.25">
      <c r="A2727">
        <v>2726</v>
      </c>
      <c r="B2727" t="s">
        <v>2747</v>
      </c>
      <c r="C2727" s="1">
        <v>24206</v>
      </c>
      <c r="D2727" t="s">
        <v>23</v>
      </c>
      <c r="E2727" s="2" t="s">
        <v>1363</v>
      </c>
      <c r="F2727" s="2" t="s">
        <v>34</v>
      </c>
      <c r="G2727" s="2" t="s">
        <v>26</v>
      </c>
      <c r="H2727" s="3">
        <v>33178</v>
      </c>
      <c r="I2727" s="2">
        <v>1990</v>
      </c>
      <c r="J2727" s="2">
        <v>1993</v>
      </c>
      <c r="K2727" s="3">
        <v>43677</v>
      </c>
      <c r="L2727" s="2">
        <v>0</v>
      </c>
      <c r="M2727" s="2" t="s">
        <v>28</v>
      </c>
      <c r="N2727" s="2">
        <v>53</v>
      </c>
      <c r="O2727" s="2">
        <v>24.56</v>
      </c>
      <c r="P2727" s="2">
        <v>53.31</v>
      </c>
      <c r="Q2727" s="2">
        <v>86.18</v>
      </c>
      <c r="R2727" s="2">
        <v>193.04</v>
      </c>
      <c r="S2727" s="2">
        <v>193.04</v>
      </c>
      <c r="T2727" s="2">
        <v>23.13</v>
      </c>
      <c r="U2727" s="2">
        <v>105</v>
      </c>
      <c r="V2727" s="2" t="s">
        <v>28</v>
      </c>
      <c r="X2727" s="2"/>
      <c r="Y2727" s="2"/>
    </row>
    <row r="2728" spans="1:26" x14ac:dyDescent="0.25">
      <c r="A2728">
        <v>2727</v>
      </c>
      <c r="B2728" t="s">
        <v>2748</v>
      </c>
      <c r="C2728" s="1">
        <v>21327</v>
      </c>
      <c r="D2728" t="s">
        <v>23</v>
      </c>
      <c r="E2728" s="2" t="s">
        <v>1363</v>
      </c>
      <c r="F2728" s="2" t="s">
        <v>34</v>
      </c>
      <c r="G2728" s="2" t="s">
        <v>26</v>
      </c>
      <c r="H2728" s="3">
        <v>29526</v>
      </c>
      <c r="I2728" s="2">
        <v>1980</v>
      </c>
      <c r="J2728" s="2">
        <v>1981</v>
      </c>
      <c r="K2728" s="3">
        <v>34427</v>
      </c>
      <c r="L2728" s="2">
        <v>1</v>
      </c>
      <c r="M2728" s="2" t="s">
        <v>27</v>
      </c>
      <c r="N2728" s="2">
        <v>35</v>
      </c>
      <c r="O2728" s="2">
        <v>22.45</v>
      </c>
      <c r="P2728" s="2">
        <v>35.869999999999997</v>
      </c>
      <c r="Q2728" s="2">
        <v>86.18</v>
      </c>
      <c r="R2728" s="2">
        <v>193.04</v>
      </c>
      <c r="S2728" s="2">
        <v>193.04</v>
      </c>
      <c r="T2728" s="2">
        <v>23.13</v>
      </c>
      <c r="U2728" s="2">
        <v>41</v>
      </c>
      <c r="V2728" s="2" t="s">
        <v>28</v>
      </c>
      <c r="W2728" s="2" t="s">
        <v>4695</v>
      </c>
      <c r="X2728" s="2" t="s">
        <v>4696</v>
      </c>
      <c r="Y2728" s="2" t="s">
        <v>4697</v>
      </c>
      <c r="Z2728" s="2" t="s">
        <v>4901</v>
      </c>
    </row>
    <row r="2729" spans="1:26" x14ac:dyDescent="0.25">
      <c r="A2729">
        <v>2728</v>
      </c>
      <c r="B2729" t="s">
        <v>2749</v>
      </c>
      <c r="C2729" s="1">
        <v>23460</v>
      </c>
      <c r="D2729" t="s">
        <v>23</v>
      </c>
      <c r="E2729" s="2" t="s">
        <v>1363</v>
      </c>
      <c r="F2729" s="2" t="s">
        <v>34</v>
      </c>
      <c r="G2729" s="2" t="s">
        <v>30</v>
      </c>
      <c r="H2729" s="3">
        <v>32082</v>
      </c>
      <c r="I2729" s="2">
        <v>1987</v>
      </c>
      <c r="J2729" s="2">
        <v>1993</v>
      </c>
      <c r="K2729" s="3">
        <v>43677</v>
      </c>
      <c r="L2729" s="2">
        <v>0</v>
      </c>
      <c r="M2729" s="2" t="s">
        <v>28</v>
      </c>
      <c r="N2729" s="2">
        <v>55</v>
      </c>
      <c r="O2729" s="2">
        <v>23.61</v>
      </c>
      <c r="P2729" s="2">
        <v>55.35</v>
      </c>
      <c r="Q2729" s="2">
        <v>95.25</v>
      </c>
      <c r="R2729" s="2">
        <v>193.04</v>
      </c>
      <c r="S2729" s="2">
        <v>193.04</v>
      </c>
      <c r="T2729" s="2">
        <v>25.56</v>
      </c>
      <c r="U2729" s="2">
        <v>111</v>
      </c>
      <c r="V2729" s="2" t="s">
        <v>28</v>
      </c>
      <c r="X2729" s="2"/>
      <c r="Y2729" s="2"/>
    </row>
    <row r="2730" spans="1:26" x14ac:dyDescent="0.25">
      <c r="A2730">
        <v>2729</v>
      </c>
      <c r="B2730" t="s">
        <v>2750</v>
      </c>
      <c r="C2730" s="1">
        <v>15655</v>
      </c>
      <c r="D2730" t="s">
        <v>23</v>
      </c>
      <c r="E2730" s="2" t="s">
        <v>280</v>
      </c>
      <c r="F2730" s="2" t="s">
        <v>34</v>
      </c>
      <c r="G2730" s="2" t="s">
        <v>30</v>
      </c>
      <c r="H2730" s="3">
        <v>23682</v>
      </c>
      <c r="I2730" s="2">
        <v>1964</v>
      </c>
      <c r="J2730" s="2">
        <v>1965</v>
      </c>
      <c r="K2730" s="3">
        <v>43677</v>
      </c>
      <c r="L2730" s="2">
        <v>0</v>
      </c>
      <c r="M2730" s="2" t="s">
        <v>28</v>
      </c>
      <c r="N2730" s="2">
        <v>76</v>
      </c>
      <c r="O2730" s="2">
        <v>21.98</v>
      </c>
      <c r="P2730" s="2">
        <v>76.72</v>
      </c>
      <c r="Q2730" s="2">
        <v>90.72</v>
      </c>
      <c r="R2730" s="2">
        <v>193.04</v>
      </c>
      <c r="S2730" s="2">
        <v>193.04</v>
      </c>
      <c r="T2730" s="2">
        <v>24.34</v>
      </c>
      <c r="U2730" s="2">
        <v>52</v>
      </c>
      <c r="V2730" s="2" t="s">
        <v>28</v>
      </c>
      <c r="X2730" s="2"/>
      <c r="Y2730" s="2"/>
    </row>
    <row r="2731" spans="1:26" x14ac:dyDescent="0.25">
      <c r="A2731">
        <v>2730</v>
      </c>
      <c r="B2731" t="s">
        <v>2751</v>
      </c>
      <c r="C2731" s="1">
        <v>20824</v>
      </c>
      <c r="D2731" t="s">
        <v>23</v>
      </c>
      <c r="E2731" s="2" t="s">
        <v>1363</v>
      </c>
      <c r="F2731" s="2" t="s">
        <v>34</v>
      </c>
      <c r="G2731" s="2" t="s">
        <v>30</v>
      </c>
      <c r="H2731" s="3">
        <v>29526</v>
      </c>
      <c r="I2731" s="2">
        <v>1980</v>
      </c>
      <c r="J2731" s="2">
        <v>1981</v>
      </c>
      <c r="K2731" s="3">
        <v>43677</v>
      </c>
      <c r="L2731" s="2">
        <v>0</v>
      </c>
      <c r="M2731" s="2" t="s">
        <v>28</v>
      </c>
      <c r="N2731" s="2">
        <v>62</v>
      </c>
      <c r="O2731" s="2">
        <v>23.82</v>
      </c>
      <c r="P2731" s="2">
        <v>62.57</v>
      </c>
      <c r="Q2731" s="2">
        <v>79.38</v>
      </c>
      <c r="R2731" s="2">
        <v>193.04</v>
      </c>
      <c r="S2731" s="2">
        <v>193.04</v>
      </c>
      <c r="T2731" s="2">
        <v>21.3</v>
      </c>
      <c r="U2731" s="2">
        <v>25</v>
      </c>
      <c r="V2731" s="2" t="s">
        <v>28</v>
      </c>
      <c r="X2731" s="2"/>
      <c r="Y2731" s="2"/>
    </row>
    <row r="2732" spans="1:26" x14ac:dyDescent="0.25">
      <c r="A2732">
        <v>2731</v>
      </c>
      <c r="B2732" t="s">
        <v>2752</v>
      </c>
      <c r="C2732" s="1">
        <v>33548</v>
      </c>
      <c r="D2732" t="s">
        <v>23</v>
      </c>
      <c r="E2732" s="2" t="s">
        <v>1363</v>
      </c>
      <c r="F2732" s="2" t="s">
        <v>34</v>
      </c>
      <c r="G2732" s="2" t="s">
        <v>26</v>
      </c>
      <c r="H2732" s="3">
        <v>41214</v>
      </c>
      <c r="I2732" s="2">
        <v>2012</v>
      </c>
      <c r="J2732" s="2">
        <v>2014</v>
      </c>
      <c r="K2732" s="3">
        <v>43677</v>
      </c>
      <c r="L2732" s="2">
        <v>0</v>
      </c>
      <c r="M2732" s="2" t="s">
        <v>28</v>
      </c>
      <c r="N2732" s="2">
        <v>27</v>
      </c>
      <c r="O2732" s="2">
        <v>20.99</v>
      </c>
      <c r="P2732" s="2">
        <v>27.73</v>
      </c>
      <c r="Q2732" s="2">
        <v>95.25</v>
      </c>
      <c r="R2732" s="2">
        <v>193.04</v>
      </c>
      <c r="S2732" s="2">
        <v>193.04</v>
      </c>
      <c r="T2732" s="2">
        <v>25.56</v>
      </c>
      <c r="U2732" s="2">
        <v>100</v>
      </c>
      <c r="V2732" s="2" t="s">
        <v>28</v>
      </c>
      <c r="X2732" s="2"/>
      <c r="Y2732" s="2"/>
    </row>
    <row r="2733" spans="1:26" x14ac:dyDescent="0.25">
      <c r="A2733">
        <v>2732</v>
      </c>
      <c r="B2733" t="s">
        <v>2753</v>
      </c>
      <c r="C2733" s="1">
        <v>30574</v>
      </c>
      <c r="D2733" t="s">
        <v>23</v>
      </c>
      <c r="E2733" s="2" t="s">
        <v>1363</v>
      </c>
      <c r="F2733" s="2" t="s">
        <v>34</v>
      </c>
      <c r="G2733" s="2" t="s">
        <v>26</v>
      </c>
      <c r="H2733" s="3">
        <v>39387</v>
      </c>
      <c r="I2733" s="2">
        <v>2007</v>
      </c>
      <c r="J2733" s="2">
        <v>2008</v>
      </c>
      <c r="K2733" s="3">
        <v>43677</v>
      </c>
      <c r="L2733" s="2">
        <v>0</v>
      </c>
      <c r="M2733" s="2" t="s">
        <v>28</v>
      </c>
      <c r="N2733" s="2">
        <v>35</v>
      </c>
      <c r="O2733" s="2">
        <v>24.13</v>
      </c>
      <c r="P2733" s="2">
        <v>35.869999999999997</v>
      </c>
      <c r="Q2733" s="2">
        <v>97.52</v>
      </c>
      <c r="R2733" s="2">
        <v>193.04</v>
      </c>
      <c r="S2733" s="2">
        <v>193.04</v>
      </c>
      <c r="T2733" s="2">
        <v>26.17</v>
      </c>
      <c r="U2733" s="2">
        <v>2</v>
      </c>
      <c r="V2733" s="2" t="s">
        <v>27</v>
      </c>
      <c r="X2733" s="2"/>
      <c r="Y2733" s="2"/>
    </row>
    <row r="2734" spans="1:26" x14ac:dyDescent="0.25">
      <c r="A2734">
        <v>2733</v>
      </c>
      <c r="B2734" t="s">
        <v>2754</v>
      </c>
      <c r="C2734" s="1">
        <v>14079</v>
      </c>
      <c r="D2734" t="s">
        <v>23</v>
      </c>
      <c r="E2734" s="2" t="s">
        <v>1363</v>
      </c>
      <c r="F2734" s="2" t="s">
        <v>34</v>
      </c>
      <c r="G2734" s="2" t="s">
        <v>30</v>
      </c>
      <c r="H2734" s="3">
        <v>22586</v>
      </c>
      <c r="I2734" s="2">
        <v>1961</v>
      </c>
      <c r="J2734" s="2">
        <v>1962</v>
      </c>
      <c r="K2734" s="3">
        <v>42406</v>
      </c>
      <c r="L2734" s="2">
        <v>1</v>
      </c>
      <c r="M2734" s="2" t="s">
        <v>27</v>
      </c>
      <c r="N2734" s="2">
        <v>77</v>
      </c>
      <c r="O2734" s="2">
        <v>23.29</v>
      </c>
      <c r="P2734" s="2">
        <v>77.56</v>
      </c>
      <c r="Q2734" s="2">
        <v>83.01</v>
      </c>
      <c r="R2734" s="2">
        <v>193.04</v>
      </c>
      <c r="S2734" s="2">
        <v>193.04</v>
      </c>
      <c r="T2734" s="2">
        <v>22.28</v>
      </c>
      <c r="U2734" s="2">
        <v>59</v>
      </c>
      <c r="V2734" s="2" t="s">
        <v>28</v>
      </c>
      <c r="W2734" s="2" t="s">
        <v>4399</v>
      </c>
      <c r="X2734" s="2" t="s">
        <v>4645</v>
      </c>
      <c r="Y2734" s="2" t="s">
        <v>4401</v>
      </c>
      <c r="Z2734" s="2" t="s">
        <v>4469</v>
      </c>
    </row>
    <row r="2735" spans="1:26" x14ac:dyDescent="0.25">
      <c r="A2735">
        <v>2734</v>
      </c>
      <c r="B2735" t="s">
        <v>2755</v>
      </c>
      <c r="C2735" s="1">
        <v>13477</v>
      </c>
      <c r="D2735" t="s">
        <v>23</v>
      </c>
      <c r="E2735" s="2" t="s">
        <v>280</v>
      </c>
      <c r="F2735" s="2" t="s">
        <v>34</v>
      </c>
      <c r="G2735" s="2" t="s">
        <v>30</v>
      </c>
      <c r="H2735" s="3">
        <v>22221</v>
      </c>
      <c r="I2735" s="2">
        <v>1960</v>
      </c>
      <c r="J2735" s="2">
        <v>1968</v>
      </c>
      <c r="K2735" s="3">
        <v>43677</v>
      </c>
      <c r="L2735" s="2">
        <v>0</v>
      </c>
      <c r="M2735" s="2" t="s">
        <v>28</v>
      </c>
      <c r="N2735" s="2">
        <v>82</v>
      </c>
      <c r="O2735" s="2">
        <v>23.94</v>
      </c>
      <c r="P2735" s="2">
        <v>82.68</v>
      </c>
      <c r="Q2735" s="2">
        <v>90.72</v>
      </c>
      <c r="R2735" s="2">
        <v>193.04</v>
      </c>
      <c r="S2735" s="2">
        <v>193.04</v>
      </c>
      <c r="T2735" s="2">
        <v>24.34</v>
      </c>
      <c r="U2735" s="2">
        <v>297</v>
      </c>
      <c r="V2735" s="2" t="s">
        <v>28</v>
      </c>
      <c r="X2735" s="2"/>
      <c r="Y2735" s="2"/>
    </row>
    <row r="2736" spans="1:26" x14ac:dyDescent="0.25">
      <c r="A2736">
        <v>2735</v>
      </c>
      <c r="B2736" t="s">
        <v>2756</v>
      </c>
      <c r="C2736" s="1">
        <v>19300</v>
      </c>
      <c r="D2736" t="s">
        <v>23</v>
      </c>
      <c r="E2736" s="2" t="s">
        <v>1363</v>
      </c>
      <c r="F2736" s="2" t="s">
        <v>34</v>
      </c>
      <c r="G2736" s="2" t="s">
        <v>26</v>
      </c>
      <c r="H2736" s="3">
        <v>28065</v>
      </c>
      <c r="I2736" s="2">
        <v>1976</v>
      </c>
      <c r="J2736" s="2">
        <v>1982</v>
      </c>
      <c r="K2736" s="3">
        <v>43677</v>
      </c>
      <c r="L2736" s="2">
        <v>0</v>
      </c>
      <c r="M2736" s="2" t="s">
        <v>28</v>
      </c>
      <c r="N2736" s="2">
        <v>66</v>
      </c>
      <c r="O2736" s="2">
        <v>24</v>
      </c>
      <c r="P2736" s="2">
        <v>66.739999999999995</v>
      </c>
      <c r="Q2736" s="2">
        <v>87.54</v>
      </c>
      <c r="R2736" s="2">
        <v>193.04</v>
      </c>
      <c r="S2736" s="2">
        <v>193.04</v>
      </c>
      <c r="T2736" s="2">
        <v>23.49</v>
      </c>
      <c r="U2736" s="2">
        <v>448</v>
      </c>
      <c r="V2736" s="2" t="s">
        <v>28</v>
      </c>
      <c r="X2736" s="2"/>
      <c r="Y2736" s="2"/>
    </row>
    <row r="2737" spans="1:26" x14ac:dyDescent="0.25">
      <c r="A2737">
        <v>2736</v>
      </c>
      <c r="B2737" t="s">
        <v>2757</v>
      </c>
      <c r="C2737" s="1">
        <v>24467</v>
      </c>
      <c r="D2737" t="s">
        <v>23</v>
      </c>
      <c r="E2737" s="2" t="s">
        <v>1363</v>
      </c>
      <c r="F2737" s="2" t="s">
        <v>34</v>
      </c>
      <c r="G2737" s="2" t="s">
        <v>30</v>
      </c>
      <c r="H2737" s="3">
        <v>32813</v>
      </c>
      <c r="I2737" s="2">
        <v>1989</v>
      </c>
      <c r="J2737" s="2">
        <v>2000</v>
      </c>
      <c r="K2737" s="3">
        <v>43677</v>
      </c>
      <c r="L2737" s="2">
        <v>0</v>
      </c>
      <c r="M2737" s="2" t="s">
        <v>28</v>
      </c>
      <c r="N2737" s="2">
        <v>52</v>
      </c>
      <c r="O2737" s="2">
        <v>22.85</v>
      </c>
      <c r="P2737" s="2">
        <v>52.59</v>
      </c>
      <c r="Q2737" s="2">
        <v>90.72</v>
      </c>
      <c r="R2737" s="2">
        <v>193.04</v>
      </c>
      <c r="S2737" s="2">
        <v>193.04</v>
      </c>
      <c r="T2737" s="2">
        <v>24.34</v>
      </c>
      <c r="U2737" s="2">
        <v>310</v>
      </c>
      <c r="V2737" s="2" t="s">
        <v>28</v>
      </c>
      <c r="X2737" s="2"/>
      <c r="Y2737" s="2"/>
    </row>
    <row r="2738" spans="1:26" x14ac:dyDescent="0.25">
      <c r="A2738">
        <v>2737</v>
      </c>
      <c r="B2738" t="s">
        <v>2758</v>
      </c>
      <c r="C2738" s="1">
        <v>26798</v>
      </c>
      <c r="D2738" t="s">
        <v>23</v>
      </c>
      <c r="E2738" s="2" t="s">
        <v>1363</v>
      </c>
      <c r="F2738" s="2" t="s">
        <v>34</v>
      </c>
      <c r="G2738" s="2" t="s">
        <v>26</v>
      </c>
      <c r="H2738" s="3">
        <v>35004</v>
      </c>
      <c r="I2738" s="2">
        <v>1995</v>
      </c>
      <c r="J2738" s="2">
        <v>2006</v>
      </c>
      <c r="K2738" s="3">
        <v>43677</v>
      </c>
      <c r="L2738" s="2">
        <v>0</v>
      </c>
      <c r="M2738" s="2" t="s">
        <v>28</v>
      </c>
      <c r="N2738" s="2">
        <v>46</v>
      </c>
      <c r="O2738" s="2">
        <v>22.47</v>
      </c>
      <c r="P2738" s="2">
        <v>46.21</v>
      </c>
      <c r="Q2738" s="2">
        <v>92.99</v>
      </c>
      <c r="R2738" s="2">
        <v>193.04</v>
      </c>
      <c r="S2738" s="2">
        <v>193.04</v>
      </c>
      <c r="T2738" s="2">
        <v>24.95</v>
      </c>
      <c r="U2738" s="2">
        <v>565</v>
      </c>
      <c r="V2738" s="2" t="s">
        <v>28</v>
      </c>
      <c r="X2738" s="2"/>
      <c r="Y2738" s="2"/>
    </row>
    <row r="2739" spans="1:26" x14ac:dyDescent="0.25">
      <c r="A2739">
        <v>2738</v>
      </c>
      <c r="B2739" t="s">
        <v>2759</v>
      </c>
      <c r="C2739" s="1">
        <v>32961</v>
      </c>
      <c r="D2739" t="s">
        <v>23</v>
      </c>
      <c r="E2739" s="2" t="s">
        <v>1363</v>
      </c>
      <c r="F2739" s="2" t="s">
        <v>34</v>
      </c>
      <c r="G2739" s="2" t="s">
        <v>26</v>
      </c>
      <c r="H2739" s="3">
        <v>40848</v>
      </c>
      <c r="I2739" s="2">
        <v>2011</v>
      </c>
      <c r="J2739" s="2">
        <v>2012</v>
      </c>
      <c r="K2739" s="3">
        <v>43677</v>
      </c>
      <c r="L2739" s="2">
        <v>0</v>
      </c>
      <c r="M2739" s="2" t="s">
        <v>28</v>
      </c>
      <c r="N2739" s="2">
        <v>29</v>
      </c>
      <c r="O2739" s="2">
        <v>21.59</v>
      </c>
      <c r="P2739" s="2">
        <v>29.34</v>
      </c>
      <c r="Q2739" s="2">
        <v>92.99</v>
      </c>
      <c r="R2739" s="2">
        <v>193.04</v>
      </c>
      <c r="S2739" s="2">
        <v>193.04</v>
      </c>
      <c r="T2739" s="2">
        <v>24.95</v>
      </c>
      <c r="U2739" s="2">
        <v>10</v>
      </c>
      <c r="V2739" s="2" t="s">
        <v>28</v>
      </c>
      <c r="X2739" s="2"/>
      <c r="Y2739" s="2"/>
    </row>
    <row r="2740" spans="1:26" x14ac:dyDescent="0.25">
      <c r="A2740">
        <v>2739</v>
      </c>
      <c r="B2740" t="s">
        <v>2760</v>
      </c>
      <c r="C2740" s="1">
        <v>24480</v>
      </c>
      <c r="D2740" t="s">
        <v>23</v>
      </c>
      <c r="E2740" s="2" t="s">
        <v>772</v>
      </c>
      <c r="F2740" s="2" t="s">
        <v>34</v>
      </c>
      <c r="G2740" s="2" t="s">
        <v>30</v>
      </c>
      <c r="H2740" s="3">
        <v>32813</v>
      </c>
      <c r="I2740" s="2">
        <v>1989</v>
      </c>
      <c r="J2740" s="2">
        <v>1994</v>
      </c>
      <c r="K2740" s="3">
        <v>43677</v>
      </c>
      <c r="L2740" s="2">
        <v>0</v>
      </c>
      <c r="M2740" s="2" t="s">
        <v>28</v>
      </c>
      <c r="N2740" s="2">
        <v>52</v>
      </c>
      <c r="O2740" s="2">
        <v>22.81</v>
      </c>
      <c r="P2740" s="2">
        <v>52.56</v>
      </c>
      <c r="Q2740" s="2">
        <v>92.99</v>
      </c>
      <c r="R2740" s="2">
        <v>193.04</v>
      </c>
      <c r="S2740" s="2">
        <v>193.04</v>
      </c>
      <c r="T2740" s="2">
        <v>24.95</v>
      </c>
      <c r="U2740" s="2">
        <v>237</v>
      </c>
      <c r="V2740" s="2" t="s">
        <v>28</v>
      </c>
      <c r="X2740" s="2"/>
      <c r="Y2740" s="2"/>
    </row>
    <row r="2741" spans="1:26" x14ac:dyDescent="0.25">
      <c r="A2741">
        <v>2740</v>
      </c>
      <c r="B2741" t="s">
        <v>2761</v>
      </c>
      <c r="C2741" s="1">
        <v>19143</v>
      </c>
      <c r="D2741" t="s">
        <v>23</v>
      </c>
      <c r="E2741" s="2" t="s">
        <v>1363</v>
      </c>
      <c r="F2741" s="2" t="s">
        <v>34</v>
      </c>
      <c r="G2741" s="2" t="s">
        <v>26</v>
      </c>
      <c r="H2741" s="3">
        <v>27334</v>
      </c>
      <c r="I2741" s="2">
        <v>1974</v>
      </c>
      <c r="J2741" s="2">
        <v>1975</v>
      </c>
      <c r="K2741" s="3">
        <v>43677</v>
      </c>
      <c r="L2741" s="2">
        <v>0</v>
      </c>
      <c r="M2741" s="2" t="s">
        <v>28</v>
      </c>
      <c r="N2741" s="2">
        <v>67</v>
      </c>
      <c r="O2741" s="2">
        <v>22.43</v>
      </c>
      <c r="P2741" s="2">
        <v>67.17</v>
      </c>
      <c r="Q2741" s="2">
        <v>81.650000000000006</v>
      </c>
      <c r="R2741" s="2">
        <v>193.04</v>
      </c>
      <c r="S2741" s="2">
        <v>193.04</v>
      </c>
      <c r="T2741" s="2">
        <v>21.91</v>
      </c>
      <c r="U2741" s="2">
        <v>38</v>
      </c>
      <c r="V2741" s="2" t="s">
        <v>28</v>
      </c>
      <c r="X2741" s="2"/>
      <c r="Y2741" s="2"/>
    </row>
    <row r="2742" spans="1:26" x14ac:dyDescent="0.25">
      <c r="A2742">
        <v>2741</v>
      </c>
      <c r="B2742" t="s">
        <v>2762</v>
      </c>
      <c r="C2742" s="1">
        <v>27486</v>
      </c>
      <c r="D2742" t="s">
        <v>23</v>
      </c>
      <c r="E2742" s="2" t="s">
        <v>1363</v>
      </c>
      <c r="F2742" s="2" t="s">
        <v>34</v>
      </c>
      <c r="G2742" s="2" t="s">
        <v>26</v>
      </c>
      <c r="H2742" s="3">
        <v>35370</v>
      </c>
      <c r="I2742" s="2">
        <v>1996</v>
      </c>
      <c r="J2742" s="2">
        <v>2007</v>
      </c>
      <c r="K2742" s="3">
        <v>43677</v>
      </c>
      <c r="L2742" s="2">
        <v>0</v>
      </c>
      <c r="M2742" s="2" t="s">
        <v>28</v>
      </c>
      <c r="N2742" s="2">
        <v>44</v>
      </c>
      <c r="O2742" s="2">
        <v>21.59</v>
      </c>
      <c r="P2742" s="2">
        <v>44.33</v>
      </c>
      <c r="Q2742" s="2">
        <v>94.8</v>
      </c>
      <c r="R2742" s="2">
        <v>193.04</v>
      </c>
      <c r="S2742" s="2">
        <v>193.04</v>
      </c>
      <c r="T2742" s="2">
        <v>25.44</v>
      </c>
      <c r="U2742" s="2">
        <v>203</v>
      </c>
      <c r="V2742" s="2" t="s">
        <v>28</v>
      </c>
      <c r="X2742" s="2"/>
      <c r="Y2742" s="2"/>
    </row>
    <row r="2743" spans="1:26" x14ac:dyDescent="0.25">
      <c r="A2743">
        <v>2742</v>
      </c>
      <c r="B2743" t="s">
        <v>2763</v>
      </c>
      <c r="C2743" s="1">
        <v>26507</v>
      </c>
      <c r="D2743" t="s">
        <v>23</v>
      </c>
      <c r="E2743" s="2" t="s">
        <v>1363</v>
      </c>
      <c r="F2743" s="2" t="s">
        <v>34</v>
      </c>
      <c r="G2743" s="2" t="s">
        <v>26</v>
      </c>
      <c r="H2743" s="3">
        <v>34639</v>
      </c>
      <c r="I2743" s="2">
        <v>1994</v>
      </c>
      <c r="J2743" s="2">
        <v>1995</v>
      </c>
      <c r="K2743" s="3">
        <v>43677</v>
      </c>
      <c r="L2743" s="2">
        <v>0</v>
      </c>
      <c r="M2743" s="2" t="s">
        <v>28</v>
      </c>
      <c r="N2743" s="2">
        <v>47</v>
      </c>
      <c r="O2743" s="2">
        <v>22.26</v>
      </c>
      <c r="P2743" s="2">
        <v>47.01</v>
      </c>
      <c r="Q2743" s="2">
        <v>86.18</v>
      </c>
      <c r="R2743" s="2">
        <v>193.04</v>
      </c>
      <c r="S2743" s="2">
        <v>193.04</v>
      </c>
      <c r="T2743" s="2">
        <v>23.13</v>
      </c>
      <c r="U2743" s="2">
        <v>37</v>
      </c>
      <c r="V2743" s="2" t="s">
        <v>27</v>
      </c>
      <c r="X2743" s="2"/>
      <c r="Y2743" s="2"/>
    </row>
    <row r="2744" spans="1:26" x14ac:dyDescent="0.25">
      <c r="A2744">
        <v>2743</v>
      </c>
      <c r="B2744" t="s">
        <v>2764</v>
      </c>
      <c r="C2744" s="1">
        <v>29239</v>
      </c>
      <c r="D2744" t="s">
        <v>23</v>
      </c>
      <c r="E2744" s="2" t="s">
        <v>1363</v>
      </c>
      <c r="F2744" s="2" t="s">
        <v>25</v>
      </c>
      <c r="G2744" s="2" t="s">
        <v>30</v>
      </c>
      <c r="H2744" s="3">
        <v>38657</v>
      </c>
      <c r="I2744" s="2">
        <v>2005</v>
      </c>
      <c r="J2744" s="2">
        <v>2006</v>
      </c>
      <c r="K2744" s="3">
        <v>43677</v>
      </c>
      <c r="L2744" s="2">
        <v>0</v>
      </c>
      <c r="M2744" s="2" t="s">
        <v>28</v>
      </c>
      <c r="N2744" s="2">
        <v>39</v>
      </c>
      <c r="O2744" s="2">
        <v>25.79</v>
      </c>
      <c r="P2744" s="2">
        <v>39.53</v>
      </c>
      <c r="Q2744" s="2">
        <v>97.07</v>
      </c>
      <c r="R2744" s="2">
        <v>193.04</v>
      </c>
      <c r="S2744" s="2">
        <v>193.04</v>
      </c>
      <c r="T2744" s="2">
        <v>26.05</v>
      </c>
      <c r="U2744" s="2">
        <v>19</v>
      </c>
      <c r="V2744" s="2" t="s">
        <v>28</v>
      </c>
      <c r="X2744" s="2"/>
      <c r="Y2744" s="2"/>
    </row>
    <row r="2745" spans="1:26" x14ac:dyDescent="0.25">
      <c r="A2745">
        <v>2744</v>
      </c>
      <c r="B2745" t="s">
        <v>2765</v>
      </c>
      <c r="C2745" s="1">
        <v>25307</v>
      </c>
      <c r="D2745" t="s">
        <v>23</v>
      </c>
      <c r="E2745" s="2" t="s">
        <v>1363</v>
      </c>
      <c r="F2745" s="2" t="s">
        <v>34</v>
      </c>
      <c r="G2745" s="2" t="s">
        <v>26</v>
      </c>
      <c r="H2745" s="3">
        <v>33543</v>
      </c>
      <c r="I2745" s="2">
        <v>1991</v>
      </c>
      <c r="J2745" s="2">
        <v>1999</v>
      </c>
      <c r="K2745" s="3">
        <v>43677</v>
      </c>
      <c r="L2745" s="2">
        <v>0</v>
      </c>
      <c r="M2745" s="2" t="s">
        <v>28</v>
      </c>
      <c r="N2745" s="2">
        <v>50</v>
      </c>
      <c r="O2745" s="2">
        <v>22.55</v>
      </c>
      <c r="P2745" s="2">
        <v>50.29</v>
      </c>
      <c r="Q2745" s="2">
        <v>83.91</v>
      </c>
      <c r="R2745" s="2">
        <v>193.04</v>
      </c>
      <c r="S2745" s="2">
        <v>195.58</v>
      </c>
      <c r="T2745" s="2">
        <v>22.52</v>
      </c>
      <c r="U2745" s="2">
        <v>251</v>
      </c>
      <c r="V2745" s="2" t="s">
        <v>28</v>
      </c>
      <c r="X2745" s="2"/>
      <c r="Y2745" s="2"/>
    </row>
    <row r="2746" spans="1:26" x14ac:dyDescent="0.25">
      <c r="A2746">
        <v>2745</v>
      </c>
      <c r="B2746" t="s">
        <v>2766</v>
      </c>
      <c r="C2746" s="1">
        <v>29744</v>
      </c>
      <c r="D2746" t="s">
        <v>23</v>
      </c>
      <c r="E2746" s="2" t="s">
        <v>1363</v>
      </c>
      <c r="F2746" s="2" t="s">
        <v>34</v>
      </c>
      <c r="G2746" s="2" t="s">
        <v>26</v>
      </c>
      <c r="H2746" s="3">
        <v>37561</v>
      </c>
      <c r="I2746" s="2">
        <v>2002</v>
      </c>
      <c r="J2746" s="2">
        <v>2003</v>
      </c>
      <c r="K2746" s="3">
        <v>43677</v>
      </c>
      <c r="L2746" s="2">
        <v>0</v>
      </c>
      <c r="M2746" s="2" t="s">
        <v>28</v>
      </c>
      <c r="N2746" s="2">
        <v>38</v>
      </c>
      <c r="O2746" s="2">
        <v>21.4</v>
      </c>
      <c r="P2746" s="2">
        <v>38.15</v>
      </c>
      <c r="Q2746" s="2">
        <v>86.18</v>
      </c>
      <c r="R2746" s="2">
        <v>193.04</v>
      </c>
      <c r="S2746" s="2">
        <v>193.04</v>
      </c>
      <c r="T2746" s="2">
        <v>23.13</v>
      </c>
      <c r="U2746" s="2">
        <v>9</v>
      </c>
      <c r="V2746" s="2" t="s">
        <v>28</v>
      </c>
      <c r="X2746" s="2"/>
      <c r="Y2746" s="2"/>
    </row>
    <row r="2747" spans="1:26" x14ac:dyDescent="0.25">
      <c r="A2747">
        <v>2746</v>
      </c>
      <c r="B2747" t="s">
        <v>2767</v>
      </c>
      <c r="C2747" s="1">
        <v>25311</v>
      </c>
      <c r="D2747" t="s">
        <v>23</v>
      </c>
      <c r="E2747" s="2" t="s">
        <v>1363</v>
      </c>
      <c r="F2747" s="2" t="s">
        <v>34</v>
      </c>
      <c r="G2747" s="2" t="s">
        <v>26</v>
      </c>
      <c r="H2747" s="3">
        <v>34274</v>
      </c>
      <c r="I2747" s="2">
        <v>1993</v>
      </c>
      <c r="J2747" s="2">
        <v>1998</v>
      </c>
      <c r="K2747" s="3">
        <v>43677</v>
      </c>
      <c r="L2747" s="2">
        <v>0</v>
      </c>
      <c r="M2747" s="2" t="s">
        <v>28</v>
      </c>
      <c r="N2747" s="2">
        <v>50</v>
      </c>
      <c r="O2747" s="2">
        <v>24.54</v>
      </c>
      <c r="P2747" s="2">
        <v>50.28</v>
      </c>
      <c r="Q2747" s="2">
        <v>90.72</v>
      </c>
      <c r="R2747" s="2">
        <v>193.04</v>
      </c>
      <c r="S2747" s="2">
        <v>193.04</v>
      </c>
      <c r="T2747" s="2">
        <v>24.34</v>
      </c>
      <c r="U2747" s="2">
        <v>48</v>
      </c>
      <c r="V2747" s="2" t="s">
        <v>28</v>
      </c>
      <c r="X2747" s="2"/>
      <c r="Y2747" s="2"/>
    </row>
    <row r="2748" spans="1:26" x14ac:dyDescent="0.25">
      <c r="A2748">
        <v>2747</v>
      </c>
      <c r="B2748" t="s">
        <v>2768</v>
      </c>
      <c r="C2748" s="1">
        <v>22460</v>
      </c>
      <c r="D2748" t="s">
        <v>23</v>
      </c>
      <c r="E2748" s="2" t="s">
        <v>1363</v>
      </c>
      <c r="F2748" s="2" t="s">
        <v>34</v>
      </c>
      <c r="G2748" s="2" t="s">
        <v>26</v>
      </c>
      <c r="H2748" s="3">
        <v>30621</v>
      </c>
      <c r="I2748" s="2">
        <v>1983</v>
      </c>
      <c r="J2748" s="2">
        <v>1996</v>
      </c>
      <c r="K2748" s="3">
        <v>43677</v>
      </c>
      <c r="L2748" s="2">
        <v>0</v>
      </c>
      <c r="M2748" s="2" t="s">
        <v>28</v>
      </c>
      <c r="N2748" s="2">
        <v>58</v>
      </c>
      <c r="O2748" s="2">
        <v>22.34</v>
      </c>
      <c r="P2748" s="2">
        <v>58.09</v>
      </c>
      <c r="Q2748" s="2">
        <v>92.99</v>
      </c>
      <c r="R2748" s="2">
        <v>193.04</v>
      </c>
      <c r="S2748" s="2">
        <v>193.04</v>
      </c>
      <c r="T2748" s="2">
        <v>24.95</v>
      </c>
      <c r="U2748" s="2">
        <v>905</v>
      </c>
      <c r="V2748" s="2" t="s">
        <v>28</v>
      </c>
      <c r="X2748" s="2"/>
      <c r="Y2748" s="2"/>
    </row>
    <row r="2749" spans="1:26" x14ac:dyDescent="0.25">
      <c r="A2749">
        <v>2748</v>
      </c>
      <c r="B2749" t="s">
        <v>2769</v>
      </c>
      <c r="C2749" s="1">
        <v>7216</v>
      </c>
      <c r="D2749" t="s">
        <v>23</v>
      </c>
      <c r="E2749" s="2" t="s">
        <v>121</v>
      </c>
      <c r="F2749" s="2" t="s">
        <v>34</v>
      </c>
      <c r="G2749" s="2" t="s">
        <v>30</v>
      </c>
      <c r="H2749" s="3">
        <v>17838</v>
      </c>
      <c r="I2749" s="2">
        <v>1948</v>
      </c>
      <c r="J2749" s="2">
        <v>1950</v>
      </c>
      <c r="K2749" s="3">
        <v>37794</v>
      </c>
      <c r="L2749" s="2">
        <v>1</v>
      </c>
      <c r="M2749" s="2" t="s">
        <v>27</v>
      </c>
      <c r="N2749" s="2">
        <v>83</v>
      </c>
      <c r="O2749" s="2">
        <v>29.08</v>
      </c>
      <c r="P2749" s="2">
        <v>83.72</v>
      </c>
      <c r="Q2749" s="2">
        <v>92.99</v>
      </c>
      <c r="R2749" s="2">
        <v>193.04</v>
      </c>
      <c r="S2749" s="2">
        <v>193.04</v>
      </c>
      <c r="T2749" s="2">
        <v>24.95</v>
      </c>
      <c r="U2749" s="2">
        <v>81</v>
      </c>
      <c r="V2749" s="2" t="s">
        <v>28</v>
      </c>
      <c r="W2749" s="2" t="s">
        <v>4399</v>
      </c>
      <c r="X2749" s="2" t="s">
        <v>4645</v>
      </c>
      <c r="Y2749" s="2" t="s">
        <v>4401</v>
      </c>
      <c r="Z2749" s="2" t="s">
        <v>4469</v>
      </c>
    </row>
    <row r="2750" spans="1:26" x14ac:dyDescent="0.25">
      <c r="A2750">
        <v>2749</v>
      </c>
      <c r="B2750" t="s">
        <v>2770</v>
      </c>
      <c r="C2750" s="1">
        <v>33469</v>
      </c>
      <c r="D2750" t="s">
        <v>23</v>
      </c>
      <c r="E2750" s="2" t="s">
        <v>1363</v>
      </c>
      <c r="F2750" s="2" t="s">
        <v>34</v>
      </c>
      <c r="G2750" s="2" t="s">
        <v>43</v>
      </c>
      <c r="H2750" s="3">
        <v>41214</v>
      </c>
      <c r="I2750" s="2">
        <v>2012</v>
      </c>
      <c r="J2750" s="2">
        <v>2016</v>
      </c>
      <c r="K2750" s="3">
        <v>43677</v>
      </c>
      <c r="L2750" s="2">
        <v>0</v>
      </c>
      <c r="M2750" s="2" t="s">
        <v>28</v>
      </c>
      <c r="N2750" s="2">
        <v>27</v>
      </c>
      <c r="O2750" s="2">
        <v>21.2</v>
      </c>
      <c r="P2750" s="2">
        <v>27.95</v>
      </c>
      <c r="Q2750" s="2">
        <v>90.72</v>
      </c>
      <c r="R2750" s="2">
        <v>193.04</v>
      </c>
      <c r="S2750" s="2">
        <v>193.04</v>
      </c>
      <c r="T2750" s="2">
        <v>24.34</v>
      </c>
      <c r="U2750" s="2">
        <v>130</v>
      </c>
      <c r="V2750" s="2" t="s">
        <v>27</v>
      </c>
      <c r="X2750" s="2"/>
      <c r="Y2750" s="2"/>
    </row>
    <row r="2751" spans="1:26" x14ac:dyDescent="0.25">
      <c r="A2751">
        <v>2750</v>
      </c>
      <c r="B2751" t="s">
        <v>2771</v>
      </c>
      <c r="C2751" s="1">
        <v>11329</v>
      </c>
      <c r="D2751" t="s">
        <v>23</v>
      </c>
      <c r="E2751" s="2" t="s">
        <v>280</v>
      </c>
      <c r="F2751" s="2" t="s">
        <v>34</v>
      </c>
      <c r="G2751" s="2" t="s">
        <v>30</v>
      </c>
      <c r="H2751" s="3">
        <v>20029</v>
      </c>
      <c r="I2751" s="2">
        <v>1954</v>
      </c>
      <c r="J2751" s="2">
        <v>1959</v>
      </c>
      <c r="K2751" s="3">
        <v>43677</v>
      </c>
      <c r="L2751" s="2">
        <v>0</v>
      </c>
      <c r="M2751" s="2" t="s">
        <v>28</v>
      </c>
      <c r="N2751" s="2">
        <v>88</v>
      </c>
      <c r="O2751" s="2">
        <v>23.82</v>
      </c>
      <c r="P2751" s="2">
        <v>88.56</v>
      </c>
      <c r="Q2751" s="2">
        <v>97.52</v>
      </c>
      <c r="R2751" s="2">
        <v>193.04</v>
      </c>
      <c r="S2751" s="2">
        <v>193.04</v>
      </c>
      <c r="T2751" s="2">
        <v>26.17</v>
      </c>
      <c r="U2751" s="2">
        <v>168</v>
      </c>
      <c r="V2751" s="2" t="s">
        <v>28</v>
      </c>
      <c r="X2751" s="2"/>
      <c r="Y2751" s="2"/>
    </row>
    <row r="2752" spans="1:26" x14ac:dyDescent="0.25">
      <c r="A2752">
        <v>2751</v>
      </c>
      <c r="B2752" t="s">
        <v>2772</v>
      </c>
      <c r="C2752" s="1">
        <v>8517</v>
      </c>
      <c r="D2752" t="s">
        <v>23</v>
      </c>
      <c r="E2752" s="2" t="s">
        <v>169</v>
      </c>
      <c r="F2752" s="2" t="s">
        <v>34</v>
      </c>
      <c r="G2752" s="2" t="s">
        <v>30</v>
      </c>
      <c r="H2752" s="3">
        <v>17107</v>
      </c>
      <c r="I2752" s="2">
        <v>1946</v>
      </c>
      <c r="J2752" s="2">
        <v>1951</v>
      </c>
      <c r="K2752" s="3">
        <v>35646</v>
      </c>
      <c r="L2752" s="2">
        <v>1</v>
      </c>
      <c r="M2752" s="2" t="s">
        <v>27</v>
      </c>
      <c r="N2752" s="2">
        <v>74</v>
      </c>
      <c r="O2752" s="2">
        <v>23.52</v>
      </c>
      <c r="P2752" s="2">
        <v>74.28</v>
      </c>
      <c r="Q2752" s="2">
        <v>86.18</v>
      </c>
      <c r="R2752" s="2">
        <v>193.04</v>
      </c>
      <c r="S2752" s="2">
        <v>193.04</v>
      </c>
      <c r="T2752" s="2">
        <v>23.13</v>
      </c>
      <c r="U2752" s="2">
        <v>259</v>
      </c>
      <c r="V2752" s="2" t="s">
        <v>28</v>
      </c>
      <c r="W2752" s="2" t="s">
        <v>4399</v>
      </c>
      <c r="X2752" s="2" t="s">
        <v>4645</v>
      </c>
      <c r="Y2752" s="2" t="s">
        <v>4401</v>
      </c>
      <c r="Z2752" s="2" t="s">
        <v>4469</v>
      </c>
    </row>
    <row r="2753" spans="1:26" x14ac:dyDescent="0.25">
      <c r="A2753">
        <v>2752</v>
      </c>
      <c r="B2753" t="s">
        <v>2773</v>
      </c>
      <c r="C2753" s="1">
        <v>23997</v>
      </c>
      <c r="D2753" t="s">
        <v>23</v>
      </c>
      <c r="E2753" s="2" t="s">
        <v>1363</v>
      </c>
      <c r="F2753" s="2" t="s">
        <v>34</v>
      </c>
      <c r="G2753" s="2" t="s">
        <v>26</v>
      </c>
      <c r="H2753" s="3">
        <v>32448</v>
      </c>
      <c r="I2753" s="2">
        <v>1988</v>
      </c>
      <c r="J2753" s="2">
        <v>2001</v>
      </c>
      <c r="K2753" s="3">
        <v>43677</v>
      </c>
      <c r="L2753" s="2">
        <v>0</v>
      </c>
      <c r="M2753" s="2" t="s">
        <v>28</v>
      </c>
      <c r="N2753" s="2">
        <v>53</v>
      </c>
      <c r="O2753" s="2">
        <v>23.14</v>
      </c>
      <c r="P2753" s="2">
        <v>53.88</v>
      </c>
      <c r="Q2753" s="2">
        <v>81.650000000000006</v>
      </c>
      <c r="R2753" s="2">
        <v>193.04</v>
      </c>
      <c r="S2753" s="2">
        <v>193.04</v>
      </c>
      <c r="T2753" s="2">
        <v>21.91</v>
      </c>
      <c r="U2753" s="2">
        <v>855</v>
      </c>
      <c r="V2753" s="2" t="s">
        <v>28</v>
      </c>
      <c r="X2753" s="2"/>
      <c r="Y2753" s="2"/>
    </row>
    <row r="2754" spans="1:26" x14ac:dyDescent="0.25">
      <c r="A2754">
        <v>2753</v>
      </c>
      <c r="B2754" t="s">
        <v>2774</v>
      </c>
      <c r="C2754" s="1">
        <v>16805</v>
      </c>
      <c r="D2754" t="s">
        <v>23</v>
      </c>
      <c r="E2754" s="2" t="s">
        <v>169</v>
      </c>
      <c r="F2754" s="2" t="s">
        <v>34</v>
      </c>
      <c r="G2754" s="2" t="s">
        <v>30</v>
      </c>
      <c r="H2754" s="3">
        <v>25143</v>
      </c>
      <c r="I2754" s="2">
        <v>1968</v>
      </c>
      <c r="J2754" s="2">
        <v>1975</v>
      </c>
      <c r="K2754" s="3">
        <v>43677</v>
      </c>
      <c r="L2754" s="2">
        <v>0</v>
      </c>
      <c r="M2754" s="2" t="s">
        <v>28</v>
      </c>
      <c r="N2754" s="2">
        <v>73</v>
      </c>
      <c r="O2754" s="2">
        <v>22.83</v>
      </c>
      <c r="P2754" s="2">
        <v>73.569999999999993</v>
      </c>
      <c r="Q2754" s="2">
        <v>90.72</v>
      </c>
      <c r="R2754" s="2">
        <v>193.04</v>
      </c>
      <c r="S2754" s="2">
        <v>193.04</v>
      </c>
      <c r="T2754" s="2">
        <v>24.34</v>
      </c>
      <c r="U2754" s="2">
        <v>379</v>
      </c>
      <c r="V2754" s="2" t="s">
        <v>27</v>
      </c>
      <c r="X2754" s="2"/>
      <c r="Y2754" s="2"/>
    </row>
    <row r="2755" spans="1:26" x14ac:dyDescent="0.25">
      <c r="A2755">
        <v>2754</v>
      </c>
      <c r="B2755" t="s">
        <v>2775</v>
      </c>
      <c r="C2755" s="1">
        <v>30950</v>
      </c>
      <c r="D2755" t="s">
        <v>23</v>
      </c>
      <c r="E2755" s="2" t="s">
        <v>1363</v>
      </c>
      <c r="F2755" s="2" t="s">
        <v>34</v>
      </c>
      <c r="G2755" s="2" t="s">
        <v>26</v>
      </c>
      <c r="H2755" s="3">
        <v>38657</v>
      </c>
      <c r="I2755" s="2">
        <v>2005</v>
      </c>
      <c r="J2755" s="2">
        <v>2009</v>
      </c>
      <c r="K2755" s="3">
        <v>43677</v>
      </c>
      <c r="L2755" s="2">
        <v>0</v>
      </c>
      <c r="M2755" s="2" t="s">
        <v>28</v>
      </c>
      <c r="N2755" s="2">
        <v>34</v>
      </c>
      <c r="O2755" s="2">
        <v>21.1</v>
      </c>
      <c r="P2755" s="2">
        <v>34.840000000000003</v>
      </c>
      <c r="Q2755" s="2">
        <v>93.89</v>
      </c>
      <c r="R2755" s="2">
        <v>193.04</v>
      </c>
      <c r="S2755" s="2">
        <v>193.04</v>
      </c>
      <c r="T2755" s="2">
        <v>25.2</v>
      </c>
      <c r="U2755" s="2">
        <v>249</v>
      </c>
      <c r="V2755" s="2" t="s">
        <v>28</v>
      </c>
      <c r="X2755" s="2"/>
      <c r="Y2755" s="2"/>
    </row>
    <row r="2756" spans="1:26" x14ac:dyDescent="0.25">
      <c r="A2756">
        <v>2755</v>
      </c>
      <c r="B2756" t="s">
        <v>2776</v>
      </c>
      <c r="C2756" s="1">
        <v>33500</v>
      </c>
      <c r="D2756" t="s">
        <v>85</v>
      </c>
      <c r="E2756" s="2" t="s">
        <v>1363</v>
      </c>
      <c r="F2756" s="2" t="s">
        <v>34</v>
      </c>
      <c r="G2756" s="2" t="s">
        <v>26</v>
      </c>
      <c r="H2756" s="3">
        <v>41579</v>
      </c>
      <c r="I2756" s="2">
        <v>2013</v>
      </c>
      <c r="J2756" s="2">
        <v>2020</v>
      </c>
      <c r="K2756" s="3">
        <v>43677</v>
      </c>
      <c r="L2756" s="2">
        <v>0</v>
      </c>
      <c r="M2756" s="2" t="s">
        <v>28</v>
      </c>
      <c r="N2756" s="2">
        <v>27</v>
      </c>
      <c r="O2756" s="2">
        <v>22.12</v>
      </c>
      <c r="P2756" s="2">
        <v>27.86</v>
      </c>
      <c r="Q2756" s="2">
        <v>90.72</v>
      </c>
      <c r="R2756" s="2">
        <v>193.04</v>
      </c>
      <c r="S2756" s="2">
        <v>193.04</v>
      </c>
      <c r="T2756" s="2">
        <v>24.34</v>
      </c>
      <c r="U2756" s="2">
        <v>85</v>
      </c>
      <c r="V2756" s="2" t="s">
        <v>28</v>
      </c>
      <c r="X2756" s="2"/>
      <c r="Y2756" s="2"/>
    </row>
    <row r="2757" spans="1:26" x14ac:dyDescent="0.25">
      <c r="A2757">
        <v>2756</v>
      </c>
      <c r="B2757" t="s">
        <v>2777</v>
      </c>
      <c r="C2757" s="1">
        <v>18517</v>
      </c>
      <c r="D2757" t="s">
        <v>23</v>
      </c>
      <c r="E2757" s="2" t="s">
        <v>1363</v>
      </c>
      <c r="F2757" s="2" t="s">
        <v>34</v>
      </c>
      <c r="G2757" s="2" t="s">
        <v>26</v>
      </c>
      <c r="H2757" s="3">
        <v>26604</v>
      </c>
      <c r="I2757" s="2">
        <v>1972</v>
      </c>
      <c r="J2757" s="2">
        <v>1977</v>
      </c>
      <c r="K2757" s="3">
        <v>43677</v>
      </c>
      <c r="L2757" s="2">
        <v>0</v>
      </c>
      <c r="M2757" s="2" t="s">
        <v>28</v>
      </c>
      <c r="N2757" s="2">
        <v>68</v>
      </c>
      <c r="O2757" s="2">
        <v>22.14</v>
      </c>
      <c r="P2757" s="2">
        <v>68.88</v>
      </c>
      <c r="Q2757" s="2">
        <v>81.650000000000006</v>
      </c>
      <c r="R2757" s="2">
        <v>193.04</v>
      </c>
      <c r="S2757" s="2">
        <v>193.04</v>
      </c>
      <c r="T2757" s="2">
        <v>21.91</v>
      </c>
      <c r="U2757" s="2">
        <v>37</v>
      </c>
      <c r="V2757" s="2" t="s">
        <v>28</v>
      </c>
      <c r="X2757" s="2"/>
      <c r="Y2757" s="2"/>
    </row>
    <row r="2758" spans="1:26" x14ac:dyDescent="0.25">
      <c r="A2758">
        <v>2757</v>
      </c>
      <c r="B2758" t="s">
        <v>2778</v>
      </c>
      <c r="C2758" s="1">
        <v>20733</v>
      </c>
      <c r="D2758" t="s">
        <v>23</v>
      </c>
      <c r="E2758" s="2" t="s">
        <v>1363</v>
      </c>
      <c r="F2758" s="2" t="s">
        <v>34</v>
      </c>
      <c r="G2758" s="2" t="s">
        <v>30</v>
      </c>
      <c r="H2758" s="3">
        <v>29891</v>
      </c>
      <c r="I2758" s="2">
        <v>1981</v>
      </c>
      <c r="J2758" s="2">
        <v>1982</v>
      </c>
      <c r="K2758" s="3">
        <v>43677</v>
      </c>
      <c r="L2758" s="2">
        <v>0</v>
      </c>
      <c r="M2758" s="2" t="s">
        <v>28</v>
      </c>
      <c r="N2758" s="2">
        <v>62</v>
      </c>
      <c r="O2758" s="2">
        <v>25.07</v>
      </c>
      <c r="P2758" s="2">
        <v>62.82</v>
      </c>
      <c r="Q2758" s="2">
        <v>86.18</v>
      </c>
      <c r="R2758" s="2">
        <v>193.04</v>
      </c>
      <c r="S2758" s="2">
        <v>193.04</v>
      </c>
      <c r="T2758" s="2">
        <v>23.13</v>
      </c>
      <c r="U2758" s="2">
        <v>8</v>
      </c>
      <c r="V2758" s="2" t="s">
        <v>28</v>
      </c>
      <c r="X2758" s="2"/>
      <c r="Y2758" s="2"/>
    </row>
    <row r="2759" spans="1:26" x14ac:dyDescent="0.25">
      <c r="A2759">
        <v>2758</v>
      </c>
      <c r="B2759" t="s">
        <v>2779</v>
      </c>
      <c r="C2759" s="1">
        <v>26355</v>
      </c>
      <c r="D2759" t="s">
        <v>23</v>
      </c>
      <c r="E2759" s="2" t="s">
        <v>1363</v>
      </c>
      <c r="F2759" s="2" t="s">
        <v>34</v>
      </c>
      <c r="G2759" s="2" t="s">
        <v>26</v>
      </c>
      <c r="H2759" s="3">
        <v>35004</v>
      </c>
      <c r="I2759" s="2">
        <v>1995</v>
      </c>
      <c r="J2759" s="2">
        <v>1996</v>
      </c>
      <c r="K2759" s="3">
        <v>43677</v>
      </c>
      <c r="L2759" s="2">
        <v>0</v>
      </c>
      <c r="M2759" s="2" t="s">
        <v>28</v>
      </c>
      <c r="N2759" s="2">
        <v>47</v>
      </c>
      <c r="O2759" s="2">
        <v>23.68</v>
      </c>
      <c r="P2759" s="2">
        <v>47.43</v>
      </c>
      <c r="Q2759" s="2">
        <v>81.650000000000006</v>
      </c>
      <c r="R2759" s="2">
        <v>193.04</v>
      </c>
      <c r="S2759" s="2">
        <v>193.04</v>
      </c>
      <c r="T2759" s="2">
        <v>21.91</v>
      </c>
      <c r="U2759" s="2">
        <v>12</v>
      </c>
      <c r="V2759" s="2" t="s">
        <v>28</v>
      </c>
      <c r="X2759" s="2"/>
      <c r="Y2759" s="2"/>
    </row>
    <row r="2760" spans="1:26" x14ac:dyDescent="0.25">
      <c r="A2760">
        <v>2759</v>
      </c>
      <c r="B2760" t="s">
        <v>2780</v>
      </c>
      <c r="C2760" s="1">
        <v>27324</v>
      </c>
      <c r="D2760" t="s">
        <v>23</v>
      </c>
      <c r="E2760" s="2" t="s">
        <v>1363</v>
      </c>
      <c r="F2760" s="2" t="s">
        <v>34</v>
      </c>
      <c r="G2760" s="2" t="s">
        <v>26</v>
      </c>
      <c r="H2760" s="3">
        <v>35370</v>
      </c>
      <c r="I2760" s="2">
        <v>1996</v>
      </c>
      <c r="J2760" s="2">
        <v>2008</v>
      </c>
      <c r="K2760" s="3">
        <v>43677</v>
      </c>
      <c r="L2760" s="2">
        <v>0</v>
      </c>
      <c r="M2760" s="2" t="s">
        <v>28</v>
      </c>
      <c r="N2760" s="2">
        <v>44</v>
      </c>
      <c r="O2760" s="2">
        <v>22.03</v>
      </c>
      <c r="P2760" s="2">
        <v>44.77</v>
      </c>
      <c r="Q2760" s="2">
        <v>86.18</v>
      </c>
      <c r="R2760" s="2">
        <v>193.04</v>
      </c>
      <c r="S2760" s="2">
        <v>193.04</v>
      </c>
      <c r="T2760" s="2">
        <v>23.13</v>
      </c>
      <c r="U2760" s="2">
        <v>576</v>
      </c>
      <c r="V2760" s="2" t="s">
        <v>28</v>
      </c>
      <c r="X2760" s="2"/>
      <c r="Y2760" s="2"/>
    </row>
    <row r="2761" spans="1:26" x14ac:dyDescent="0.25">
      <c r="A2761">
        <v>2760</v>
      </c>
      <c r="B2761" t="s">
        <v>2781</v>
      </c>
      <c r="C2761" s="1">
        <v>23671</v>
      </c>
      <c r="D2761" t="s">
        <v>23</v>
      </c>
      <c r="E2761" s="2" t="s">
        <v>1363</v>
      </c>
      <c r="F2761" s="2" t="s">
        <v>34</v>
      </c>
      <c r="G2761" s="2" t="s">
        <v>26</v>
      </c>
      <c r="H2761" s="3">
        <v>32813</v>
      </c>
      <c r="I2761" s="2">
        <v>1989</v>
      </c>
      <c r="J2761" s="2">
        <v>1992</v>
      </c>
      <c r="K2761" s="3">
        <v>43677</v>
      </c>
      <c r="L2761" s="2">
        <v>0</v>
      </c>
      <c r="M2761" s="2" t="s">
        <v>28</v>
      </c>
      <c r="N2761" s="2">
        <v>54</v>
      </c>
      <c r="O2761" s="2">
        <v>25.03</v>
      </c>
      <c r="P2761" s="2">
        <v>54.77</v>
      </c>
      <c r="Q2761" s="2">
        <v>86.18</v>
      </c>
      <c r="R2761" s="2">
        <v>193.04</v>
      </c>
      <c r="S2761" s="2">
        <v>193.04</v>
      </c>
      <c r="T2761" s="2">
        <v>23.13</v>
      </c>
      <c r="U2761" s="2">
        <v>9</v>
      </c>
      <c r="V2761" s="2" t="s">
        <v>28</v>
      </c>
      <c r="X2761" s="2"/>
      <c r="Y2761" s="2"/>
    </row>
    <row r="2762" spans="1:26" x14ac:dyDescent="0.25">
      <c r="A2762">
        <v>2761</v>
      </c>
      <c r="B2762" t="s">
        <v>2782</v>
      </c>
      <c r="C2762" s="1">
        <v>28674</v>
      </c>
      <c r="D2762" t="s">
        <v>23</v>
      </c>
      <c r="E2762" s="2" t="s">
        <v>1363</v>
      </c>
      <c r="F2762" s="2" t="s">
        <v>34</v>
      </c>
      <c r="G2762" s="2" t="s">
        <v>26</v>
      </c>
      <c r="H2762" s="3">
        <v>36831</v>
      </c>
      <c r="I2762" s="2">
        <v>2000</v>
      </c>
      <c r="J2762" s="2">
        <v>2001</v>
      </c>
      <c r="K2762" s="3">
        <v>43677</v>
      </c>
      <c r="L2762" s="2">
        <v>0</v>
      </c>
      <c r="M2762" s="2" t="s">
        <v>28</v>
      </c>
      <c r="N2762" s="2">
        <v>41</v>
      </c>
      <c r="O2762" s="2">
        <v>22.33</v>
      </c>
      <c r="P2762" s="2">
        <v>41.08</v>
      </c>
      <c r="Q2762" s="2">
        <v>95.25</v>
      </c>
      <c r="R2762" s="2">
        <v>193.04</v>
      </c>
      <c r="S2762" s="2">
        <v>193.04</v>
      </c>
      <c r="T2762" s="2">
        <v>25.56</v>
      </c>
      <c r="U2762" s="2">
        <v>55</v>
      </c>
      <c r="V2762" s="2" t="s">
        <v>28</v>
      </c>
      <c r="X2762" s="2"/>
      <c r="Y2762" s="2"/>
    </row>
    <row r="2763" spans="1:26" x14ac:dyDescent="0.25">
      <c r="A2763">
        <v>2762</v>
      </c>
      <c r="B2763" t="s">
        <v>2783</v>
      </c>
      <c r="C2763" s="1">
        <v>32010</v>
      </c>
      <c r="D2763" t="s">
        <v>23</v>
      </c>
      <c r="E2763" s="2" t="s">
        <v>1363</v>
      </c>
      <c r="F2763" s="2" t="s">
        <v>34</v>
      </c>
      <c r="G2763" s="2" t="s">
        <v>26</v>
      </c>
      <c r="H2763" s="3">
        <v>40118</v>
      </c>
      <c r="I2763" s="2">
        <v>2009</v>
      </c>
      <c r="J2763" s="2">
        <v>2019</v>
      </c>
      <c r="K2763" s="3">
        <v>43677</v>
      </c>
      <c r="L2763" s="2">
        <v>0</v>
      </c>
      <c r="M2763" s="2" t="s">
        <v>28</v>
      </c>
      <c r="N2763" s="2">
        <v>31</v>
      </c>
      <c r="O2763" s="2">
        <v>22.2</v>
      </c>
      <c r="P2763" s="2">
        <v>31.94</v>
      </c>
      <c r="Q2763" s="2">
        <v>94.35</v>
      </c>
      <c r="R2763" s="2">
        <v>193.04</v>
      </c>
      <c r="S2763" s="2">
        <v>193.04</v>
      </c>
      <c r="T2763" s="2">
        <v>25.32</v>
      </c>
      <c r="U2763" s="2">
        <v>401</v>
      </c>
      <c r="V2763" s="2" t="s">
        <v>28</v>
      </c>
      <c r="X2763" s="2"/>
      <c r="Y2763" s="2"/>
    </row>
    <row r="2764" spans="1:26" x14ac:dyDescent="0.25">
      <c r="A2764">
        <v>2763</v>
      </c>
      <c r="B2764" t="s">
        <v>2784</v>
      </c>
      <c r="C2764" s="1">
        <v>14797</v>
      </c>
      <c r="D2764" t="s">
        <v>23</v>
      </c>
      <c r="E2764" s="2" t="s">
        <v>772</v>
      </c>
      <c r="F2764" s="2" t="s">
        <v>34</v>
      </c>
      <c r="G2764" s="2" t="s">
        <v>26</v>
      </c>
      <c r="H2764" s="3">
        <v>23316</v>
      </c>
      <c r="I2764" s="2">
        <v>1963</v>
      </c>
      <c r="J2764" s="2">
        <v>1972</v>
      </c>
      <c r="K2764" s="3">
        <v>43677</v>
      </c>
      <c r="L2764" s="2">
        <v>0</v>
      </c>
      <c r="M2764" s="2" t="s">
        <v>28</v>
      </c>
      <c r="N2764" s="2">
        <v>79</v>
      </c>
      <c r="O2764" s="2">
        <v>23.32</v>
      </c>
      <c r="P2764" s="2">
        <v>79.069999999999993</v>
      </c>
      <c r="Q2764" s="2">
        <v>88.45</v>
      </c>
      <c r="R2764" s="2">
        <v>193.04</v>
      </c>
      <c r="S2764" s="2">
        <v>193.04</v>
      </c>
      <c r="T2764" s="2">
        <v>23.74</v>
      </c>
      <c r="U2764" s="2">
        <v>605</v>
      </c>
      <c r="V2764" s="2" t="s">
        <v>28</v>
      </c>
      <c r="X2764" s="2"/>
      <c r="Y2764" s="2"/>
    </row>
    <row r="2765" spans="1:26" x14ac:dyDescent="0.25">
      <c r="A2765">
        <v>2764</v>
      </c>
      <c r="B2765" t="s">
        <v>2785</v>
      </c>
      <c r="C2765" s="1">
        <v>8610</v>
      </c>
      <c r="D2765" t="s">
        <v>23</v>
      </c>
      <c r="E2765" s="2" t="s">
        <v>80</v>
      </c>
      <c r="F2765" s="2" t="s">
        <v>34</v>
      </c>
      <c r="G2765" s="2" t="s">
        <v>30</v>
      </c>
      <c r="H2765" s="3">
        <v>17107</v>
      </c>
      <c r="I2765" s="2">
        <v>1946</v>
      </c>
      <c r="J2765" s="2">
        <v>1947</v>
      </c>
      <c r="K2765" s="3">
        <v>39190</v>
      </c>
      <c r="L2765" s="2">
        <v>1</v>
      </c>
      <c r="M2765" s="2" t="s">
        <v>27</v>
      </c>
      <c r="N2765" s="2">
        <v>83</v>
      </c>
      <c r="O2765" s="2">
        <v>23.26</v>
      </c>
      <c r="P2765" s="2">
        <v>83.72</v>
      </c>
      <c r="Q2765" s="2">
        <v>104.33</v>
      </c>
      <c r="R2765" s="2">
        <v>193.04</v>
      </c>
      <c r="S2765" s="2">
        <v>193.04</v>
      </c>
      <c r="T2765" s="2">
        <v>28</v>
      </c>
      <c r="U2765" s="2">
        <v>53</v>
      </c>
      <c r="V2765" s="2" t="s">
        <v>28</v>
      </c>
      <c r="W2765" s="2" t="s">
        <v>4698</v>
      </c>
      <c r="X2765" s="2" t="s">
        <v>4699</v>
      </c>
      <c r="Y2765" s="2" t="s">
        <v>4700</v>
      </c>
      <c r="Z2765" s="2" t="s">
        <v>4901</v>
      </c>
    </row>
    <row r="2766" spans="1:26" x14ac:dyDescent="0.25">
      <c r="A2766">
        <v>2765</v>
      </c>
      <c r="B2766" t="s">
        <v>2786</v>
      </c>
      <c r="C2766" s="1">
        <v>11341</v>
      </c>
      <c r="D2766" t="s">
        <v>23</v>
      </c>
      <c r="E2766" s="2" t="s">
        <v>4373</v>
      </c>
      <c r="F2766" s="2" t="s">
        <v>34</v>
      </c>
      <c r="G2766" s="2" t="s">
        <v>30</v>
      </c>
      <c r="H2766" s="3">
        <v>19299</v>
      </c>
      <c r="I2766" s="2">
        <v>1952</v>
      </c>
      <c r="J2766" s="2">
        <v>1953</v>
      </c>
      <c r="K2766" s="3">
        <v>43677</v>
      </c>
      <c r="L2766" s="2">
        <v>0</v>
      </c>
      <c r="M2766" s="2" t="s">
        <v>28</v>
      </c>
      <c r="N2766" s="2">
        <v>88</v>
      </c>
      <c r="O2766" s="2">
        <v>21.79</v>
      </c>
      <c r="P2766" s="2">
        <v>88.53</v>
      </c>
      <c r="Q2766" s="2">
        <v>86.18</v>
      </c>
      <c r="R2766" s="2">
        <v>193.04</v>
      </c>
      <c r="S2766" s="2">
        <v>193.04</v>
      </c>
      <c r="T2766" s="2">
        <v>23.13</v>
      </c>
      <c r="U2766" s="2">
        <v>31</v>
      </c>
      <c r="V2766" s="2" t="s">
        <v>28</v>
      </c>
      <c r="X2766" s="2"/>
      <c r="Y2766" s="2"/>
    </row>
    <row r="2767" spans="1:26" x14ac:dyDescent="0.25">
      <c r="A2767">
        <v>2766</v>
      </c>
      <c r="B2767" t="s">
        <v>2787</v>
      </c>
      <c r="C2767" s="1">
        <v>27638</v>
      </c>
      <c r="D2767" t="s">
        <v>23</v>
      </c>
      <c r="E2767" s="2" t="s">
        <v>1363</v>
      </c>
      <c r="F2767" s="2" t="s">
        <v>34</v>
      </c>
      <c r="G2767" s="2" t="s">
        <v>26</v>
      </c>
      <c r="H2767" s="3">
        <v>36100</v>
      </c>
      <c r="I2767" s="2">
        <v>1998</v>
      </c>
      <c r="J2767" s="2">
        <v>2009</v>
      </c>
      <c r="K2767" s="3">
        <v>43677</v>
      </c>
      <c r="L2767" s="2">
        <v>0</v>
      </c>
      <c r="M2767" s="2" t="s">
        <v>28</v>
      </c>
      <c r="N2767" s="2">
        <v>43</v>
      </c>
      <c r="O2767" s="2">
        <v>23.17</v>
      </c>
      <c r="P2767" s="2">
        <v>43.91</v>
      </c>
      <c r="Q2767" s="2">
        <v>86.18</v>
      </c>
      <c r="R2767" s="2">
        <v>193.04</v>
      </c>
      <c r="S2767" s="2">
        <v>193.04</v>
      </c>
      <c r="T2767" s="2">
        <v>23.13</v>
      </c>
      <c r="U2767" s="2">
        <v>747</v>
      </c>
      <c r="V2767" s="2" t="s">
        <v>27</v>
      </c>
      <c r="X2767" s="2"/>
      <c r="Y2767" s="2"/>
    </row>
    <row r="2768" spans="1:26" x14ac:dyDescent="0.25">
      <c r="A2768">
        <v>2767</v>
      </c>
      <c r="B2768" t="s">
        <v>2788</v>
      </c>
      <c r="C2768" s="1">
        <v>7865</v>
      </c>
      <c r="D2768" t="s">
        <v>23</v>
      </c>
      <c r="E2768" s="2" t="s">
        <v>4372</v>
      </c>
      <c r="F2768" s="2" t="s">
        <v>34</v>
      </c>
      <c r="G2768" s="2" t="s">
        <v>30</v>
      </c>
      <c r="H2768" s="3">
        <v>17107</v>
      </c>
      <c r="I2768" s="2">
        <v>1946</v>
      </c>
      <c r="J2768" s="2">
        <v>1951</v>
      </c>
      <c r="K2768" s="3">
        <v>26084</v>
      </c>
      <c r="L2768" s="2">
        <v>1</v>
      </c>
      <c r="M2768" s="2" t="s">
        <v>27</v>
      </c>
      <c r="N2768" s="2">
        <v>49</v>
      </c>
      <c r="O2768" s="2">
        <v>25.3</v>
      </c>
      <c r="P2768" s="2">
        <v>49.88</v>
      </c>
      <c r="Q2768" s="2">
        <v>86.18</v>
      </c>
      <c r="R2768" s="2">
        <v>193.04</v>
      </c>
      <c r="S2768" s="2">
        <v>193.04</v>
      </c>
      <c r="T2768" s="2">
        <v>23.13</v>
      </c>
      <c r="U2768" s="2">
        <v>231</v>
      </c>
      <c r="V2768" s="2" t="s">
        <v>28</v>
      </c>
      <c r="W2768" s="2" t="s">
        <v>4399</v>
      </c>
      <c r="X2768" s="2" t="s">
        <v>4702</v>
      </c>
      <c r="Y2768" s="2" t="s">
        <v>4401</v>
      </c>
      <c r="Z2768" s="2" t="s">
        <v>4469</v>
      </c>
    </row>
    <row r="2769" spans="1:26" x14ac:dyDescent="0.25">
      <c r="A2769">
        <v>2768</v>
      </c>
      <c r="B2769" t="s">
        <v>2789</v>
      </c>
      <c r="C2769" s="1">
        <v>32567</v>
      </c>
      <c r="D2769" t="s">
        <v>85</v>
      </c>
      <c r="E2769" s="2" t="s">
        <v>1363</v>
      </c>
      <c r="F2769" s="2" t="s">
        <v>34</v>
      </c>
      <c r="G2769" s="2" t="s">
        <v>26</v>
      </c>
      <c r="H2769" s="3">
        <v>40848</v>
      </c>
      <c r="I2769" s="2">
        <v>2011</v>
      </c>
      <c r="J2769" s="2">
        <v>2020</v>
      </c>
      <c r="K2769" s="3">
        <v>43677</v>
      </c>
      <c r="L2769" s="2">
        <v>0</v>
      </c>
      <c r="M2769" s="2" t="s">
        <v>28</v>
      </c>
      <c r="N2769" s="2">
        <v>30</v>
      </c>
      <c r="O2769" s="2">
        <v>22.67</v>
      </c>
      <c r="P2769" s="2">
        <v>30.42</v>
      </c>
      <c r="Q2769" s="2">
        <v>86.64</v>
      </c>
      <c r="R2769" s="2">
        <v>193.04</v>
      </c>
      <c r="S2769" s="2">
        <v>193.04</v>
      </c>
      <c r="T2769" s="2">
        <v>23.25</v>
      </c>
      <c r="U2769" s="2">
        <v>239</v>
      </c>
      <c r="V2769" s="2" t="s">
        <v>28</v>
      </c>
      <c r="X2769" s="2"/>
      <c r="Y2769" s="2"/>
    </row>
    <row r="2770" spans="1:26" x14ac:dyDescent="0.25">
      <c r="A2770">
        <v>2769</v>
      </c>
      <c r="B2770" t="s">
        <v>2790</v>
      </c>
      <c r="C2770" s="1">
        <v>24104</v>
      </c>
      <c r="D2770" t="s">
        <v>23</v>
      </c>
      <c r="E2770" s="2" t="s">
        <v>772</v>
      </c>
      <c r="F2770" s="2" t="s">
        <v>34</v>
      </c>
      <c r="G2770" s="2" t="s">
        <v>26</v>
      </c>
      <c r="H2770" s="3">
        <v>33543</v>
      </c>
      <c r="I2770" s="2">
        <v>1991</v>
      </c>
      <c r="J2770" s="2">
        <v>1997</v>
      </c>
      <c r="K2770" s="3">
        <v>43677</v>
      </c>
      <c r="L2770" s="2">
        <v>0</v>
      </c>
      <c r="M2770" s="2" t="s">
        <v>28</v>
      </c>
      <c r="N2770" s="2">
        <v>53</v>
      </c>
      <c r="O2770" s="2">
        <v>25.84</v>
      </c>
      <c r="P2770" s="2">
        <v>53.59</v>
      </c>
      <c r="Q2770" s="2">
        <v>90.72</v>
      </c>
      <c r="R2770" s="2">
        <v>193.04</v>
      </c>
      <c r="S2770" s="2">
        <v>193.04</v>
      </c>
      <c r="T2770" s="2">
        <v>24.34</v>
      </c>
      <c r="U2770" s="2">
        <v>119</v>
      </c>
      <c r="V2770" s="2" t="s">
        <v>28</v>
      </c>
      <c r="X2770" s="2"/>
      <c r="Y2770" s="2"/>
    </row>
    <row r="2771" spans="1:26" x14ac:dyDescent="0.25">
      <c r="A2771">
        <v>2770</v>
      </c>
      <c r="B2771" t="s">
        <v>2791</v>
      </c>
      <c r="C2771" s="1">
        <v>33241</v>
      </c>
      <c r="D2771" t="s">
        <v>23</v>
      </c>
      <c r="E2771" s="2" t="s">
        <v>1363</v>
      </c>
      <c r="F2771" s="2" t="s">
        <v>34</v>
      </c>
      <c r="G2771" s="2" t="s">
        <v>26</v>
      </c>
      <c r="H2771" s="3">
        <v>40848</v>
      </c>
      <c r="I2771" s="2">
        <v>2011</v>
      </c>
      <c r="J2771" s="2">
        <v>2015</v>
      </c>
      <c r="K2771" s="3">
        <v>43677</v>
      </c>
      <c r="L2771" s="2">
        <v>0</v>
      </c>
      <c r="M2771" s="2" t="s">
        <v>28</v>
      </c>
      <c r="N2771" s="2">
        <v>28</v>
      </c>
      <c r="O2771" s="2">
        <v>20.83</v>
      </c>
      <c r="P2771" s="2">
        <v>28.57</v>
      </c>
      <c r="Q2771" s="2">
        <v>86.18</v>
      </c>
      <c r="R2771" s="2">
        <v>193.04</v>
      </c>
      <c r="S2771" s="2">
        <v>193.04</v>
      </c>
      <c r="T2771" s="2">
        <v>23.13</v>
      </c>
      <c r="U2771" s="2">
        <v>126</v>
      </c>
      <c r="V2771" s="2" t="s">
        <v>28</v>
      </c>
      <c r="X2771" s="2"/>
      <c r="Y2771" s="2"/>
    </row>
    <row r="2772" spans="1:26" x14ac:dyDescent="0.25">
      <c r="A2772">
        <v>2771</v>
      </c>
      <c r="B2772" t="s">
        <v>2792</v>
      </c>
      <c r="C2772" s="1">
        <v>24700</v>
      </c>
      <c r="D2772" t="s">
        <v>23</v>
      </c>
      <c r="E2772" s="2" t="s">
        <v>1363</v>
      </c>
      <c r="F2772" s="2" t="s">
        <v>34</v>
      </c>
      <c r="G2772" s="2" t="s">
        <v>26</v>
      </c>
      <c r="H2772" s="3">
        <v>32813</v>
      </c>
      <c r="I2772" s="2">
        <v>1989</v>
      </c>
      <c r="J2772" s="2">
        <v>1990</v>
      </c>
      <c r="K2772" s="3">
        <v>43677</v>
      </c>
      <c r="L2772" s="2">
        <v>0</v>
      </c>
      <c r="M2772" s="2" t="s">
        <v>28</v>
      </c>
      <c r="N2772" s="2">
        <v>51</v>
      </c>
      <c r="O2772" s="2">
        <v>22.21</v>
      </c>
      <c r="P2772" s="2">
        <v>51.96</v>
      </c>
      <c r="Q2772" s="2">
        <v>88.45</v>
      </c>
      <c r="R2772" s="2">
        <v>193.04</v>
      </c>
      <c r="S2772" s="2">
        <v>193.04</v>
      </c>
      <c r="T2772" s="2">
        <v>23.74</v>
      </c>
      <c r="U2772" s="2">
        <v>36</v>
      </c>
      <c r="V2772" s="2" t="s">
        <v>28</v>
      </c>
      <c r="X2772" s="2"/>
      <c r="Y2772" s="2"/>
    </row>
    <row r="2773" spans="1:26" x14ac:dyDescent="0.25">
      <c r="A2773">
        <v>2772</v>
      </c>
      <c r="B2773" t="s">
        <v>2793</v>
      </c>
      <c r="C2773" s="1">
        <v>15418</v>
      </c>
      <c r="D2773" t="s">
        <v>23</v>
      </c>
      <c r="E2773" s="2" t="s">
        <v>772</v>
      </c>
      <c r="F2773" s="2" t="s">
        <v>34</v>
      </c>
      <c r="G2773" s="2" t="s">
        <v>30</v>
      </c>
      <c r="H2773" s="3">
        <v>23682</v>
      </c>
      <c r="I2773" s="2">
        <v>1964</v>
      </c>
      <c r="J2773" s="2">
        <v>1976</v>
      </c>
      <c r="K2773" s="3">
        <v>43677</v>
      </c>
      <c r="L2773" s="2">
        <v>0</v>
      </c>
      <c r="M2773" s="2" t="s">
        <v>28</v>
      </c>
      <c r="N2773" s="2">
        <v>77</v>
      </c>
      <c r="O2773" s="2">
        <v>22.63</v>
      </c>
      <c r="P2773" s="2">
        <v>77.37</v>
      </c>
      <c r="Q2773" s="2">
        <v>86.18</v>
      </c>
      <c r="R2773" s="2">
        <v>193.04</v>
      </c>
      <c r="S2773" s="2">
        <v>193.04</v>
      </c>
      <c r="T2773" s="2">
        <v>23.13</v>
      </c>
      <c r="U2773" s="2">
        <v>804</v>
      </c>
      <c r="V2773" s="2" t="s">
        <v>28</v>
      </c>
      <c r="X2773" s="2"/>
      <c r="Y2773" s="2"/>
    </row>
    <row r="2774" spans="1:26" x14ac:dyDescent="0.25">
      <c r="A2774">
        <v>2773</v>
      </c>
      <c r="B2774" t="s">
        <v>2794</v>
      </c>
      <c r="C2774" s="1">
        <v>29065</v>
      </c>
      <c r="D2774" t="s">
        <v>23</v>
      </c>
      <c r="E2774" s="2" t="s">
        <v>1363</v>
      </c>
      <c r="F2774" s="2" t="s">
        <v>34</v>
      </c>
      <c r="G2774" s="2" t="s">
        <v>26</v>
      </c>
      <c r="H2774" s="3">
        <v>37561</v>
      </c>
      <c r="I2774" s="2">
        <v>2002</v>
      </c>
      <c r="J2774" s="2">
        <v>2010</v>
      </c>
      <c r="K2774" s="3">
        <v>43677</v>
      </c>
      <c r="L2774" s="2">
        <v>0</v>
      </c>
      <c r="M2774" s="2" t="s">
        <v>28</v>
      </c>
      <c r="N2774" s="2">
        <v>40</v>
      </c>
      <c r="O2774" s="2">
        <v>23.26</v>
      </c>
      <c r="P2774" s="2">
        <v>40.01</v>
      </c>
      <c r="Q2774" s="2">
        <v>86.18</v>
      </c>
      <c r="R2774" s="2">
        <v>193.04</v>
      </c>
      <c r="S2774" s="2">
        <v>193.04</v>
      </c>
      <c r="T2774" s="2">
        <v>23.13</v>
      </c>
      <c r="U2774" s="2">
        <v>487</v>
      </c>
      <c r="V2774" s="2" t="s">
        <v>28</v>
      </c>
      <c r="X2774" s="2"/>
      <c r="Y2774" s="2"/>
    </row>
    <row r="2775" spans="1:26" x14ac:dyDescent="0.25">
      <c r="A2775">
        <v>2774</v>
      </c>
      <c r="B2775" t="s">
        <v>2795</v>
      </c>
      <c r="C2775" s="1">
        <v>30958</v>
      </c>
      <c r="D2775" t="s">
        <v>23</v>
      </c>
      <c r="E2775" s="2" t="s">
        <v>1363</v>
      </c>
      <c r="F2775" s="2" t="s">
        <v>34</v>
      </c>
      <c r="G2775" s="2" t="s">
        <v>26</v>
      </c>
      <c r="H2775" s="3">
        <v>40483</v>
      </c>
      <c r="I2775" s="2">
        <v>2010</v>
      </c>
      <c r="J2775" s="2">
        <v>2017</v>
      </c>
      <c r="K2775" s="3">
        <v>43677</v>
      </c>
      <c r="L2775" s="2">
        <v>0</v>
      </c>
      <c r="M2775" s="2" t="s">
        <v>28</v>
      </c>
      <c r="N2775" s="2">
        <v>34</v>
      </c>
      <c r="O2775" s="2">
        <v>26.08</v>
      </c>
      <c r="P2775" s="2">
        <v>34.82</v>
      </c>
      <c r="Q2775" s="2">
        <v>95.25</v>
      </c>
      <c r="R2775" s="2">
        <v>193.04</v>
      </c>
      <c r="S2775" s="2">
        <v>193.04</v>
      </c>
      <c r="T2775" s="2">
        <v>25.56</v>
      </c>
      <c r="U2775" s="2">
        <v>309</v>
      </c>
      <c r="V2775" s="2" t="s">
        <v>28</v>
      </c>
      <c r="X2775" s="2"/>
      <c r="Y2775" s="2"/>
    </row>
    <row r="2776" spans="1:26" x14ac:dyDescent="0.25">
      <c r="A2776">
        <v>2775</v>
      </c>
      <c r="B2776" t="s">
        <v>2796</v>
      </c>
      <c r="C2776" s="1">
        <v>31353</v>
      </c>
      <c r="D2776" t="s">
        <v>23</v>
      </c>
      <c r="E2776" s="2" t="s">
        <v>1363</v>
      </c>
      <c r="F2776" s="2" t="s">
        <v>34</v>
      </c>
      <c r="G2776" s="2" t="s">
        <v>26</v>
      </c>
      <c r="H2776" s="3">
        <v>39753</v>
      </c>
      <c r="I2776" s="2">
        <v>2008</v>
      </c>
      <c r="J2776" s="2">
        <v>2009</v>
      </c>
      <c r="K2776" s="3">
        <v>43677</v>
      </c>
      <c r="L2776" s="2">
        <v>0</v>
      </c>
      <c r="M2776" s="2" t="s">
        <v>28</v>
      </c>
      <c r="N2776" s="2">
        <v>33</v>
      </c>
      <c r="O2776" s="2">
        <v>23</v>
      </c>
      <c r="P2776" s="2">
        <v>33.74</v>
      </c>
      <c r="Q2776" s="2">
        <v>90.72</v>
      </c>
      <c r="R2776" s="2">
        <v>193.04</v>
      </c>
      <c r="S2776" s="2">
        <v>193.04</v>
      </c>
      <c r="T2776" s="2">
        <v>24.34</v>
      </c>
      <c r="U2776" s="2">
        <v>13</v>
      </c>
      <c r="V2776" s="2" t="s">
        <v>28</v>
      </c>
      <c r="X2776" s="2"/>
      <c r="Y2776" s="2"/>
    </row>
    <row r="2777" spans="1:26" x14ac:dyDescent="0.25">
      <c r="A2777">
        <v>2776</v>
      </c>
      <c r="B2777" t="s">
        <v>2797</v>
      </c>
      <c r="C2777" s="1">
        <v>24634</v>
      </c>
      <c r="D2777" t="s">
        <v>23</v>
      </c>
      <c r="E2777" s="2" t="s">
        <v>1363</v>
      </c>
      <c r="F2777" s="2" t="s">
        <v>34</v>
      </c>
      <c r="G2777" s="2" t="s">
        <v>26</v>
      </c>
      <c r="H2777" s="3">
        <v>33909</v>
      </c>
      <c r="I2777" s="2">
        <v>1992</v>
      </c>
      <c r="J2777" s="2">
        <v>1993</v>
      </c>
      <c r="K2777" s="3">
        <v>43677</v>
      </c>
      <c r="L2777" s="2">
        <v>0</v>
      </c>
      <c r="M2777" s="2" t="s">
        <v>28</v>
      </c>
      <c r="N2777" s="2">
        <v>52</v>
      </c>
      <c r="O2777" s="2">
        <v>25.39</v>
      </c>
      <c r="P2777" s="2">
        <v>52.14</v>
      </c>
      <c r="Q2777" s="2">
        <v>90.72</v>
      </c>
      <c r="R2777" s="2">
        <v>193.04</v>
      </c>
      <c r="S2777" s="2">
        <v>193.04</v>
      </c>
      <c r="T2777" s="2">
        <v>24.34</v>
      </c>
      <c r="U2777" s="2">
        <v>33</v>
      </c>
      <c r="V2777" s="2" t="s">
        <v>28</v>
      </c>
      <c r="X2777" s="2"/>
      <c r="Y2777" s="2"/>
    </row>
    <row r="2778" spans="1:26" x14ac:dyDescent="0.25">
      <c r="A2778">
        <v>2777</v>
      </c>
      <c r="B2778" t="s">
        <v>2798</v>
      </c>
      <c r="C2778" s="1">
        <v>17900</v>
      </c>
      <c r="D2778" t="s">
        <v>23</v>
      </c>
      <c r="E2778" s="2" t="s">
        <v>772</v>
      </c>
      <c r="F2778" s="2" t="s">
        <v>34</v>
      </c>
      <c r="G2778" s="2" t="s">
        <v>30</v>
      </c>
      <c r="H2778" s="3">
        <v>26238</v>
      </c>
      <c r="I2778" s="2">
        <v>1971</v>
      </c>
      <c r="J2778" s="2">
        <v>1982</v>
      </c>
      <c r="K2778" s="3">
        <v>43677</v>
      </c>
      <c r="L2778" s="2">
        <v>0</v>
      </c>
      <c r="M2778" s="2" t="s">
        <v>28</v>
      </c>
      <c r="N2778" s="2">
        <v>70</v>
      </c>
      <c r="O2778" s="2">
        <v>22.83</v>
      </c>
      <c r="P2778" s="2">
        <v>70.569999999999993</v>
      </c>
      <c r="Q2778" s="2">
        <v>90.72</v>
      </c>
      <c r="R2778" s="2">
        <v>193.04</v>
      </c>
      <c r="S2778" s="2">
        <v>193.04</v>
      </c>
      <c r="T2778" s="2">
        <v>24.34</v>
      </c>
      <c r="U2778" s="2">
        <v>837</v>
      </c>
      <c r="V2778" s="2" t="s">
        <v>28</v>
      </c>
      <c r="X2778" s="2"/>
      <c r="Y2778" s="2"/>
    </row>
    <row r="2779" spans="1:26" x14ac:dyDescent="0.25">
      <c r="A2779">
        <v>2778</v>
      </c>
      <c r="B2779" t="s">
        <v>2799</v>
      </c>
      <c r="C2779" s="1">
        <v>11528</v>
      </c>
      <c r="D2779" t="s">
        <v>23</v>
      </c>
      <c r="E2779" s="2" t="s">
        <v>1363</v>
      </c>
      <c r="F2779" s="2" t="s">
        <v>34</v>
      </c>
      <c r="G2779" s="2" t="s">
        <v>30</v>
      </c>
      <c r="H2779" s="3">
        <v>20394</v>
      </c>
      <c r="I2779" s="2">
        <v>1955</v>
      </c>
      <c r="J2779" s="2">
        <v>1962</v>
      </c>
      <c r="K2779" s="3">
        <v>40609</v>
      </c>
      <c r="L2779" s="2">
        <v>1</v>
      </c>
      <c r="M2779" s="2" t="s">
        <v>27</v>
      </c>
      <c r="N2779" s="2">
        <v>79</v>
      </c>
      <c r="O2779" s="2">
        <v>24.27</v>
      </c>
      <c r="P2779" s="2">
        <v>79.62</v>
      </c>
      <c r="Q2779" s="2">
        <v>86.18</v>
      </c>
      <c r="R2779" s="2">
        <v>193.04</v>
      </c>
      <c r="S2779" s="2">
        <v>193.04</v>
      </c>
      <c r="T2779" s="2">
        <v>23.13</v>
      </c>
      <c r="U2779" s="2">
        <v>411</v>
      </c>
      <c r="V2779" s="2" t="s">
        <v>28</v>
      </c>
      <c r="X2779" s="2" t="s">
        <v>4645</v>
      </c>
      <c r="Y2779" s="2" t="s">
        <v>4401</v>
      </c>
      <c r="Z2779" s="2" t="s">
        <v>4469</v>
      </c>
    </row>
    <row r="2780" spans="1:26" x14ac:dyDescent="0.25">
      <c r="A2780">
        <v>2779</v>
      </c>
      <c r="B2780" t="s">
        <v>2800</v>
      </c>
      <c r="C2780" s="1">
        <v>8996</v>
      </c>
      <c r="D2780" t="s">
        <v>23</v>
      </c>
      <c r="E2780" s="2" t="s">
        <v>169</v>
      </c>
      <c r="F2780" s="2" t="s">
        <v>34</v>
      </c>
      <c r="G2780" s="2" t="s">
        <v>30</v>
      </c>
      <c r="H2780" s="3">
        <v>17472</v>
      </c>
      <c r="I2780" s="2">
        <v>1947</v>
      </c>
      <c r="J2780" s="2">
        <v>1952</v>
      </c>
      <c r="K2780" s="3">
        <v>38672</v>
      </c>
      <c r="L2780" s="2">
        <v>1</v>
      </c>
      <c r="M2780" s="2" t="s">
        <v>27</v>
      </c>
      <c r="N2780" s="2">
        <v>81</v>
      </c>
      <c r="O2780" s="2">
        <v>23.21</v>
      </c>
      <c r="P2780" s="2">
        <v>81.25</v>
      </c>
      <c r="Q2780" s="2">
        <v>83.91</v>
      </c>
      <c r="R2780" s="2">
        <v>193.04</v>
      </c>
      <c r="S2780" s="2">
        <v>193.04</v>
      </c>
      <c r="T2780" s="2">
        <v>22.52</v>
      </c>
      <c r="U2780" s="2">
        <v>201</v>
      </c>
      <c r="V2780" s="2" t="s">
        <v>28</v>
      </c>
      <c r="W2780" s="2" t="s">
        <v>4395</v>
      </c>
      <c r="X2780" s="2" t="s">
        <v>4395</v>
      </c>
      <c r="Y2780" s="2" t="s">
        <v>4421</v>
      </c>
      <c r="Z2780" s="2" t="s">
        <v>4435</v>
      </c>
    </row>
    <row r="2781" spans="1:26" x14ac:dyDescent="0.25">
      <c r="A2781">
        <v>2780</v>
      </c>
      <c r="B2781" t="s">
        <v>2801</v>
      </c>
      <c r="C2781" s="1">
        <v>9888</v>
      </c>
      <c r="D2781" t="s">
        <v>23</v>
      </c>
      <c r="E2781" s="2" t="s">
        <v>169</v>
      </c>
      <c r="F2781" s="2" t="s">
        <v>34</v>
      </c>
      <c r="G2781" s="2" t="s">
        <v>30</v>
      </c>
      <c r="H2781" s="3">
        <v>17472</v>
      </c>
      <c r="I2781" s="2">
        <v>1947</v>
      </c>
      <c r="J2781" s="2">
        <v>1949</v>
      </c>
      <c r="K2781" s="3">
        <v>39710</v>
      </c>
      <c r="L2781" s="2">
        <v>1</v>
      </c>
      <c r="M2781" s="2" t="s">
        <v>27</v>
      </c>
      <c r="N2781" s="2">
        <v>81</v>
      </c>
      <c r="O2781" s="2">
        <v>20.76</v>
      </c>
      <c r="P2781" s="2">
        <v>81.650000000000006</v>
      </c>
      <c r="Q2781" s="2">
        <v>86.18</v>
      </c>
      <c r="R2781" s="2">
        <v>193.04</v>
      </c>
      <c r="S2781" s="2">
        <v>193.04</v>
      </c>
      <c r="T2781" s="2">
        <v>23.13</v>
      </c>
      <c r="U2781" s="2">
        <v>46</v>
      </c>
      <c r="V2781" s="2" t="s">
        <v>28</v>
      </c>
      <c r="W2781" s="2" t="s">
        <v>4399</v>
      </c>
      <c r="X2781" s="2" t="s">
        <v>4645</v>
      </c>
      <c r="Y2781" s="2" t="s">
        <v>4401</v>
      </c>
      <c r="Z2781" s="2" t="s">
        <v>4469</v>
      </c>
    </row>
    <row r="2782" spans="1:26" x14ac:dyDescent="0.25">
      <c r="A2782">
        <v>2781</v>
      </c>
      <c r="B2782" t="s">
        <v>2802</v>
      </c>
      <c r="C2782" s="1">
        <v>33728</v>
      </c>
      <c r="D2782" t="s">
        <v>85</v>
      </c>
      <c r="E2782" s="2" t="s">
        <v>1363</v>
      </c>
      <c r="F2782" s="2" t="s">
        <v>34</v>
      </c>
      <c r="G2782" s="2" t="s">
        <v>26</v>
      </c>
      <c r="H2782" s="3">
        <v>41579</v>
      </c>
      <c r="I2782" s="2">
        <v>2013</v>
      </c>
      <c r="J2782" s="2">
        <v>2020</v>
      </c>
      <c r="K2782" s="3">
        <v>43677</v>
      </c>
      <c r="L2782" s="2">
        <v>0</v>
      </c>
      <c r="M2782" s="2" t="s">
        <v>28</v>
      </c>
      <c r="N2782" s="2">
        <v>27</v>
      </c>
      <c r="O2782" s="2">
        <v>21.49</v>
      </c>
      <c r="P2782" s="2">
        <v>27.24</v>
      </c>
      <c r="Q2782" s="2">
        <v>95.25</v>
      </c>
      <c r="R2782" s="2">
        <v>193.04</v>
      </c>
      <c r="S2782" s="2">
        <v>193.04</v>
      </c>
      <c r="T2782" s="2">
        <v>25.56</v>
      </c>
      <c r="U2782" s="2">
        <v>140</v>
      </c>
      <c r="V2782" s="2" t="s">
        <v>28</v>
      </c>
      <c r="X2782" s="2"/>
      <c r="Y2782" s="2"/>
    </row>
    <row r="2783" spans="1:26" x14ac:dyDescent="0.25">
      <c r="A2783">
        <v>2782</v>
      </c>
      <c r="B2783" t="s">
        <v>2803</v>
      </c>
      <c r="C2783" s="1">
        <v>24990</v>
      </c>
      <c r="D2783" t="s">
        <v>23</v>
      </c>
      <c r="E2783" s="2" t="s">
        <v>1363</v>
      </c>
      <c r="F2783" s="2" t="s">
        <v>34</v>
      </c>
      <c r="G2783" s="2" t="s">
        <v>26</v>
      </c>
      <c r="H2783" s="3">
        <v>33178</v>
      </c>
      <c r="I2783" s="2">
        <v>1990</v>
      </c>
      <c r="J2783" s="2">
        <v>1998</v>
      </c>
      <c r="K2783" s="3">
        <v>43677</v>
      </c>
      <c r="L2783" s="2">
        <v>0</v>
      </c>
      <c r="M2783" s="2" t="s">
        <v>28</v>
      </c>
      <c r="N2783" s="2">
        <v>51</v>
      </c>
      <c r="O2783" s="2">
        <v>22.42</v>
      </c>
      <c r="P2783" s="2">
        <v>51.16</v>
      </c>
      <c r="Q2783" s="2">
        <v>95.25</v>
      </c>
      <c r="R2783" s="2">
        <v>193.04</v>
      </c>
      <c r="S2783" s="2">
        <v>193.04</v>
      </c>
      <c r="T2783" s="2">
        <v>25.56</v>
      </c>
      <c r="U2783" s="2">
        <v>118</v>
      </c>
      <c r="V2783" s="2" t="s">
        <v>28</v>
      </c>
      <c r="X2783" s="2"/>
      <c r="Y2783" s="2"/>
    </row>
    <row r="2784" spans="1:26" x14ac:dyDescent="0.25">
      <c r="A2784">
        <v>2783</v>
      </c>
      <c r="B2784" t="s">
        <v>2804</v>
      </c>
      <c r="C2784" s="1">
        <v>26660</v>
      </c>
      <c r="D2784" t="s">
        <v>23</v>
      </c>
      <c r="E2784" s="2" t="s">
        <v>1363</v>
      </c>
      <c r="F2784" s="2" t="s">
        <v>34</v>
      </c>
      <c r="G2784" s="2" t="s">
        <v>26</v>
      </c>
      <c r="H2784" s="3">
        <v>35735</v>
      </c>
      <c r="I2784" s="2">
        <v>1997</v>
      </c>
      <c r="J2784" s="2">
        <v>2010</v>
      </c>
      <c r="K2784" s="3">
        <v>43677</v>
      </c>
      <c r="L2784" s="2">
        <v>0</v>
      </c>
      <c r="M2784" s="2" t="s">
        <v>28</v>
      </c>
      <c r="N2784" s="2">
        <v>46</v>
      </c>
      <c r="O2784" s="2">
        <v>24.85</v>
      </c>
      <c r="P2784" s="2">
        <v>46.59</v>
      </c>
      <c r="Q2784" s="2">
        <v>88.45</v>
      </c>
      <c r="R2784" s="2">
        <v>193.04</v>
      </c>
      <c r="S2784" s="2">
        <v>193.04</v>
      </c>
      <c r="T2784" s="2">
        <v>23.74</v>
      </c>
      <c r="U2784" s="2">
        <v>662</v>
      </c>
      <c r="V2784" s="2" t="s">
        <v>28</v>
      </c>
      <c r="X2784" s="2"/>
      <c r="Y2784" s="2"/>
    </row>
    <row r="2785" spans="1:26" x14ac:dyDescent="0.25">
      <c r="A2785">
        <v>2784</v>
      </c>
      <c r="B2785" t="s">
        <v>2805</v>
      </c>
      <c r="C2785" s="1">
        <v>29525</v>
      </c>
      <c r="D2785" t="s">
        <v>23</v>
      </c>
      <c r="E2785" s="2" t="s">
        <v>1363</v>
      </c>
      <c r="F2785" s="2" t="s">
        <v>34</v>
      </c>
      <c r="G2785" s="2" t="s">
        <v>26</v>
      </c>
      <c r="H2785" s="3">
        <v>38657</v>
      </c>
      <c r="I2785" s="2">
        <v>2005</v>
      </c>
      <c r="J2785" s="2">
        <v>2008</v>
      </c>
      <c r="K2785" s="3">
        <v>43677</v>
      </c>
      <c r="L2785" s="2">
        <v>0</v>
      </c>
      <c r="M2785" s="2" t="s">
        <v>28</v>
      </c>
      <c r="N2785" s="2">
        <v>38</v>
      </c>
      <c r="O2785" s="2">
        <v>25</v>
      </c>
      <c r="P2785" s="2">
        <v>38.75</v>
      </c>
      <c r="Q2785" s="2">
        <v>90.72</v>
      </c>
      <c r="R2785" s="2">
        <v>193.04</v>
      </c>
      <c r="S2785" s="2">
        <v>193.04</v>
      </c>
      <c r="T2785" s="2">
        <v>24.34</v>
      </c>
      <c r="U2785" s="2">
        <v>54</v>
      </c>
      <c r="V2785" s="2" t="s">
        <v>28</v>
      </c>
      <c r="X2785" s="2"/>
      <c r="Y2785" s="2"/>
    </row>
    <row r="2786" spans="1:26" x14ac:dyDescent="0.25">
      <c r="A2786">
        <v>2785</v>
      </c>
      <c r="B2786" t="s">
        <v>2806</v>
      </c>
      <c r="C2786" s="1">
        <v>11909</v>
      </c>
      <c r="D2786" t="s">
        <v>23</v>
      </c>
      <c r="E2786" s="2" t="s">
        <v>280</v>
      </c>
      <c r="F2786" s="2" t="s">
        <v>34</v>
      </c>
      <c r="G2786" s="2" t="s">
        <v>30</v>
      </c>
      <c r="H2786" s="3">
        <v>20029</v>
      </c>
      <c r="I2786" s="2">
        <v>1954</v>
      </c>
      <c r="J2786" s="2">
        <v>1960</v>
      </c>
      <c r="K2786" s="3">
        <v>43677</v>
      </c>
      <c r="L2786" s="2">
        <v>0</v>
      </c>
      <c r="M2786" s="2" t="s">
        <v>28</v>
      </c>
      <c r="N2786" s="2">
        <v>86</v>
      </c>
      <c r="O2786" s="2">
        <v>22.23</v>
      </c>
      <c r="P2786" s="2">
        <v>86.98</v>
      </c>
      <c r="Q2786" s="2">
        <v>92.99</v>
      </c>
      <c r="R2786" s="2">
        <v>193.04</v>
      </c>
      <c r="S2786" s="2">
        <v>193.04</v>
      </c>
      <c r="T2786" s="2">
        <v>24.95</v>
      </c>
      <c r="U2786" s="2">
        <v>324</v>
      </c>
      <c r="V2786" s="2" t="s">
        <v>28</v>
      </c>
      <c r="X2786" s="2"/>
      <c r="Y2786" s="2"/>
    </row>
    <row r="2787" spans="1:26" x14ac:dyDescent="0.25">
      <c r="A2787">
        <v>2786</v>
      </c>
      <c r="B2787" t="s">
        <v>2807</v>
      </c>
      <c r="C2787" s="1">
        <v>7928</v>
      </c>
      <c r="D2787" t="s">
        <v>23</v>
      </c>
      <c r="E2787" s="2" t="s">
        <v>121</v>
      </c>
      <c r="F2787" s="2" t="s">
        <v>34</v>
      </c>
      <c r="G2787" s="2" t="s">
        <v>30</v>
      </c>
      <c r="H2787" s="3">
        <v>17107</v>
      </c>
      <c r="I2787" s="2">
        <v>1946</v>
      </c>
      <c r="J2787" s="2">
        <v>1949</v>
      </c>
      <c r="K2787" s="3">
        <v>41352</v>
      </c>
      <c r="L2787" s="2">
        <v>1</v>
      </c>
      <c r="M2787" s="2" t="s">
        <v>27</v>
      </c>
      <c r="N2787" s="2">
        <v>91</v>
      </c>
      <c r="O2787" s="2">
        <v>25.13</v>
      </c>
      <c r="P2787" s="2">
        <v>91.51</v>
      </c>
      <c r="Q2787" s="2">
        <v>81.650000000000006</v>
      </c>
      <c r="R2787" s="2">
        <v>193.04</v>
      </c>
      <c r="S2787" s="2">
        <v>193.04</v>
      </c>
      <c r="T2787" s="2">
        <v>21.91</v>
      </c>
      <c r="U2787" s="2">
        <v>148</v>
      </c>
      <c r="V2787" s="2" t="s">
        <v>28</v>
      </c>
      <c r="W2787" s="2" t="s">
        <v>4395</v>
      </c>
      <c r="X2787" s="2" t="s">
        <v>4703</v>
      </c>
      <c r="Y2787" s="2" t="s">
        <v>4456</v>
      </c>
      <c r="Z2787" s="2" t="s">
        <v>4435</v>
      </c>
    </row>
    <row r="2788" spans="1:26" x14ac:dyDescent="0.25">
      <c r="A2788">
        <v>2787</v>
      </c>
      <c r="B2788" t="s">
        <v>2808</v>
      </c>
      <c r="C2788" s="1">
        <v>29738</v>
      </c>
      <c r="D2788" t="s">
        <v>23</v>
      </c>
      <c r="E2788" s="2" t="s">
        <v>1363</v>
      </c>
      <c r="F2788" s="2" t="s">
        <v>34</v>
      </c>
      <c r="G2788" s="2" t="s">
        <v>26</v>
      </c>
      <c r="H2788" s="3">
        <v>37561</v>
      </c>
      <c r="I2788" s="2">
        <v>2002</v>
      </c>
      <c r="J2788" s="2">
        <v>2008</v>
      </c>
      <c r="K2788" s="3">
        <v>43677</v>
      </c>
      <c r="L2788" s="2">
        <v>0</v>
      </c>
      <c r="M2788" s="2" t="s">
        <v>28</v>
      </c>
      <c r="N2788" s="2">
        <v>38</v>
      </c>
      <c r="O2788" s="2">
        <v>21.42</v>
      </c>
      <c r="P2788" s="2">
        <v>38.159999999999997</v>
      </c>
      <c r="Q2788" s="2">
        <v>86.18</v>
      </c>
      <c r="R2788" s="2">
        <v>193.04</v>
      </c>
      <c r="S2788" s="2">
        <v>193.04</v>
      </c>
      <c r="T2788" s="2">
        <v>23.13</v>
      </c>
      <c r="U2788" s="2">
        <v>274</v>
      </c>
      <c r="V2788" s="2" t="s">
        <v>28</v>
      </c>
      <c r="X2788" s="2"/>
      <c r="Y2788" s="2"/>
    </row>
    <row r="2789" spans="1:26" x14ac:dyDescent="0.25">
      <c r="A2789">
        <v>2788</v>
      </c>
      <c r="B2789" t="s">
        <v>2809</v>
      </c>
      <c r="C2789" s="1">
        <v>9821</v>
      </c>
      <c r="D2789" t="s">
        <v>23</v>
      </c>
      <c r="E2789" s="2" t="s">
        <v>772</v>
      </c>
      <c r="F2789" s="2" t="s">
        <v>34</v>
      </c>
      <c r="G2789" s="2" t="s">
        <v>30</v>
      </c>
      <c r="H2789" s="3">
        <v>18203</v>
      </c>
      <c r="I2789" s="2">
        <v>1949</v>
      </c>
      <c r="J2789" s="2">
        <v>1953</v>
      </c>
      <c r="K2789" s="3">
        <v>39871</v>
      </c>
      <c r="L2789" s="2">
        <v>1</v>
      </c>
      <c r="M2789" s="2" t="s">
        <v>27</v>
      </c>
      <c r="N2789" s="2">
        <v>82</v>
      </c>
      <c r="O2789" s="2">
        <v>22.95</v>
      </c>
      <c r="P2789" s="2">
        <v>82.27</v>
      </c>
      <c r="Q2789" s="2">
        <v>78.92</v>
      </c>
      <c r="R2789" s="2">
        <v>193.04</v>
      </c>
      <c r="S2789" s="2">
        <v>193.04</v>
      </c>
      <c r="T2789" s="2">
        <v>21.18</v>
      </c>
      <c r="U2789" s="2">
        <v>120</v>
      </c>
      <c r="V2789" s="2" t="s">
        <v>28</v>
      </c>
      <c r="W2789" s="2" t="s">
        <v>4399</v>
      </c>
      <c r="X2789" s="2" t="s">
        <v>4645</v>
      </c>
      <c r="Y2789" s="2" t="s">
        <v>4401</v>
      </c>
      <c r="Z2789" s="2" t="s">
        <v>4469</v>
      </c>
    </row>
    <row r="2790" spans="1:26" x14ac:dyDescent="0.25">
      <c r="A2790">
        <v>2789</v>
      </c>
      <c r="B2790" t="s">
        <v>2810</v>
      </c>
      <c r="C2790" s="1">
        <v>34387</v>
      </c>
      <c r="D2790" t="s">
        <v>85</v>
      </c>
      <c r="E2790" s="2" t="s">
        <v>1363</v>
      </c>
      <c r="F2790" s="2" t="s">
        <v>34</v>
      </c>
      <c r="G2790" s="2" t="s">
        <v>26</v>
      </c>
      <c r="H2790" s="3">
        <v>41944</v>
      </c>
      <c r="I2790" s="2">
        <v>2014</v>
      </c>
      <c r="J2790" s="2">
        <v>2020</v>
      </c>
      <c r="K2790" s="3">
        <v>43677</v>
      </c>
      <c r="L2790" s="2">
        <v>0</v>
      </c>
      <c r="M2790" s="2" t="s">
        <v>28</v>
      </c>
      <c r="N2790" s="2">
        <v>25</v>
      </c>
      <c r="O2790" s="2">
        <v>20.69</v>
      </c>
      <c r="P2790" s="2">
        <v>25.43</v>
      </c>
      <c r="Q2790" s="2">
        <v>83.91</v>
      </c>
      <c r="R2790" s="2">
        <v>193.04</v>
      </c>
      <c r="S2790" s="2">
        <v>193.04</v>
      </c>
      <c r="T2790" s="2">
        <v>22.52</v>
      </c>
      <c r="U2790" s="2">
        <v>70</v>
      </c>
      <c r="V2790" s="2" t="s">
        <v>28</v>
      </c>
      <c r="X2790" s="2"/>
      <c r="Y2790" s="2"/>
    </row>
    <row r="2791" spans="1:26" x14ac:dyDescent="0.25">
      <c r="A2791">
        <v>2790</v>
      </c>
      <c r="B2791" t="s">
        <v>2811</v>
      </c>
      <c r="C2791" s="1">
        <v>25042</v>
      </c>
      <c r="D2791" t="s">
        <v>23</v>
      </c>
      <c r="E2791" s="2" t="s">
        <v>1363</v>
      </c>
      <c r="F2791" s="2" t="s">
        <v>34</v>
      </c>
      <c r="G2791" s="2" t="s">
        <v>26</v>
      </c>
      <c r="H2791" s="3">
        <v>33178</v>
      </c>
      <c r="I2791" s="2">
        <v>1990</v>
      </c>
      <c r="J2791" s="2">
        <v>2007</v>
      </c>
      <c r="K2791" s="3">
        <v>43677</v>
      </c>
      <c r="L2791" s="2">
        <v>0</v>
      </c>
      <c r="M2791" s="2" t="s">
        <v>28</v>
      </c>
      <c r="N2791" s="2">
        <v>51</v>
      </c>
      <c r="O2791" s="2">
        <v>22.28</v>
      </c>
      <c r="P2791" s="2">
        <v>51.02</v>
      </c>
      <c r="Q2791" s="2">
        <v>81.650000000000006</v>
      </c>
      <c r="R2791" s="2">
        <v>193.04</v>
      </c>
      <c r="S2791" s="2">
        <v>193.04</v>
      </c>
      <c r="T2791" s="2">
        <v>21.91</v>
      </c>
      <c r="U2791" s="2">
        <v>1335</v>
      </c>
      <c r="V2791" s="2" t="s">
        <v>28</v>
      </c>
      <c r="X2791" s="2"/>
      <c r="Y2791" s="2"/>
    </row>
    <row r="2792" spans="1:26" x14ac:dyDescent="0.25">
      <c r="A2792">
        <v>2791</v>
      </c>
      <c r="B2792" t="s">
        <v>2812</v>
      </c>
      <c r="C2792" s="1">
        <v>9694</v>
      </c>
      <c r="D2792" t="s">
        <v>23</v>
      </c>
      <c r="E2792" s="2" t="s">
        <v>280</v>
      </c>
      <c r="F2792" s="2" t="s">
        <v>34</v>
      </c>
      <c r="G2792" s="2" t="s">
        <v>30</v>
      </c>
      <c r="H2792" s="3">
        <v>18933</v>
      </c>
      <c r="I2792" s="2">
        <v>1951</v>
      </c>
      <c r="J2792" s="2">
        <v>1953</v>
      </c>
      <c r="K2792" s="3">
        <v>37023</v>
      </c>
      <c r="L2792" s="2">
        <v>1</v>
      </c>
      <c r="M2792" s="2" t="s">
        <v>27</v>
      </c>
      <c r="N2792" s="2">
        <v>74</v>
      </c>
      <c r="O2792" s="2">
        <v>25.3</v>
      </c>
      <c r="P2792" s="2">
        <v>74.819999999999993</v>
      </c>
      <c r="Q2792" s="2">
        <v>83.91</v>
      </c>
      <c r="R2792" s="2">
        <v>193.04</v>
      </c>
      <c r="S2792" s="2">
        <v>193.04</v>
      </c>
      <c r="T2792" s="2">
        <v>22.52</v>
      </c>
      <c r="U2792" s="2">
        <v>111</v>
      </c>
      <c r="V2792" s="2" t="s">
        <v>28</v>
      </c>
      <c r="W2792" s="2" t="s">
        <v>4399</v>
      </c>
      <c r="X2792" s="2" t="s">
        <v>4704</v>
      </c>
      <c r="Y2792" s="2" t="s">
        <v>4401</v>
      </c>
      <c r="Z2792" s="2" t="s">
        <v>4469</v>
      </c>
    </row>
    <row r="2793" spans="1:26" x14ac:dyDescent="0.25">
      <c r="A2793">
        <v>2792</v>
      </c>
      <c r="B2793" t="s">
        <v>2813</v>
      </c>
      <c r="C2793" s="1">
        <v>25532</v>
      </c>
      <c r="D2793" t="s">
        <v>23</v>
      </c>
      <c r="E2793" s="2" t="s">
        <v>1363</v>
      </c>
      <c r="F2793" s="2" t="s">
        <v>34</v>
      </c>
      <c r="G2793" s="2" t="s">
        <v>26</v>
      </c>
      <c r="H2793" s="3">
        <v>33909</v>
      </c>
      <c r="I2793" s="2">
        <v>1992</v>
      </c>
      <c r="J2793" s="2">
        <v>2005</v>
      </c>
      <c r="K2793" s="3">
        <v>43677</v>
      </c>
      <c r="L2793" s="2">
        <v>0</v>
      </c>
      <c r="M2793" s="2" t="s">
        <v>28</v>
      </c>
      <c r="N2793" s="2">
        <v>49</v>
      </c>
      <c r="O2793" s="2">
        <v>22.93</v>
      </c>
      <c r="P2793" s="2">
        <v>49.68</v>
      </c>
      <c r="Q2793" s="2">
        <v>94.35</v>
      </c>
      <c r="R2793" s="2">
        <v>193.04</v>
      </c>
      <c r="S2793" s="2">
        <v>193.04</v>
      </c>
      <c r="T2793" s="2">
        <v>25.32</v>
      </c>
      <c r="U2793" s="2">
        <v>827</v>
      </c>
      <c r="V2793" s="2" t="s">
        <v>27</v>
      </c>
      <c r="X2793" s="2"/>
      <c r="Y2793" s="2"/>
    </row>
    <row r="2794" spans="1:26" x14ac:dyDescent="0.25">
      <c r="A2794">
        <v>2793</v>
      </c>
      <c r="B2794" t="s">
        <v>2814</v>
      </c>
      <c r="C2794" s="1">
        <v>13962</v>
      </c>
      <c r="D2794" t="s">
        <v>23</v>
      </c>
      <c r="E2794" s="2" t="s">
        <v>772</v>
      </c>
      <c r="F2794" s="2" t="s">
        <v>34</v>
      </c>
      <c r="G2794" s="2" t="s">
        <v>30</v>
      </c>
      <c r="H2794" s="3">
        <v>23316</v>
      </c>
      <c r="I2794" s="2">
        <v>1963</v>
      </c>
      <c r="J2794" s="2">
        <v>1964</v>
      </c>
      <c r="K2794" s="3">
        <v>43677</v>
      </c>
      <c r="L2794" s="2">
        <v>0</v>
      </c>
      <c r="M2794" s="2" t="s">
        <v>28</v>
      </c>
      <c r="N2794" s="2">
        <v>81</v>
      </c>
      <c r="O2794" s="2">
        <v>25.61</v>
      </c>
      <c r="P2794" s="2">
        <v>81.36</v>
      </c>
      <c r="Q2794" s="2">
        <v>83.91</v>
      </c>
      <c r="R2794" s="2">
        <v>193.04</v>
      </c>
      <c r="S2794" s="2">
        <v>193.04</v>
      </c>
      <c r="T2794" s="2">
        <v>22.52</v>
      </c>
      <c r="U2794" s="2">
        <v>2</v>
      </c>
      <c r="V2794" s="2" t="s">
        <v>28</v>
      </c>
      <c r="X2794" s="2"/>
      <c r="Y2794" s="2"/>
    </row>
    <row r="2795" spans="1:26" x14ac:dyDescent="0.25">
      <c r="A2795">
        <v>2794</v>
      </c>
      <c r="B2795" t="s">
        <v>2815</v>
      </c>
      <c r="C2795" s="1">
        <v>17640</v>
      </c>
      <c r="D2795" t="s">
        <v>23</v>
      </c>
      <c r="E2795" s="2" t="s">
        <v>1363</v>
      </c>
      <c r="F2795" s="2" t="s">
        <v>34</v>
      </c>
      <c r="G2795" s="2" t="s">
        <v>30</v>
      </c>
      <c r="H2795" s="3">
        <v>25873</v>
      </c>
      <c r="I2795" s="2">
        <v>1970</v>
      </c>
      <c r="J2795" s="2">
        <v>1976</v>
      </c>
      <c r="K2795" s="3">
        <v>43677</v>
      </c>
      <c r="L2795" s="2">
        <v>0</v>
      </c>
      <c r="M2795" s="2" t="s">
        <v>28</v>
      </c>
      <c r="N2795" s="2">
        <v>71</v>
      </c>
      <c r="O2795" s="2">
        <v>22.54</v>
      </c>
      <c r="P2795" s="2">
        <v>71.290000000000006</v>
      </c>
      <c r="Q2795" s="2">
        <v>86.18</v>
      </c>
      <c r="R2795" s="2">
        <v>193.04</v>
      </c>
      <c r="S2795" s="2">
        <v>193.04</v>
      </c>
      <c r="T2795" s="2">
        <v>23.13</v>
      </c>
      <c r="U2795" s="2">
        <v>446</v>
      </c>
      <c r="V2795" s="2" t="s">
        <v>28</v>
      </c>
      <c r="X2795" s="2"/>
      <c r="Y2795" s="2"/>
    </row>
    <row r="2796" spans="1:26" x14ac:dyDescent="0.25">
      <c r="A2796">
        <v>2795</v>
      </c>
      <c r="B2796" t="s">
        <v>2816</v>
      </c>
      <c r="C2796" s="1">
        <v>26511</v>
      </c>
      <c r="D2796" t="s">
        <v>23</v>
      </c>
      <c r="E2796" s="2" t="s">
        <v>1363</v>
      </c>
      <c r="F2796" s="2" t="s">
        <v>34</v>
      </c>
      <c r="G2796" s="2" t="s">
        <v>26</v>
      </c>
      <c r="H2796" s="3">
        <v>34639</v>
      </c>
      <c r="I2796" s="2">
        <v>1994</v>
      </c>
      <c r="J2796" s="2">
        <v>1995</v>
      </c>
      <c r="K2796" s="3">
        <v>43677</v>
      </c>
      <c r="L2796" s="2">
        <v>0</v>
      </c>
      <c r="M2796" s="2" t="s">
        <v>28</v>
      </c>
      <c r="N2796" s="2">
        <v>46</v>
      </c>
      <c r="O2796" s="2">
        <v>22.25</v>
      </c>
      <c r="P2796" s="2">
        <v>47</v>
      </c>
      <c r="Q2796" s="2">
        <v>82.1</v>
      </c>
      <c r="R2796" s="2">
        <v>193.04</v>
      </c>
      <c r="S2796" s="2">
        <v>193.04</v>
      </c>
      <c r="T2796" s="2">
        <v>22.03</v>
      </c>
      <c r="U2796" s="2">
        <v>3</v>
      </c>
      <c r="V2796" s="2" t="s">
        <v>28</v>
      </c>
      <c r="X2796" s="2"/>
      <c r="Y2796" s="2"/>
    </row>
    <row r="2797" spans="1:26" x14ac:dyDescent="0.25">
      <c r="A2797">
        <v>2796</v>
      </c>
      <c r="B2797" t="s">
        <v>2817</v>
      </c>
      <c r="C2797" s="1">
        <v>22557</v>
      </c>
      <c r="D2797" t="s">
        <v>23</v>
      </c>
      <c r="E2797" s="2" t="s">
        <v>1363</v>
      </c>
      <c r="F2797" s="2" t="s">
        <v>34</v>
      </c>
      <c r="G2797" s="2" t="s">
        <v>26</v>
      </c>
      <c r="H2797" s="3">
        <v>31352</v>
      </c>
      <c r="I2797" s="2">
        <v>1985</v>
      </c>
      <c r="J2797" s="2">
        <v>1988</v>
      </c>
      <c r="K2797" s="3">
        <v>43677</v>
      </c>
      <c r="L2797" s="2">
        <v>0</v>
      </c>
      <c r="M2797" s="2" t="s">
        <v>28</v>
      </c>
      <c r="N2797" s="2">
        <v>57</v>
      </c>
      <c r="O2797" s="2">
        <v>24.08</v>
      </c>
      <c r="P2797" s="2">
        <v>57.82</v>
      </c>
      <c r="Q2797" s="2">
        <v>81.650000000000006</v>
      </c>
      <c r="R2797" s="2">
        <v>193.04</v>
      </c>
      <c r="S2797" s="2">
        <v>193.04</v>
      </c>
      <c r="T2797" s="2">
        <v>21.91</v>
      </c>
      <c r="U2797" s="2">
        <v>132</v>
      </c>
      <c r="V2797" s="2" t="s">
        <v>28</v>
      </c>
      <c r="X2797" s="2"/>
      <c r="Y2797" s="2"/>
    </row>
    <row r="2798" spans="1:26" x14ac:dyDescent="0.25">
      <c r="A2798">
        <v>2797</v>
      </c>
      <c r="B2798" t="s">
        <v>2818</v>
      </c>
      <c r="C2798" s="1">
        <v>21781</v>
      </c>
      <c r="D2798" t="s">
        <v>23</v>
      </c>
      <c r="E2798" s="2" t="s">
        <v>1363</v>
      </c>
      <c r="F2798" s="2" t="s">
        <v>34</v>
      </c>
      <c r="G2798" s="2" t="s">
        <v>26</v>
      </c>
      <c r="H2798" s="3">
        <v>30256</v>
      </c>
      <c r="I2798" s="2">
        <v>1982</v>
      </c>
      <c r="J2798" s="2">
        <v>1998</v>
      </c>
      <c r="K2798" s="3">
        <v>43677</v>
      </c>
      <c r="L2798" s="2">
        <v>0</v>
      </c>
      <c r="M2798" s="2" t="s">
        <v>28</v>
      </c>
      <c r="N2798" s="2">
        <v>59</v>
      </c>
      <c r="O2798" s="2">
        <v>23.2</v>
      </c>
      <c r="P2798" s="2">
        <v>59.95</v>
      </c>
      <c r="Q2798" s="2">
        <v>92.99</v>
      </c>
      <c r="R2798" s="2">
        <v>193.04</v>
      </c>
      <c r="S2798" s="2">
        <v>193.04</v>
      </c>
      <c r="T2798" s="2">
        <v>24.95</v>
      </c>
      <c r="U2798" s="2">
        <v>969</v>
      </c>
      <c r="V2798" s="2" t="s">
        <v>28</v>
      </c>
      <c r="X2798" s="2"/>
      <c r="Y2798" s="2"/>
    </row>
    <row r="2799" spans="1:26" x14ac:dyDescent="0.25">
      <c r="A2799">
        <v>2798</v>
      </c>
      <c r="B2799" t="s">
        <v>2819</v>
      </c>
      <c r="C2799" s="1">
        <v>8226</v>
      </c>
      <c r="D2799" t="s">
        <v>23</v>
      </c>
      <c r="E2799" s="2" t="s">
        <v>121</v>
      </c>
      <c r="F2799" s="2" t="s">
        <v>34</v>
      </c>
      <c r="G2799" s="2" t="s">
        <v>30</v>
      </c>
      <c r="H2799" s="3">
        <v>17838</v>
      </c>
      <c r="I2799" s="2">
        <v>1948</v>
      </c>
      <c r="J2799" s="2">
        <v>1955</v>
      </c>
      <c r="K2799" s="3">
        <v>33991</v>
      </c>
      <c r="L2799" s="2">
        <v>1</v>
      </c>
      <c r="M2799" s="2" t="s">
        <v>27</v>
      </c>
      <c r="N2799" s="2">
        <v>70</v>
      </c>
      <c r="O2799" s="2">
        <v>26.32</v>
      </c>
      <c r="P2799" s="2">
        <v>70.540000000000006</v>
      </c>
      <c r="Q2799" s="2">
        <v>83.91</v>
      </c>
      <c r="R2799" s="2">
        <v>193.04</v>
      </c>
      <c r="S2799" s="2">
        <v>193.04</v>
      </c>
      <c r="T2799" s="2">
        <v>22.52</v>
      </c>
      <c r="U2799" s="2">
        <v>438</v>
      </c>
      <c r="V2799" s="2" t="s">
        <v>28</v>
      </c>
      <c r="W2799" s="2" t="s">
        <v>4414</v>
      </c>
      <c r="X2799" s="2" t="s">
        <v>4670</v>
      </c>
      <c r="Y2799" s="2" t="s">
        <v>4401</v>
      </c>
      <c r="Z2799" t="s">
        <v>4897</v>
      </c>
    </row>
    <row r="2800" spans="1:26" x14ac:dyDescent="0.25">
      <c r="A2800">
        <v>2799</v>
      </c>
      <c r="B2800" t="s">
        <v>2820</v>
      </c>
      <c r="C2800" s="1">
        <v>31521</v>
      </c>
      <c r="D2800" t="s">
        <v>23</v>
      </c>
      <c r="E2800" s="2" t="s">
        <v>1363</v>
      </c>
      <c r="F2800" s="2" t="s">
        <v>34</v>
      </c>
      <c r="G2800" s="2" t="s">
        <v>43</v>
      </c>
      <c r="H2800" s="3">
        <v>39387</v>
      </c>
      <c r="I2800" s="2">
        <v>2007</v>
      </c>
      <c r="J2800" s="2">
        <v>2009</v>
      </c>
      <c r="K2800" s="3">
        <v>43677</v>
      </c>
      <c r="L2800" s="2">
        <v>0</v>
      </c>
      <c r="M2800" s="2" t="s">
        <v>28</v>
      </c>
      <c r="N2800" s="2">
        <v>33</v>
      </c>
      <c r="O2800" s="2">
        <v>21.54</v>
      </c>
      <c r="P2800" s="2">
        <v>33.28</v>
      </c>
      <c r="Q2800" s="2">
        <v>77.11</v>
      </c>
      <c r="R2800" s="2">
        <v>193.04</v>
      </c>
      <c r="S2800" s="2">
        <v>193.04</v>
      </c>
      <c r="T2800" s="2">
        <v>20.69</v>
      </c>
      <c r="U2800" s="2">
        <v>62</v>
      </c>
      <c r="V2800" s="2" t="s">
        <v>28</v>
      </c>
      <c r="X2800" s="2"/>
      <c r="Y2800" s="2"/>
    </row>
    <row r="2801" spans="1:26" x14ac:dyDescent="0.25">
      <c r="A2801">
        <v>2800</v>
      </c>
      <c r="B2801" t="s">
        <v>2821</v>
      </c>
      <c r="C2801" s="1">
        <v>21736</v>
      </c>
      <c r="D2801" t="s">
        <v>23</v>
      </c>
      <c r="E2801" s="2" t="s">
        <v>1363</v>
      </c>
      <c r="F2801" s="2" t="s">
        <v>34</v>
      </c>
      <c r="G2801" s="2" t="s">
        <v>26</v>
      </c>
      <c r="H2801" s="3">
        <v>29891</v>
      </c>
      <c r="I2801" s="2">
        <v>1981</v>
      </c>
      <c r="J2801" s="2">
        <v>1983</v>
      </c>
      <c r="K2801" s="3">
        <v>43677</v>
      </c>
      <c r="L2801" s="2">
        <v>0</v>
      </c>
      <c r="M2801" s="2" t="s">
        <v>28</v>
      </c>
      <c r="N2801" s="2">
        <v>60</v>
      </c>
      <c r="O2801" s="2">
        <v>22.33</v>
      </c>
      <c r="P2801" s="2">
        <v>60.07</v>
      </c>
      <c r="Q2801" s="2">
        <v>86.18</v>
      </c>
      <c r="R2801" s="2">
        <v>193.04</v>
      </c>
      <c r="S2801" s="2">
        <v>193.04</v>
      </c>
      <c r="T2801" s="2">
        <v>23.13</v>
      </c>
      <c r="U2801" s="2">
        <v>97</v>
      </c>
      <c r="V2801" s="2" t="s">
        <v>28</v>
      </c>
      <c r="X2801" s="2"/>
      <c r="Y2801" s="2"/>
    </row>
    <row r="2802" spans="1:26" x14ac:dyDescent="0.25">
      <c r="A2802">
        <v>2801</v>
      </c>
      <c r="B2802" t="s">
        <v>2822</v>
      </c>
      <c r="C2802" s="1">
        <v>10572</v>
      </c>
      <c r="D2802" t="s">
        <v>23</v>
      </c>
      <c r="E2802" s="2" t="s">
        <v>169</v>
      </c>
      <c r="F2802" s="2" t="s">
        <v>34</v>
      </c>
      <c r="G2802" s="2" t="s">
        <v>30</v>
      </c>
      <c r="H2802" s="3">
        <v>18933</v>
      </c>
      <c r="I2802" s="2">
        <v>1951</v>
      </c>
      <c r="J2802" s="2">
        <v>1952</v>
      </c>
      <c r="K2802" s="3">
        <v>30578</v>
      </c>
      <c r="L2802" s="2">
        <v>1</v>
      </c>
      <c r="M2802" s="2" t="s">
        <v>27</v>
      </c>
      <c r="N2802" s="2">
        <v>54</v>
      </c>
      <c r="O2802" s="2">
        <v>22.89</v>
      </c>
      <c r="P2802" s="2">
        <v>54.77</v>
      </c>
      <c r="Q2802" s="2">
        <v>92.99</v>
      </c>
      <c r="R2802" s="2">
        <v>193.04</v>
      </c>
      <c r="S2802" s="2">
        <v>193.04</v>
      </c>
      <c r="T2802" s="2">
        <v>24.95</v>
      </c>
      <c r="U2802" s="2">
        <v>51</v>
      </c>
      <c r="V2802" s="2" t="s">
        <v>28</v>
      </c>
      <c r="W2802" s="2" t="s">
        <v>4399</v>
      </c>
      <c r="X2802" s="2" t="s">
        <v>4705</v>
      </c>
      <c r="Y2802" s="2" t="s">
        <v>4401</v>
      </c>
      <c r="Z2802" s="2" t="s">
        <v>4469</v>
      </c>
    </row>
    <row r="2803" spans="1:26" x14ac:dyDescent="0.25">
      <c r="A2803">
        <v>2802</v>
      </c>
      <c r="B2803" t="s">
        <v>2823</v>
      </c>
      <c r="C2803" s="1">
        <v>13709</v>
      </c>
      <c r="D2803" t="s">
        <v>23</v>
      </c>
      <c r="E2803" s="2" t="s">
        <v>169</v>
      </c>
      <c r="F2803" s="2" t="s">
        <v>34</v>
      </c>
      <c r="G2803" s="2" t="s">
        <v>26</v>
      </c>
      <c r="H2803" s="3">
        <v>21855</v>
      </c>
      <c r="I2803" s="2">
        <v>1959</v>
      </c>
      <c r="J2803" s="2">
        <v>1961</v>
      </c>
      <c r="K2803" s="3">
        <v>43549</v>
      </c>
      <c r="L2803" s="2">
        <v>1</v>
      </c>
      <c r="M2803" s="2" t="s">
        <v>27</v>
      </c>
      <c r="N2803" s="2">
        <v>81</v>
      </c>
      <c r="O2803" s="2">
        <v>22.3</v>
      </c>
      <c r="P2803" s="2">
        <v>81.7</v>
      </c>
      <c r="Q2803" s="2">
        <v>90.72</v>
      </c>
      <c r="R2803" s="2">
        <v>193.04</v>
      </c>
      <c r="S2803" s="2">
        <v>193.04</v>
      </c>
      <c r="T2803" s="2">
        <v>24.34</v>
      </c>
      <c r="U2803" s="2">
        <v>13</v>
      </c>
      <c r="V2803" s="2" t="s">
        <v>28</v>
      </c>
      <c r="X2803" s="2" t="s">
        <v>4706</v>
      </c>
      <c r="Y2803" s="2" t="s">
        <v>4707</v>
      </c>
      <c r="Z2803" s="2" t="s">
        <v>4896</v>
      </c>
    </row>
    <row r="2804" spans="1:26" x14ac:dyDescent="0.25">
      <c r="A2804">
        <v>2803</v>
      </c>
      <c r="B2804" t="s">
        <v>2824</v>
      </c>
      <c r="C2804" s="1">
        <v>31718</v>
      </c>
      <c r="D2804" t="s">
        <v>23</v>
      </c>
      <c r="E2804" s="2" t="s">
        <v>1363</v>
      </c>
      <c r="F2804" s="2" t="s">
        <v>34</v>
      </c>
      <c r="G2804" s="2" t="s">
        <v>30</v>
      </c>
      <c r="H2804" s="3">
        <v>40483</v>
      </c>
      <c r="I2804" s="2">
        <v>2010</v>
      </c>
      <c r="J2804" s="2">
        <v>2011</v>
      </c>
      <c r="K2804" s="3">
        <v>43677</v>
      </c>
      <c r="L2804" s="2">
        <v>0</v>
      </c>
      <c r="M2804" s="2" t="s">
        <v>28</v>
      </c>
      <c r="N2804" s="2">
        <v>32</v>
      </c>
      <c r="O2804" s="2">
        <v>24</v>
      </c>
      <c r="P2804" s="2">
        <v>32.74</v>
      </c>
      <c r="Q2804" s="2">
        <v>86.18</v>
      </c>
      <c r="R2804" s="2">
        <v>193.04</v>
      </c>
      <c r="S2804" s="2">
        <v>193.04</v>
      </c>
      <c r="T2804" s="2">
        <v>23.13</v>
      </c>
      <c r="U2804" s="2">
        <v>5</v>
      </c>
      <c r="V2804" s="2" t="s">
        <v>28</v>
      </c>
      <c r="X2804" s="2"/>
      <c r="Y2804" s="2"/>
    </row>
    <row r="2805" spans="1:26" x14ac:dyDescent="0.25">
      <c r="A2805">
        <v>2804</v>
      </c>
      <c r="B2805" t="s">
        <v>2825</v>
      </c>
      <c r="C2805" s="1">
        <v>30857</v>
      </c>
      <c r="D2805" t="s">
        <v>85</v>
      </c>
      <c r="E2805" s="2" t="s">
        <v>1363</v>
      </c>
      <c r="F2805" s="2" t="s">
        <v>34</v>
      </c>
      <c r="G2805" s="2" t="s">
        <v>30</v>
      </c>
      <c r="H2805" s="3">
        <v>39022</v>
      </c>
      <c r="I2805" s="2">
        <v>2006</v>
      </c>
      <c r="J2805" s="2">
        <v>2020</v>
      </c>
      <c r="K2805" s="3">
        <v>43677</v>
      </c>
      <c r="L2805" s="2">
        <v>0</v>
      </c>
      <c r="M2805" s="2" t="s">
        <v>28</v>
      </c>
      <c r="N2805" s="2">
        <v>35</v>
      </c>
      <c r="O2805" s="2">
        <v>22.35</v>
      </c>
      <c r="P2805" s="2">
        <v>35.1</v>
      </c>
      <c r="Q2805" s="2">
        <v>86.18</v>
      </c>
      <c r="R2805" s="2">
        <v>193.04</v>
      </c>
      <c r="S2805" s="2">
        <v>193.04</v>
      </c>
      <c r="T2805" s="2">
        <v>23.13</v>
      </c>
      <c r="U2805" s="2">
        <v>524</v>
      </c>
      <c r="V2805" s="2" t="s">
        <v>28</v>
      </c>
      <c r="X2805" s="2"/>
      <c r="Y2805" s="2"/>
    </row>
    <row r="2806" spans="1:26" x14ac:dyDescent="0.25">
      <c r="A2806">
        <v>2805</v>
      </c>
      <c r="B2806" t="s">
        <v>2826</v>
      </c>
      <c r="C2806" s="1">
        <v>17494</v>
      </c>
      <c r="D2806" t="s">
        <v>23</v>
      </c>
      <c r="E2806" s="2" t="s">
        <v>1363</v>
      </c>
      <c r="F2806" s="2" t="s">
        <v>34</v>
      </c>
      <c r="G2806" s="2" t="s">
        <v>26</v>
      </c>
      <c r="H2806" s="3">
        <v>25508</v>
      </c>
      <c r="I2806" s="2">
        <v>1969</v>
      </c>
      <c r="J2806" s="2">
        <v>1970</v>
      </c>
      <c r="K2806" s="3">
        <v>43677</v>
      </c>
      <c r="L2806" s="2">
        <v>0</v>
      </c>
      <c r="M2806" s="2" t="s">
        <v>28</v>
      </c>
      <c r="N2806" s="2">
        <v>71</v>
      </c>
      <c r="O2806" s="2">
        <v>21.94</v>
      </c>
      <c r="P2806" s="2">
        <v>71.69</v>
      </c>
      <c r="Q2806" s="2">
        <v>88.45</v>
      </c>
      <c r="R2806" s="2">
        <v>193.04</v>
      </c>
      <c r="S2806" s="2">
        <v>193.04</v>
      </c>
      <c r="T2806" s="2">
        <v>23.74</v>
      </c>
      <c r="U2806" s="2">
        <v>10</v>
      </c>
      <c r="V2806" s="2" t="s">
        <v>28</v>
      </c>
      <c r="X2806" s="2"/>
      <c r="Y2806" s="2"/>
    </row>
    <row r="2807" spans="1:26" x14ac:dyDescent="0.25">
      <c r="A2807">
        <v>2806</v>
      </c>
      <c r="B2807" t="s">
        <v>2827</v>
      </c>
      <c r="C2807" s="1">
        <v>17576</v>
      </c>
      <c r="D2807" t="s">
        <v>23</v>
      </c>
      <c r="E2807" s="2" t="s">
        <v>1363</v>
      </c>
      <c r="F2807" s="2" t="s">
        <v>34</v>
      </c>
      <c r="G2807" s="2" t="s">
        <v>26</v>
      </c>
      <c r="H2807" s="3">
        <v>26238</v>
      </c>
      <c r="I2807" s="2">
        <v>1971</v>
      </c>
      <c r="J2807" s="2">
        <v>1972</v>
      </c>
      <c r="K2807" s="3">
        <v>36033</v>
      </c>
      <c r="L2807" s="2">
        <v>1</v>
      </c>
      <c r="M2807" s="2" t="s">
        <v>27</v>
      </c>
      <c r="N2807" s="2">
        <v>50</v>
      </c>
      <c r="O2807" s="2">
        <v>23.72</v>
      </c>
      <c r="P2807" s="2">
        <v>50.53</v>
      </c>
      <c r="Q2807" s="2">
        <v>88.45</v>
      </c>
      <c r="R2807" s="2">
        <v>193.04</v>
      </c>
      <c r="S2807" s="2">
        <v>193.04</v>
      </c>
      <c r="T2807" s="2">
        <v>23.74</v>
      </c>
      <c r="U2807" s="2">
        <v>32</v>
      </c>
      <c r="V2807" s="2" t="s">
        <v>28</v>
      </c>
      <c r="W2807" s="2" t="s">
        <v>4395</v>
      </c>
      <c r="X2807" s="2" t="s">
        <v>4512</v>
      </c>
      <c r="Y2807" s="2" t="s">
        <v>4451</v>
      </c>
      <c r="Z2807" s="2" t="s">
        <v>4435</v>
      </c>
    </row>
    <row r="2808" spans="1:26" x14ac:dyDescent="0.25">
      <c r="A2808">
        <v>2807</v>
      </c>
      <c r="B2808" t="s">
        <v>2828</v>
      </c>
      <c r="C2808" s="1">
        <v>8749</v>
      </c>
      <c r="D2808" t="s">
        <v>23</v>
      </c>
      <c r="E2808" s="2" t="s">
        <v>169</v>
      </c>
      <c r="F2808" s="2" t="s">
        <v>34</v>
      </c>
      <c r="G2808" s="2" t="s">
        <v>30</v>
      </c>
      <c r="H2808" s="3">
        <v>18568</v>
      </c>
      <c r="I2808" s="2">
        <v>1950</v>
      </c>
      <c r="J2808" s="2">
        <v>1951</v>
      </c>
      <c r="K2808" s="3">
        <v>43130</v>
      </c>
      <c r="L2808" s="2">
        <v>1</v>
      </c>
      <c r="M2808" s="2" t="s">
        <v>27</v>
      </c>
      <c r="N2808" s="2">
        <v>94</v>
      </c>
      <c r="O2808" s="2">
        <v>26.88</v>
      </c>
      <c r="P2808" s="2">
        <v>94.13</v>
      </c>
      <c r="Q2808" s="2">
        <v>90.72</v>
      </c>
      <c r="R2808" s="2">
        <v>193.04</v>
      </c>
      <c r="S2808" s="2">
        <v>193.04</v>
      </c>
      <c r="T2808" s="2">
        <v>24.34</v>
      </c>
      <c r="U2808" s="2">
        <v>35</v>
      </c>
      <c r="V2808" s="2" t="s">
        <v>28</v>
      </c>
      <c r="X2808" s="2" t="s">
        <v>4708</v>
      </c>
      <c r="Y2808" s="2" t="s">
        <v>4397</v>
      </c>
      <c r="Z2808" s="2" t="s">
        <v>4435</v>
      </c>
    </row>
    <row r="2809" spans="1:26" x14ac:dyDescent="0.25">
      <c r="A2809">
        <v>2808</v>
      </c>
      <c r="B2809" t="s">
        <v>2829</v>
      </c>
      <c r="C2809" s="1">
        <v>16516</v>
      </c>
      <c r="D2809" t="s">
        <v>23</v>
      </c>
      <c r="E2809" s="2" t="s">
        <v>772</v>
      </c>
      <c r="F2809" s="2" t="s">
        <v>34</v>
      </c>
      <c r="G2809" s="2" t="s">
        <v>30</v>
      </c>
      <c r="H2809" s="3">
        <v>24777</v>
      </c>
      <c r="I2809" s="2">
        <v>1967</v>
      </c>
      <c r="J2809" s="2">
        <v>1976</v>
      </c>
      <c r="K2809" s="3">
        <v>43677</v>
      </c>
      <c r="L2809" s="2">
        <v>0</v>
      </c>
      <c r="M2809" s="2" t="s">
        <v>28</v>
      </c>
      <c r="N2809" s="2">
        <v>74</v>
      </c>
      <c r="O2809" s="2">
        <v>22.62</v>
      </c>
      <c r="P2809" s="2">
        <v>74.36</v>
      </c>
      <c r="Q2809" s="2">
        <v>92.99</v>
      </c>
      <c r="R2809" s="2">
        <v>193.04</v>
      </c>
      <c r="S2809" s="2">
        <v>193.04</v>
      </c>
      <c r="T2809" s="2">
        <v>24.95</v>
      </c>
      <c r="U2809" s="2">
        <v>528</v>
      </c>
      <c r="V2809" s="2" t="s">
        <v>28</v>
      </c>
      <c r="X2809" s="2"/>
      <c r="Y2809" s="2"/>
    </row>
    <row r="2810" spans="1:26" x14ac:dyDescent="0.25">
      <c r="A2810">
        <v>2809</v>
      </c>
      <c r="B2810" t="s">
        <v>2830</v>
      </c>
      <c r="C2810" s="1">
        <v>16627</v>
      </c>
      <c r="D2810" t="s">
        <v>23</v>
      </c>
      <c r="E2810" s="2" t="s">
        <v>772</v>
      </c>
      <c r="F2810" s="2" t="s">
        <v>34</v>
      </c>
      <c r="G2810" s="2" t="s">
        <v>30</v>
      </c>
      <c r="H2810" s="3">
        <v>25143</v>
      </c>
      <c r="I2810" s="2">
        <v>1968</v>
      </c>
      <c r="J2810" s="2">
        <v>1977</v>
      </c>
      <c r="K2810" s="3">
        <v>43677</v>
      </c>
      <c r="L2810" s="2">
        <v>0</v>
      </c>
      <c r="M2810" s="2" t="s">
        <v>28</v>
      </c>
      <c r="N2810" s="2">
        <v>74</v>
      </c>
      <c r="O2810" s="2">
        <v>23.32</v>
      </c>
      <c r="P2810" s="2">
        <v>74.06</v>
      </c>
      <c r="Q2810" s="2">
        <v>90.72</v>
      </c>
      <c r="R2810" s="2">
        <v>193.04</v>
      </c>
      <c r="S2810" s="2">
        <v>193.04</v>
      </c>
      <c r="T2810" s="2">
        <v>24.34</v>
      </c>
      <c r="U2810" s="2">
        <v>639</v>
      </c>
      <c r="V2810" s="2" t="s">
        <v>27</v>
      </c>
      <c r="X2810" s="2"/>
      <c r="Y2810" s="2"/>
    </row>
    <row r="2811" spans="1:26" x14ac:dyDescent="0.25">
      <c r="A2811">
        <v>2810</v>
      </c>
      <c r="B2811" t="s">
        <v>2831</v>
      </c>
      <c r="C2811" s="1">
        <v>33817</v>
      </c>
      <c r="D2811" t="s">
        <v>85</v>
      </c>
      <c r="E2811" s="2" t="s">
        <v>1363</v>
      </c>
      <c r="F2811" s="2" t="s">
        <v>34</v>
      </c>
      <c r="G2811" s="2" t="s">
        <v>30</v>
      </c>
      <c r="H2811" s="3">
        <v>41214</v>
      </c>
      <c r="I2811" s="2">
        <v>2012</v>
      </c>
      <c r="J2811" s="2">
        <v>2020</v>
      </c>
      <c r="K2811" s="3">
        <v>43677</v>
      </c>
      <c r="L2811" s="2">
        <v>0</v>
      </c>
      <c r="M2811" s="2" t="s">
        <v>28</v>
      </c>
      <c r="N2811" s="2">
        <v>26</v>
      </c>
      <c r="O2811" s="2">
        <v>20.25</v>
      </c>
      <c r="P2811" s="2">
        <v>27</v>
      </c>
      <c r="Q2811" s="2">
        <v>90.72</v>
      </c>
      <c r="R2811" s="2">
        <v>193.04</v>
      </c>
      <c r="S2811" s="2">
        <v>193.04</v>
      </c>
      <c r="T2811" s="2">
        <v>24.34</v>
      </c>
      <c r="U2811" s="2">
        <v>194</v>
      </c>
      <c r="V2811" s="2" t="s">
        <v>28</v>
      </c>
      <c r="X2811" s="2"/>
      <c r="Y2811" s="2"/>
    </row>
    <row r="2812" spans="1:26" x14ac:dyDescent="0.25">
      <c r="A2812">
        <v>2811</v>
      </c>
      <c r="B2812" t="s">
        <v>2832</v>
      </c>
      <c r="C2812" s="1">
        <v>22567</v>
      </c>
      <c r="D2812" t="s">
        <v>23</v>
      </c>
      <c r="E2812" s="2" t="s">
        <v>1363</v>
      </c>
      <c r="F2812" s="2" t="s">
        <v>34</v>
      </c>
      <c r="G2812" s="2" t="s">
        <v>26</v>
      </c>
      <c r="H2812" s="3">
        <v>30621</v>
      </c>
      <c r="I2812" s="2">
        <v>1983</v>
      </c>
      <c r="J2812" s="2">
        <v>1996</v>
      </c>
      <c r="K2812" s="3">
        <v>43677</v>
      </c>
      <c r="L2812" s="2">
        <v>0</v>
      </c>
      <c r="M2812" s="2" t="s">
        <v>28</v>
      </c>
      <c r="N2812" s="2">
        <v>57</v>
      </c>
      <c r="O2812" s="2">
        <v>22.05</v>
      </c>
      <c r="P2812" s="2">
        <v>57.8</v>
      </c>
      <c r="Q2812" s="2">
        <v>83.91</v>
      </c>
      <c r="R2812" s="2">
        <v>193.04</v>
      </c>
      <c r="S2812" s="2">
        <v>193.04</v>
      </c>
      <c r="T2812" s="2">
        <v>22.52</v>
      </c>
      <c r="U2812" s="2">
        <v>864</v>
      </c>
      <c r="V2812" s="2" t="s">
        <v>28</v>
      </c>
      <c r="X2812" s="2"/>
      <c r="Y2812" s="2"/>
    </row>
    <row r="2813" spans="1:26" x14ac:dyDescent="0.25">
      <c r="A2813">
        <v>2812</v>
      </c>
      <c r="B2813" t="s">
        <v>2833</v>
      </c>
      <c r="C2813" s="1">
        <v>20455</v>
      </c>
      <c r="D2813" t="s">
        <v>23</v>
      </c>
      <c r="E2813" s="2" t="s">
        <v>1363</v>
      </c>
      <c r="F2813" s="2" t="s">
        <v>34</v>
      </c>
      <c r="G2813" s="2" t="s">
        <v>26</v>
      </c>
      <c r="H2813" s="3">
        <v>28430</v>
      </c>
      <c r="I2813" s="2">
        <v>1977</v>
      </c>
      <c r="J2813" s="2">
        <v>1979</v>
      </c>
      <c r="K2813" s="3">
        <v>43677</v>
      </c>
      <c r="L2813" s="2">
        <v>0</v>
      </c>
      <c r="M2813" s="2" t="s">
        <v>28</v>
      </c>
      <c r="N2813" s="2">
        <v>63</v>
      </c>
      <c r="O2813" s="2">
        <v>21.83</v>
      </c>
      <c r="P2813" s="2">
        <v>63.58</v>
      </c>
      <c r="Q2813" s="2">
        <v>88.45</v>
      </c>
      <c r="R2813" s="2">
        <v>193.04</v>
      </c>
      <c r="S2813" s="2">
        <v>193.04</v>
      </c>
      <c r="T2813" s="2">
        <v>23.74</v>
      </c>
      <c r="U2813" s="2">
        <v>75</v>
      </c>
      <c r="V2813" s="2" t="s">
        <v>28</v>
      </c>
      <c r="X2813" s="2"/>
      <c r="Y2813" s="2"/>
    </row>
    <row r="2814" spans="1:26" x14ac:dyDescent="0.25">
      <c r="A2814">
        <v>2813</v>
      </c>
      <c r="B2814" t="s">
        <v>2834</v>
      </c>
      <c r="C2814" s="1">
        <v>21988</v>
      </c>
      <c r="D2814" t="s">
        <v>23</v>
      </c>
      <c r="E2814" s="2" t="s">
        <v>1363</v>
      </c>
      <c r="F2814" s="2" t="s">
        <v>34</v>
      </c>
      <c r="G2814" s="2" t="s">
        <v>26</v>
      </c>
      <c r="H2814" s="3">
        <v>30256</v>
      </c>
      <c r="I2814" s="2">
        <v>1982</v>
      </c>
      <c r="J2814" s="2">
        <v>1983</v>
      </c>
      <c r="K2814" s="3">
        <v>43677</v>
      </c>
      <c r="L2814" s="2">
        <v>0</v>
      </c>
      <c r="M2814" s="2" t="s">
        <v>28</v>
      </c>
      <c r="N2814" s="2">
        <v>59</v>
      </c>
      <c r="O2814" s="2">
        <v>22.64</v>
      </c>
      <c r="P2814" s="2">
        <v>59.38</v>
      </c>
      <c r="Q2814" s="2">
        <v>81.650000000000006</v>
      </c>
      <c r="R2814" s="2">
        <v>193.04</v>
      </c>
      <c r="S2814" s="2">
        <v>193.04</v>
      </c>
      <c r="T2814" s="2">
        <v>21.91</v>
      </c>
      <c r="U2814" s="2">
        <v>35</v>
      </c>
      <c r="V2814" s="2" t="s">
        <v>28</v>
      </c>
      <c r="X2814" s="2"/>
      <c r="Y2814" s="2"/>
    </row>
    <row r="2815" spans="1:26" x14ac:dyDescent="0.25">
      <c r="A2815">
        <v>2814</v>
      </c>
      <c r="B2815" t="s">
        <v>2835</v>
      </c>
      <c r="C2815" s="1">
        <v>11256</v>
      </c>
      <c r="D2815" t="s">
        <v>23</v>
      </c>
      <c r="E2815" s="2" t="s">
        <v>772</v>
      </c>
      <c r="F2815" s="2" t="s">
        <v>34</v>
      </c>
      <c r="G2815" s="2" t="s">
        <v>30</v>
      </c>
      <c r="H2815" s="3">
        <v>19664</v>
      </c>
      <c r="I2815" s="2">
        <v>1953</v>
      </c>
      <c r="J2815" s="2">
        <v>1955</v>
      </c>
      <c r="K2815" s="3">
        <v>39867</v>
      </c>
      <c r="L2815" s="2">
        <v>1</v>
      </c>
      <c r="M2815" s="2" t="s">
        <v>27</v>
      </c>
      <c r="N2815" s="2">
        <v>78</v>
      </c>
      <c r="O2815" s="2">
        <v>23.02</v>
      </c>
      <c r="P2815" s="2">
        <v>78.33</v>
      </c>
      <c r="Q2815" s="2">
        <v>88.45</v>
      </c>
      <c r="R2815" s="2">
        <v>193.04</v>
      </c>
      <c r="S2815" s="2">
        <v>193.04</v>
      </c>
      <c r="T2815" s="2">
        <v>23.74</v>
      </c>
      <c r="U2815" s="2">
        <v>84</v>
      </c>
      <c r="V2815" s="2" t="s">
        <v>28</v>
      </c>
      <c r="W2815" s="2" t="s">
        <v>4399</v>
      </c>
      <c r="X2815" s="2" t="s">
        <v>4645</v>
      </c>
      <c r="Y2815" s="2" t="s">
        <v>4401</v>
      </c>
      <c r="Z2815" s="2" t="s">
        <v>4469</v>
      </c>
    </row>
    <row r="2816" spans="1:26" x14ac:dyDescent="0.25">
      <c r="A2816">
        <v>2815</v>
      </c>
      <c r="B2816" t="s">
        <v>2836</v>
      </c>
      <c r="C2816" s="1">
        <v>12076</v>
      </c>
      <c r="D2816" t="s">
        <v>23</v>
      </c>
      <c r="E2816" s="2" t="s">
        <v>169</v>
      </c>
      <c r="F2816" s="2" t="s">
        <v>34</v>
      </c>
      <c r="G2816" s="2" t="s">
        <v>30</v>
      </c>
      <c r="H2816" s="3">
        <v>21125</v>
      </c>
      <c r="I2816" s="2">
        <v>1957</v>
      </c>
      <c r="J2816" s="2">
        <v>1959</v>
      </c>
      <c r="K2816" s="3">
        <v>43677</v>
      </c>
      <c r="L2816" s="2">
        <v>0</v>
      </c>
      <c r="M2816" s="2" t="s">
        <v>28</v>
      </c>
      <c r="N2816" s="2">
        <v>86</v>
      </c>
      <c r="O2816" s="2">
        <v>24.77</v>
      </c>
      <c r="P2816" s="2">
        <v>86.52</v>
      </c>
      <c r="Q2816" s="2">
        <v>86.18</v>
      </c>
      <c r="R2816" s="2">
        <v>193.04</v>
      </c>
      <c r="S2816" s="2">
        <v>193.04</v>
      </c>
      <c r="T2816" s="2">
        <v>23.13</v>
      </c>
      <c r="U2816" s="2">
        <v>82</v>
      </c>
      <c r="V2816" s="2" t="s">
        <v>28</v>
      </c>
      <c r="X2816" s="2"/>
      <c r="Y2816" s="2"/>
    </row>
    <row r="2817" spans="1:26" x14ac:dyDescent="0.25">
      <c r="A2817">
        <v>2816</v>
      </c>
      <c r="B2817" t="s">
        <v>2837</v>
      </c>
      <c r="C2817" s="1">
        <v>7473</v>
      </c>
      <c r="D2817" t="s">
        <v>23</v>
      </c>
      <c r="E2817" s="2" t="s">
        <v>169</v>
      </c>
      <c r="F2817" s="2" t="s">
        <v>34</v>
      </c>
      <c r="G2817" s="2" t="s">
        <v>30</v>
      </c>
      <c r="H2817" s="3">
        <v>17107</v>
      </c>
      <c r="I2817" s="2">
        <v>1946</v>
      </c>
      <c r="J2817" s="2">
        <v>1947</v>
      </c>
      <c r="K2817" s="3">
        <v>40236</v>
      </c>
      <c r="L2817" s="2">
        <v>1</v>
      </c>
      <c r="M2817" s="2" t="s">
        <v>27</v>
      </c>
      <c r="N2817" s="2">
        <v>89</v>
      </c>
      <c r="O2817" s="2">
        <v>26.38</v>
      </c>
      <c r="P2817" s="2">
        <v>89.7</v>
      </c>
      <c r="Q2817" s="2">
        <v>83.91</v>
      </c>
      <c r="R2817" s="2">
        <v>193.04</v>
      </c>
      <c r="S2817" s="2">
        <v>193.04</v>
      </c>
      <c r="T2817" s="2">
        <v>22.52</v>
      </c>
      <c r="U2817" s="2">
        <v>60</v>
      </c>
      <c r="V2817" s="2" t="s">
        <v>28</v>
      </c>
      <c r="W2817" s="2" t="s">
        <v>4384</v>
      </c>
      <c r="X2817" s="2" t="s">
        <v>4687</v>
      </c>
      <c r="Y2817" s="2" t="s">
        <v>4391</v>
      </c>
      <c r="Z2817" s="2" t="s">
        <v>4896</v>
      </c>
    </row>
    <row r="2818" spans="1:26" x14ac:dyDescent="0.25">
      <c r="A2818">
        <v>2817</v>
      </c>
      <c r="B2818" t="s">
        <v>2838</v>
      </c>
      <c r="C2818" s="1">
        <v>33167</v>
      </c>
      <c r="D2818" t="s">
        <v>85</v>
      </c>
      <c r="E2818" s="2" t="s">
        <v>1363</v>
      </c>
      <c r="F2818" s="2" t="s">
        <v>25</v>
      </c>
      <c r="G2818" s="2" t="s">
        <v>30</v>
      </c>
      <c r="H2818" s="3">
        <v>40848</v>
      </c>
      <c r="I2818" s="2">
        <v>2011</v>
      </c>
      <c r="J2818" s="2">
        <v>2020</v>
      </c>
      <c r="K2818" s="3">
        <v>43677</v>
      </c>
      <c r="L2818" s="2">
        <v>0</v>
      </c>
      <c r="M2818" s="2" t="s">
        <v>28</v>
      </c>
      <c r="N2818" s="2">
        <v>28</v>
      </c>
      <c r="O2818" s="2">
        <v>21.03</v>
      </c>
      <c r="P2818" s="2">
        <v>28.77</v>
      </c>
      <c r="Q2818" s="2">
        <v>88</v>
      </c>
      <c r="R2818" s="2">
        <v>193.04</v>
      </c>
      <c r="S2818" s="2">
        <v>193.04</v>
      </c>
      <c r="T2818" s="2">
        <v>23.61</v>
      </c>
      <c r="U2818" s="2">
        <v>202</v>
      </c>
      <c r="V2818" s="2" t="s">
        <v>28</v>
      </c>
      <c r="X2818" s="2"/>
      <c r="Y2818" s="2"/>
    </row>
    <row r="2819" spans="1:26" x14ac:dyDescent="0.25">
      <c r="A2819">
        <v>2818</v>
      </c>
      <c r="B2819" t="s">
        <v>2839</v>
      </c>
      <c r="C2819" s="1">
        <v>28253</v>
      </c>
      <c r="D2819" t="s">
        <v>23</v>
      </c>
      <c r="E2819" s="2" t="s">
        <v>1363</v>
      </c>
      <c r="F2819" s="2" t="s">
        <v>25</v>
      </c>
      <c r="G2819" s="2" t="s">
        <v>30</v>
      </c>
      <c r="H2819" s="3">
        <v>36831</v>
      </c>
      <c r="I2819" s="2">
        <v>2000</v>
      </c>
      <c r="J2819" s="2">
        <v>2003</v>
      </c>
      <c r="K2819" s="3">
        <v>43677</v>
      </c>
      <c r="L2819" s="2">
        <v>0</v>
      </c>
      <c r="M2819" s="2" t="s">
        <v>28</v>
      </c>
      <c r="N2819" s="2">
        <v>42</v>
      </c>
      <c r="O2819" s="2">
        <v>23.49</v>
      </c>
      <c r="P2819" s="2">
        <v>42.23</v>
      </c>
      <c r="Q2819" s="2">
        <v>88.45</v>
      </c>
      <c r="R2819" s="2">
        <v>193.04</v>
      </c>
      <c r="S2819" s="2">
        <v>193.04</v>
      </c>
      <c r="T2819" s="2">
        <v>23.74</v>
      </c>
      <c r="U2819" s="2">
        <v>38</v>
      </c>
      <c r="V2819" s="2" t="s">
        <v>27</v>
      </c>
      <c r="X2819" s="2"/>
      <c r="Y2819" s="2"/>
    </row>
    <row r="2820" spans="1:26" x14ac:dyDescent="0.25">
      <c r="A2820">
        <v>2819</v>
      </c>
      <c r="B2820" t="s">
        <v>2840</v>
      </c>
      <c r="C2820" s="1">
        <v>28674</v>
      </c>
      <c r="D2820" t="s">
        <v>23</v>
      </c>
      <c r="E2820" s="2" t="s">
        <v>1363</v>
      </c>
      <c r="F2820" s="2" t="s">
        <v>34</v>
      </c>
      <c r="G2820" s="2" t="s">
        <v>26</v>
      </c>
      <c r="H2820" s="3">
        <v>38657</v>
      </c>
      <c r="I2820" s="2">
        <v>2005</v>
      </c>
      <c r="J2820" s="2">
        <v>2006</v>
      </c>
      <c r="K2820" s="3">
        <v>43677</v>
      </c>
      <c r="L2820" s="2">
        <v>0</v>
      </c>
      <c r="M2820" s="2" t="s">
        <v>28</v>
      </c>
      <c r="N2820" s="2">
        <v>41</v>
      </c>
      <c r="O2820" s="2">
        <v>27.33</v>
      </c>
      <c r="P2820" s="2">
        <v>41.08</v>
      </c>
      <c r="Q2820" s="2">
        <v>83.91</v>
      </c>
      <c r="R2820" s="2">
        <v>193.04</v>
      </c>
      <c r="S2820" s="2">
        <v>193.04</v>
      </c>
      <c r="T2820" s="2">
        <v>22.52</v>
      </c>
      <c r="U2820" s="2">
        <v>1</v>
      </c>
      <c r="V2820" s="2" t="s">
        <v>28</v>
      </c>
      <c r="X2820" s="2"/>
      <c r="Y2820" s="2"/>
    </row>
    <row r="2821" spans="1:26" x14ac:dyDescent="0.25">
      <c r="A2821">
        <v>2820</v>
      </c>
      <c r="B2821" t="s">
        <v>2841</v>
      </c>
      <c r="C2821" s="1">
        <v>8506</v>
      </c>
      <c r="D2821" t="s">
        <v>23</v>
      </c>
      <c r="E2821" s="2" t="s">
        <v>280</v>
      </c>
      <c r="F2821" s="2" t="s">
        <v>34</v>
      </c>
      <c r="G2821" s="2" t="s">
        <v>30</v>
      </c>
      <c r="H2821" s="3">
        <v>17838</v>
      </c>
      <c r="I2821" s="2">
        <v>1948</v>
      </c>
      <c r="J2821" s="2">
        <v>1949</v>
      </c>
      <c r="K2821" s="3">
        <v>39517</v>
      </c>
      <c r="L2821" s="2">
        <v>1</v>
      </c>
      <c r="M2821" s="2" t="s">
        <v>27</v>
      </c>
      <c r="N2821" s="2">
        <v>84</v>
      </c>
      <c r="O2821" s="2">
        <v>25.55</v>
      </c>
      <c r="P2821" s="2">
        <v>84.9</v>
      </c>
      <c r="Q2821" s="2">
        <v>83.91</v>
      </c>
      <c r="R2821" s="2">
        <v>193.04</v>
      </c>
      <c r="S2821" s="2">
        <v>193.04</v>
      </c>
      <c r="T2821" s="2">
        <v>22.52</v>
      </c>
      <c r="U2821" s="2">
        <v>43</v>
      </c>
      <c r="V2821" s="2" t="s">
        <v>28</v>
      </c>
      <c r="W2821" s="2" t="s">
        <v>4395</v>
      </c>
      <c r="X2821" s="2" t="s">
        <v>4395</v>
      </c>
      <c r="Y2821" s="2" t="s">
        <v>4421</v>
      </c>
      <c r="Z2821" s="2" t="s">
        <v>4435</v>
      </c>
    </row>
    <row r="2822" spans="1:26" x14ac:dyDescent="0.25">
      <c r="A2822">
        <v>2821</v>
      </c>
      <c r="B2822" t="s">
        <v>2842</v>
      </c>
      <c r="C2822" s="1">
        <v>19683</v>
      </c>
      <c r="D2822" t="s">
        <v>23</v>
      </c>
      <c r="E2822" s="2" t="s">
        <v>280</v>
      </c>
      <c r="F2822" s="2" t="s">
        <v>34</v>
      </c>
      <c r="G2822" s="2" t="s">
        <v>26</v>
      </c>
      <c r="H2822" s="3">
        <v>28065</v>
      </c>
      <c r="I2822" s="2">
        <v>1976</v>
      </c>
      <c r="J2822" s="2">
        <v>1977</v>
      </c>
      <c r="K2822" s="3">
        <v>43677</v>
      </c>
      <c r="L2822" s="2">
        <v>0</v>
      </c>
      <c r="M2822" s="2" t="s">
        <v>28</v>
      </c>
      <c r="N2822" s="2">
        <v>65</v>
      </c>
      <c r="O2822" s="2">
        <v>22.95</v>
      </c>
      <c r="P2822" s="2">
        <v>65.69</v>
      </c>
      <c r="Q2822" s="2">
        <v>88.45</v>
      </c>
      <c r="R2822" s="2">
        <v>193.04</v>
      </c>
      <c r="S2822" s="2">
        <v>193.04</v>
      </c>
      <c r="T2822" s="2">
        <v>23.74</v>
      </c>
      <c r="U2822" s="2">
        <v>44</v>
      </c>
      <c r="V2822" s="2" t="s">
        <v>28</v>
      </c>
      <c r="X2822" s="2"/>
      <c r="Y2822" s="2"/>
    </row>
    <row r="2823" spans="1:26" x14ac:dyDescent="0.25">
      <c r="A2823">
        <v>2822</v>
      </c>
      <c r="B2823" t="s">
        <v>2843</v>
      </c>
      <c r="C2823" s="1">
        <v>27320</v>
      </c>
      <c r="D2823" t="s">
        <v>23</v>
      </c>
      <c r="E2823" s="2" t="s">
        <v>1363</v>
      </c>
      <c r="F2823" s="2" t="s">
        <v>34</v>
      </c>
      <c r="G2823" s="2" t="s">
        <v>26</v>
      </c>
      <c r="H2823" s="3">
        <v>36100</v>
      </c>
      <c r="I2823" s="2">
        <v>1998</v>
      </c>
      <c r="J2823" s="2">
        <v>1999</v>
      </c>
      <c r="K2823" s="3">
        <v>43677</v>
      </c>
      <c r="L2823" s="2">
        <v>0</v>
      </c>
      <c r="M2823" s="2" t="s">
        <v>28</v>
      </c>
      <c r="N2823" s="2">
        <v>44</v>
      </c>
      <c r="O2823" s="2">
        <v>24.04</v>
      </c>
      <c r="P2823" s="2">
        <v>44.78</v>
      </c>
      <c r="Q2823" s="2">
        <v>106.59</v>
      </c>
      <c r="R2823" s="2">
        <v>193.04</v>
      </c>
      <c r="S2823" s="2">
        <v>193.04</v>
      </c>
      <c r="T2823" s="2">
        <v>28.6</v>
      </c>
      <c r="U2823" s="2">
        <v>4</v>
      </c>
      <c r="V2823" s="2" t="s">
        <v>28</v>
      </c>
      <c r="X2823" s="2"/>
      <c r="Y2823" s="2"/>
    </row>
    <row r="2824" spans="1:26" x14ac:dyDescent="0.25">
      <c r="A2824">
        <v>2823</v>
      </c>
      <c r="B2824" t="s">
        <v>2844</v>
      </c>
      <c r="C2824" s="1">
        <v>22695</v>
      </c>
      <c r="D2824" t="s">
        <v>23</v>
      </c>
      <c r="E2824" s="2" t="s">
        <v>1363</v>
      </c>
      <c r="F2824" s="2" t="s">
        <v>34</v>
      </c>
      <c r="G2824" s="2" t="s">
        <v>26</v>
      </c>
      <c r="H2824" s="3">
        <v>30987</v>
      </c>
      <c r="I2824" s="2">
        <v>1984</v>
      </c>
      <c r="J2824" s="2">
        <v>1985</v>
      </c>
      <c r="K2824" s="3">
        <v>43677</v>
      </c>
      <c r="L2824" s="2">
        <v>0</v>
      </c>
      <c r="M2824" s="2" t="s">
        <v>28</v>
      </c>
      <c r="N2824" s="2">
        <v>57</v>
      </c>
      <c r="O2824" s="2">
        <v>22.7</v>
      </c>
      <c r="P2824" s="2">
        <v>57.45</v>
      </c>
      <c r="Q2824" s="2">
        <v>90.72</v>
      </c>
      <c r="R2824" s="2">
        <v>193.04</v>
      </c>
      <c r="S2824" s="2">
        <v>193.04</v>
      </c>
      <c r="T2824" s="2">
        <v>24.34</v>
      </c>
      <c r="U2824" s="2">
        <v>31</v>
      </c>
      <c r="V2824" s="2" t="s">
        <v>28</v>
      </c>
      <c r="X2824" s="2"/>
      <c r="Y2824" s="2"/>
    </row>
    <row r="2825" spans="1:26" x14ac:dyDescent="0.25">
      <c r="A2825">
        <v>2824</v>
      </c>
      <c r="B2825" t="s">
        <v>2845</v>
      </c>
      <c r="C2825" s="1">
        <v>34399</v>
      </c>
      <c r="D2825" t="s">
        <v>85</v>
      </c>
      <c r="E2825" s="2" t="s">
        <v>1363</v>
      </c>
      <c r="F2825" s="2" t="s">
        <v>34</v>
      </c>
      <c r="G2825" s="2" t="s">
        <v>26</v>
      </c>
      <c r="H2825" s="3">
        <v>41944</v>
      </c>
      <c r="I2825" s="2">
        <v>2014</v>
      </c>
      <c r="J2825" s="2">
        <v>2020</v>
      </c>
      <c r="K2825" s="3">
        <v>43677</v>
      </c>
      <c r="L2825" s="2">
        <v>0</v>
      </c>
      <c r="M2825" s="2" t="s">
        <v>28</v>
      </c>
      <c r="N2825" s="2">
        <v>25</v>
      </c>
      <c r="O2825" s="2">
        <v>20.66</v>
      </c>
      <c r="P2825" s="2">
        <v>25.4</v>
      </c>
      <c r="Q2825" s="2">
        <v>99.79</v>
      </c>
      <c r="R2825" s="2">
        <v>193.04</v>
      </c>
      <c r="S2825" s="2">
        <v>193.04</v>
      </c>
      <c r="T2825" s="2">
        <v>26.78</v>
      </c>
      <c r="U2825" s="2">
        <v>53</v>
      </c>
      <c r="V2825" s="2" t="s">
        <v>28</v>
      </c>
      <c r="X2825" s="2"/>
      <c r="Y2825" s="2"/>
    </row>
    <row r="2826" spans="1:26" x14ac:dyDescent="0.25">
      <c r="A2826">
        <v>2825</v>
      </c>
      <c r="B2826" t="s">
        <v>2846</v>
      </c>
      <c r="C2826" s="1">
        <v>13747</v>
      </c>
      <c r="D2826" t="s">
        <v>23</v>
      </c>
      <c r="E2826" s="2" t="s">
        <v>1363</v>
      </c>
      <c r="F2826" s="2" t="s">
        <v>34</v>
      </c>
      <c r="G2826" s="2" t="s">
        <v>26</v>
      </c>
      <c r="H2826" s="3">
        <v>21855</v>
      </c>
      <c r="I2826" s="2">
        <v>1959</v>
      </c>
      <c r="J2826" s="2">
        <v>1962</v>
      </c>
      <c r="K2826" s="3">
        <v>43677</v>
      </c>
      <c r="L2826" s="2">
        <v>0</v>
      </c>
      <c r="M2826" s="2" t="s">
        <v>28</v>
      </c>
      <c r="N2826" s="2">
        <v>81</v>
      </c>
      <c r="O2826" s="2">
        <v>22.2</v>
      </c>
      <c r="P2826" s="2">
        <v>81.94</v>
      </c>
      <c r="Q2826" s="2">
        <v>86.18</v>
      </c>
      <c r="R2826" s="2">
        <v>193.04</v>
      </c>
      <c r="S2826" s="2">
        <v>193.04</v>
      </c>
      <c r="T2826" s="2">
        <v>23.13</v>
      </c>
      <c r="U2826" s="2">
        <v>13</v>
      </c>
      <c r="V2826" s="2" t="s">
        <v>28</v>
      </c>
      <c r="X2826" s="2"/>
      <c r="Y2826" s="2"/>
    </row>
    <row r="2827" spans="1:26" x14ac:dyDescent="0.25">
      <c r="A2827">
        <v>2826</v>
      </c>
      <c r="B2827" t="s">
        <v>711</v>
      </c>
      <c r="C2827" s="1">
        <v>27628</v>
      </c>
      <c r="D2827" t="s">
        <v>23</v>
      </c>
      <c r="E2827" s="2" t="s">
        <v>1363</v>
      </c>
      <c r="F2827" s="2" t="s">
        <v>34</v>
      </c>
      <c r="G2827" s="2" t="s">
        <v>26</v>
      </c>
      <c r="H2827" s="3">
        <v>35735</v>
      </c>
      <c r="I2827" s="2">
        <v>1997</v>
      </c>
      <c r="J2827" s="2">
        <v>2006</v>
      </c>
      <c r="K2827" s="3">
        <v>43677</v>
      </c>
      <c r="L2827" s="2">
        <v>0</v>
      </c>
      <c r="M2827" s="2" t="s">
        <v>28</v>
      </c>
      <c r="N2827" s="2">
        <v>43</v>
      </c>
      <c r="O2827" s="2">
        <v>22.2</v>
      </c>
      <c r="P2827" s="2">
        <v>43.94</v>
      </c>
      <c r="Q2827" s="2">
        <v>88</v>
      </c>
      <c r="R2827" s="2">
        <v>193.04</v>
      </c>
      <c r="S2827" s="2">
        <v>193.04</v>
      </c>
      <c r="T2827" s="2">
        <v>23.61</v>
      </c>
      <c r="U2827" s="2">
        <v>142</v>
      </c>
      <c r="V2827" s="2" t="s">
        <v>28</v>
      </c>
      <c r="X2827" s="2"/>
      <c r="Y2827" s="2"/>
    </row>
    <row r="2828" spans="1:26" x14ac:dyDescent="0.25">
      <c r="A2828">
        <v>2827</v>
      </c>
      <c r="B2828" t="s">
        <v>2847</v>
      </c>
      <c r="C2828" s="1">
        <v>19106</v>
      </c>
      <c r="D2828" t="s">
        <v>23</v>
      </c>
      <c r="E2828" s="2" t="s">
        <v>1363</v>
      </c>
      <c r="F2828" s="2" t="s">
        <v>34</v>
      </c>
      <c r="G2828" s="2" t="s">
        <v>26</v>
      </c>
      <c r="H2828" s="3">
        <v>27334</v>
      </c>
      <c r="I2828" s="2">
        <v>1974</v>
      </c>
      <c r="J2828" s="2">
        <v>1983</v>
      </c>
      <c r="K2828" s="3">
        <v>37466</v>
      </c>
      <c r="L2828" s="2">
        <v>1</v>
      </c>
      <c r="M2828" s="2" t="s">
        <v>27</v>
      </c>
      <c r="N2828" s="2">
        <v>50</v>
      </c>
      <c r="O2828" s="2">
        <v>22.53</v>
      </c>
      <c r="P2828" s="2">
        <v>50.27</v>
      </c>
      <c r="Q2828" s="2">
        <v>83.91</v>
      </c>
      <c r="R2828" s="2">
        <v>193.04</v>
      </c>
      <c r="S2828" s="2">
        <v>193.04</v>
      </c>
      <c r="T2828" s="2">
        <v>22.52</v>
      </c>
      <c r="U2828" s="2">
        <v>659</v>
      </c>
      <c r="V2828" s="2" t="s">
        <v>28</v>
      </c>
      <c r="W2828" s="2" t="s">
        <v>4395</v>
      </c>
      <c r="X2828" s="2" t="s">
        <v>4678</v>
      </c>
      <c r="Y2828" s="2" t="s">
        <v>4543</v>
      </c>
      <c r="Z2828" s="2" t="s">
        <v>4435</v>
      </c>
    </row>
    <row r="2829" spans="1:26" x14ac:dyDescent="0.25">
      <c r="A2829">
        <v>2828</v>
      </c>
      <c r="B2829" t="s">
        <v>2848</v>
      </c>
      <c r="C2829" s="1">
        <v>20097</v>
      </c>
      <c r="D2829" t="s">
        <v>23</v>
      </c>
      <c r="E2829" s="2" t="s">
        <v>1363</v>
      </c>
      <c r="F2829" s="2" t="s">
        <v>34</v>
      </c>
      <c r="G2829" s="2" t="s">
        <v>30</v>
      </c>
      <c r="H2829" s="3">
        <v>28795</v>
      </c>
      <c r="I2829" s="2">
        <v>1978</v>
      </c>
      <c r="J2829" s="2">
        <v>1980</v>
      </c>
      <c r="K2829" s="3">
        <v>43677</v>
      </c>
      <c r="L2829" s="2">
        <v>0</v>
      </c>
      <c r="M2829" s="2" t="s">
        <v>28</v>
      </c>
      <c r="N2829" s="2">
        <v>64</v>
      </c>
      <c r="O2829" s="2">
        <v>23.81</v>
      </c>
      <c r="P2829" s="2">
        <v>64.56</v>
      </c>
      <c r="Q2829" s="2">
        <v>90.72</v>
      </c>
      <c r="R2829" s="2">
        <v>193.04</v>
      </c>
      <c r="S2829" s="2">
        <v>193.04</v>
      </c>
      <c r="T2829" s="2">
        <v>24.34</v>
      </c>
      <c r="U2829" s="2">
        <v>46</v>
      </c>
      <c r="V2829" s="2" t="s">
        <v>28</v>
      </c>
      <c r="X2829" s="2"/>
      <c r="Y2829" s="2"/>
    </row>
    <row r="2830" spans="1:26" x14ac:dyDescent="0.25">
      <c r="A2830">
        <v>2829</v>
      </c>
      <c r="B2830" t="s">
        <v>2849</v>
      </c>
      <c r="C2830" s="1">
        <v>30170</v>
      </c>
      <c r="D2830" t="s">
        <v>23</v>
      </c>
      <c r="E2830" s="2" t="s">
        <v>1363</v>
      </c>
      <c r="F2830" s="2" t="s">
        <v>25</v>
      </c>
      <c r="G2830" s="2" t="s">
        <v>30</v>
      </c>
      <c r="H2830" s="3">
        <v>39022</v>
      </c>
      <c r="I2830" s="2">
        <v>2006</v>
      </c>
      <c r="J2830" s="2">
        <v>2007</v>
      </c>
      <c r="K2830" s="3">
        <v>43677</v>
      </c>
      <c r="L2830" s="2">
        <v>0</v>
      </c>
      <c r="M2830" s="2" t="s">
        <v>28</v>
      </c>
      <c r="N2830" s="2">
        <v>36</v>
      </c>
      <c r="O2830" s="2">
        <v>24.24</v>
      </c>
      <c r="P2830" s="2">
        <v>36.979999999999997</v>
      </c>
      <c r="Q2830" s="2">
        <v>88.45</v>
      </c>
      <c r="R2830" s="2">
        <v>193.04</v>
      </c>
      <c r="S2830" s="2">
        <v>193.04</v>
      </c>
      <c r="T2830" s="2">
        <v>23.74</v>
      </c>
      <c r="U2830" s="2">
        <v>31</v>
      </c>
      <c r="V2830" s="2" t="s">
        <v>28</v>
      </c>
      <c r="X2830" s="2"/>
      <c r="Y2830" s="2"/>
    </row>
    <row r="2831" spans="1:26" x14ac:dyDescent="0.25">
      <c r="A2831">
        <v>2830</v>
      </c>
      <c r="B2831" t="s">
        <v>2850</v>
      </c>
      <c r="C2831" s="1">
        <v>7596</v>
      </c>
      <c r="D2831" t="s">
        <v>23</v>
      </c>
      <c r="E2831" s="2" t="s">
        <v>169</v>
      </c>
      <c r="F2831" s="2" t="s">
        <v>34</v>
      </c>
      <c r="G2831" s="2" t="s">
        <v>30</v>
      </c>
      <c r="H2831" s="3">
        <v>17107</v>
      </c>
      <c r="I2831" s="2">
        <v>1946</v>
      </c>
      <c r="J2831" s="2">
        <v>1950</v>
      </c>
      <c r="K2831" s="3">
        <v>31946</v>
      </c>
      <c r="L2831" s="2">
        <v>1</v>
      </c>
      <c r="M2831" s="2" t="s">
        <v>27</v>
      </c>
      <c r="N2831" s="2">
        <v>66</v>
      </c>
      <c r="O2831" s="2">
        <v>26.04</v>
      </c>
      <c r="P2831" s="2">
        <v>66.67</v>
      </c>
      <c r="Q2831" s="2">
        <v>90.72</v>
      </c>
      <c r="R2831" s="2">
        <v>193.04</v>
      </c>
      <c r="S2831" s="2">
        <v>193.04</v>
      </c>
      <c r="T2831" s="2">
        <v>24.34</v>
      </c>
      <c r="U2831" s="2">
        <v>169</v>
      </c>
      <c r="V2831" s="2" t="s">
        <v>28</v>
      </c>
      <c r="X2831" s="2" t="s">
        <v>4646</v>
      </c>
      <c r="Y2831" s="2" t="s">
        <v>4401</v>
      </c>
      <c r="Z2831" s="2" t="s">
        <v>4469</v>
      </c>
    </row>
    <row r="2832" spans="1:26" x14ac:dyDescent="0.25">
      <c r="A2832">
        <v>2831</v>
      </c>
      <c r="B2832" t="s">
        <v>2851</v>
      </c>
      <c r="C2832" s="1">
        <v>17761</v>
      </c>
      <c r="D2832" t="s">
        <v>23</v>
      </c>
      <c r="E2832" s="2" t="s">
        <v>169</v>
      </c>
      <c r="F2832" s="2" t="s">
        <v>34</v>
      </c>
      <c r="G2832" s="2" t="s">
        <v>26</v>
      </c>
      <c r="H2832" s="3">
        <v>26604</v>
      </c>
      <c r="I2832" s="2">
        <v>1972</v>
      </c>
      <c r="J2832" s="2">
        <v>1973</v>
      </c>
      <c r="K2832" s="3">
        <v>28499</v>
      </c>
      <c r="L2832" s="2">
        <v>1</v>
      </c>
      <c r="M2832" s="2" t="s">
        <v>27</v>
      </c>
      <c r="N2832" s="2">
        <v>29</v>
      </c>
      <c r="O2832" s="2">
        <v>24.21</v>
      </c>
      <c r="P2832" s="2">
        <v>29.4</v>
      </c>
      <c r="Q2832" s="2">
        <v>97.52</v>
      </c>
      <c r="R2832" s="2">
        <v>193.04</v>
      </c>
      <c r="S2832" s="2">
        <v>193.04</v>
      </c>
      <c r="T2832" s="2">
        <v>26.17</v>
      </c>
      <c r="U2832" s="2">
        <v>25</v>
      </c>
      <c r="V2832" s="2" t="s">
        <v>28</v>
      </c>
      <c r="W2832" s="2" t="s">
        <v>4402</v>
      </c>
      <c r="X2832" s="2" t="s">
        <v>4709</v>
      </c>
      <c r="Y2832" s="2" t="s">
        <v>4710</v>
      </c>
      <c r="Z2832" s="2" t="s">
        <v>4902</v>
      </c>
    </row>
    <row r="2833" spans="1:26" x14ac:dyDescent="0.25">
      <c r="A2833">
        <v>2832</v>
      </c>
      <c r="B2833" t="s">
        <v>2852</v>
      </c>
      <c r="C2833" s="1">
        <v>24968</v>
      </c>
      <c r="D2833" t="s">
        <v>23</v>
      </c>
      <c r="E2833" s="2" t="s">
        <v>1363</v>
      </c>
      <c r="F2833" s="2" t="s">
        <v>34</v>
      </c>
      <c r="G2833" s="2" t="s">
        <v>26</v>
      </c>
      <c r="H2833" s="3">
        <v>33543</v>
      </c>
      <c r="I2833" s="2">
        <v>1991</v>
      </c>
      <c r="J2833" s="2">
        <v>1993</v>
      </c>
      <c r="K2833" s="3">
        <v>43677</v>
      </c>
      <c r="L2833" s="2">
        <v>0</v>
      </c>
      <c r="M2833" s="2" t="s">
        <v>28</v>
      </c>
      <c r="N2833" s="2">
        <v>51</v>
      </c>
      <c r="O2833" s="2">
        <v>23.48</v>
      </c>
      <c r="P2833" s="2">
        <v>51.22</v>
      </c>
      <c r="Q2833" s="2">
        <v>86.18</v>
      </c>
      <c r="R2833" s="2">
        <v>193.04</v>
      </c>
      <c r="S2833" s="2">
        <v>193.04</v>
      </c>
      <c r="T2833" s="2">
        <v>23.13</v>
      </c>
      <c r="U2833" s="2">
        <v>13</v>
      </c>
      <c r="V2833" s="2" t="s">
        <v>28</v>
      </c>
      <c r="X2833" s="2"/>
      <c r="Y2833" s="2"/>
    </row>
    <row r="2834" spans="1:26" x14ac:dyDescent="0.25">
      <c r="A2834">
        <v>2833</v>
      </c>
      <c r="B2834" t="s">
        <v>2853</v>
      </c>
      <c r="C2834" s="1">
        <v>10913</v>
      </c>
      <c r="D2834" t="s">
        <v>23</v>
      </c>
      <c r="E2834" s="2" t="s">
        <v>169</v>
      </c>
      <c r="F2834" s="2" t="s">
        <v>34</v>
      </c>
      <c r="G2834" s="2" t="s">
        <v>30</v>
      </c>
      <c r="H2834" s="3">
        <v>19299</v>
      </c>
      <c r="I2834" s="2">
        <v>1952</v>
      </c>
      <c r="J2834" s="2">
        <v>1954</v>
      </c>
      <c r="K2834" s="3">
        <v>31898</v>
      </c>
      <c r="L2834" s="2">
        <v>1</v>
      </c>
      <c r="M2834" s="2" t="s">
        <v>27</v>
      </c>
      <c r="N2834" s="2">
        <v>57</v>
      </c>
      <c r="O2834" s="2">
        <v>22.96</v>
      </c>
      <c r="P2834" s="2">
        <v>57.45</v>
      </c>
      <c r="Q2834" s="2">
        <v>95.25</v>
      </c>
      <c r="R2834" s="2">
        <v>193.04</v>
      </c>
      <c r="S2834" s="2">
        <v>193.04</v>
      </c>
      <c r="T2834" s="2">
        <v>25.56</v>
      </c>
      <c r="U2834" s="2">
        <v>58</v>
      </c>
      <c r="V2834" s="2" t="s">
        <v>28</v>
      </c>
      <c r="W2834" s="2" t="s">
        <v>4399</v>
      </c>
      <c r="X2834" s="2" t="s">
        <v>4657</v>
      </c>
      <c r="Y2834" s="2" t="s">
        <v>4386</v>
      </c>
      <c r="Z2834" s="2" t="s">
        <v>4896</v>
      </c>
    </row>
    <row r="2835" spans="1:26" x14ac:dyDescent="0.25">
      <c r="A2835">
        <v>2834</v>
      </c>
      <c r="B2835" t="s">
        <v>2854</v>
      </c>
      <c r="C2835" s="1">
        <v>12776</v>
      </c>
      <c r="D2835" t="s">
        <v>23</v>
      </c>
      <c r="E2835" s="2" t="s">
        <v>169</v>
      </c>
      <c r="F2835" s="2" t="s">
        <v>34</v>
      </c>
      <c r="G2835" s="2" t="s">
        <v>30</v>
      </c>
      <c r="H2835" s="3">
        <v>22951</v>
      </c>
      <c r="I2835" s="2">
        <v>1962</v>
      </c>
      <c r="J2835" s="2">
        <v>1963</v>
      </c>
      <c r="K2835" s="3">
        <v>35523</v>
      </c>
      <c r="L2835" s="2">
        <v>1</v>
      </c>
      <c r="M2835" s="2" t="s">
        <v>27</v>
      </c>
      <c r="N2835" s="2">
        <v>62</v>
      </c>
      <c r="O2835" s="2">
        <v>27.86</v>
      </c>
      <c r="P2835" s="2">
        <v>62.28</v>
      </c>
      <c r="Q2835" s="2">
        <v>97.52</v>
      </c>
      <c r="R2835" s="2">
        <v>193.04</v>
      </c>
      <c r="S2835" s="2">
        <v>193.04</v>
      </c>
      <c r="T2835" s="2">
        <v>26.17</v>
      </c>
      <c r="U2835" s="2">
        <v>39</v>
      </c>
      <c r="V2835" s="2" t="s">
        <v>28</v>
      </c>
      <c r="W2835" s="2" t="s">
        <v>4384</v>
      </c>
      <c r="X2835" s="2" t="s">
        <v>4657</v>
      </c>
      <c r="Y2835" s="2" t="s">
        <v>4386</v>
      </c>
      <c r="Z2835" s="2" t="s">
        <v>4896</v>
      </c>
    </row>
    <row r="2836" spans="1:26" x14ac:dyDescent="0.25">
      <c r="A2836">
        <v>2835</v>
      </c>
      <c r="B2836" t="s">
        <v>2855</v>
      </c>
      <c r="C2836" s="1">
        <v>24076</v>
      </c>
      <c r="D2836" t="s">
        <v>23</v>
      </c>
      <c r="E2836" s="2" t="s">
        <v>1363</v>
      </c>
      <c r="F2836" s="2" t="s">
        <v>34</v>
      </c>
      <c r="G2836" s="2" t="s">
        <v>26</v>
      </c>
      <c r="H2836" s="3">
        <v>32448</v>
      </c>
      <c r="I2836" s="2">
        <v>1988</v>
      </c>
      <c r="J2836" s="2">
        <v>1989</v>
      </c>
      <c r="K2836" s="3">
        <v>43677</v>
      </c>
      <c r="L2836" s="2">
        <v>0</v>
      </c>
      <c r="M2836" s="2" t="s">
        <v>28</v>
      </c>
      <c r="N2836" s="2">
        <v>53</v>
      </c>
      <c r="O2836" s="2">
        <v>22.92</v>
      </c>
      <c r="P2836" s="2">
        <v>53.66</v>
      </c>
      <c r="Q2836" s="2">
        <v>79.38</v>
      </c>
      <c r="R2836" s="2">
        <v>193.04</v>
      </c>
      <c r="S2836" s="2">
        <v>193.04</v>
      </c>
      <c r="T2836" s="2">
        <v>21.3</v>
      </c>
      <c r="U2836" s="2">
        <v>21</v>
      </c>
      <c r="V2836" s="2" t="s">
        <v>28</v>
      </c>
      <c r="X2836" s="2"/>
      <c r="Y2836" s="2"/>
    </row>
    <row r="2837" spans="1:26" x14ac:dyDescent="0.25">
      <c r="A2837">
        <v>2836</v>
      </c>
      <c r="B2837" t="s">
        <v>2856</v>
      </c>
      <c r="C2837" s="1">
        <v>21916</v>
      </c>
      <c r="D2837" t="s">
        <v>23</v>
      </c>
      <c r="E2837" s="2" t="s">
        <v>1363</v>
      </c>
      <c r="F2837" s="2" t="s">
        <v>34</v>
      </c>
      <c r="G2837" s="2" t="s">
        <v>43</v>
      </c>
      <c r="H2837" s="3">
        <v>30256</v>
      </c>
      <c r="I2837" s="2">
        <v>1982</v>
      </c>
      <c r="J2837" s="2">
        <v>1987</v>
      </c>
      <c r="K2837" s="3">
        <v>43677</v>
      </c>
      <c r="L2837" s="2">
        <v>0</v>
      </c>
      <c r="M2837" s="2" t="s">
        <v>28</v>
      </c>
      <c r="N2837" s="2">
        <v>59</v>
      </c>
      <c r="O2837" s="2">
        <v>22.83</v>
      </c>
      <c r="P2837" s="2">
        <v>59.58</v>
      </c>
      <c r="Q2837" s="2">
        <v>79.38</v>
      </c>
      <c r="R2837" s="2">
        <v>193.04</v>
      </c>
      <c r="S2837" s="2">
        <v>193.04</v>
      </c>
      <c r="T2837" s="2">
        <v>21.3</v>
      </c>
      <c r="U2837" s="2">
        <v>56</v>
      </c>
      <c r="V2837" s="2" t="s">
        <v>28</v>
      </c>
      <c r="X2837" s="2" t="s">
        <v>4646</v>
      </c>
      <c r="Y2837" s="2" t="s">
        <v>4401</v>
      </c>
    </row>
    <row r="2838" spans="1:26" x14ac:dyDescent="0.25">
      <c r="A2838">
        <v>2837</v>
      </c>
      <c r="B2838" t="s">
        <v>2857</v>
      </c>
      <c r="C2838" s="1">
        <v>31754</v>
      </c>
      <c r="D2838" t="s">
        <v>23</v>
      </c>
      <c r="E2838" s="2" t="s">
        <v>1363</v>
      </c>
      <c r="F2838" s="2" t="s">
        <v>34</v>
      </c>
      <c r="G2838" s="2" t="s">
        <v>26</v>
      </c>
      <c r="H2838" s="3">
        <v>40118</v>
      </c>
      <c r="I2838" s="2">
        <v>2009</v>
      </c>
      <c r="J2838" s="2">
        <v>2011</v>
      </c>
      <c r="K2838" s="3">
        <v>43677</v>
      </c>
      <c r="L2838" s="2">
        <v>0</v>
      </c>
      <c r="M2838" s="2" t="s">
        <v>28</v>
      </c>
      <c r="N2838" s="2">
        <v>32</v>
      </c>
      <c r="O2838" s="2">
        <v>22.9</v>
      </c>
      <c r="P2838" s="2">
        <v>32.64</v>
      </c>
      <c r="Q2838" s="2">
        <v>95.25</v>
      </c>
      <c r="R2838" s="2">
        <v>193.04</v>
      </c>
      <c r="S2838" s="2">
        <v>193.04</v>
      </c>
      <c r="T2838" s="2">
        <v>25.56</v>
      </c>
      <c r="U2838" s="2">
        <v>65</v>
      </c>
      <c r="V2838" s="2" t="s">
        <v>28</v>
      </c>
      <c r="X2838" s="2"/>
      <c r="Y2838" s="2"/>
    </row>
    <row r="2839" spans="1:26" x14ac:dyDescent="0.25">
      <c r="A2839">
        <v>2838</v>
      </c>
      <c r="B2839" t="s">
        <v>2858</v>
      </c>
      <c r="C2839" s="1">
        <v>18275</v>
      </c>
      <c r="D2839" t="s">
        <v>23</v>
      </c>
      <c r="E2839" s="2" t="s">
        <v>772</v>
      </c>
      <c r="F2839" s="2" t="s">
        <v>34</v>
      </c>
      <c r="G2839" s="2" t="s">
        <v>30</v>
      </c>
      <c r="H2839" s="3">
        <v>28065</v>
      </c>
      <c r="I2839" s="2">
        <v>1976</v>
      </c>
      <c r="J2839" s="2">
        <v>1978</v>
      </c>
      <c r="K2839" s="3">
        <v>43677</v>
      </c>
      <c r="L2839" s="2">
        <v>0</v>
      </c>
      <c r="M2839" s="2" t="s">
        <v>28</v>
      </c>
      <c r="N2839" s="2">
        <v>69</v>
      </c>
      <c r="O2839" s="2">
        <v>26.8</v>
      </c>
      <c r="P2839" s="2">
        <v>69.55</v>
      </c>
      <c r="Q2839" s="2">
        <v>88.45</v>
      </c>
      <c r="R2839" s="2">
        <v>193.04</v>
      </c>
      <c r="S2839" s="2">
        <v>193.04</v>
      </c>
      <c r="T2839" s="2">
        <v>23.74</v>
      </c>
      <c r="U2839" s="2">
        <v>72</v>
      </c>
      <c r="V2839" s="2" t="s">
        <v>28</v>
      </c>
      <c r="X2839" s="2"/>
      <c r="Y2839" s="2"/>
    </row>
    <row r="2840" spans="1:26" x14ac:dyDescent="0.25">
      <c r="A2840">
        <v>2839</v>
      </c>
      <c r="B2840" t="s">
        <v>2859</v>
      </c>
      <c r="C2840" s="1">
        <v>27751</v>
      </c>
      <c r="D2840" t="s">
        <v>23</v>
      </c>
      <c r="E2840" s="2" t="s">
        <v>1363</v>
      </c>
      <c r="F2840" s="2" t="s">
        <v>34</v>
      </c>
      <c r="G2840" s="2" t="s">
        <v>26</v>
      </c>
      <c r="H2840" s="3">
        <v>38292</v>
      </c>
      <c r="I2840" s="2">
        <v>2004</v>
      </c>
      <c r="J2840" s="2">
        <v>2008</v>
      </c>
      <c r="K2840" s="3">
        <v>43677</v>
      </c>
      <c r="L2840" s="2">
        <v>0</v>
      </c>
      <c r="M2840" s="2" t="s">
        <v>28</v>
      </c>
      <c r="N2840" s="2">
        <v>43</v>
      </c>
      <c r="O2840" s="2">
        <v>28.86</v>
      </c>
      <c r="P2840" s="2">
        <v>43.6</v>
      </c>
      <c r="Q2840" s="2">
        <v>94.35</v>
      </c>
      <c r="R2840" s="2">
        <v>193.04</v>
      </c>
      <c r="S2840" s="2">
        <v>193.04</v>
      </c>
      <c r="T2840" s="2">
        <v>25.32</v>
      </c>
      <c r="U2840" s="2">
        <v>53</v>
      </c>
      <c r="V2840" s="2" t="s">
        <v>28</v>
      </c>
      <c r="X2840" s="2"/>
      <c r="Y2840" s="2"/>
    </row>
    <row r="2841" spans="1:26" x14ac:dyDescent="0.25">
      <c r="A2841">
        <v>2840</v>
      </c>
      <c r="B2841" t="s">
        <v>2860</v>
      </c>
      <c r="C2841" s="1">
        <v>25479</v>
      </c>
      <c r="D2841" t="s">
        <v>23</v>
      </c>
      <c r="E2841" s="2" t="s">
        <v>1363</v>
      </c>
      <c r="F2841" s="2" t="s">
        <v>34</v>
      </c>
      <c r="G2841" s="2" t="s">
        <v>26</v>
      </c>
      <c r="H2841" s="3">
        <v>33543</v>
      </c>
      <c r="I2841" s="2">
        <v>1991</v>
      </c>
      <c r="J2841" s="2">
        <v>1998</v>
      </c>
      <c r="K2841" s="3">
        <v>43677</v>
      </c>
      <c r="L2841" s="2">
        <v>0</v>
      </c>
      <c r="M2841" s="2" t="s">
        <v>28</v>
      </c>
      <c r="N2841" s="2">
        <v>49</v>
      </c>
      <c r="O2841" s="2">
        <v>22.08</v>
      </c>
      <c r="P2841" s="2">
        <v>49.82</v>
      </c>
      <c r="Q2841" s="2">
        <v>79.38</v>
      </c>
      <c r="R2841" s="2">
        <v>193.04</v>
      </c>
      <c r="S2841" s="2">
        <v>193.04</v>
      </c>
      <c r="T2841" s="2">
        <v>21.3</v>
      </c>
      <c r="U2841" s="2">
        <v>63</v>
      </c>
      <c r="V2841" s="2" t="s">
        <v>28</v>
      </c>
      <c r="X2841" s="2"/>
      <c r="Y2841" s="2"/>
    </row>
    <row r="2842" spans="1:26" x14ac:dyDescent="0.25">
      <c r="A2842">
        <v>2841</v>
      </c>
      <c r="B2842" t="s">
        <v>2861</v>
      </c>
      <c r="C2842" s="1">
        <v>25768</v>
      </c>
      <c r="D2842" t="s">
        <v>23</v>
      </c>
      <c r="E2842" s="2" t="s">
        <v>1363</v>
      </c>
      <c r="F2842" s="2" t="s">
        <v>34</v>
      </c>
      <c r="G2842" s="2" t="s">
        <v>30</v>
      </c>
      <c r="H2842" s="3">
        <v>34639</v>
      </c>
      <c r="I2842" s="2">
        <v>1994</v>
      </c>
      <c r="J2842" s="2">
        <v>1998</v>
      </c>
      <c r="K2842" s="3">
        <v>42530</v>
      </c>
      <c r="L2842" s="2">
        <v>1</v>
      </c>
      <c r="M2842" s="2" t="s">
        <v>27</v>
      </c>
      <c r="N2842" s="2">
        <v>45</v>
      </c>
      <c r="O2842" s="2">
        <v>24.29</v>
      </c>
      <c r="P2842" s="2">
        <v>45.89</v>
      </c>
      <c r="Q2842" s="2">
        <v>87.54</v>
      </c>
      <c r="R2842" s="2">
        <v>193.04</v>
      </c>
      <c r="S2842" s="2">
        <v>193.04</v>
      </c>
      <c r="T2842" s="2">
        <v>23.49</v>
      </c>
      <c r="U2842" s="2">
        <v>168</v>
      </c>
      <c r="V2842" s="2" t="s">
        <v>27</v>
      </c>
      <c r="X2842" s="2" t="s">
        <v>4711</v>
      </c>
      <c r="Y2842" s="2" t="s">
        <v>4570</v>
      </c>
      <c r="Z2842" s="2" t="s">
        <v>4901</v>
      </c>
    </row>
    <row r="2843" spans="1:26" x14ac:dyDescent="0.25">
      <c r="A2843">
        <v>2842</v>
      </c>
      <c r="B2843" t="s">
        <v>2862</v>
      </c>
      <c r="C2843" s="1">
        <v>19918</v>
      </c>
      <c r="D2843" t="s">
        <v>23</v>
      </c>
      <c r="E2843" s="2" t="s">
        <v>772</v>
      </c>
      <c r="F2843" s="2" t="s">
        <v>34</v>
      </c>
      <c r="G2843" s="2" t="s">
        <v>26</v>
      </c>
      <c r="H2843" s="3">
        <v>28065</v>
      </c>
      <c r="I2843" s="2">
        <v>1976</v>
      </c>
      <c r="J2843" s="2">
        <v>1984</v>
      </c>
      <c r="K2843" s="3">
        <v>43677</v>
      </c>
      <c r="L2843" s="2">
        <v>0</v>
      </c>
      <c r="M2843" s="2" t="s">
        <v>28</v>
      </c>
      <c r="N2843" s="2">
        <v>65</v>
      </c>
      <c r="O2843" s="2">
        <v>22.31</v>
      </c>
      <c r="P2843" s="2">
        <v>65.05</v>
      </c>
      <c r="Q2843" s="2">
        <v>88.45</v>
      </c>
      <c r="R2843" s="2">
        <v>193.04</v>
      </c>
      <c r="S2843" s="2">
        <v>193.04</v>
      </c>
      <c r="T2843" s="2">
        <v>23.74</v>
      </c>
      <c r="U2843" s="2">
        <v>509</v>
      </c>
      <c r="V2843" s="2" t="s">
        <v>28</v>
      </c>
      <c r="X2843" s="2"/>
      <c r="Y2843" s="2"/>
    </row>
    <row r="2844" spans="1:26" x14ac:dyDescent="0.25">
      <c r="A2844">
        <v>2843</v>
      </c>
      <c r="B2844" t="s">
        <v>2863</v>
      </c>
      <c r="C2844" s="1">
        <v>25174</v>
      </c>
      <c r="D2844" t="s">
        <v>23</v>
      </c>
      <c r="E2844" s="2" t="s">
        <v>1363</v>
      </c>
      <c r="F2844" s="2" t="s">
        <v>34</v>
      </c>
      <c r="G2844" s="2" t="s">
        <v>26</v>
      </c>
      <c r="H2844" s="3">
        <v>33543</v>
      </c>
      <c r="I2844" s="2">
        <v>1991</v>
      </c>
      <c r="J2844" s="2">
        <v>1992</v>
      </c>
      <c r="K2844" s="3">
        <v>43677</v>
      </c>
      <c r="L2844" s="2">
        <v>0</v>
      </c>
      <c r="M2844" s="2" t="s">
        <v>28</v>
      </c>
      <c r="N2844" s="2">
        <v>50</v>
      </c>
      <c r="O2844" s="2">
        <v>22.91</v>
      </c>
      <c r="P2844" s="2">
        <v>50.66</v>
      </c>
      <c r="Q2844" s="2">
        <v>83.91</v>
      </c>
      <c r="R2844" s="2">
        <v>193.04</v>
      </c>
      <c r="S2844" s="2">
        <v>193.04</v>
      </c>
      <c r="T2844" s="2">
        <v>22.52</v>
      </c>
      <c r="U2844" s="2">
        <v>19</v>
      </c>
      <c r="V2844" s="2" t="s">
        <v>28</v>
      </c>
      <c r="X2844" s="2"/>
      <c r="Y2844" s="2"/>
    </row>
    <row r="2845" spans="1:26" x14ac:dyDescent="0.25">
      <c r="A2845">
        <v>2844</v>
      </c>
      <c r="B2845" t="s">
        <v>2864</v>
      </c>
      <c r="C2845" s="1">
        <v>15119</v>
      </c>
      <c r="D2845" t="s">
        <v>23</v>
      </c>
      <c r="E2845" s="2" t="s">
        <v>1363</v>
      </c>
      <c r="F2845" s="2" t="s">
        <v>34</v>
      </c>
      <c r="G2845" s="2" t="s">
        <v>30</v>
      </c>
      <c r="H2845" s="3">
        <v>23316</v>
      </c>
      <c r="I2845" s="2">
        <v>1963</v>
      </c>
      <c r="J2845" s="2">
        <v>1971</v>
      </c>
      <c r="K2845" s="3">
        <v>43677</v>
      </c>
      <c r="L2845" s="2">
        <v>0</v>
      </c>
      <c r="M2845" s="2" t="s">
        <v>28</v>
      </c>
      <c r="N2845" s="2">
        <v>78</v>
      </c>
      <c r="O2845" s="2">
        <v>22.44</v>
      </c>
      <c r="P2845" s="2">
        <v>78.19</v>
      </c>
      <c r="Q2845" s="2">
        <v>88.45</v>
      </c>
      <c r="R2845" s="2">
        <v>193.04</v>
      </c>
      <c r="S2845" s="2">
        <v>193.04</v>
      </c>
      <c r="T2845" s="2">
        <v>23.74</v>
      </c>
      <c r="U2845" s="2">
        <v>466</v>
      </c>
      <c r="V2845" s="2" t="s">
        <v>28</v>
      </c>
      <c r="X2845" s="2"/>
      <c r="Y2845" s="2"/>
    </row>
    <row r="2846" spans="1:26" x14ac:dyDescent="0.25">
      <c r="A2846">
        <v>2845</v>
      </c>
      <c r="B2846" t="s">
        <v>2865</v>
      </c>
      <c r="C2846" s="1">
        <v>31933</v>
      </c>
      <c r="D2846" t="s">
        <v>23</v>
      </c>
      <c r="E2846" s="2" t="s">
        <v>1363</v>
      </c>
      <c r="F2846" s="2" t="s">
        <v>34</v>
      </c>
      <c r="G2846" s="2" t="s">
        <v>26</v>
      </c>
      <c r="H2846" s="3">
        <v>40118</v>
      </c>
      <c r="I2846" s="2">
        <v>2009</v>
      </c>
      <c r="J2846" s="2">
        <v>2017</v>
      </c>
      <c r="K2846" s="3">
        <v>43677</v>
      </c>
      <c r="L2846" s="2">
        <v>0</v>
      </c>
      <c r="M2846" s="2" t="s">
        <v>28</v>
      </c>
      <c r="N2846" s="2">
        <v>32</v>
      </c>
      <c r="O2846" s="2">
        <v>22.41</v>
      </c>
      <c r="P2846" s="2">
        <v>32.15</v>
      </c>
      <c r="Q2846" s="2">
        <v>92.99</v>
      </c>
      <c r="R2846" s="2">
        <v>193.04</v>
      </c>
      <c r="S2846" s="2">
        <v>193.04</v>
      </c>
      <c r="T2846" s="2">
        <v>24.95</v>
      </c>
      <c r="U2846" s="2">
        <v>388</v>
      </c>
      <c r="V2846" s="2" t="s">
        <v>28</v>
      </c>
      <c r="X2846" s="2"/>
      <c r="Y2846" s="2"/>
    </row>
    <row r="2847" spans="1:26" x14ac:dyDescent="0.25">
      <c r="A2847">
        <v>2846</v>
      </c>
      <c r="B2847" t="s">
        <v>2866</v>
      </c>
      <c r="C2847" s="1">
        <v>9131</v>
      </c>
      <c r="D2847" t="s">
        <v>23</v>
      </c>
      <c r="E2847" s="2" t="s">
        <v>169</v>
      </c>
      <c r="F2847" s="2" t="s">
        <v>34</v>
      </c>
      <c r="G2847" s="2" t="s">
        <v>30</v>
      </c>
      <c r="H2847" s="3">
        <v>17472</v>
      </c>
      <c r="I2847" s="2">
        <v>1947</v>
      </c>
      <c r="J2847" s="2">
        <v>1949</v>
      </c>
      <c r="K2847" s="3">
        <v>21450</v>
      </c>
      <c r="L2847" s="2">
        <v>1</v>
      </c>
      <c r="M2847" s="2" t="s">
        <v>27</v>
      </c>
      <c r="N2847" s="2">
        <v>33</v>
      </c>
      <c r="O2847" s="2">
        <v>22.84</v>
      </c>
      <c r="P2847" s="2">
        <v>33.729999999999997</v>
      </c>
      <c r="Q2847" s="2">
        <v>92.99</v>
      </c>
      <c r="R2847" s="2">
        <v>193.04</v>
      </c>
      <c r="S2847" s="2">
        <v>193.04</v>
      </c>
      <c r="T2847" s="2">
        <v>24.95</v>
      </c>
      <c r="U2847" s="2">
        <v>39</v>
      </c>
      <c r="V2847" s="2" t="s">
        <v>28</v>
      </c>
      <c r="W2847" s="2" t="s">
        <v>4395</v>
      </c>
      <c r="X2847" s="2" t="s">
        <v>4395</v>
      </c>
      <c r="Y2847" s="2" t="s">
        <v>4421</v>
      </c>
      <c r="Z2847" s="2" t="s">
        <v>4435</v>
      </c>
    </row>
    <row r="2848" spans="1:26" x14ac:dyDescent="0.25">
      <c r="A2848">
        <v>2847</v>
      </c>
      <c r="B2848" t="s">
        <v>2867</v>
      </c>
      <c r="C2848" s="1">
        <v>7477</v>
      </c>
      <c r="D2848" t="s">
        <v>23</v>
      </c>
      <c r="E2848" s="2" t="s">
        <v>121</v>
      </c>
      <c r="F2848" s="2" t="s">
        <v>34</v>
      </c>
      <c r="G2848" s="2" t="s">
        <v>30</v>
      </c>
      <c r="H2848" s="3">
        <v>17838</v>
      </c>
      <c r="I2848" s="2">
        <v>1948</v>
      </c>
      <c r="J2848" s="2">
        <v>1950</v>
      </c>
      <c r="K2848" s="3">
        <v>41238</v>
      </c>
      <c r="L2848" s="2">
        <v>1</v>
      </c>
      <c r="M2848" s="2" t="s">
        <v>27</v>
      </c>
      <c r="N2848" s="2">
        <v>92</v>
      </c>
      <c r="O2848" s="2">
        <v>28.37</v>
      </c>
      <c r="P2848" s="2">
        <v>92.43</v>
      </c>
      <c r="Q2848" s="2">
        <v>95.25</v>
      </c>
      <c r="R2848" s="2">
        <v>193.04</v>
      </c>
      <c r="S2848" s="2">
        <v>193.04</v>
      </c>
      <c r="T2848" s="2">
        <v>25.56</v>
      </c>
      <c r="U2848" s="2">
        <v>128</v>
      </c>
      <c r="V2848" s="2" t="s">
        <v>28</v>
      </c>
      <c r="X2848" s="2" t="s">
        <v>4645</v>
      </c>
      <c r="Y2848" s="2" t="s">
        <v>4401</v>
      </c>
      <c r="Z2848" s="2" t="s">
        <v>4469</v>
      </c>
    </row>
    <row r="2849" spans="1:26" x14ac:dyDescent="0.25">
      <c r="A2849">
        <v>2848</v>
      </c>
      <c r="B2849" t="s">
        <v>2868</v>
      </c>
      <c r="C2849" s="1">
        <v>29047</v>
      </c>
      <c r="D2849" t="s">
        <v>23</v>
      </c>
      <c r="E2849" s="2" t="s">
        <v>1363</v>
      </c>
      <c r="F2849" s="2" t="s">
        <v>34</v>
      </c>
      <c r="G2849" s="2" t="s">
        <v>26</v>
      </c>
      <c r="H2849" s="3">
        <v>37196</v>
      </c>
      <c r="I2849" s="2">
        <v>2001</v>
      </c>
      <c r="J2849" s="2">
        <v>2004</v>
      </c>
      <c r="K2849" s="3">
        <v>43677</v>
      </c>
      <c r="L2849" s="2">
        <v>0</v>
      </c>
      <c r="M2849" s="2" t="s">
        <v>28</v>
      </c>
      <c r="N2849" s="2">
        <v>40</v>
      </c>
      <c r="O2849" s="2">
        <v>22.31</v>
      </c>
      <c r="P2849" s="2">
        <v>40.049999999999997</v>
      </c>
      <c r="Q2849" s="2">
        <v>90.72</v>
      </c>
      <c r="R2849" s="2">
        <v>193.04</v>
      </c>
      <c r="S2849" s="2">
        <v>193.04</v>
      </c>
      <c r="T2849" s="2">
        <v>24.34</v>
      </c>
      <c r="U2849" s="2">
        <v>31</v>
      </c>
      <c r="V2849" s="2" t="s">
        <v>27</v>
      </c>
      <c r="X2849" s="2"/>
      <c r="Y2849" s="2"/>
    </row>
    <row r="2850" spans="1:26" x14ac:dyDescent="0.25">
      <c r="A2850">
        <v>2849</v>
      </c>
      <c r="B2850" t="s">
        <v>2576</v>
      </c>
      <c r="C2850" s="1">
        <v>11138</v>
      </c>
      <c r="D2850" t="s">
        <v>23</v>
      </c>
      <c r="E2850" s="2" t="s">
        <v>280</v>
      </c>
      <c r="F2850" s="2" t="s">
        <v>34</v>
      </c>
      <c r="G2850" s="2" t="s">
        <v>30</v>
      </c>
      <c r="H2850" s="3">
        <v>20029</v>
      </c>
      <c r="I2850" s="2">
        <v>1954</v>
      </c>
      <c r="J2850" s="2">
        <v>1955</v>
      </c>
      <c r="K2850" s="3">
        <v>41917</v>
      </c>
      <c r="L2850" s="2">
        <v>1</v>
      </c>
      <c r="M2850" s="2" t="s">
        <v>27</v>
      </c>
      <c r="N2850" s="2">
        <v>84</v>
      </c>
      <c r="O2850" s="2">
        <v>24.34</v>
      </c>
      <c r="P2850" s="2">
        <v>84.27</v>
      </c>
      <c r="Q2850" s="2">
        <v>77.11</v>
      </c>
      <c r="R2850" s="2">
        <v>193.04</v>
      </c>
      <c r="S2850" s="2">
        <v>193.04</v>
      </c>
      <c r="T2850" s="2">
        <v>20.69</v>
      </c>
      <c r="U2850" s="2">
        <v>65</v>
      </c>
      <c r="V2850" s="2" t="s">
        <v>28</v>
      </c>
      <c r="W2850" s="2" t="s">
        <v>4399</v>
      </c>
      <c r="X2850" s="2" t="s">
        <v>4712</v>
      </c>
      <c r="Y2850" s="2" t="s">
        <v>4401</v>
      </c>
      <c r="Z2850" s="2" t="s">
        <v>4469</v>
      </c>
    </row>
    <row r="2851" spans="1:26" x14ac:dyDescent="0.25">
      <c r="A2851">
        <v>2850</v>
      </c>
      <c r="B2851" t="s">
        <v>2869</v>
      </c>
      <c r="C2851" s="1">
        <v>10866</v>
      </c>
      <c r="D2851" t="s">
        <v>23</v>
      </c>
      <c r="E2851" s="2" t="s">
        <v>1363</v>
      </c>
      <c r="F2851" s="2" t="s">
        <v>34</v>
      </c>
      <c r="G2851" s="2" t="s">
        <v>30</v>
      </c>
      <c r="H2851" s="3">
        <v>19664</v>
      </c>
      <c r="I2851" s="2">
        <v>1953</v>
      </c>
      <c r="J2851" s="2">
        <v>1954</v>
      </c>
      <c r="K2851" s="3">
        <v>40575</v>
      </c>
      <c r="L2851" s="2">
        <v>1</v>
      </c>
      <c r="M2851" s="2" t="s">
        <v>27</v>
      </c>
      <c r="N2851" s="2">
        <v>81</v>
      </c>
      <c r="O2851" s="2">
        <v>24.09</v>
      </c>
      <c r="P2851" s="2">
        <v>81.34</v>
      </c>
      <c r="Q2851" s="2">
        <v>83.91</v>
      </c>
      <c r="R2851" s="2">
        <v>193.04</v>
      </c>
      <c r="S2851" s="2">
        <v>193.04</v>
      </c>
      <c r="T2851" s="2">
        <v>22.52</v>
      </c>
      <c r="U2851" s="2">
        <v>23</v>
      </c>
      <c r="V2851" s="2" t="s">
        <v>28</v>
      </c>
      <c r="W2851" s="2" t="s">
        <v>4395</v>
      </c>
      <c r="X2851" s="2" t="s">
        <v>4713</v>
      </c>
      <c r="Y2851" s="2" t="s">
        <v>4714</v>
      </c>
      <c r="Z2851" s="2" t="s">
        <v>4435</v>
      </c>
    </row>
    <row r="2852" spans="1:26" x14ac:dyDescent="0.25">
      <c r="A2852">
        <v>2851</v>
      </c>
      <c r="B2852" t="s">
        <v>2870</v>
      </c>
      <c r="C2852" s="1">
        <v>6710</v>
      </c>
      <c r="D2852" t="s">
        <v>23</v>
      </c>
      <c r="E2852" s="2" t="s">
        <v>121</v>
      </c>
      <c r="F2852" s="2" t="s">
        <v>34</v>
      </c>
      <c r="G2852" s="2" t="s">
        <v>30</v>
      </c>
      <c r="H2852" s="3">
        <v>17107</v>
      </c>
      <c r="I2852" s="2">
        <v>1946</v>
      </c>
      <c r="J2852" s="2">
        <v>1947</v>
      </c>
      <c r="K2852" s="3">
        <v>39139</v>
      </c>
      <c r="L2852" s="2">
        <v>1</v>
      </c>
      <c r="M2852" s="2" t="s">
        <v>27</v>
      </c>
      <c r="N2852" s="2">
        <v>88</v>
      </c>
      <c r="O2852" s="2">
        <v>28.47</v>
      </c>
      <c r="P2852" s="2">
        <v>88.79</v>
      </c>
      <c r="Q2852" s="2">
        <v>92.99</v>
      </c>
      <c r="R2852" s="2">
        <v>193.04</v>
      </c>
      <c r="S2852" s="2">
        <v>193.04</v>
      </c>
      <c r="T2852" s="2">
        <v>24.95</v>
      </c>
      <c r="U2852" s="2">
        <v>17</v>
      </c>
      <c r="V2852" s="2" t="s">
        <v>28</v>
      </c>
      <c r="W2852" s="2" t="s">
        <v>4399</v>
      </c>
      <c r="X2852" s="2" t="s">
        <v>4715</v>
      </c>
      <c r="Y2852" s="2" t="s">
        <v>4401</v>
      </c>
      <c r="Z2852" s="2" t="s">
        <v>4469</v>
      </c>
    </row>
    <row r="2853" spans="1:26" x14ac:dyDescent="0.25">
      <c r="A2853">
        <v>2852</v>
      </c>
      <c r="B2853" t="s">
        <v>2871</v>
      </c>
      <c r="C2853" s="1">
        <v>25961</v>
      </c>
      <c r="D2853" t="s">
        <v>23</v>
      </c>
      <c r="E2853" s="2" t="s">
        <v>1363</v>
      </c>
      <c r="F2853" s="2" t="s">
        <v>34</v>
      </c>
      <c r="G2853" s="2" t="s">
        <v>26</v>
      </c>
      <c r="H2853" s="3">
        <v>34639</v>
      </c>
      <c r="I2853" s="2">
        <v>1994</v>
      </c>
      <c r="J2853" s="2">
        <v>2000</v>
      </c>
      <c r="K2853" s="3">
        <v>43677</v>
      </c>
      <c r="L2853" s="2">
        <v>0</v>
      </c>
      <c r="M2853" s="2" t="s">
        <v>28</v>
      </c>
      <c r="N2853" s="2">
        <v>48</v>
      </c>
      <c r="O2853" s="2">
        <v>23.76</v>
      </c>
      <c r="P2853" s="2">
        <v>48.5</v>
      </c>
      <c r="Q2853" s="2">
        <v>86.18</v>
      </c>
      <c r="R2853" s="2">
        <v>193.04</v>
      </c>
      <c r="S2853" s="2">
        <v>193.04</v>
      </c>
      <c r="T2853" s="2">
        <v>23.13</v>
      </c>
      <c r="U2853" s="2">
        <v>13</v>
      </c>
      <c r="V2853" s="2" t="s">
        <v>28</v>
      </c>
      <c r="X2853" s="2"/>
      <c r="Y2853" s="2"/>
    </row>
    <row r="2854" spans="1:26" x14ac:dyDescent="0.25">
      <c r="A2854">
        <v>2853</v>
      </c>
      <c r="B2854" t="s">
        <v>2872</v>
      </c>
      <c r="C2854" s="1">
        <v>7843</v>
      </c>
      <c r="D2854" t="s">
        <v>23</v>
      </c>
      <c r="E2854" s="2" t="s">
        <v>121</v>
      </c>
      <c r="F2854" s="2" t="s">
        <v>34</v>
      </c>
      <c r="G2854" s="2" t="s">
        <v>30</v>
      </c>
      <c r="H2854" s="3">
        <v>18203</v>
      </c>
      <c r="I2854" s="2">
        <v>1949</v>
      </c>
      <c r="J2854" s="2">
        <v>1950</v>
      </c>
      <c r="K2854" s="3">
        <v>34704</v>
      </c>
      <c r="L2854" s="2">
        <v>1</v>
      </c>
      <c r="M2854" s="2" t="s">
        <v>27</v>
      </c>
      <c r="N2854" s="2">
        <v>73</v>
      </c>
      <c r="O2854" s="2">
        <v>28.36</v>
      </c>
      <c r="P2854" s="2">
        <v>73.540000000000006</v>
      </c>
      <c r="Q2854" s="2">
        <v>92.99</v>
      </c>
      <c r="R2854" s="2">
        <v>193.04</v>
      </c>
      <c r="S2854" s="2">
        <v>193.04</v>
      </c>
      <c r="T2854" s="2">
        <v>24.95</v>
      </c>
      <c r="U2854" s="2">
        <v>54</v>
      </c>
      <c r="V2854" s="2" t="s">
        <v>28</v>
      </c>
      <c r="W2854" s="2" t="s">
        <v>4399</v>
      </c>
      <c r="X2854" s="2" t="s">
        <v>4395</v>
      </c>
      <c r="Y2854" s="2" t="s">
        <v>4421</v>
      </c>
      <c r="Z2854" s="2" t="s">
        <v>4435</v>
      </c>
    </row>
    <row r="2855" spans="1:26" x14ac:dyDescent="0.25">
      <c r="A2855">
        <v>2854</v>
      </c>
      <c r="B2855" t="s">
        <v>2873</v>
      </c>
      <c r="C2855" s="1">
        <v>29968</v>
      </c>
      <c r="D2855" t="s">
        <v>23</v>
      </c>
      <c r="E2855" s="2" t="s">
        <v>1363</v>
      </c>
      <c r="F2855" s="2" t="s">
        <v>34</v>
      </c>
      <c r="G2855" s="2" t="s">
        <v>26</v>
      </c>
      <c r="H2855" s="3">
        <v>37926</v>
      </c>
      <c r="I2855" s="2">
        <v>2003</v>
      </c>
      <c r="J2855" s="2">
        <v>2019</v>
      </c>
      <c r="K2855" s="3">
        <v>43677</v>
      </c>
      <c r="L2855" s="2">
        <v>0</v>
      </c>
      <c r="M2855" s="2" t="s">
        <v>28</v>
      </c>
      <c r="N2855" s="2">
        <v>37</v>
      </c>
      <c r="O2855" s="2">
        <v>21.79</v>
      </c>
      <c r="P2855" s="2">
        <v>37.53</v>
      </c>
      <c r="Q2855" s="2">
        <v>99.79</v>
      </c>
      <c r="R2855" s="2">
        <v>193.04</v>
      </c>
      <c r="S2855" s="2">
        <v>193.04</v>
      </c>
      <c r="T2855" s="2">
        <v>26.78</v>
      </c>
      <c r="U2855" s="2">
        <v>768</v>
      </c>
      <c r="V2855" s="2" t="s">
        <v>28</v>
      </c>
      <c r="X2855" s="2"/>
      <c r="Y2855" s="2"/>
    </row>
    <row r="2856" spans="1:26" x14ac:dyDescent="0.25">
      <c r="A2856">
        <v>2855</v>
      </c>
      <c r="B2856" t="s">
        <v>2874</v>
      </c>
      <c r="C2856" s="1">
        <v>33582</v>
      </c>
      <c r="D2856" t="s">
        <v>85</v>
      </c>
      <c r="E2856" s="2" t="s">
        <v>1363</v>
      </c>
      <c r="F2856" s="2" t="s">
        <v>34</v>
      </c>
      <c r="G2856" s="2" t="s">
        <v>26</v>
      </c>
      <c r="H2856" s="3">
        <v>41214</v>
      </c>
      <c r="I2856" s="2">
        <v>2012</v>
      </c>
      <c r="J2856" s="2">
        <v>2020</v>
      </c>
      <c r="K2856" s="3">
        <v>43677</v>
      </c>
      <c r="L2856" s="2">
        <v>0</v>
      </c>
      <c r="M2856" s="2" t="s">
        <v>28</v>
      </c>
      <c r="N2856" s="2">
        <v>27</v>
      </c>
      <c r="O2856" s="2">
        <v>20.9</v>
      </c>
      <c r="P2856" s="2">
        <v>27.64</v>
      </c>
      <c r="Q2856" s="2">
        <v>102.06</v>
      </c>
      <c r="R2856" s="2">
        <v>193.04</v>
      </c>
      <c r="S2856" s="2">
        <v>193.04</v>
      </c>
      <c r="T2856" s="2">
        <v>27.39</v>
      </c>
      <c r="U2856" s="2">
        <v>197</v>
      </c>
      <c r="V2856" s="2" t="s">
        <v>28</v>
      </c>
      <c r="X2856" s="2"/>
      <c r="Y2856" s="2"/>
    </row>
    <row r="2857" spans="1:26" x14ac:dyDescent="0.25">
      <c r="A2857">
        <v>2856</v>
      </c>
      <c r="B2857" t="s">
        <v>2875</v>
      </c>
      <c r="C2857" s="1">
        <v>20173</v>
      </c>
      <c r="D2857" t="s">
        <v>23</v>
      </c>
      <c r="E2857" s="2" t="s">
        <v>1363</v>
      </c>
      <c r="F2857" s="2" t="s">
        <v>34</v>
      </c>
      <c r="G2857" s="2" t="s">
        <v>30</v>
      </c>
      <c r="H2857" s="3">
        <v>28065</v>
      </c>
      <c r="I2857" s="2">
        <v>1976</v>
      </c>
      <c r="J2857" s="2">
        <v>1977</v>
      </c>
      <c r="K2857" s="3">
        <v>43677</v>
      </c>
      <c r="L2857" s="2">
        <v>0</v>
      </c>
      <c r="M2857" s="2" t="s">
        <v>28</v>
      </c>
      <c r="N2857" s="2">
        <v>64</v>
      </c>
      <c r="O2857" s="2">
        <v>21.61</v>
      </c>
      <c r="P2857" s="2">
        <v>64.349999999999994</v>
      </c>
      <c r="Q2857" s="2">
        <v>86.18</v>
      </c>
      <c r="R2857" s="2">
        <v>193.04</v>
      </c>
      <c r="S2857" s="2">
        <v>193.04</v>
      </c>
      <c r="T2857" s="2">
        <v>23.13</v>
      </c>
      <c r="U2857" s="2">
        <v>40</v>
      </c>
      <c r="V2857" s="2" t="s">
        <v>28</v>
      </c>
      <c r="X2857" s="2"/>
      <c r="Y2857" s="2"/>
    </row>
    <row r="2858" spans="1:26" x14ac:dyDescent="0.25">
      <c r="A2858">
        <v>2857</v>
      </c>
      <c r="B2858" t="s">
        <v>2876</v>
      </c>
      <c r="C2858" s="1">
        <v>22349</v>
      </c>
      <c r="D2858" t="s">
        <v>23</v>
      </c>
      <c r="E2858" s="2" t="s">
        <v>1363</v>
      </c>
      <c r="F2858" s="2" t="s">
        <v>34</v>
      </c>
      <c r="G2858" s="2" t="s">
        <v>26</v>
      </c>
      <c r="H2858" s="3">
        <v>30621</v>
      </c>
      <c r="I2858" s="2">
        <v>1983</v>
      </c>
      <c r="J2858" s="2">
        <v>1993</v>
      </c>
      <c r="K2858" s="3">
        <v>43677</v>
      </c>
      <c r="L2858" s="2">
        <v>0</v>
      </c>
      <c r="M2858" s="2" t="s">
        <v>28</v>
      </c>
      <c r="N2858" s="2">
        <v>58</v>
      </c>
      <c r="O2858" s="2">
        <v>22.65</v>
      </c>
      <c r="P2858" s="2">
        <v>58.39</v>
      </c>
      <c r="Q2858" s="2">
        <v>81.650000000000006</v>
      </c>
      <c r="R2858" s="2">
        <v>193.04</v>
      </c>
      <c r="S2858" s="2">
        <v>193.04</v>
      </c>
      <c r="T2858" s="2">
        <v>21.91</v>
      </c>
      <c r="U2858" s="2">
        <v>720</v>
      </c>
      <c r="V2858" s="2" t="s">
        <v>28</v>
      </c>
      <c r="X2858" s="2"/>
      <c r="Y2858" s="2"/>
    </row>
    <row r="2859" spans="1:26" x14ac:dyDescent="0.25">
      <c r="A2859">
        <v>2858</v>
      </c>
      <c r="B2859" t="s">
        <v>2877</v>
      </c>
      <c r="C2859" s="1">
        <v>33122</v>
      </c>
      <c r="D2859" t="s">
        <v>85</v>
      </c>
      <c r="E2859" s="2" t="s">
        <v>1363</v>
      </c>
      <c r="F2859" s="2" t="s">
        <v>34</v>
      </c>
      <c r="G2859" s="2" t="s">
        <v>26</v>
      </c>
      <c r="H2859" s="3">
        <v>40483</v>
      </c>
      <c r="I2859" s="2">
        <v>2010</v>
      </c>
      <c r="J2859" s="2">
        <v>2020</v>
      </c>
      <c r="K2859" s="3">
        <v>43677</v>
      </c>
      <c r="L2859" s="2">
        <v>0</v>
      </c>
      <c r="M2859" s="2" t="s">
        <v>28</v>
      </c>
      <c r="N2859" s="2">
        <v>28</v>
      </c>
      <c r="O2859" s="2">
        <v>20.149999999999999</v>
      </c>
      <c r="P2859" s="2">
        <v>28.9</v>
      </c>
      <c r="Q2859" s="2">
        <v>88.45</v>
      </c>
      <c r="R2859" s="2">
        <v>193.04</v>
      </c>
      <c r="S2859" s="2">
        <v>193.04</v>
      </c>
      <c r="T2859" s="2">
        <v>23.74</v>
      </c>
      <c r="U2859" s="2">
        <v>334</v>
      </c>
      <c r="V2859" s="2" t="s">
        <v>28</v>
      </c>
      <c r="X2859" s="2"/>
      <c r="Y2859" s="2"/>
    </row>
    <row r="2860" spans="1:26" x14ac:dyDescent="0.25">
      <c r="A2860">
        <v>2859</v>
      </c>
      <c r="B2860" t="s">
        <v>2878</v>
      </c>
      <c r="C2860" s="1">
        <v>23701</v>
      </c>
      <c r="D2860" t="s">
        <v>23</v>
      </c>
      <c r="E2860" s="2" t="s">
        <v>1363</v>
      </c>
      <c r="F2860" s="2" t="s">
        <v>34</v>
      </c>
      <c r="G2860" s="2" t="s">
        <v>26</v>
      </c>
      <c r="H2860" s="3">
        <v>32082</v>
      </c>
      <c r="I2860" s="2">
        <v>1987</v>
      </c>
      <c r="J2860" s="2">
        <v>1988</v>
      </c>
      <c r="K2860" s="3">
        <v>43677</v>
      </c>
      <c r="L2860" s="2">
        <v>0</v>
      </c>
      <c r="M2860" s="2" t="s">
        <v>28</v>
      </c>
      <c r="N2860" s="2">
        <v>54</v>
      </c>
      <c r="O2860" s="2">
        <v>22.95</v>
      </c>
      <c r="P2860" s="2">
        <v>54.69</v>
      </c>
      <c r="Q2860" s="2">
        <v>97.52</v>
      </c>
      <c r="R2860" s="2">
        <v>193.04</v>
      </c>
      <c r="S2860" s="2">
        <v>193.04</v>
      </c>
      <c r="T2860" s="2">
        <v>26.17</v>
      </c>
      <c r="U2860" s="2">
        <v>9</v>
      </c>
      <c r="V2860" s="2" t="s">
        <v>28</v>
      </c>
      <c r="X2860" s="2"/>
      <c r="Y2860" s="2"/>
    </row>
    <row r="2861" spans="1:26" x14ac:dyDescent="0.25">
      <c r="A2861">
        <v>2860</v>
      </c>
      <c r="B2861" t="s">
        <v>2879</v>
      </c>
      <c r="C2861" s="1">
        <v>11199</v>
      </c>
      <c r="D2861" t="s">
        <v>23</v>
      </c>
      <c r="E2861" s="2" t="s">
        <v>169</v>
      </c>
      <c r="F2861" s="2" t="s">
        <v>34</v>
      </c>
      <c r="G2861" s="2" t="s">
        <v>30</v>
      </c>
      <c r="H2861" s="3">
        <v>21125</v>
      </c>
      <c r="I2861" s="2">
        <v>1957</v>
      </c>
      <c r="J2861" s="2">
        <v>1958</v>
      </c>
      <c r="K2861" s="3">
        <v>27823</v>
      </c>
      <c r="L2861" s="2">
        <v>1</v>
      </c>
      <c r="M2861" s="2" t="s">
        <v>27</v>
      </c>
      <c r="N2861" s="2">
        <v>45</v>
      </c>
      <c r="O2861" s="2">
        <v>27.18</v>
      </c>
      <c r="P2861" s="2">
        <v>45.51</v>
      </c>
      <c r="Q2861" s="2">
        <v>88.45</v>
      </c>
      <c r="R2861" s="2">
        <v>193.04</v>
      </c>
      <c r="S2861" s="2">
        <v>193.04</v>
      </c>
      <c r="T2861" s="2">
        <v>23.74</v>
      </c>
      <c r="U2861" s="2">
        <v>10</v>
      </c>
      <c r="V2861" s="2" t="s">
        <v>28</v>
      </c>
      <c r="X2861" s="2" t="s">
        <v>4716</v>
      </c>
      <c r="Y2861" s="2" t="s">
        <v>4717</v>
      </c>
      <c r="Z2861" s="2" t="s">
        <v>4901</v>
      </c>
    </row>
    <row r="2862" spans="1:26" x14ac:dyDescent="0.25">
      <c r="A2862">
        <v>2861</v>
      </c>
      <c r="B2862" t="s">
        <v>2880</v>
      </c>
      <c r="C2862" s="1">
        <v>25639</v>
      </c>
      <c r="D2862" t="s">
        <v>23</v>
      </c>
      <c r="E2862" s="2" t="s">
        <v>1363</v>
      </c>
      <c r="F2862" s="2" t="s">
        <v>34</v>
      </c>
      <c r="G2862" s="2" t="s">
        <v>30</v>
      </c>
      <c r="H2862" s="3">
        <v>34274</v>
      </c>
      <c r="I2862" s="2">
        <v>1993</v>
      </c>
      <c r="J2862" s="2">
        <v>2000</v>
      </c>
      <c r="K2862" s="3">
        <v>43677</v>
      </c>
      <c r="L2862" s="2">
        <v>0</v>
      </c>
      <c r="M2862" s="2" t="s">
        <v>28</v>
      </c>
      <c r="N2862" s="2">
        <v>49</v>
      </c>
      <c r="O2862" s="2">
        <v>23.64</v>
      </c>
      <c r="P2862" s="2">
        <v>49.39</v>
      </c>
      <c r="Q2862" s="2">
        <v>86.18</v>
      </c>
      <c r="R2862" s="2">
        <v>193.04</v>
      </c>
      <c r="S2862" s="2">
        <v>193.04</v>
      </c>
      <c r="T2862" s="2">
        <v>23.13</v>
      </c>
      <c r="U2862" s="2">
        <v>335</v>
      </c>
      <c r="V2862" s="2" t="s">
        <v>27</v>
      </c>
      <c r="X2862" s="2"/>
      <c r="Y2862" s="2"/>
    </row>
    <row r="2863" spans="1:26" x14ac:dyDescent="0.25">
      <c r="A2863">
        <v>2862</v>
      </c>
      <c r="B2863" t="s">
        <v>2881</v>
      </c>
      <c r="C2863" s="1">
        <v>15225</v>
      </c>
      <c r="D2863" t="s">
        <v>23</v>
      </c>
      <c r="E2863" s="2" t="s">
        <v>1363</v>
      </c>
      <c r="F2863" s="2" t="s">
        <v>34</v>
      </c>
      <c r="G2863" s="2" t="s">
        <v>30</v>
      </c>
      <c r="H2863" s="3">
        <v>23316</v>
      </c>
      <c r="I2863" s="2">
        <v>1963</v>
      </c>
      <c r="J2863" s="2">
        <v>1967</v>
      </c>
      <c r="K2863" s="3">
        <v>43677</v>
      </c>
      <c r="L2863" s="2">
        <v>0</v>
      </c>
      <c r="M2863" s="2" t="s">
        <v>28</v>
      </c>
      <c r="N2863" s="2">
        <v>77</v>
      </c>
      <c r="O2863" s="2">
        <v>22.15</v>
      </c>
      <c r="P2863" s="2">
        <v>77.900000000000006</v>
      </c>
      <c r="Q2863" s="2">
        <v>88.45</v>
      </c>
      <c r="R2863" s="2">
        <v>193.04</v>
      </c>
      <c r="S2863" s="2">
        <v>193.04</v>
      </c>
      <c r="T2863" s="2">
        <v>23.74</v>
      </c>
      <c r="U2863" s="2">
        <v>169</v>
      </c>
      <c r="V2863" s="2" t="s">
        <v>28</v>
      </c>
      <c r="X2863" s="2"/>
      <c r="Y2863" s="2"/>
    </row>
    <row r="2864" spans="1:26" x14ac:dyDescent="0.25">
      <c r="A2864">
        <v>2863</v>
      </c>
      <c r="B2864" t="s">
        <v>2882</v>
      </c>
      <c r="C2864" s="1">
        <v>19023</v>
      </c>
      <c r="D2864" t="s">
        <v>23</v>
      </c>
      <c r="E2864" s="2" t="s">
        <v>772</v>
      </c>
      <c r="F2864" s="2" t="s">
        <v>34</v>
      </c>
      <c r="G2864" s="2" t="s">
        <v>26</v>
      </c>
      <c r="H2864" s="3">
        <v>28065</v>
      </c>
      <c r="I2864" s="2">
        <v>1976</v>
      </c>
      <c r="J2864" s="2">
        <v>1977</v>
      </c>
      <c r="K2864" s="3">
        <v>43677</v>
      </c>
      <c r="L2864" s="2">
        <v>0</v>
      </c>
      <c r="M2864" s="2" t="s">
        <v>28</v>
      </c>
      <c r="N2864" s="2">
        <v>67</v>
      </c>
      <c r="O2864" s="2">
        <v>24.76</v>
      </c>
      <c r="P2864" s="2">
        <v>67.5</v>
      </c>
      <c r="Q2864" s="2">
        <v>88.45</v>
      </c>
      <c r="R2864" s="2">
        <v>193.04</v>
      </c>
      <c r="S2864" s="2">
        <v>193.04</v>
      </c>
      <c r="T2864" s="2">
        <v>23.74</v>
      </c>
      <c r="U2864" s="2">
        <v>27</v>
      </c>
      <c r="V2864" s="2" t="s">
        <v>28</v>
      </c>
      <c r="X2864" s="2"/>
      <c r="Y2864" s="2"/>
    </row>
    <row r="2865" spans="1:26" x14ac:dyDescent="0.25">
      <c r="A2865">
        <v>2864</v>
      </c>
      <c r="B2865" t="s">
        <v>2883</v>
      </c>
      <c r="C2865" s="1">
        <v>32803</v>
      </c>
      <c r="D2865" t="s">
        <v>23</v>
      </c>
      <c r="E2865" s="2" t="s">
        <v>1363</v>
      </c>
      <c r="F2865" s="2" t="s">
        <v>34</v>
      </c>
      <c r="G2865" s="2" t="s">
        <v>26</v>
      </c>
      <c r="H2865" s="3">
        <v>40483</v>
      </c>
      <c r="I2865" s="2">
        <v>2010</v>
      </c>
      <c r="J2865" s="2">
        <v>2011</v>
      </c>
      <c r="K2865" s="3">
        <v>43677</v>
      </c>
      <c r="L2865" s="2">
        <v>0</v>
      </c>
      <c r="M2865" s="2" t="s">
        <v>28</v>
      </c>
      <c r="N2865" s="2">
        <v>29</v>
      </c>
      <c r="O2865" s="2">
        <v>21.03</v>
      </c>
      <c r="P2865" s="2">
        <v>29.77</v>
      </c>
      <c r="Q2865" s="2">
        <v>92.08</v>
      </c>
      <c r="R2865" s="2">
        <v>193.04</v>
      </c>
      <c r="S2865" s="2">
        <v>193.04</v>
      </c>
      <c r="T2865" s="2">
        <v>24.71</v>
      </c>
      <c r="U2865" s="2">
        <v>19</v>
      </c>
      <c r="V2865" s="2" t="s">
        <v>28</v>
      </c>
      <c r="X2865" s="2"/>
      <c r="Y2865" s="2"/>
    </row>
    <row r="2866" spans="1:26" x14ac:dyDescent="0.25">
      <c r="A2866">
        <v>2865</v>
      </c>
      <c r="B2866" t="s">
        <v>2884</v>
      </c>
      <c r="C2866" s="1">
        <v>23620</v>
      </c>
      <c r="D2866" t="s">
        <v>23</v>
      </c>
      <c r="E2866" s="2" t="s">
        <v>1363</v>
      </c>
      <c r="F2866" s="2" t="s">
        <v>25</v>
      </c>
      <c r="G2866" s="2" t="s">
        <v>26</v>
      </c>
      <c r="H2866" s="3">
        <v>32082</v>
      </c>
      <c r="I2866" s="2">
        <v>1987</v>
      </c>
      <c r="J2866" s="2">
        <v>1993</v>
      </c>
      <c r="K2866" s="3">
        <v>43677</v>
      </c>
      <c r="L2866" s="2">
        <v>0</v>
      </c>
      <c r="M2866" s="2" t="s">
        <v>28</v>
      </c>
      <c r="N2866" s="2">
        <v>54</v>
      </c>
      <c r="O2866" s="2">
        <v>23.17</v>
      </c>
      <c r="P2866" s="2">
        <v>54.91</v>
      </c>
      <c r="Q2866" s="2">
        <v>88.45</v>
      </c>
      <c r="R2866" s="2">
        <v>193.04</v>
      </c>
      <c r="S2866" s="2">
        <v>193.04</v>
      </c>
      <c r="T2866" s="2">
        <v>23.74</v>
      </c>
      <c r="U2866" s="2">
        <v>19</v>
      </c>
      <c r="V2866" s="2" t="s">
        <v>28</v>
      </c>
      <c r="X2866" s="2"/>
      <c r="Y2866" s="2"/>
    </row>
    <row r="2867" spans="1:26" x14ac:dyDescent="0.25">
      <c r="A2867">
        <v>2866</v>
      </c>
      <c r="B2867" t="s">
        <v>2885</v>
      </c>
      <c r="C2867" s="1">
        <v>27111</v>
      </c>
      <c r="D2867" t="s">
        <v>23</v>
      </c>
      <c r="E2867" s="2" t="s">
        <v>1363</v>
      </c>
      <c r="F2867" s="2" t="s">
        <v>34</v>
      </c>
      <c r="G2867" s="2" t="s">
        <v>26</v>
      </c>
      <c r="H2867" s="3">
        <v>35735</v>
      </c>
      <c r="I2867" s="2">
        <v>1997</v>
      </c>
      <c r="J2867" s="2">
        <v>1999</v>
      </c>
      <c r="K2867" s="3">
        <v>43677</v>
      </c>
      <c r="L2867" s="2">
        <v>0</v>
      </c>
      <c r="M2867" s="2" t="s">
        <v>28</v>
      </c>
      <c r="N2867" s="2">
        <v>45</v>
      </c>
      <c r="O2867" s="2">
        <v>23.61</v>
      </c>
      <c r="P2867" s="2">
        <v>45.36</v>
      </c>
      <c r="Q2867" s="2">
        <v>86.18</v>
      </c>
      <c r="R2867" s="2">
        <v>193.04</v>
      </c>
      <c r="S2867" s="2">
        <v>193.04</v>
      </c>
      <c r="T2867" s="2">
        <v>23.13</v>
      </c>
      <c r="U2867" s="2">
        <v>104</v>
      </c>
      <c r="V2867" s="2" t="s">
        <v>28</v>
      </c>
      <c r="X2867" s="2"/>
      <c r="Y2867" s="2"/>
    </row>
    <row r="2868" spans="1:26" x14ac:dyDescent="0.25">
      <c r="A2868">
        <v>2867</v>
      </c>
      <c r="B2868" t="s">
        <v>2886</v>
      </c>
      <c r="C2868" s="1">
        <v>19016</v>
      </c>
      <c r="D2868" t="s">
        <v>23</v>
      </c>
      <c r="E2868" s="2" t="s">
        <v>1363</v>
      </c>
      <c r="F2868" s="2" t="s">
        <v>34</v>
      </c>
      <c r="G2868" s="2" t="s">
        <v>26</v>
      </c>
      <c r="H2868" s="3">
        <v>27334</v>
      </c>
      <c r="I2868" s="2">
        <v>1974</v>
      </c>
      <c r="J2868" s="2">
        <v>1975</v>
      </c>
      <c r="K2868" s="3">
        <v>43677</v>
      </c>
      <c r="L2868" s="2">
        <v>0</v>
      </c>
      <c r="M2868" s="2" t="s">
        <v>28</v>
      </c>
      <c r="N2868" s="2">
        <v>67</v>
      </c>
      <c r="O2868" s="2">
        <v>22.77</v>
      </c>
      <c r="P2868" s="2">
        <v>67.52</v>
      </c>
      <c r="Q2868" s="2">
        <v>86.18</v>
      </c>
      <c r="R2868" s="2">
        <v>193.04</v>
      </c>
      <c r="S2868" s="2">
        <v>193.04</v>
      </c>
      <c r="T2868" s="2">
        <v>23.13</v>
      </c>
      <c r="U2868" s="2">
        <v>1</v>
      </c>
      <c r="V2868" s="2" t="s">
        <v>28</v>
      </c>
      <c r="X2868" s="2"/>
      <c r="Y2868" s="2"/>
    </row>
    <row r="2869" spans="1:26" x14ac:dyDescent="0.25">
      <c r="A2869">
        <v>2868</v>
      </c>
      <c r="B2869" t="s">
        <v>2887</v>
      </c>
      <c r="C2869" s="1">
        <v>17720</v>
      </c>
      <c r="D2869" t="s">
        <v>23</v>
      </c>
      <c r="E2869" s="2" t="s">
        <v>1363</v>
      </c>
      <c r="F2869" s="2" t="s">
        <v>34</v>
      </c>
      <c r="G2869" s="2" t="s">
        <v>30</v>
      </c>
      <c r="H2869" s="3">
        <v>25873</v>
      </c>
      <c r="I2869" s="2">
        <v>1970</v>
      </c>
      <c r="J2869" s="2">
        <v>1972</v>
      </c>
      <c r="K2869" s="3">
        <v>43677</v>
      </c>
      <c r="L2869" s="2">
        <v>0</v>
      </c>
      <c r="M2869" s="2" t="s">
        <v>28</v>
      </c>
      <c r="N2869" s="2">
        <v>71</v>
      </c>
      <c r="O2869" s="2">
        <v>22.32</v>
      </c>
      <c r="P2869" s="2">
        <v>71.069999999999993</v>
      </c>
      <c r="Q2869" s="2">
        <v>77.11</v>
      </c>
      <c r="R2869" s="2">
        <v>193.04</v>
      </c>
      <c r="S2869" s="2">
        <v>193.04</v>
      </c>
      <c r="T2869" s="2">
        <v>20.69</v>
      </c>
      <c r="U2869" s="2">
        <v>75</v>
      </c>
      <c r="V2869" s="2" t="s">
        <v>28</v>
      </c>
      <c r="X2869" s="2"/>
      <c r="Y2869" s="2"/>
    </row>
    <row r="2870" spans="1:26" x14ac:dyDescent="0.25">
      <c r="A2870">
        <v>2869</v>
      </c>
      <c r="B2870" t="s">
        <v>2888</v>
      </c>
      <c r="C2870" s="1">
        <v>9475</v>
      </c>
      <c r="D2870" t="s">
        <v>23</v>
      </c>
      <c r="E2870" s="2" t="s">
        <v>169</v>
      </c>
      <c r="F2870" s="2" t="s">
        <v>34</v>
      </c>
      <c r="G2870" s="2" t="s">
        <v>30</v>
      </c>
      <c r="H2870" s="3">
        <v>17838</v>
      </c>
      <c r="I2870" s="2">
        <v>1948</v>
      </c>
      <c r="J2870" s="2">
        <v>1949</v>
      </c>
      <c r="K2870" s="3">
        <v>40878</v>
      </c>
      <c r="L2870" s="2">
        <v>1</v>
      </c>
      <c r="M2870" s="2" t="s">
        <v>27</v>
      </c>
      <c r="N2870" s="2">
        <v>85</v>
      </c>
      <c r="O2870" s="2">
        <v>22.9</v>
      </c>
      <c r="P2870" s="2">
        <v>85.98</v>
      </c>
      <c r="Q2870" s="2">
        <v>81.650000000000006</v>
      </c>
      <c r="R2870" s="2">
        <v>193.04</v>
      </c>
      <c r="S2870" s="2">
        <v>193.04</v>
      </c>
      <c r="T2870" s="2">
        <v>21.91</v>
      </c>
      <c r="U2870" s="2">
        <v>9</v>
      </c>
      <c r="V2870" s="2" t="s">
        <v>28</v>
      </c>
      <c r="X2870" s="2" t="s">
        <v>4645</v>
      </c>
      <c r="Y2870" s="2" t="s">
        <v>4401</v>
      </c>
      <c r="Z2870" s="2" t="s">
        <v>4469</v>
      </c>
    </row>
    <row r="2871" spans="1:26" x14ac:dyDescent="0.25">
      <c r="A2871">
        <v>2870</v>
      </c>
      <c r="B2871" t="s">
        <v>2889</v>
      </c>
      <c r="C2871" s="1">
        <v>30523</v>
      </c>
      <c r="D2871" t="s">
        <v>23</v>
      </c>
      <c r="E2871" s="2" t="s">
        <v>1363</v>
      </c>
      <c r="F2871" s="2" t="s">
        <v>34</v>
      </c>
      <c r="G2871" s="2" t="s">
        <v>43</v>
      </c>
      <c r="H2871" s="3">
        <v>38292</v>
      </c>
      <c r="I2871" s="2">
        <v>2004</v>
      </c>
      <c r="J2871" s="2">
        <v>2012</v>
      </c>
      <c r="K2871" s="3">
        <v>43677</v>
      </c>
      <c r="L2871" s="2">
        <v>0</v>
      </c>
      <c r="M2871" s="2" t="s">
        <v>28</v>
      </c>
      <c r="N2871" s="2">
        <v>36</v>
      </c>
      <c r="O2871" s="2">
        <v>21.27</v>
      </c>
      <c r="P2871" s="2">
        <v>36.01</v>
      </c>
      <c r="Q2871" s="2">
        <v>81.650000000000006</v>
      </c>
      <c r="R2871" s="2">
        <v>193.04</v>
      </c>
      <c r="S2871" s="2">
        <v>193.04</v>
      </c>
      <c r="T2871" s="2">
        <v>21.91</v>
      </c>
      <c r="U2871" s="2">
        <v>432</v>
      </c>
      <c r="V2871" s="2" t="s">
        <v>27</v>
      </c>
      <c r="X2871" s="2"/>
      <c r="Y2871" s="2"/>
    </row>
    <row r="2872" spans="1:26" x14ac:dyDescent="0.25">
      <c r="A2872">
        <v>2871</v>
      </c>
      <c r="B2872" t="s">
        <v>2890</v>
      </c>
      <c r="C2872" s="1">
        <v>16229</v>
      </c>
      <c r="D2872" t="s">
        <v>23</v>
      </c>
      <c r="E2872" s="2" t="s">
        <v>1363</v>
      </c>
      <c r="F2872" s="2" t="s">
        <v>34</v>
      </c>
      <c r="G2872" s="2" t="s">
        <v>26</v>
      </c>
      <c r="H2872" s="3">
        <v>24777</v>
      </c>
      <c r="I2872" s="2">
        <v>1967</v>
      </c>
      <c r="J2872" s="2">
        <v>1968</v>
      </c>
      <c r="K2872" s="3">
        <v>43677</v>
      </c>
      <c r="L2872" s="2">
        <v>0</v>
      </c>
      <c r="M2872" s="2" t="s">
        <v>28</v>
      </c>
      <c r="N2872" s="2">
        <v>75</v>
      </c>
      <c r="O2872" s="2">
        <v>23.4</v>
      </c>
      <c r="P2872" s="2">
        <v>75.150000000000006</v>
      </c>
      <c r="Q2872" s="2">
        <v>80.739999999999995</v>
      </c>
      <c r="R2872" s="2">
        <v>193.04</v>
      </c>
      <c r="S2872" s="2">
        <v>193.04</v>
      </c>
      <c r="T2872" s="2">
        <v>21.67</v>
      </c>
      <c r="U2872" s="2">
        <v>4</v>
      </c>
      <c r="V2872" s="2" t="s">
        <v>28</v>
      </c>
      <c r="X2872" s="2"/>
      <c r="Y2872" s="2"/>
    </row>
    <row r="2873" spans="1:26" x14ac:dyDescent="0.25">
      <c r="A2873">
        <v>2872</v>
      </c>
      <c r="B2873" t="s">
        <v>2891</v>
      </c>
      <c r="C2873" s="1">
        <v>18597</v>
      </c>
      <c r="D2873" t="s">
        <v>23</v>
      </c>
      <c r="E2873" s="2" t="s">
        <v>1363</v>
      </c>
      <c r="F2873" s="2" t="s">
        <v>34</v>
      </c>
      <c r="G2873" s="2" t="s">
        <v>30</v>
      </c>
      <c r="H2873" s="3">
        <v>26604</v>
      </c>
      <c r="I2873" s="2">
        <v>1972</v>
      </c>
      <c r="J2873" s="2">
        <v>1984</v>
      </c>
      <c r="K2873" s="3">
        <v>43677</v>
      </c>
      <c r="L2873" s="2">
        <v>0</v>
      </c>
      <c r="M2873" s="2" t="s">
        <v>28</v>
      </c>
      <c r="N2873" s="2">
        <v>68</v>
      </c>
      <c r="O2873" s="2">
        <v>21.92</v>
      </c>
      <c r="P2873" s="2">
        <v>68.67</v>
      </c>
      <c r="Q2873" s="2">
        <v>88.45</v>
      </c>
      <c r="R2873" s="2">
        <v>193.04</v>
      </c>
      <c r="S2873" s="2">
        <v>193.04</v>
      </c>
      <c r="T2873" s="2">
        <v>23.74</v>
      </c>
      <c r="U2873" s="2">
        <v>823</v>
      </c>
      <c r="V2873" s="2" t="s">
        <v>28</v>
      </c>
      <c r="X2873" s="2"/>
      <c r="Y2873" s="2"/>
    </row>
    <row r="2874" spans="1:26" x14ac:dyDescent="0.25">
      <c r="A2874">
        <v>2873</v>
      </c>
      <c r="B2874" t="s">
        <v>2892</v>
      </c>
      <c r="C2874" s="1">
        <v>14636</v>
      </c>
      <c r="D2874" t="s">
        <v>23</v>
      </c>
      <c r="E2874" s="2" t="s">
        <v>772</v>
      </c>
      <c r="F2874" s="2" t="s">
        <v>34</v>
      </c>
      <c r="G2874" s="2" t="s">
        <v>26</v>
      </c>
      <c r="H2874" s="3">
        <v>22951</v>
      </c>
      <c r="I2874" s="2">
        <v>1962</v>
      </c>
      <c r="J2874" s="2">
        <v>1964</v>
      </c>
      <c r="K2874" s="3">
        <v>43677</v>
      </c>
      <c r="L2874" s="2">
        <v>0</v>
      </c>
      <c r="M2874" s="2" t="s">
        <v>28</v>
      </c>
      <c r="N2874" s="2">
        <v>79</v>
      </c>
      <c r="O2874" s="2">
        <v>22.77</v>
      </c>
      <c r="P2874" s="2">
        <v>79.510000000000005</v>
      </c>
      <c r="Q2874" s="2">
        <v>92.99</v>
      </c>
      <c r="R2874" s="2">
        <v>193.04</v>
      </c>
      <c r="S2874" s="2">
        <v>193.04</v>
      </c>
      <c r="T2874" s="2">
        <v>24.95</v>
      </c>
      <c r="U2874" s="2">
        <v>52</v>
      </c>
      <c r="V2874" s="2" t="s">
        <v>28</v>
      </c>
      <c r="X2874" s="2"/>
      <c r="Y2874" s="2"/>
    </row>
    <row r="2875" spans="1:26" x14ac:dyDescent="0.25">
      <c r="A2875">
        <v>2874</v>
      </c>
      <c r="B2875" t="s">
        <v>2893</v>
      </c>
      <c r="C2875" s="1">
        <v>14236</v>
      </c>
      <c r="D2875" t="s">
        <v>23</v>
      </c>
      <c r="E2875" s="2" t="s">
        <v>169</v>
      </c>
      <c r="F2875" s="2" t="s">
        <v>34</v>
      </c>
      <c r="G2875" s="2" t="s">
        <v>30</v>
      </c>
      <c r="H2875" s="3">
        <v>22586</v>
      </c>
      <c r="I2875" s="2">
        <v>1961</v>
      </c>
      <c r="J2875" s="2">
        <v>1962</v>
      </c>
      <c r="K2875" s="3">
        <v>43677</v>
      </c>
      <c r="L2875" s="2">
        <v>0</v>
      </c>
      <c r="M2875" s="2" t="s">
        <v>28</v>
      </c>
      <c r="N2875" s="2">
        <v>80</v>
      </c>
      <c r="O2875" s="2">
        <v>22.86</v>
      </c>
      <c r="P2875" s="2">
        <v>80.61</v>
      </c>
      <c r="Q2875" s="2">
        <v>97.52</v>
      </c>
      <c r="R2875" s="2">
        <v>193.04</v>
      </c>
      <c r="S2875" s="2">
        <v>193.04</v>
      </c>
      <c r="T2875" s="2">
        <v>26.17</v>
      </c>
      <c r="U2875" s="2">
        <v>60</v>
      </c>
      <c r="V2875" s="2" t="s">
        <v>28</v>
      </c>
      <c r="X2875" s="2"/>
      <c r="Y2875" s="2"/>
    </row>
    <row r="2876" spans="1:26" x14ac:dyDescent="0.25">
      <c r="A2876">
        <v>2875</v>
      </c>
      <c r="B2876" t="s">
        <v>2894</v>
      </c>
      <c r="C2876" s="1">
        <v>21821</v>
      </c>
      <c r="D2876" t="s">
        <v>23</v>
      </c>
      <c r="E2876" s="2" t="s">
        <v>1363</v>
      </c>
      <c r="F2876" s="2" t="s">
        <v>34</v>
      </c>
      <c r="G2876" s="2" t="s">
        <v>26</v>
      </c>
      <c r="H2876" s="3">
        <v>30621</v>
      </c>
      <c r="I2876" s="2">
        <v>1983</v>
      </c>
      <c r="J2876" s="2">
        <v>1992</v>
      </c>
      <c r="K2876" s="3">
        <v>43677</v>
      </c>
      <c r="L2876" s="2">
        <v>0</v>
      </c>
      <c r="M2876" s="2" t="s">
        <v>28</v>
      </c>
      <c r="N2876" s="2">
        <v>59</v>
      </c>
      <c r="O2876" s="2">
        <v>24.09</v>
      </c>
      <c r="P2876" s="2">
        <v>59.84</v>
      </c>
      <c r="Q2876" s="2">
        <v>83.91</v>
      </c>
      <c r="R2876" s="2">
        <v>193.04</v>
      </c>
      <c r="S2876" s="2">
        <v>193.04</v>
      </c>
      <c r="T2876" s="2">
        <v>22.52</v>
      </c>
      <c r="U2876" s="2">
        <v>389</v>
      </c>
      <c r="V2876" s="2" t="s">
        <v>28</v>
      </c>
      <c r="X2876" s="2"/>
      <c r="Y2876" s="2"/>
    </row>
    <row r="2877" spans="1:26" x14ac:dyDescent="0.25">
      <c r="A2877">
        <v>2876</v>
      </c>
      <c r="B2877" t="s">
        <v>2895</v>
      </c>
      <c r="C2877" s="1">
        <v>24374</v>
      </c>
      <c r="D2877" t="s">
        <v>23</v>
      </c>
      <c r="E2877" s="2" t="s">
        <v>1363</v>
      </c>
      <c r="F2877" s="2" t="s">
        <v>34</v>
      </c>
      <c r="G2877" s="2" t="s">
        <v>26</v>
      </c>
      <c r="H2877" s="3">
        <v>32448</v>
      </c>
      <c r="I2877" s="2">
        <v>1988</v>
      </c>
      <c r="J2877" s="2">
        <v>1995</v>
      </c>
      <c r="K2877" s="3">
        <v>43677</v>
      </c>
      <c r="L2877" s="2">
        <v>0</v>
      </c>
      <c r="M2877" s="2" t="s">
        <v>28</v>
      </c>
      <c r="N2877" s="2">
        <v>52</v>
      </c>
      <c r="O2877" s="2">
        <v>22.11</v>
      </c>
      <c r="P2877" s="2">
        <v>52.85</v>
      </c>
      <c r="Q2877" s="2">
        <v>83.91</v>
      </c>
      <c r="R2877" s="2">
        <v>193.04</v>
      </c>
      <c r="S2877" s="2">
        <v>193.04</v>
      </c>
      <c r="T2877" s="2">
        <v>22.52</v>
      </c>
      <c r="U2877" s="2">
        <v>295</v>
      </c>
      <c r="V2877" s="2" t="s">
        <v>28</v>
      </c>
      <c r="X2877" s="2"/>
      <c r="Y2877" s="2"/>
    </row>
    <row r="2878" spans="1:26" x14ac:dyDescent="0.25">
      <c r="A2878">
        <v>2877</v>
      </c>
      <c r="B2878" t="s">
        <v>2896</v>
      </c>
      <c r="C2878" s="1">
        <v>20590</v>
      </c>
      <c r="D2878" t="s">
        <v>23</v>
      </c>
      <c r="E2878" s="2" t="s">
        <v>772</v>
      </c>
      <c r="F2878" s="2" t="s">
        <v>34</v>
      </c>
      <c r="G2878" s="2" t="s">
        <v>26</v>
      </c>
      <c r="H2878" s="3">
        <v>28795</v>
      </c>
      <c r="I2878" s="2">
        <v>1978</v>
      </c>
      <c r="J2878" s="2">
        <v>1986</v>
      </c>
      <c r="K2878" s="3">
        <v>43677</v>
      </c>
      <c r="L2878" s="2">
        <v>0</v>
      </c>
      <c r="M2878" s="2" t="s">
        <v>28</v>
      </c>
      <c r="N2878" s="2">
        <v>63</v>
      </c>
      <c r="O2878" s="2">
        <v>22.46</v>
      </c>
      <c r="P2878" s="2">
        <v>63.21</v>
      </c>
      <c r="Q2878" s="2">
        <v>86.18</v>
      </c>
      <c r="R2878" s="2">
        <v>193.04</v>
      </c>
      <c r="S2878" s="2">
        <v>193.04</v>
      </c>
      <c r="T2878" s="2">
        <v>23.13</v>
      </c>
      <c r="U2878" s="2">
        <v>323</v>
      </c>
      <c r="V2878" s="2" t="s">
        <v>28</v>
      </c>
      <c r="X2878" s="2"/>
      <c r="Y2878" s="2"/>
    </row>
    <row r="2879" spans="1:26" x14ac:dyDescent="0.25">
      <c r="A2879">
        <v>2878</v>
      </c>
      <c r="B2879" t="s">
        <v>2897</v>
      </c>
      <c r="C2879" s="1">
        <v>8578</v>
      </c>
      <c r="D2879" t="s">
        <v>23</v>
      </c>
      <c r="E2879" s="2" t="s">
        <v>169</v>
      </c>
      <c r="F2879" s="2" t="s">
        <v>34</v>
      </c>
      <c r="G2879" s="2" t="s">
        <v>30</v>
      </c>
      <c r="H2879" s="3">
        <v>17838</v>
      </c>
      <c r="I2879" s="2">
        <v>1948</v>
      </c>
      <c r="J2879" s="2">
        <v>1949</v>
      </c>
      <c r="K2879" s="3">
        <v>38703</v>
      </c>
      <c r="L2879" s="2">
        <v>1</v>
      </c>
      <c r="M2879" s="2" t="s">
        <v>27</v>
      </c>
      <c r="N2879" s="2">
        <v>82</v>
      </c>
      <c r="O2879" s="2">
        <v>25.35</v>
      </c>
      <c r="P2879" s="2">
        <v>82.48</v>
      </c>
      <c r="Q2879" s="2">
        <v>88.45</v>
      </c>
      <c r="R2879" s="2">
        <v>193.04</v>
      </c>
      <c r="S2879" s="2">
        <v>193.04</v>
      </c>
      <c r="T2879" s="2">
        <v>23.74</v>
      </c>
      <c r="U2879" s="2">
        <v>53</v>
      </c>
      <c r="V2879" s="2" t="s">
        <v>28</v>
      </c>
      <c r="W2879" s="2" t="s">
        <v>4399</v>
      </c>
      <c r="X2879" s="2" t="s">
        <v>4718</v>
      </c>
      <c r="Y2879" s="2" t="s">
        <v>4401</v>
      </c>
      <c r="Z2879" s="2" t="s">
        <v>4469</v>
      </c>
    </row>
    <row r="2880" spans="1:26" x14ac:dyDescent="0.25">
      <c r="A2880">
        <v>2879</v>
      </c>
      <c r="B2880" t="s">
        <v>2898</v>
      </c>
      <c r="C2880" s="1">
        <v>9564</v>
      </c>
      <c r="D2880" t="s">
        <v>23</v>
      </c>
      <c r="E2880" s="2" t="s">
        <v>1363</v>
      </c>
      <c r="F2880" s="2" t="s">
        <v>34</v>
      </c>
      <c r="G2880" s="2" t="s">
        <v>26</v>
      </c>
      <c r="H2880" s="3">
        <v>18933</v>
      </c>
      <c r="I2880" s="2">
        <v>1951</v>
      </c>
      <c r="J2880" s="2">
        <v>1952</v>
      </c>
      <c r="K2880" s="3">
        <v>41877</v>
      </c>
      <c r="L2880" s="2">
        <v>1</v>
      </c>
      <c r="M2880" s="2" t="s">
        <v>27</v>
      </c>
      <c r="N2880" s="2">
        <v>88</v>
      </c>
      <c r="O2880" s="2">
        <v>25.65</v>
      </c>
      <c r="P2880" s="2">
        <v>88.47</v>
      </c>
      <c r="Q2880" s="2">
        <v>83.91</v>
      </c>
      <c r="R2880" s="2">
        <v>193.04</v>
      </c>
      <c r="S2880" s="2">
        <v>193.04</v>
      </c>
      <c r="T2880" s="2">
        <v>22.52</v>
      </c>
      <c r="U2880" s="2">
        <v>63</v>
      </c>
      <c r="V2880" s="2" t="s">
        <v>28</v>
      </c>
      <c r="X2880" s="2" t="s">
        <v>4670</v>
      </c>
      <c r="Y2880" s="2" t="s">
        <v>4416</v>
      </c>
      <c r="Z2880" t="s">
        <v>4897</v>
      </c>
    </row>
    <row r="2881" spans="1:26" x14ac:dyDescent="0.25">
      <c r="A2881">
        <v>2880</v>
      </c>
      <c r="B2881" t="s">
        <v>2899</v>
      </c>
      <c r="C2881" s="1">
        <v>21808</v>
      </c>
      <c r="D2881" t="s">
        <v>23</v>
      </c>
      <c r="E2881" s="2" t="s">
        <v>1363</v>
      </c>
      <c r="F2881" s="2" t="s">
        <v>34</v>
      </c>
      <c r="G2881" s="2" t="s">
        <v>26</v>
      </c>
      <c r="H2881" s="3">
        <v>30621</v>
      </c>
      <c r="I2881" s="2">
        <v>1983</v>
      </c>
      <c r="J2881" s="2">
        <v>1987</v>
      </c>
      <c r="K2881" s="3">
        <v>43677</v>
      </c>
      <c r="L2881" s="2">
        <v>0</v>
      </c>
      <c r="M2881" s="2" t="s">
        <v>28</v>
      </c>
      <c r="N2881" s="2">
        <v>59</v>
      </c>
      <c r="O2881" s="2">
        <v>24.13</v>
      </c>
      <c r="P2881" s="2">
        <v>59.87</v>
      </c>
      <c r="Q2881" s="2">
        <v>79.38</v>
      </c>
      <c r="R2881" s="2">
        <v>193.04</v>
      </c>
      <c r="S2881" s="2">
        <v>193.04</v>
      </c>
      <c r="T2881" s="2">
        <v>21.3</v>
      </c>
      <c r="U2881" s="2">
        <v>32</v>
      </c>
      <c r="V2881" s="2" t="s">
        <v>28</v>
      </c>
      <c r="X2881" s="2"/>
      <c r="Y2881" s="2"/>
    </row>
    <row r="2882" spans="1:26" x14ac:dyDescent="0.25">
      <c r="A2882">
        <v>2881</v>
      </c>
      <c r="B2882" t="s">
        <v>2900</v>
      </c>
      <c r="C2882" s="1">
        <v>19054</v>
      </c>
      <c r="D2882" t="s">
        <v>23</v>
      </c>
      <c r="E2882" s="2" t="s">
        <v>772</v>
      </c>
      <c r="F2882" s="2" t="s">
        <v>34</v>
      </c>
      <c r="G2882" s="2" t="s">
        <v>30</v>
      </c>
      <c r="H2882" s="3">
        <v>27334</v>
      </c>
      <c r="I2882" s="2">
        <v>1974</v>
      </c>
      <c r="J2882" s="2">
        <v>1983</v>
      </c>
      <c r="K2882" s="3">
        <v>43677</v>
      </c>
      <c r="L2882" s="2">
        <v>0</v>
      </c>
      <c r="M2882" s="2" t="s">
        <v>28</v>
      </c>
      <c r="N2882" s="2">
        <v>67</v>
      </c>
      <c r="O2882" s="2">
        <v>22.67</v>
      </c>
      <c r="P2882" s="2">
        <v>67.41</v>
      </c>
      <c r="Q2882" s="2">
        <v>83.91</v>
      </c>
      <c r="R2882" s="2">
        <v>193.04</v>
      </c>
      <c r="S2882" s="2">
        <v>193.04</v>
      </c>
      <c r="T2882" s="2">
        <v>22.52</v>
      </c>
      <c r="U2882" s="2">
        <v>650</v>
      </c>
      <c r="V2882" s="2" t="s">
        <v>28</v>
      </c>
      <c r="X2882" s="2"/>
      <c r="Y2882" s="2"/>
    </row>
    <row r="2883" spans="1:26" x14ac:dyDescent="0.25">
      <c r="A2883">
        <v>2882</v>
      </c>
      <c r="B2883" t="s">
        <v>2901</v>
      </c>
      <c r="C2883" s="1">
        <v>33373</v>
      </c>
      <c r="D2883" t="s">
        <v>23</v>
      </c>
      <c r="E2883" s="2" t="s">
        <v>1363</v>
      </c>
      <c r="F2883" s="2" t="s">
        <v>34</v>
      </c>
      <c r="G2883" s="2" t="s">
        <v>30</v>
      </c>
      <c r="H2883" s="3">
        <v>41579</v>
      </c>
      <c r="I2883" s="2">
        <v>2013</v>
      </c>
      <c r="J2883" s="2">
        <v>2018</v>
      </c>
      <c r="K2883" s="3">
        <v>43677</v>
      </c>
      <c r="L2883" s="2">
        <v>0</v>
      </c>
      <c r="M2883" s="2" t="s">
        <v>28</v>
      </c>
      <c r="N2883" s="2">
        <v>28</v>
      </c>
      <c r="O2883" s="2">
        <v>22.47</v>
      </c>
      <c r="P2883" s="2">
        <v>28.21</v>
      </c>
      <c r="Q2883" s="2">
        <v>86.18</v>
      </c>
      <c r="R2883" s="2">
        <v>193.04</v>
      </c>
      <c r="S2883" s="2">
        <v>193.04</v>
      </c>
      <c r="T2883" s="2">
        <v>23.13</v>
      </c>
      <c r="U2883" s="2">
        <v>79</v>
      </c>
      <c r="V2883" s="2" t="s">
        <v>28</v>
      </c>
      <c r="X2883" s="2"/>
      <c r="Y2883" s="2"/>
    </row>
    <row r="2884" spans="1:26" x14ac:dyDescent="0.25">
      <c r="A2884">
        <v>2883</v>
      </c>
      <c r="B2884" t="s">
        <v>2902</v>
      </c>
      <c r="C2884" s="1">
        <v>7131</v>
      </c>
      <c r="D2884" t="s">
        <v>23</v>
      </c>
      <c r="E2884" s="2" t="s">
        <v>4370</v>
      </c>
      <c r="F2884" s="2" t="s">
        <v>34</v>
      </c>
      <c r="G2884" s="2" t="s">
        <v>30</v>
      </c>
      <c r="H2884" s="3">
        <v>17107</v>
      </c>
      <c r="I2884" s="2">
        <v>1946</v>
      </c>
      <c r="J2884" s="2">
        <v>1947</v>
      </c>
      <c r="K2884" s="3">
        <v>38252</v>
      </c>
      <c r="L2884" s="2">
        <v>1</v>
      </c>
      <c r="M2884" s="2" t="s">
        <v>27</v>
      </c>
      <c r="N2884" s="2">
        <v>85</v>
      </c>
      <c r="O2884" s="2">
        <v>27.31</v>
      </c>
      <c r="P2884" s="2">
        <v>85.2</v>
      </c>
      <c r="Q2884" s="2">
        <v>95.25</v>
      </c>
      <c r="R2884" s="2">
        <v>193.04</v>
      </c>
      <c r="S2884" s="2">
        <v>193.04</v>
      </c>
      <c r="T2884" s="2">
        <v>25.56</v>
      </c>
      <c r="U2884" s="2">
        <v>48</v>
      </c>
      <c r="V2884" s="2" t="s">
        <v>28</v>
      </c>
      <c r="W2884" s="2" t="s">
        <v>4399</v>
      </c>
      <c r="X2884" s="2" t="s">
        <v>4645</v>
      </c>
      <c r="Y2884" s="2" t="s">
        <v>4401</v>
      </c>
      <c r="Z2884" s="2" t="s">
        <v>4469</v>
      </c>
    </row>
    <row r="2885" spans="1:26" x14ac:dyDescent="0.25">
      <c r="A2885">
        <v>2884</v>
      </c>
      <c r="B2885" t="s">
        <v>2903</v>
      </c>
      <c r="C2885" s="1">
        <v>11897</v>
      </c>
      <c r="D2885" t="s">
        <v>23</v>
      </c>
      <c r="E2885" s="2" t="s">
        <v>1363</v>
      </c>
      <c r="F2885" s="2" t="s">
        <v>34</v>
      </c>
      <c r="G2885" s="2" t="s">
        <v>30</v>
      </c>
      <c r="H2885" s="3">
        <v>20760</v>
      </c>
      <c r="I2885" s="2">
        <v>1956</v>
      </c>
      <c r="J2885" s="2">
        <v>1957</v>
      </c>
      <c r="K2885" s="3">
        <v>43677</v>
      </c>
      <c r="L2885" s="2">
        <v>0</v>
      </c>
      <c r="M2885" s="2" t="s">
        <v>28</v>
      </c>
      <c r="N2885" s="2">
        <v>87</v>
      </c>
      <c r="O2885" s="2">
        <v>24.27</v>
      </c>
      <c r="P2885" s="2">
        <v>87.01</v>
      </c>
      <c r="Q2885" s="2">
        <v>81.650000000000006</v>
      </c>
      <c r="R2885" s="2">
        <v>190.5</v>
      </c>
      <c r="S2885" s="2">
        <v>190.5</v>
      </c>
      <c r="T2885" s="2">
        <v>22.5</v>
      </c>
      <c r="U2885" s="2">
        <v>1</v>
      </c>
      <c r="V2885" s="2" t="s">
        <v>28</v>
      </c>
      <c r="X2885" s="2"/>
      <c r="Y2885" s="2"/>
    </row>
    <row r="2886" spans="1:26" x14ac:dyDescent="0.25">
      <c r="A2886">
        <v>2885</v>
      </c>
      <c r="B2886" t="s">
        <v>2904</v>
      </c>
      <c r="C2886" s="1">
        <v>6980</v>
      </c>
      <c r="D2886" t="s">
        <v>23</v>
      </c>
      <c r="E2886" s="2" t="s">
        <v>169</v>
      </c>
      <c r="F2886" s="2" t="s">
        <v>34</v>
      </c>
      <c r="G2886" s="2" t="s">
        <v>30</v>
      </c>
      <c r="H2886" s="3">
        <v>17107</v>
      </c>
      <c r="I2886" s="2">
        <v>1946</v>
      </c>
      <c r="J2886" s="2">
        <v>1948</v>
      </c>
      <c r="K2886" s="3">
        <v>36686</v>
      </c>
      <c r="L2886" s="2">
        <v>1</v>
      </c>
      <c r="M2886" s="2" t="s">
        <v>27</v>
      </c>
      <c r="N2886" s="2">
        <v>81</v>
      </c>
      <c r="O2886" s="2">
        <v>27.73</v>
      </c>
      <c r="P2886" s="2">
        <v>81.33</v>
      </c>
      <c r="Q2886" s="2">
        <v>88.45</v>
      </c>
      <c r="R2886" s="2">
        <v>190.5</v>
      </c>
      <c r="S2886" s="2">
        <v>190.5</v>
      </c>
      <c r="T2886" s="2">
        <v>24.37</v>
      </c>
      <c r="U2886" s="2">
        <v>56</v>
      </c>
      <c r="V2886" s="2" t="s">
        <v>28</v>
      </c>
      <c r="W2886" s="2" t="s">
        <v>4399</v>
      </c>
      <c r="X2886" s="2" t="s">
        <v>4719</v>
      </c>
      <c r="Y2886" s="2" t="s">
        <v>4720</v>
      </c>
      <c r="Z2886" s="2" t="s">
        <v>4469</v>
      </c>
    </row>
    <row r="2887" spans="1:26" x14ac:dyDescent="0.25">
      <c r="A2887">
        <v>2886</v>
      </c>
      <c r="B2887" t="s">
        <v>2905</v>
      </c>
      <c r="C2887" s="1">
        <v>13751</v>
      </c>
      <c r="D2887" t="s">
        <v>23</v>
      </c>
      <c r="E2887" s="2" t="s">
        <v>280</v>
      </c>
      <c r="F2887" s="2" t="s">
        <v>34</v>
      </c>
      <c r="G2887" s="2" t="s">
        <v>30</v>
      </c>
      <c r="H2887" s="3">
        <v>21855</v>
      </c>
      <c r="I2887" s="2">
        <v>1959</v>
      </c>
      <c r="J2887" s="2">
        <v>1960</v>
      </c>
      <c r="K2887" s="3">
        <v>43677</v>
      </c>
      <c r="L2887" s="2">
        <v>0</v>
      </c>
      <c r="M2887" s="2" t="s">
        <v>28</v>
      </c>
      <c r="N2887" s="2">
        <v>81</v>
      </c>
      <c r="O2887" s="2">
        <v>22.19</v>
      </c>
      <c r="P2887" s="2">
        <v>81.93</v>
      </c>
      <c r="Q2887" s="2">
        <v>90.72</v>
      </c>
      <c r="R2887" s="2">
        <v>190.5</v>
      </c>
      <c r="S2887" s="2">
        <v>190.5</v>
      </c>
      <c r="T2887" s="2">
        <v>25</v>
      </c>
      <c r="U2887" s="2">
        <v>33</v>
      </c>
      <c r="V2887" s="2" t="s">
        <v>28</v>
      </c>
      <c r="X2887" s="2"/>
      <c r="Y2887" s="2"/>
    </row>
    <row r="2888" spans="1:26" x14ac:dyDescent="0.25">
      <c r="A2888">
        <v>2887</v>
      </c>
      <c r="B2888" t="s">
        <v>2906</v>
      </c>
      <c r="C2888" s="1">
        <v>22278</v>
      </c>
      <c r="D2888" t="s">
        <v>23</v>
      </c>
      <c r="E2888" s="2" t="s">
        <v>1363</v>
      </c>
      <c r="F2888" s="2" t="s">
        <v>34</v>
      </c>
      <c r="G2888" s="2" t="s">
        <v>26</v>
      </c>
      <c r="H2888" s="3">
        <v>30256</v>
      </c>
      <c r="I2888" s="2">
        <v>1982</v>
      </c>
      <c r="J2888" s="2">
        <v>1983</v>
      </c>
      <c r="K2888" s="3">
        <v>43677</v>
      </c>
      <c r="L2888" s="2">
        <v>0</v>
      </c>
      <c r="M2888" s="2" t="s">
        <v>28</v>
      </c>
      <c r="N2888" s="2">
        <v>58</v>
      </c>
      <c r="O2888" s="2">
        <v>21.84</v>
      </c>
      <c r="P2888" s="2">
        <v>58.59</v>
      </c>
      <c r="Q2888" s="2">
        <v>83.91</v>
      </c>
      <c r="R2888" s="2">
        <v>190.5</v>
      </c>
      <c r="S2888" s="2">
        <v>190.5</v>
      </c>
      <c r="T2888" s="2">
        <v>23.12</v>
      </c>
      <c r="U2888" s="2">
        <v>5</v>
      </c>
      <c r="V2888" s="2" t="s">
        <v>28</v>
      </c>
      <c r="X2888" s="2"/>
      <c r="Y2888" s="2"/>
    </row>
    <row r="2889" spans="1:26" x14ac:dyDescent="0.25">
      <c r="A2889">
        <v>2888</v>
      </c>
      <c r="B2889" t="s">
        <v>2907</v>
      </c>
      <c r="C2889" s="1">
        <v>29957</v>
      </c>
      <c r="D2889" t="s">
        <v>23</v>
      </c>
      <c r="E2889" s="2" t="s">
        <v>1363</v>
      </c>
      <c r="F2889" s="2" t="s">
        <v>34</v>
      </c>
      <c r="G2889" s="2" t="s">
        <v>26</v>
      </c>
      <c r="H2889" s="3">
        <v>37196</v>
      </c>
      <c r="I2889" s="2">
        <v>2001</v>
      </c>
      <c r="J2889" s="2">
        <v>2012</v>
      </c>
      <c r="K2889" s="3">
        <v>43677</v>
      </c>
      <c r="L2889" s="2">
        <v>0</v>
      </c>
      <c r="M2889" s="2" t="s">
        <v>28</v>
      </c>
      <c r="N2889" s="2">
        <v>37</v>
      </c>
      <c r="O2889" s="2">
        <v>19.82</v>
      </c>
      <c r="P2889" s="2">
        <v>37.56</v>
      </c>
      <c r="Q2889" s="2">
        <v>86.64</v>
      </c>
      <c r="R2889" s="2">
        <v>190.5</v>
      </c>
      <c r="S2889" s="2">
        <v>190.5</v>
      </c>
      <c r="T2889" s="2">
        <v>23.87</v>
      </c>
      <c r="U2889" s="2">
        <v>552</v>
      </c>
      <c r="V2889" s="2" t="s">
        <v>28</v>
      </c>
      <c r="X2889" s="2"/>
      <c r="Y2889" s="2"/>
    </row>
    <row r="2890" spans="1:26" x14ac:dyDescent="0.25">
      <c r="A2890">
        <v>2889</v>
      </c>
      <c r="B2890" t="s">
        <v>2908</v>
      </c>
      <c r="C2890" s="1">
        <v>20367</v>
      </c>
      <c r="D2890" t="s">
        <v>23</v>
      </c>
      <c r="E2890" s="2" t="s">
        <v>1363</v>
      </c>
      <c r="F2890" s="2" t="s">
        <v>34</v>
      </c>
      <c r="G2890" s="2" t="s">
        <v>30</v>
      </c>
      <c r="H2890" s="3">
        <v>28430</v>
      </c>
      <c r="I2890" s="2">
        <v>1977</v>
      </c>
      <c r="J2890" s="2">
        <v>1979</v>
      </c>
      <c r="K2890" s="3">
        <v>43677</v>
      </c>
      <c r="L2890" s="2">
        <v>0</v>
      </c>
      <c r="M2890" s="2" t="s">
        <v>28</v>
      </c>
      <c r="N2890" s="2">
        <v>63</v>
      </c>
      <c r="O2890" s="2">
        <v>22.08</v>
      </c>
      <c r="P2890" s="2">
        <v>63.82</v>
      </c>
      <c r="Q2890" s="2">
        <v>79.38</v>
      </c>
      <c r="R2890" s="2">
        <v>190.5</v>
      </c>
      <c r="S2890" s="2">
        <v>190.5</v>
      </c>
      <c r="T2890" s="2">
        <v>21.87</v>
      </c>
      <c r="U2890" s="2">
        <v>92</v>
      </c>
      <c r="V2890" s="2" t="s">
        <v>28</v>
      </c>
      <c r="X2890" s="2"/>
      <c r="Y2890" s="2"/>
    </row>
    <row r="2891" spans="1:26" x14ac:dyDescent="0.25">
      <c r="A2891">
        <v>2890</v>
      </c>
      <c r="B2891" t="s">
        <v>2909</v>
      </c>
      <c r="C2891" s="1">
        <v>30283</v>
      </c>
      <c r="D2891" t="s">
        <v>23</v>
      </c>
      <c r="E2891" s="2" t="s">
        <v>1363</v>
      </c>
      <c r="F2891" s="2" t="s">
        <v>25</v>
      </c>
      <c r="G2891" s="2" t="s">
        <v>26</v>
      </c>
      <c r="H2891" s="3">
        <v>37926</v>
      </c>
      <c r="I2891" s="2">
        <v>2003</v>
      </c>
      <c r="J2891" s="2">
        <v>2017</v>
      </c>
      <c r="K2891" s="3">
        <v>43677</v>
      </c>
      <c r="L2891" s="2">
        <v>0</v>
      </c>
      <c r="M2891" s="2" t="s">
        <v>28</v>
      </c>
      <c r="N2891" s="2">
        <v>36</v>
      </c>
      <c r="O2891" s="2">
        <v>20.93</v>
      </c>
      <c r="P2891" s="2">
        <v>36.67</v>
      </c>
      <c r="Q2891" s="2">
        <v>88</v>
      </c>
      <c r="R2891" s="2">
        <v>190.5</v>
      </c>
      <c r="S2891" s="2">
        <v>190.5</v>
      </c>
      <c r="T2891" s="2">
        <v>24.25</v>
      </c>
      <c r="U2891" s="2">
        <v>702</v>
      </c>
      <c r="V2891" s="2" t="s">
        <v>28</v>
      </c>
      <c r="X2891" s="2"/>
      <c r="Y2891" s="2"/>
    </row>
    <row r="2892" spans="1:26" x14ac:dyDescent="0.25">
      <c r="A2892">
        <v>2891</v>
      </c>
      <c r="B2892" t="s">
        <v>2910</v>
      </c>
      <c r="C2892" s="1">
        <v>16643</v>
      </c>
      <c r="D2892" t="s">
        <v>23</v>
      </c>
      <c r="E2892" s="2" t="s">
        <v>169</v>
      </c>
      <c r="F2892" s="2" t="s">
        <v>34</v>
      </c>
      <c r="G2892" s="2" t="s">
        <v>26</v>
      </c>
      <c r="H2892" s="3">
        <v>25143</v>
      </c>
      <c r="I2892" s="2">
        <v>1968</v>
      </c>
      <c r="J2892" s="2">
        <v>1969</v>
      </c>
      <c r="K2892" s="3">
        <v>43677</v>
      </c>
      <c r="L2892" s="2">
        <v>0</v>
      </c>
      <c r="M2892" s="2" t="s">
        <v>28</v>
      </c>
      <c r="N2892" s="2">
        <v>74</v>
      </c>
      <c r="O2892" s="2">
        <v>23.27</v>
      </c>
      <c r="P2892" s="2">
        <v>74.02</v>
      </c>
      <c r="Q2892" s="2">
        <v>92.99</v>
      </c>
      <c r="R2892" s="2">
        <v>190.5</v>
      </c>
      <c r="S2892" s="2">
        <v>190.5</v>
      </c>
      <c r="T2892" s="2">
        <v>25.62</v>
      </c>
      <c r="U2892" s="2">
        <v>22</v>
      </c>
      <c r="V2892" s="2" t="s">
        <v>28</v>
      </c>
      <c r="X2892" s="2"/>
      <c r="Y2892" s="2"/>
    </row>
    <row r="2893" spans="1:26" x14ac:dyDescent="0.25">
      <c r="A2893">
        <v>2892</v>
      </c>
      <c r="B2893" t="s">
        <v>2911</v>
      </c>
      <c r="C2893" s="1">
        <v>6795</v>
      </c>
      <c r="D2893" t="s">
        <v>23</v>
      </c>
      <c r="E2893" s="2" t="s">
        <v>169</v>
      </c>
      <c r="F2893" s="2" t="s">
        <v>34</v>
      </c>
      <c r="G2893" s="2" t="s">
        <v>30</v>
      </c>
      <c r="H2893" s="3">
        <v>17107</v>
      </c>
      <c r="I2893" s="2">
        <v>1946</v>
      </c>
      <c r="J2893" s="2">
        <v>1947</v>
      </c>
      <c r="K2893" s="3">
        <v>37438</v>
      </c>
      <c r="L2893" s="2">
        <v>1</v>
      </c>
      <c r="M2893" s="2" t="s">
        <v>27</v>
      </c>
      <c r="N2893" s="2">
        <v>83</v>
      </c>
      <c r="O2893" s="2">
        <v>28.23</v>
      </c>
      <c r="P2893" s="2">
        <v>83.9</v>
      </c>
      <c r="Q2893" s="2">
        <v>92.99</v>
      </c>
      <c r="R2893" s="2">
        <v>190.5</v>
      </c>
      <c r="S2893" s="2">
        <v>190.5</v>
      </c>
      <c r="T2893" s="2">
        <v>25.62</v>
      </c>
      <c r="U2893" s="2">
        <v>58</v>
      </c>
      <c r="V2893" s="2" t="s">
        <v>28</v>
      </c>
      <c r="W2893" s="2" t="s">
        <v>4399</v>
      </c>
      <c r="X2893" s="2" t="s">
        <v>4645</v>
      </c>
      <c r="Y2893" s="2" t="s">
        <v>4401</v>
      </c>
      <c r="Z2893" s="2" t="s">
        <v>4469</v>
      </c>
    </row>
    <row r="2894" spans="1:26" x14ac:dyDescent="0.25">
      <c r="A2894">
        <v>2893</v>
      </c>
      <c r="B2894" t="s">
        <v>2912</v>
      </c>
      <c r="C2894" s="1">
        <v>18555</v>
      </c>
      <c r="D2894" t="s">
        <v>23</v>
      </c>
      <c r="E2894" s="2" t="s">
        <v>1363</v>
      </c>
      <c r="F2894" s="2" t="s">
        <v>34</v>
      </c>
      <c r="G2894" s="2" t="s">
        <v>30</v>
      </c>
      <c r="H2894" s="3">
        <v>28065</v>
      </c>
      <c r="I2894" s="2">
        <v>1976</v>
      </c>
      <c r="J2894" s="2">
        <v>1977</v>
      </c>
      <c r="K2894" s="3">
        <v>43677</v>
      </c>
      <c r="L2894" s="2">
        <v>0</v>
      </c>
      <c r="M2894" s="2" t="s">
        <v>28</v>
      </c>
      <c r="N2894" s="2">
        <v>68</v>
      </c>
      <c r="O2894" s="2">
        <v>26.04</v>
      </c>
      <c r="P2894" s="2">
        <v>68.78</v>
      </c>
      <c r="Q2894" s="2">
        <v>81.650000000000006</v>
      </c>
      <c r="R2894" s="2">
        <v>190.5</v>
      </c>
      <c r="S2894" s="2">
        <v>190.5</v>
      </c>
      <c r="T2894" s="2">
        <v>22.5</v>
      </c>
      <c r="U2894" s="2">
        <v>73</v>
      </c>
      <c r="V2894" s="2" t="s">
        <v>28</v>
      </c>
      <c r="X2894" s="2"/>
      <c r="Y2894" s="2"/>
    </row>
    <row r="2895" spans="1:26" x14ac:dyDescent="0.25">
      <c r="A2895">
        <v>2894</v>
      </c>
      <c r="B2895" t="s">
        <v>2913</v>
      </c>
      <c r="C2895" s="1">
        <v>10832</v>
      </c>
      <c r="D2895" t="s">
        <v>23</v>
      </c>
      <c r="E2895" s="2" t="s">
        <v>772</v>
      </c>
      <c r="F2895" s="2" t="s">
        <v>34</v>
      </c>
      <c r="G2895" s="2" t="s">
        <v>30</v>
      </c>
      <c r="H2895" s="3">
        <v>19664</v>
      </c>
      <c r="I2895" s="2">
        <v>1953</v>
      </c>
      <c r="J2895" s="2">
        <v>1956</v>
      </c>
      <c r="K2895" s="3">
        <v>43677</v>
      </c>
      <c r="L2895" s="2">
        <v>0</v>
      </c>
      <c r="M2895" s="2" t="s">
        <v>28</v>
      </c>
      <c r="N2895" s="2">
        <v>89</v>
      </c>
      <c r="O2895" s="2">
        <v>24.18</v>
      </c>
      <c r="P2895" s="2">
        <v>89.92</v>
      </c>
      <c r="Q2895" s="2">
        <v>81.650000000000006</v>
      </c>
      <c r="R2895" s="2">
        <v>190.5</v>
      </c>
      <c r="S2895" s="2">
        <v>190.5</v>
      </c>
      <c r="T2895" s="2">
        <v>22.5</v>
      </c>
      <c r="U2895" s="2">
        <v>131</v>
      </c>
      <c r="V2895" s="2" t="s">
        <v>28</v>
      </c>
      <c r="X2895" s="2"/>
      <c r="Y2895" s="2"/>
    </row>
    <row r="2896" spans="1:26" x14ac:dyDescent="0.25">
      <c r="A2896">
        <v>2895</v>
      </c>
      <c r="B2896" t="s">
        <v>2914</v>
      </c>
      <c r="C2896" s="1">
        <v>32375</v>
      </c>
      <c r="D2896" t="s">
        <v>23</v>
      </c>
      <c r="E2896" s="2" t="s">
        <v>1363</v>
      </c>
      <c r="F2896" s="2" t="s">
        <v>34</v>
      </c>
      <c r="G2896" s="2" t="s">
        <v>43</v>
      </c>
      <c r="H2896" s="3">
        <v>39753</v>
      </c>
      <c r="I2896" s="2">
        <v>2008</v>
      </c>
      <c r="J2896" s="2">
        <v>2019</v>
      </c>
      <c r="K2896" s="3">
        <v>43677</v>
      </c>
      <c r="L2896" s="2">
        <v>0</v>
      </c>
      <c r="M2896" s="2" t="s">
        <v>28</v>
      </c>
      <c r="N2896" s="2">
        <v>30</v>
      </c>
      <c r="O2896" s="2">
        <v>20.2</v>
      </c>
      <c r="P2896" s="2">
        <v>30.94</v>
      </c>
      <c r="Q2896" s="2">
        <v>90.72</v>
      </c>
      <c r="R2896" s="2">
        <v>190.5</v>
      </c>
      <c r="S2896" s="2">
        <v>190.5</v>
      </c>
      <c r="T2896" s="2">
        <v>25</v>
      </c>
      <c r="U2896" s="2">
        <v>445</v>
      </c>
      <c r="V2896" s="2" t="s">
        <v>28</v>
      </c>
      <c r="X2896" s="2"/>
      <c r="Y2896" s="2"/>
    </row>
    <row r="2897" spans="1:26" x14ac:dyDescent="0.25">
      <c r="A2897">
        <v>2896</v>
      </c>
      <c r="B2897" t="s">
        <v>2915</v>
      </c>
      <c r="C2897" s="1">
        <v>10618</v>
      </c>
      <c r="D2897" t="s">
        <v>23</v>
      </c>
      <c r="E2897" s="2" t="s">
        <v>169</v>
      </c>
      <c r="F2897" s="2" t="s">
        <v>34</v>
      </c>
      <c r="G2897" s="2" t="s">
        <v>26</v>
      </c>
      <c r="H2897" s="3">
        <v>18568</v>
      </c>
      <c r="I2897" s="2">
        <v>1950</v>
      </c>
      <c r="J2897" s="2">
        <v>1951</v>
      </c>
      <c r="K2897" s="3">
        <v>35139</v>
      </c>
      <c r="L2897" s="2">
        <v>1</v>
      </c>
      <c r="M2897" s="2" t="s">
        <v>27</v>
      </c>
      <c r="N2897" s="2">
        <v>67</v>
      </c>
      <c r="O2897" s="2">
        <v>21.77</v>
      </c>
      <c r="P2897" s="2">
        <v>67.13</v>
      </c>
      <c r="Q2897" s="2">
        <v>90.72</v>
      </c>
      <c r="R2897" s="2">
        <v>190.5</v>
      </c>
      <c r="S2897" s="2">
        <v>190.5</v>
      </c>
      <c r="T2897" s="2">
        <v>25</v>
      </c>
      <c r="U2897" s="2">
        <v>12</v>
      </c>
      <c r="V2897" s="2" t="s">
        <v>28</v>
      </c>
      <c r="W2897" s="2" t="s">
        <v>4399</v>
      </c>
      <c r="X2897" s="2" t="s">
        <v>4645</v>
      </c>
      <c r="Y2897" s="2" t="s">
        <v>4401</v>
      </c>
      <c r="Z2897" s="2" t="s">
        <v>4469</v>
      </c>
    </row>
    <row r="2898" spans="1:26" x14ac:dyDescent="0.25">
      <c r="A2898">
        <v>2897</v>
      </c>
      <c r="B2898" t="s">
        <v>2916</v>
      </c>
      <c r="C2898" s="1">
        <v>17291</v>
      </c>
      <c r="D2898" t="s">
        <v>23</v>
      </c>
      <c r="E2898" s="2" t="s">
        <v>1363</v>
      </c>
      <c r="F2898" s="2" t="s">
        <v>34</v>
      </c>
      <c r="G2898" s="2" t="s">
        <v>26</v>
      </c>
      <c r="H2898" s="3">
        <v>25508</v>
      </c>
      <c r="I2898" s="2">
        <v>1969</v>
      </c>
      <c r="J2898" s="2">
        <v>1979</v>
      </c>
      <c r="K2898" s="3">
        <v>43677</v>
      </c>
      <c r="L2898" s="2">
        <v>0</v>
      </c>
      <c r="M2898" s="2" t="s">
        <v>28</v>
      </c>
      <c r="N2898" s="2">
        <v>72</v>
      </c>
      <c r="O2898" s="2">
        <v>22.5</v>
      </c>
      <c r="P2898" s="2">
        <v>72.239999999999995</v>
      </c>
      <c r="Q2898" s="2">
        <v>83.91</v>
      </c>
      <c r="R2898" s="2">
        <v>190.5</v>
      </c>
      <c r="S2898" s="2">
        <v>190.5</v>
      </c>
      <c r="T2898" s="2">
        <v>23.12</v>
      </c>
      <c r="U2898" s="2">
        <v>605</v>
      </c>
      <c r="V2898" s="2" t="s">
        <v>28</v>
      </c>
      <c r="X2898" s="2"/>
      <c r="Y2898" s="2"/>
    </row>
    <row r="2899" spans="1:26" x14ac:dyDescent="0.25">
      <c r="A2899">
        <v>2898</v>
      </c>
      <c r="B2899" t="s">
        <v>2917</v>
      </c>
      <c r="C2899" s="1">
        <v>28926</v>
      </c>
      <c r="D2899" t="s">
        <v>23</v>
      </c>
      <c r="E2899" s="2" t="s">
        <v>1363</v>
      </c>
      <c r="F2899" s="2" t="s">
        <v>34</v>
      </c>
      <c r="G2899" s="2" t="s">
        <v>26</v>
      </c>
      <c r="H2899" s="3">
        <v>37196</v>
      </c>
      <c r="I2899" s="2">
        <v>2001</v>
      </c>
      <c r="J2899" s="2">
        <v>2011</v>
      </c>
      <c r="K2899" s="3">
        <v>43677</v>
      </c>
      <c r="L2899" s="2">
        <v>0</v>
      </c>
      <c r="M2899" s="2" t="s">
        <v>28</v>
      </c>
      <c r="N2899" s="2">
        <v>40</v>
      </c>
      <c r="O2899" s="2">
        <v>22.64</v>
      </c>
      <c r="P2899" s="2">
        <v>40.39</v>
      </c>
      <c r="Q2899" s="2">
        <v>90.72</v>
      </c>
      <c r="R2899" s="2">
        <v>190.5</v>
      </c>
      <c r="S2899" s="2">
        <v>190.5</v>
      </c>
      <c r="T2899" s="2">
        <v>25</v>
      </c>
      <c r="U2899" s="2">
        <v>376</v>
      </c>
      <c r="V2899" s="2" t="s">
        <v>28</v>
      </c>
      <c r="X2899" s="2"/>
      <c r="Y2899" s="2"/>
    </row>
    <row r="2900" spans="1:26" x14ac:dyDescent="0.25">
      <c r="A2900">
        <v>2899</v>
      </c>
      <c r="B2900" t="s">
        <v>2918</v>
      </c>
      <c r="C2900" s="1">
        <v>11280</v>
      </c>
      <c r="D2900" t="s">
        <v>23</v>
      </c>
      <c r="E2900" s="2" t="s">
        <v>280</v>
      </c>
      <c r="F2900" s="2" t="s">
        <v>34</v>
      </c>
      <c r="G2900" s="2" t="s">
        <v>30</v>
      </c>
      <c r="H2900" s="3">
        <v>19664</v>
      </c>
      <c r="I2900" s="2">
        <v>1953</v>
      </c>
      <c r="J2900" s="2">
        <v>1957</v>
      </c>
      <c r="K2900" s="3">
        <v>39387</v>
      </c>
      <c r="L2900" s="2">
        <v>1</v>
      </c>
      <c r="M2900" s="2" t="s">
        <v>27</v>
      </c>
      <c r="N2900" s="2">
        <v>76</v>
      </c>
      <c r="O2900" s="2">
        <v>22.95</v>
      </c>
      <c r="P2900" s="2">
        <v>76.95</v>
      </c>
      <c r="Q2900" s="2">
        <v>83.91</v>
      </c>
      <c r="R2900" s="2">
        <v>190.5</v>
      </c>
      <c r="S2900" s="2">
        <v>190.5</v>
      </c>
      <c r="T2900" s="2">
        <v>23.12</v>
      </c>
      <c r="U2900" s="2">
        <v>131</v>
      </c>
      <c r="V2900" s="2" t="s">
        <v>28</v>
      </c>
      <c r="W2900" s="2" t="s">
        <v>4384</v>
      </c>
      <c r="X2900" s="2" t="s">
        <v>4721</v>
      </c>
      <c r="Y2900" s="2" t="s">
        <v>4722</v>
      </c>
      <c r="Z2900" s="2" t="s">
        <v>4901</v>
      </c>
    </row>
    <row r="2901" spans="1:26" x14ac:dyDescent="0.25">
      <c r="A2901">
        <v>2900</v>
      </c>
      <c r="B2901" t="s">
        <v>2919</v>
      </c>
      <c r="C2901" s="1">
        <v>11774</v>
      </c>
      <c r="D2901" t="s">
        <v>23</v>
      </c>
      <c r="E2901" s="2" t="s">
        <v>1363</v>
      </c>
      <c r="F2901" s="2" t="s">
        <v>34</v>
      </c>
      <c r="G2901" s="2" t="s">
        <v>30</v>
      </c>
      <c r="H2901" s="3">
        <v>20760</v>
      </c>
      <c r="I2901" s="2">
        <v>1956</v>
      </c>
      <c r="J2901" s="2">
        <v>1966</v>
      </c>
      <c r="K2901" s="3">
        <v>43677</v>
      </c>
      <c r="L2901" s="2">
        <v>0</v>
      </c>
      <c r="M2901" s="2" t="s">
        <v>28</v>
      </c>
      <c r="N2901" s="2">
        <v>87</v>
      </c>
      <c r="O2901" s="2">
        <v>24.6</v>
      </c>
      <c r="P2901" s="2">
        <v>87.35</v>
      </c>
      <c r="Q2901" s="2">
        <v>83.91</v>
      </c>
      <c r="R2901" s="2">
        <v>190.5</v>
      </c>
      <c r="S2901" s="2">
        <v>190.5</v>
      </c>
      <c r="T2901" s="2">
        <v>23.12</v>
      </c>
      <c r="U2901" s="2">
        <v>687</v>
      </c>
      <c r="V2901" s="2" t="s">
        <v>28</v>
      </c>
      <c r="X2901" s="2" t="s">
        <v>4670</v>
      </c>
      <c r="Y2901" s="2" t="s">
        <v>4416</v>
      </c>
    </row>
    <row r="2902" spans="1:26" x14ac:dyDescent="0.25">
      <c r="A2902">
        <v>2901</v>
      </c>
      <c r="B2902" t="s">
        <v>2920</v>
      </c>
      <c r="C2902" s="1">
        <v>28028</v>
      </c>
      <c r="D2902" t="s">
        <v>23</v>
      </c>
      <c r="E2902" s="2" t="s">
        <v>1363</v>
      </c>
      <c r="F2902" s="2" t="s">
        <v>34</v>
      </c>
      <c r="G2902" s="2" t="s">
        <v>26</v>
      </c>
      <c r="H2902" s="3">
        <v>35735</v>
      </c>
      <c r="I2902" s="2">
        <v>1997</v>
      </c>
      <c r="J2902" s="2">
        <v>2014</v>
      </c>
      <c r="K2902" s="3">
        <v>43677</v>
      </c>
      <c r="L2902" s="2">
        <v>0</v>
      </c>
      <c r="M2902" s="2" t="s">
        <v>28</v>
      </c>
      <c r="N2902" s="2">
        <v>42</v>
      </c>
      <c r="O2902" s="2">
        <v>21.1</v>
      </c>
      <c r="P2902" s="2">
        <v>42.84</v>
      </c>
      <c r="Q2902" s="2">
        <v>91.63</v>
      </c>
      <c r="R2902" s="2">
        <v>190.5</v>
      </c>
      <c r="S2902" s="2">
        <v>190.5</v>
      </c>
      <c r="T2902" s="2">
        <v>25.25</v>
      </c>
      <c r="U2902" s="2">
        <v>1043</v>
      </c>
      <c r="V2902" s="2" t="s">
        <v>28</v>
      </c>
      <c r="X2902" s="2"/>
      <c r="Y2902" s="2"/>
    </row>
    <row r="2903" spans="1:26" x14ac:dyDescent="0.25">
      <c r="A2903">
        <v>2902</v>
      </c>
      <c r="B2903" t="s">
        <v>2921</v>
      </c>
      <c r="C2903" s="1">
        <v>16034</v>
      </c>
      <c r="D2903" t="s">
        <v>23</v>
      </c>
      <c r="E2903" s="2" t="s">
        <v>1363</v>
      </c>
      <c r="F2903" s="2" t="s">
        <v>34</v>
      </c>
      <c r="G2903" s="2" t="s">
        <v>26</v>
      </c>
      <c r="H2903" s="3">
        <v>24412</v>
      </c>
      <c r="I2903" s="2">
        <v>1966</v>
      </c>
      <c r="J2903" s="2">
        <v>1978</v>
      </c>
      <c r="K2903" s="3">
        <v>43677</v>
      </c>
      <c r="L2903" s="2">
        <v>0</v>
      </c>
      <c r="M2903" s="2" t="s">
        <v>28</v>
      </c>
      <c r="N2903" s="2">
        <v>75</v>
      </c>
      <c r="O2903" s="2">
        <v>22.94</v>
      </c>
      <c r="P2903" s="2">
        <v>75.680000000000007</v>
      </c>
      <c r="Q2903" s="2">
        <v>81.650000000000006</v>
      </c>
      <c r="R2903" s="2">
        <v>190.5</v>
      </c>
      <c r="S2903" s="2">
        <v>190.5</v>
      </c>
      <c r="T2903" s="2">
        <v>22.5</v>
      </c>
      <c r="U2903" s="2">
        <v>901</v>
      </c>
      <c r="V2903" s="2" t="s">
        <v>28</v>
      </c>
      <c r="X2903" s="2"/>
      <c r="Y2903" s="2"/>
    </row>
    <row r="2904" spans="1:26" x14ac:dyDescent="0.25">
      <c r="A2904">
        <v>2903</v>
      </c>
      <c r="B2904" t="s">
        <v>2922</v>
      </c>
      <c r="C2904" s="1">
        <v>20432</v>
      </c>
      <c r="D2904" t="s">
        <v>23</v>
      </c>
      <c r="E2904" s="2" t="s">
        <v>1363</v>
      </c>
      <c r="F2904" s="2" t="s">
        <v>34</v>
      </c>
      <c r="G2904" s="2" t="s">
        <v>26</v>
      </c>
      <c r="H2904" s="3">
        <v>28430</v>
      </c>
      <c r="I2904" s="2">
        <v>1977</v>
      </c>
      <c r="J2904" s="2">
        <v>1989</v>
      </c>
      <c r="K2904" s="3">
        <v>43677</v>
      </c>
      <c r="L2904" s="2">
        <v>0</v>
      </c>
      <c r="M2904" s="2" t="s">
        <v>28</v>
      </c>
      <c r="N2904" s="2">
        <v>63</v>
      </c>
      <c r="O2904" s="2">
        <v>21.9</v>
      </c>
      <c r="P2904" s="2">
        <v>63.64</v>
      </c>
      <c r="Q2904" s="2">
        <v>86.18</v>
      </c>
      <c r="R2904" s="2">
        <v>190.5</v>
      </c>
      <c r="S2904" s="2">
        <v>190.5</v>
      </c>
      <c r="T2904" s="2">
        <v>23.75</v>
      </c>
      <c r="U2904" s="2">
        <v>696</v>
      </c>
      <c r="V2904" s="2" t="s">
        <v>28</v>
      </c>
      <c r="X2904" s="2"/>
      <c r="Y2904" s="2"/>
    </row>
    <row r="2905" spans="1:26" x14ac:dyDescent="0.25">
      <c r="A2905">
        <v>2904</v>
      </c>
      <c r="B2905" t="s">
        <v>2923</v>
      </c>
      <c r="C2905" s="1">
        <v>8191</v>
      </c>
      <c r="D2905" t="s">
        <v>23</v>
      </c>
      <c r="E2905" s="2" t="s">
        <v>169</v>
      </c>
      <c r="F2905" s="2" t="s">
        <v>34</v>
      </c>
      <c r="G2905" s="2" t="s">
        <v>30</v>
      </c>
      <c r="H2905" s="3">
        <v>17838</v>
      </c>
      <c r="I2905" s="2">
        <v>1948</v>
      </c>
      <c r="J2905" s="2">
        <v>1949</v>
      </c>
      <c r="K2905" s="3">
        <v>37981</v>
      </c>
      <c r="L2905" s="2">
        <v>1</v>
      </c>
      <c r="M2905" s="2" t="s">
        <v>27</v>
      </c>
      <c r="N2905" s="2">
        <v>81</v>
      </c>
      <c r="O2905" s="2">
        <v>26.41</v>
      </c>
      <c r="P2905" s="2">
        <v>81.56</v>
      </c>
      <c r="Q2905" s="2">
        <v>88.45</v>
      </c>
      <c r="R2905" s="2">
        <v>190.5</v>
      </c>
      <c r="S2905" s="2">
        <v>190.5</v>
      </c>
      <c r="T2905" s="2">
        <v>24.37</v>
      </c>
      <c r="U2905" s="2">
        <v>56</v>
      </c>
      <c r="V2905" s="2" t="s">
        <v>28</v>
      </c>
      <c r="W2905" s="2" t="s">
        <v>4399</v>
      </c>
      <c r="X2905" s="2" t="s">
        <v>4645</v>
      </c>
      <c r="Y2905" s="2" t="s">
        <v>4401</v>
      </c>
      <c r="Z2905" s="2" t="s">
        <v>4469</v>
      </c>
    </row>
    <row r="2906" spans="1:26" x14ac:dyDescent="0.25">
      <c r="A2906">
        <v>2905</v>
      </c>
      <c r="B2906" t="s">
        <v>2924</v>
      </c>
      <c r="C2906" s="1">
        <v>29277</v>
      </c>
      <c r="D2906" t="s">
        <v>23</v>
      </c>
      <c r="E2906" s="2" t="s">
        <v>1363</v>
      </c>
      <c r="F2906" s="2" t="s">
        <v>34</v>
      </c>
      <c r="G2906" s="2" t="s">
        <v>30</v>
      </c>
      <c r="H2906" s="3">
        <v>37926</v>
      </c>
      <c r="I2906" s="2">
        <v>2003</v>
      </c>
      <c r="J2906" s="2">
        <v>2016</v>
      </c>
      <c r="K2906" s="3">
        <v>43677</v>
      </c>
      <c r="L2906" s="2">
        <v>0</v>
      </c>
      <c r="M2906" s="2" t="s">
        <v>28</v>
      </c>
      <c r="N2906" s="2">
        <v>39</v>
      </c>
      <c r="O2906" s="2">
        <v>23.68</v>
      </c>
      <c r="P2906" s="2">
        <v>39.43</v>
      </c>
      <c r="Q2906" s="2">
        <v>78.02</v>
      </c>
      <c r="R2906" s="2">
        <v>190.5</v>
      </c>
      <c r="S2906" s="2">
        <v>190.5</v>
      </c>
      <c r="T2906" s="2">
        <v>21.5</v>
      </c>
      <c r="U2906" s="2">
        <v>797</v>
      </c>
      <c r="V2906" s="2" t="s">
        <v>28</v>
      </c>
      <c r="X2906" s="2"/>
      <c r="Y2906" s="2"/>
    </row>
    <row r="2907" spans="1:26" x14ac:dyDescent="0.25">
      <c r="A2907">
        <v>2906</v>
      </c>
      <c r="B2907" t="s">
        <v>2925</v>
      </c>
      <c r="C2907" s="1">
        <v>10495</v>
      </c>
      <c r="D2907" t="s">
        <v>23</v>
      </c>
      <c r="E2907" s="2" t="s">
        <v>1363</v>
      </c>
      <c r="F2907" s="2" t="s">
        <v>34</v>
      </c>
      <c r="G2907" s="2" t="s">
        <v>30</v>
      </c>
      <c r="H2907" s="3">
        <v>18203</v>
      </c>
      <c r="I2907" s="2">
        <v>1949</v>
      </c>
      <c r="J2907" s="2">
        <v>1950</v>
      </c>
      <c r="K2907" s="3">
        <v>31933</v>
      </c>
      <c r="L2907" s="2">
        <v>1</v>
      </c>
      <c r="M2907" s="2" t="s">
        <v>27</v>
      </c>
      <c r="N2907" s="2">
        <v>58</v>
      </c>
      <c r="O2907" s="2">
        <v>21.1</v>
      </c>
      <c r="P2907" s="2">
        <v>58.69</v>
      </c>
      <c r="Q2907" s="2">
        <v>79.38</v>
      </c>
      <c r="R2907" s="2">
        <v>190.5</v>
      </c>
      <c r="S2907" s="2">
        <v>190.5</v>
      </c>
      <c r="T2907" s="2">
        <v>21.87</v>
      </c>
      <c r="U2907" s="2">
        <v>46</v>
      </c>
      <c r="V2907" s="2" t="s">
        <v>28</v>
      </c>
      <c r="W2907" s="2" t="s">
        <v>4399</v>
      </c>
      <c r="X2907" s="2" t="s">
        <v>4645</v>
      </c>
      <c r="Y2907" s="2" t="s">
        <v>4401</v>
      </c>
      <c r="Z2907" s="2" t="s">
        <v>4469</v>
      </c>
    </row>
    <row r="2908" spans="1:26" x14ac:dyDescent="0.25">
      <c r="A2908">
        <v>2907</v>
      </c>
      <c r="B2908" t="s">
        <v>2926</v>
      </c>
      <c r="C2908" s="1">
        <v>11176</v>
      </c>
      <c r="D2908" t="s">
        <v>23</v>
      </c>
      <c r="E2908" s="2" t="s">
        <v>169</v>
      </c>
      <c r="F2908" s="2" t="s">
        <v>34</v>
      </c>
      <c r="G2908" s="2" t="s">
        <v>30</v>
      </c>
      <c r="H2908" s="3">
        <v>20029</v>
      </c>
      <c r="I2908" s="2">
        <v>1954</v>
      </c>
      <c r="J2908" s="2">
        <v>1955</v>
      </c>
      <c r="K2908" s="3">
        <v>32915</v>
      </c>
      <c r="L2908" s="2">
        <v>1</v>
      </c>
      <c r="M2908" s="2" t="s">
        <v>27</v>
      </c>
      <c r="N2908" s="2">
        <v>59</v>
      </c>
      <c r="O2908" s="2">
        <v>24.24</v>
      </c>
      <c r="P2908" s="2">
        <v>59.52</v>
      </c>
      <c r="Q2908" s="2">
        <v>88.45</v>
      </c>
      <c r="R2908" s="2">
        <v>190.5</v>
      </c>
      <c r="S2908" s="2">
        <v>190.5</v>
      </c>
      <c r="T2908" s="2">
        <v>24.37</v>
      </c>
      <c r="U2908" s="2">
        <v>11</v>
      </c>
      <c r="V2908" s="2" t="s">
        <v>28</v>
      </c>
      <c r="W2908" s="2" t="s">
        <v>4399</v>
      </c>
      <c r="X2908" s="2" t="s">
        <v>4645</v>
      </c>
      <c r="Y2908" s="2" t="s">
        <v>4401</v>
      </c>
      <c r="Z2908" s="2" t="s">
        <v>4469</v>
      </c>
    </row>
    <row r="2909" spans="1:26" x14ac:dyDescent="0.25">
      <c r="A2909">
        <v>2908</v>
      </c>
      <c r="B2909" t="s">
        <v>2927</v>
      </c>
      <c r="C2909" s="1">
        <v>17752</v>
      </c>
      <c r="D2909" t="s">
        <v>23</v>
      </c>
      <c r="E2909" s="2" t="s">
        <v>1363</v>
      </c>
      <c r="F2909" s="2" t="s">
        <v>34</v>
      </c>
      <c r="G2909" s="2" t="s">
        <v>26</v>
      </c>
      <c r="H2909" s="3">
        <v>26238</v>
      </c>
      <c r="I2909" s="2">
        <v>1971</v>
      </c>
      <c r="J2909" s="2">
        <v>1984</v>
      </c>
      <c r="K2909" s="3">
        <v>43677</v>
      </c>
      <c r="L2909" s="2">
        <v>0</v>
      </c>
      <c r="M2909" s="2" t="s">
        <v>28</v>
      </c>
      <c r="N2909" s="2">
        <v>70</v>
      </c>
      <c r="O2909" s="2">
        <v>23.23</v>
      </c>
      <c r="P2909" s="2">
        <v>70.98</v>
      </c>
      <c r="Q2909" s="2">
        <v>82.55</v>
      </c>
      <c r="R2909" s="2">
        <v>190.5</v>
      </c>
      <c r="S2909" s="2">
        <v>190.5</v>
      </c>
      <c r="T2909" s="2">
        <v>22.75</v>
      </c>
      <c r="U2909" s="2">
        <v>963</v>
      </c>
      <c r="V2909" s="2" t="s">
        <v>28</v>
      </c>
      <c r="X2909" s="2"/>
      <c r="Y2909" s="2"/>
    </row>
    <row r="2910" spans="1:26" x14ac:dyDescent="0.25">
      <c r="A2910">
        <v>2909</v>
      </c>
      <c r="B2910" t="s">
        <v>2928</v>
      </c>
      <c r="C2910" s="1">
        <v>7225</v>
      </c>
      <c r="D2910" t="s">
        <v>23</v>
      </c>
      <c r="E2910" s="2" t="s">
        <v>169</v>
      </c>
      <c r="F2910" s="2" t="s">
        <v>34</v>
      </c>
      <c r="G2910" s="2" t="s">
        <v>30</v>
      </c>
      <c r="H2910" s="3">
        <v>17107</v>
      </c>
      <c r="I2910" s="2">
        <v>1946</v>
      </c>
      <c r="J2910" s="2">
        <v>1947</v>
      </c>
      <c r="K2910" s="3">
        <v>33160</v>
      </c>
      <c r="L2910" s="2">
        <v>1</v>
      </c>
      <c r="M2910" s="2" t="s">
        <v>27</v>
      </c>
      <c r="N2910" s="2">
        <v>71</v>
      </c>
      <c r="O2910" s="2">
        <v>27.06</v>
      </c>
      <c r="P2910" s="2">
        <v>71.010000000000005</v>
      </c>
      <c r="Q2910" s="2">
        <v>86.18</v>
      </c>
      <c r="R2910" s="2">
        <v>190.5</v>
      </c>
      <c r="S2910" s="2">
        <v>190.5</v>
      </c>
      <c r="T2910" s="2">
        <v>23.75</v>
      </c>
      <c r="U2910" s="2">
        <v>5</v>
      </c>
      <c r="V2910" s="2" t="s">
        <v>28</v>
      </c>
      <c r="W2910" s="2" t="s">
        <v>4399</v>
      </c>
      <c r="X2910" s="2" t="s">
        <v>4645</v>
      </c>
      <c r="Y2910" s="2" t="s">
        <v>4401</v>
      </c>
      <c r="Z2910" s="2" t="s">
        <v>4469</v>
      </c>
    </row>
    <row r="2911" spans="1:26" x14ac:dyDescent="0.25">
      <c r="A2911">
        <v>2910</v>
      </c>
      <c r="B2911" t="s">
        <v>2929</v>
      </c>
      <c r="C2911" s="1">
        <v>27122</v>
      </c>
      <c r="D2911" t="s">
        <v>23</v>
      </c>
      <c r="E2911" s="2" t="s">
        <v>1363</v>
      </c>
      <c r="F2911" s="2" t="s">
        <v>34</v>
      </c>
      <c r="G2911" s="2" t="s">
        <v>26</v>
      </c>
      <c r="H2911" s="3">
        <v>35370</v>
      </c>
      <c r="I2911" s="2">
        <v>1996</v>
      </c>
      <c r="J2911" s="2">
        <v>2000</v>
      </c>
      <c r="K2911" s="3">
        <v>43677</v>
      </c>
      <c r="L2911" s="2">
        <v>0</v>
      </c>
      <c r="M2911" s="2" t="s">
        <v>28</v>
      </c>
      <c r="N2911" s="2">
        <v>45</v>
      </c>
      <c r="O2911" s="2">
        <v>22.58</v>
      </c>
      <c r="P2911" s="2">
        <v>45.33</v>
      </c>
      <c r="Q2911" s="2">
        <v>83.91</v>
      </c>
      <c r="R2911" s="2">
        <v>190.5</v>
      </c>
      <c r="S2911" s="2">
        <v>190.5</v>
      </c>
      <c r="T2911" s="2">
        <v>23.12</v>
      </c>
      <c r="U2911" s="2">
        <v>27</v>
      </c>
      <c r="V2911" s="2" t="s">
        <v>28</v>
      </c>
      <c r="X2911" s="2"/>
      <c r="Y2911" s="2"/>
    </row>
    <row r="2912" spans="1:26" x14ac:dyDescent="0.25">
      <c r="A2912">
        <v>2911</v>
      </c>
      <c r="B2912" t="s">
        <v>2930</v>
      </c>
      <c r="C2912" s="1">
        <v>33632</v>
      </c>
      <c r="D2912" t="s">
        <v>23</v>
      </c>
      <c r="E2912" s="2" t="s">
        <v>1363</v>
      </c>
      <c r="F2912" s="2" t="s">
        <v>34</v>
      </c>
      <c r="G2912" s="2" t="s">
        <v>26</v>
      </c>
      <c r="H2912" s="3">
        <v>41944</v>
      </c>
      <c r="I2912" s="2">
        <v>2014</v>
      </c>
      <c r="J2912" s="2">
        <v>2018</v>
      </c>
      <c r="K2912" s="3">
        <v>43677</v>
      </c>
      <c r="L2912" s="2">
        <v>0</v>
      </c>
      <c r="M2912" s="2" t="s">
        <v>28</v>
      </c>
      <c r="N2912" s="2">
        <v>27</v>
      </c>
      <c r="O2912" s="2">
        <v>22.76</v>
      </c>
      <c r="P2912" s="2">
        <v>27.5</v>
      </c>
      <c r="Q2912" s="2">
        <v>86.18</v>
      </c>
      <c r="R2912" s="2">
        <v>190.5</v>
      </c>
      <c r="S2912" s="2">
        <v>190.5</v>
      </c>
      <c r="T2912" s="2">
        <v>23.75</v>
      </c>
      <c r="U2912" s="2">
        <v>31</v>
      </c>
      <c r="V2912" s="2" t="s">
        <v>28</v>
      </c>
      <c r="X2912" s="2"/>
      <c r="Y2912" s="2"/>
    </row>
    <row r="2913" spans="1:26" x14ac:dyDescent="0.25">
      <c r="A2913">
        <v>2912</v>
      </c>
      <c r="B2913" t="s">
        <v>2931</v>
      </c>
      <c r="C2913" s="1">
        <v>25510</v>
      </c>
      <c r="D2913" t="s">
        <v>23</v>
      </c>
      <c r="E2913" s="2" t="s">
        <v>1363</v>
      </c>
      <c r="F2913" s="2" t="s">
        <v>34</v>
      </c>
      <c r="G2913" s="2" t="s">
        <v>26</v>
      </c>
      <c r="H2913" s="3">
        <v>33543</v>
      </c>
      <c r="I2913" s="2">
        <v>1991</v>
      </c>
      <c r="J2913" s="2">
        <v>1992</v>
      </c>
      <c r="K2913" s="3">
        <v>43677</v>
      </c>
      <c r="L2913" s="2">
        <v>0</v>
      </c>
      <c r="M2913" s="2" t="s">
        <v>28</v>
      </c>
      <c r="N2913" s="2">
        <v>49</v>
      </c>
      <c r="O2913" s="2">
        <v>21.99</v>
      </c>
      <c r="P2913" s="2">
        <v>49.74</v>
      </c>
      <c r="Q2913" s="2">
        <v>81.650000000000006</v>
      </c>
      <c r="R2913" s="2">
        <v>190.5</v>
      </c>
      <c r="S2913" s="2">
        <v>190.5</v>
      </c>
      <c r="T2913" s="2">
        <v>22.5</v>
      </c>
      <c r="U2913" s="2">
        <v>4</v>
      </c>
      <c r="V2913" s="2" t="s">
        <v>28</v>
      </c>
      <c r="X2913" s="2"/>
      <c r="Y2913" s="2"/>
    </row>
    <row r="2914" spans="1:26" x14ac:dyDescent="0.25">
      <c r="A2914">
        <v>2913</v>
      </c>
      <c r="B2914" t="s">
        <v>2932</v>
      </c>
      <c r="C2914" s="1">
        <v>10771</v>
      </c>
      <c r="D2914" t="s">
        <v>23</v>
      </c>
      <c r="E2914" s="2" t="s">
        <v>169</v>
      </c>
      <c r="F2914" s="2" t="s">
        <v>34</v>
      </c>
      <c r="G2914" s="2" t="s">
        <v>30</v>
      </c>
      <c r="H2914" s="3">
        <v>17472</v>
      </c>
      <c r="I2914" s="2">
        <v>1947</v>
      </c>
      <c r="J2914" s="2">
        <v>1952</v>
      </c>
      <c r="K2914" s="3">
        <v>40027</v>
      </c>
      <c r="L2914" s="2">
        <v>1</v>
      </c>
      <c r="M2914" s="2" t="s">
        <v>27</v>
      </c>
      <c r="N2914" s="2">
        <v>80</v>
      </c>
      <c r="O2914" s="2">
        <v>18.350000000000001</v>
      </c>
      <c r="P2914" s="2">
        <v>80.099999999999994</v>
      </c>
      <c r="Q2914" s="2">
        <v>90.72</v>
      </c>
      <c r="R2914" s="2">
        <v>190.5</v>
      </c>
      <c r="S2914" s="2">
        <v>190.5</v>
      </c>
      <c r="T2914" s="2">
        <v>25</v>
      </c>
      <c r="U2914" s="2">
        <v>34</v>
      </c>
      <c r="V2914" s="2" t="s">
        <v>28</v>
      </c>
      <c r="W2914" s="2" t="s">
        <v>4384</v>
      </c>
      <c r="X2914" s="2" t="s">
        <v>4657</v>
      </c>
      <c r="Y2914" s="2" t="s">
        <v>4386</v>
      </c>
      <c r="Z2914" s="2" t="s">
        <v>4896</v>
      </c>
    </row>
    <row r="2915" spans="1:26" x14ac:dyDescent="0.25">
      <c r="A2915">
        <v>2914</v>
      </c>
      <c r="B2915" t="s">
        <v>2933</v>
      </c>
      <c r="C2915" s="1">
        <v>19956</v>
      </c>
      <c r="D2915" t="s">
        <v>23</v>
      </c>
      <c r="E2915" s="2" t="s">
        <v>1363</v>
      </c>
      <c r="F2915" s="2" t="s">
        <v>34</v>
      </c>
      <c r="G2915" s="2" t="s">
        <v>26</v>
      </c>
      <c r="H2915" s="3">
        <v>28065</v>
      </c>
      <c r="I2915" s="2">
        <v>1976</v>
      </c>
      <c r="J2915" s="2">
        <v>1986</v>
      </c>
      <c r="K2915" s="3">
        <v>43677</v>
      </c>
      <c r="L2915" s="2">
        <v>0</v>
      </c>
      <c r="M2915" s="2" t="s">
        <v>28</v>
      </c>
      <c r="N2915" s="2">
        <v>64</v>
      </c>
      <c r="O2915" s="2">
        <v>22.2</v>
      </c>
      <c r="P2915" s="2">
        <v>64.94</v>
      </c>
      <c r="Q2915" s="2">
        <v>86.18</v>
      </c>
      <c r="R2915" s="2">
        <v>190.5</v>
      </c>
      <c r="S2915" s="2">
        <v>190.5</v>
      </c>
      <c r="T2915" s="2">
        <v>23.75</v>
      </c>
      <c r="U2915" s="2">
        <v>719</v>
      </c>
      <c r="V2915" s="2" t="s">
        <v>28</v>
      </c>
      <c r="X2915" s="2"/>
      <c r="Y2915" s="2"/>
    </row>
    <row r="2916" spans="1:26" x14ac:dyDescent="0.25">
      <c r="A2916">
        <v>2915</v>
      </c>
      <c r="B2916" t="s">
        <v>2934</v>
      </c>
      <c r="C2916" s="1">
        <v>28954</v>
      </c>
      <c r="D2916" t="s">
        <v>23</v>
      </c>
      <c r="E2916" s="2" t="s">
        <v>1363</v>
      </c>
      <c r="F2916" s="2" t="s">
        <v>34</v>
      </c>
      <c r="G2916" s="2" t="s">
        <v>26</v>
      </c>
      <c r="H2916" s="3">
        <v>38657</v>
      </c>
      <c r="I2916" s="2">
        <v>2005</v>
      </c>
      <c r="J2916" s="2">
        <v>2006</v>
      </c>
      <c r="K2916" s="3">
        <v>43677</v>
      </c>
      <c r="L2916" s="2">
        <v>0</v>
      </c>
      <c r="M2916" s="2" t="s">
        <v>28</v>
      </c>
      <c r="N2916" s="2">
        <v>40</v>
      </c>
      <c r="O2916" s="2">
        <v>26.57</v>
      </c>
      <c r="P2916" s="2">
        <v>40.31</v>
      </c>
      <c r="Q2916" s="2">
        <v>92.99</v>
      </c>
      <c r="R2916" s="2">
        <v>190.5</v>
      </c>
      <c r="S2916" s="2">
        <v>190.5</v>
      </c>
      <c r="T2916" s="2">
        <v>25.62</v>
      </c>
      <c r="U2916" s="2">
        <v>39</v>
      </c>
      <c r="V2916" s="2" t="s">
        <v>28</v>
      </c>
      <c r="X2916" s="2"/>
      <c r="Y2916" s="2"/>
    </row>
    <row r="2917" spans="1:26" x14ac:dyDescent="0.25">
      <c r="A2917">
        <v>2916</v>
      </c>
      <c r="B2917" t="s">
        <v>2935</v>
      </c>
      <c r="C2917" s="1">
        <v>9854</v>
      </c>
      <c r="D2917" t="s">
        <v>23</v>
      </c>
      <c r="E2917" s="2" t="s">
        <v>1363</v>
      </c>
      <c r="F2917" s="2" t="s">
        <v>34</v>
      </c>
      <c r="G2917" s="2" t="s">
        <v>30</v>
      </c>
      <c r="H2917" s="3">
        <v>18203</v>
      </c>
      <c r="I2917" s="2">
        <v>1949</v>
      </c>
      <c r="J2917" s="2">
        <v>1950</v>
      </c>
      <c r="K2917" s="3">
        <v>38622</v>
      </c>
      <c r="L2917" s="2">
        <v>1</v>
      </c>
      <c r="M2917" s="2" t="s">
        <v>27</v>
      </c>
      <c r="N2917" s="2">
        <v>78</v>
      </c>
      <c r="O2917" s="2">
        <v>22.86</v>
      </c>
      <c r="P2917" s="2">
        <v>78.760000000000005</v>
      </c>
      <c r="Q2917" s="2">
        <v>86.18</v>
      </c>
      <c r="R2917" s="2">
        <v>190.5</v>
      </c>
      <c r="S2917" s="2">
        <v>190.5</v>
      </c>
      <c r="T2917" s="2">
        <v>23.75</v>
      </c>
      <c r="U2917" s="2">
        <v>61</v>
      </c>
      <c r="V2917" s="2" t="s">
        <v>28</v>
      </c>
      <c r="W2917" s="2" t="s">
        <v>4414</v>
      </c>
      <c r="X2917" s="2" t="s">
        <v>4519</v>
      </c>
      <c r="Y2917" s="2" t="s">
        <v>4401</v>
      </c>
      <c r="Z2917" s="2" t="s">
        <v>4469</v>
      </c>
    </row>
    <row r="2918" spans="1:26" x14ac:dyDescent="0.25">
      <c r="A2918">
        <v>2917</v>
      </c>
      <c r="B2918" t="s">
        <v>2936</v>
      </c>
      <c r="C2918" s="1">
        <v>16701</v>
      </c>
      <c r="D2918" t="s">
        <v>23</v>
      </c>
      <c r="E2918" s="2" t="s">
        <v>1363</v>
      </c>
      <c r="F2918" s="2" t="s">
        <v>34</v>
      </c>
      <c r="G2918" s="2" t="s">
        <v>30</v>
      </c>
      <c r="H2918" s="3">
        <v>24777</v>
      </c>
      <c r="I2918" s="2">
        <v>1967</v>
      </c>
      <c r="J2918" s="2">
        <v>1968</v>
      </c>
      <c r="K2918" s="3">
        <v>43677</v>
      </c>
      <c r="L2918" s="2">
        <v>0</v>
      </c>
      <c r="M2918" s="2" t="s">
        <v>28</v>
      </c>
      <c r="N2918" s="2">
        <v>73</v>
      </c>
      <c r="O2918" s="2">
        <v>22.11</v>
      </c>
      <c r="P2918" s="2">
        <v>73.86</v>
      </c>
      <c r="Q2918" s="2">
        <v>88.45</v>
      </c>
      <c r="R2918" s="2">
        <v>190.5</v>
      </c>
      <c r="S2918" s="2">
        <v>190.5</v>
      </c>
      <c r="T2918" s="2">
        <v>24.37</v>
      </c>
      <c r="U2918" s="2">
        <v>3</v>
      </c>
      <c r="V2918" s="2" t="s">
        <v>28</v>
      </c>
      <c r="X2918" s="2"/>
      <c r="Y2918" s="2"/>
    </row>
    <row r="2919" spans="1:26" x14ac:dyDescent="0.25">
      <c r="A2919">
        <v>2918</v>
      </c>
      <c r="B2919" t="s">
        <v>2937</v>
      </c>
      <c r="C2919" s="1">
        <v>32573</v>
      </c>
      <c r="D2919" t="s">
        <v>23</v>
      </c>
      <c r="E2919" s="2" t="s">
        <v>1363</v>
      </c>
      <c r="F2919" s="2" t="s">
        <v>34</v>
      </c>
      <c r="G2919" s="2" t="s">
        <v>26</v>
      </c>
      <c r="H2919" s="3">
        <v>41579</v>
      </c>
      <c r="I2919" s="2">
        <v>2013</v>
      </c>
      <c r="J2919" s="2">
        <v>2018</v>
      </c>
      <c r="K2919" s="3">
        <v>43677</v>
      </c>
      <c r="L2919" s="2">
        <v>0</v>
      </c>
      <c r="M2919" s="2" t="s">
        <v>28</v>
      </c>
      <c r="N2919" s="2">
        <v>30</v>
      </c>
      <c r="O2919" s="2">
        <v>24.66</v>
      </c>
      <c r="P2919" s="2">
        <v>30.4</v>
      </c>
      <c r="Q2919" s="2">
        <v>86.18</v>
      </c>
      <c r="R2919" s="2">
        <v>190.5</v>
      </c>
      <c r="S2919" s="2">
        <v>190.5</v>
      </c>
      <c r="T2919" s="2">
        <v>23.75</v>
      </c>
      <c r="U2919" s="2">
        <v>14</v>
      </c>
      <c r="V2919" s="2" t="s">
        <v>28</v>
      </c>
      <c r="X2919" s="2"/>
      <c r="Y2919" s="2"/>
    </row>
    <row r="2920" spans="1:26" x14ac:dyDescent="0.25">
      <c r="A2920">
        <v>2919</v>
      </c>
      <c r="B2920" t="s">
        <v>2938</v>
      </c>
      <c r="C2920" s="1">
        <v>8451</v>
      </c>
      <c r="D2920" t="s">
        <v>23</v>
      </c>
      <c r="E2920" s="2" t="s">
        <v>280</v>
      </c>
      <c r="F2920" s="2" t="s">
        <v>34</v>
      </c>
      <c r="G2920" s="2" t="s">
        <v>30</v>
      </c>
      <c r="H2920" s="3">
        <v>17107</v>
      </c>
      <c r="I2920" s="2">
        <v>1946</v>
      </c>
      <c r="J2920" s="2">
        <v>1951</v>
      </c>
      <c r="K2920" s="3">
        <v>29595</v>
      </c>
      <c r="L2920" s="2">
        <v>1</v>
      </c>
      <c r="M2920" s="2" t="s">
        <v>27</v>
      </c>
      <c r="N2920" s="2">
        <v>57</v>
      </c>
      <c r="O2920" s="2">
        <v>23.7</v>
      </c>
      <c r="P2920" s="2">
        <v>57.89</v>
      </c>
      <c r="Q2920" s="2">
        <v>79.38</v>
      </c>
      <c r="R2920" s="2">
        <v>190.5</v>
      </c>
      <c r="S2920" s="2">
        <v>190.5</v>
      </c>
      <c r="T2920" s="2">
        <v>21.87</v>
      </c>
      <c r="U2920" s="2">
        <v>264</v>
      </c>
      <c r="V2920" s="2" t="s">
        <v>28</v>
      </c>
      <c r="W2920" s="2" t="s">
        <v>4399</v>
      </c>
      <c r="X2920" s="2" t="s">
        <v>4645</v>
      </c>
      <c r="Y2920" s="2" t="s">
        <v>4401</v>
      </c>
      <c r="Z2920" s="2" t="s">
        <v>4469</v>
      </c>
    </row>
    <row r="2921" spans="1:26" x14ac:dyDescent="0.25">
      <c r="A2921">
        <v>2920</v>
      </c>
      <c r="B2921" t="s">
        <v>2939</v>
      </c>
      <c r="C2921" s="1">
        <v>29857</v>
      </c>
      <c r="D2921" t="s">
        <v>23</v>
      </c>
      <c r="E2921" s="2" t="s">
        <v>1363</v>
      </c>
      <c r="F2921" s="2" t="s">
        <v>25</v>
      </c>
      <c r="G2921" s="2" t="s">
        <v>30</v>
      </c>
      <c r="H2921" s="3">
        <v>38657</v>
      </c>
      <c r="I2921" s="2">
        <v>2005</v>
      </c>
      <c r="J2921" s="2">
        <v>2019</v>
      </c>
      <c r="K2921" s="3">
        <v>43677</v>
      </c>
      <c r="L2921" s="2">
        <v>0</v>
      </c>
      <c r="M2921" s="2" t="s">
        <v>28</v>
      </c>
      <c r="N2921" s="2">
        <v>37</v>
      </c>
      <c r="O2921" s="2">
        <v>24.09</v>
      </c>
      <c r="P2921" s="2">
        <v>37.840000000000003</v>
      </c>
      <c r="Q2921" s="2">
        <v>90.72</v>
      </c>
      <c r="R2921" s="2">
        <v>190.5</v>
      </c>
      <c r="S2921" s="2">
        <v>190.5</v>
      </c>
      <c r="T2921" s="2">
        <v>25</v>
      </c>
      <c r="U2921" s="2">
        <v>676</v>
      </c>
      <c r="V2921" s="2" t="s">
        <v>28</v>
      </c>
      <c r="X2921" s="2"/>
      <c r="Y2921" s="2"/>
    </row>
    <row r="2922" spans="1:26" x14ac:dyDescent="0.25">
      <c r="A2922">
        <v>2921</v>
      </c>
      <c r="B2922" t="s">
        <v>2940</v>
      </c>
      <c r="C2922" s="1">
        <v>10170</v>
      </c>
      <c r="D2922" t="s">
        <v>23</v>
      </c>
      <c r="E2922" s="2" t="s">
        <v>280</v>
      </c>
      <c r="F2922" s="2" t="s">
        <v>34</v>
      </c>
      <c r="G2922" s="2" t="s">
        <v>30</v>
      </c>
      <c r="H2922" s="3">
        <v>17838</v>
      </c>
      <c r="I2922" s="2">
        <v>1948</v>
      </c>
      <c r="J2922" s="2">
        <v>1955</v>
      </c>
      <c r="K2922" s="3">
        <v>43677</v>
      </c>
      <c r="L2922" s="2">
        <v>0</v>
      </c>
      <c r="M2922" s="2" t="s">
        <v>28</v>
      </c>
      <c r="N2922" s="2">
        <v>91</v>
      </c>
      <c r="O2922" s="2">
        <v>20.99</v>
      </c>
      <c r="P2922" s="2">
        <v>91.74</v>
      </c>
      <c r="Q2922" s="2">
        <v>81.650000000000006</v>
      </c>
      <c r="R2922" s="2">
        <v>190.5</v>
      </c>
      <c r="S2922" s="2">
        <v>190.5</v>
      </c>
      <c r="T2922" s="2">
        <v>22.5</v>
      </c>
      <c r="U2922" s="2">
        <v>442</v>
      </c>
      <c r="V2922" s="2" t="s">
        <v>28</v>
      </c>
      <c r="X2922" s="2"/>
      <c r="Y2922" s="2"/>
    </row>
    <row r="2923" spans="1:26" x14ac:dyDescent="0.25">
      <c r="A2923">
        <v>2922</v>
      </c>
      <c r="B2923" t="s">
        <v>2941</v>
      </c>
      <c r="C2923" s="1">
        <v>27985</v>
      </c>
      <c r="D2923" t="s">
        <v>23</v>
      </c>
      <c r="E2923" s="2" t="s">
        <v>1363</v>
      </c>
      <c r="F2923" s="2" t="s">
        <v>34</v>
      </c>
      <c r="G2923" s="2" t="s">
        <v>26</v>
      </c>
      <c r="H2923" s="3">
        <v>38292</v>
      </c>
      <c r="I2923" s="2">
        <v>2004</v>
      </c>
      <c r="J2923" s="2">
        <v>2005</v>
      </c>
      <c r="K2923" s="3">
        <v>43677</v>
      </c>
      <c r="L2923" s="2">
        <v>0</v>
      </c>
      <c r="M2923" s="2" t="s">
        <v>28</v>
      </c>
      <c r="N2923" s="2">
        <v>42</v>
      </c>
      <c r="O2923" s="2">
        <v>28.22</v>
      </c>
      <c r="P2923" s="2">
        <v>42.96</v>
      </c>
      <c r="Q2923" s="2">
        <v>81.650000000000006</v>
      </c>
      <c r="R2923" s="2">
        <v>190.5</v>
      </c>
      <c r="S2923" s="2">
        <v>190.5</v>
      </c>
      <c r="T2923" s="2">
        <v>22.5</v>
      </c>
      <c r="U2923" s="2">
        <v>6</v>
      </c>
      <c r="V2923" s="2" t="s">
        <v>28</v>
      </c>
      <c r="X2923" s="2"/>
      <c r="Y2923" s="2"/>
    </row>
    <row r="2924" spans="1:26" x14ac:dyDescent="0.25">
      <c r="A2924">
        <v>2923</v>
      </c>
      <c r="B2924" t="s">
        <v>2942</v>
      </c>
      <c r="C2924" s="1">
        <v>11904</v>
      </c>
      <c r="D2924" t="s">
        <v>23</v>
      </c>
      <c r="E2924" s="2" t="s">
        <v>1363</v>
      </c>
      <c r="F2924" s="2" t="s">
        <v>34</v>
      </c>
      <c r="G2924" s="2" t="s">
        <v>30</v>
      </c>
      <c r="H2924" s="3">
        <v>20029</v>
      </c>
      <c r="I2924" s="2">
        <v>1954</v>
      </c>
      <c r="J2924" s="2">
        <v>1955</v>
      </c>
      <c r="K2924" s="3">
        <v>40857</v>
      </c>
      <c r="L2924" s="2">
        <v>1</v>
      </c>
      <c r="M2924" s="2" t="s">
        <v>27</v>
      </c>
      <c r="N2924" s="2">
        <v>79</v>
      </c>
      <c r="O2924" s="2">
        <v>22.25</v>
      </c>
      <c r="P2924" s="2">
        <v>79.27</v>
      </c>
      <c r="Q2924" s="2">
        <v>77.11</v>
      </c>
      <c r="R2924" s="2">
        <v>190.5</v>
      </c>
      <c r="S2924" s="2">
        <v>190.5</v>
      </c>
      <c r="T2924" s="2">
        <v>21.25</v>
      </c>
      <c r="U2924" s="2">
        <v>19</v>
      </c>
      <c r="V2924" s="2" t="s">
        <v>28</v>
      </c>
      <c r="X2924" s="2" t="s">
        <v>4723</v>
      </c>
      <c r="Y2924" s="2" t="s">
        <v>4640</v>
      </c>
      <c r="Z2924" s="2" t="s">
        <v>4901</v>
      </c>
    </row>
    <row r="2925" spans="1:26" x14ac:dyDescent="0.25">
      <c r="A2925">
        <v>2924</v>
      </c>
      <c r="B2925" t="s">
        <v>2943</v>
      </c>
      <c r="C2925" s="1">
        <v>27733</v>
      </c>
      <c r="D2925" t="s">
        <v>23</v>
      </c>
      <c r="E2925" s="2" t="s">
        <v>1363</v>
      </c>
      <c r="F2925" s="2" t="s">
        <v>34</v>
      </c>
      <c r="G2925" s="2" t="s">
        <v>26</v>
      </c>
      <c r="H2925" s="3">
        <v>36100</v>
      </c>
      <c r="I2925" s="2">
        <v>1998</v>
      </c>
      <c r="J2925" s="2">
        <v>1999</v>
      </c>
      <c r="K2925" s="3">
        <v>43677</v>
      </c>
      <c r="L2925" s="2">
        <v>0</v>
      </c>
      <c r="M2925" s="2" t="s">
        <v>28</v>
      </c>
      <c r="N2925" s="2">
        <v>43</v>
      </c>
      <c r="O2925" s="2">
        <v>22.91</v>
      </c>
      <c r="P2925" s="2">
        <v>43.65</v>
      </c>
      <c r="Q2925" s="2">
        <v>95.25</v>
      </c>
      <c r="R2925" s="2">
        <v>190.5</v>
      </c>
      <c r="S2925" s="2">
        <v>190.5</v>
      </c>
      <c r="T2925" s="2">
        <v>26.25</v>
      </c>
      <c r="U2925" s="2">
        <v>42</v>
      </c>
      <c r="V2925" s="2" t="s">
        <v>28</v>
      </c>
      <c r="X2925" s="2"/>
      <c r="Y2925" s="2"/>
    </row>
    <row r="2926" spans="1:26" x14ac:dyDescent="0.25">
      <c r="A2926">
        <v>2925</v>
      </c>
      <c r="B2926" t="s">
        <v>2944</v>
      </c>
      <c r="C2926" s="1">
        <v>16482</v>
      </c>
      <c r="D2926" t="s">
        <v>23</v>
      </c>
      <c r="E2926" s="2" t="s">
        <v>772</v>
      </c>
      <c r="F2926" s="2" t="s">
        <v>34</v>
      </c>
      <c r="G2926" s="2" t="s">
        <v>26</v>
      </c>
      <c r="H2926" s="3">
        <v>25508</v>
      </c>
      <c r="I2926" s="2">
        <v>1969</v>
      </c>
      <c r="J2926" s="2">
        <v>1977</v>
      </c>
      <c r="K2926" s="3">
        <v>43677</v>
      </c>
      <c r="L2926" s="2">
        <v>0</v>
      </c>
      <c r="M2926" s="2" t="s">
        <v>28</v>
      </c>
      <c r="N2926" s="2">
        <v>74</v>
      </c>
      <c r="O2926" s="2">
        <v>24.71</v>
      </c>
      <c r="P2926" s="2">
        <v>74.459999999999994</v>
      </c>
      <c r="Q2926" s="2">
        <v>83.91</v>
      </c>
      <c r="R2926" s="2">
        <v>190.5</v>
      </c>
      <c r="S2926" s="2">
        <v>190.5</v>
      </c>
      <c r="T2926" s="2">
        <v>23.12</v>
      </c>
      <c r="U2926" s="2">
        <v>611</v>
      </c>
      <c r="V2926" s="2" t="s">
        <v>28</v>
      </c>
      <c r="X2926" s="2"/>
      <c r="Y2926" s="2"/>
    </row>
    <row r="2927" spans="1:26" x14ac:dyDescent="0.25">
      <c r="A2927">
        <v>2926</v>
      </c>
      <c r="B2927" t="s">
        <v>2945</v>
      </c>
      <c r="C2927" s="1">
        <v>21103</v>
      </c>
      <c r="D2927" t="s">
        <v>23</v>
      </c>
      <c r="E2927" s="2" t="s">
        <v>1363</v>
      </c>
      <c r="F2927" s="2" t="s">
        <v>34</v>
      </c>
      <c r="G2927" s="2" t="s">
        <v>26</v>
      </c>
      <c r="H2927" s="3">
        <v>29526</v>
      </c>
      <c r="I2927" s="2">
        <v>1980</v>
      </c>
      <c r="J2927" s="2">
        <v>1982</v>
      </c>
      <c r="K2927" s="3">
        <v>36518</v>
      </c>
      <c r="L2927" s="2">
        <v>1</v>
      </c>
      <c r="M2927" s="2" t="s">
        <v>27</v>
      </c>
      <c r="N2927" s="2">
        <v>42</v>
      </c>
      <c r="O2927" s="2">
        <v>23.06</v>
      </c>
      <c r="P2927" s="2">
        <v>42.2</v>
      </c>
      <c r="Q2927" s="2">
        <v>79.38</v>
      </c>
      <c r="R2927" s="2">
        <v>190.5</v>
      </c>
      <c r="S2927" s="2">
        <v>190.5</v>
      </c>
      <c r="T2927" s="2">
        <v>21.87</v>
      </c>
      <c r="U2927" s="2">
        <v>135</v>
      </c>
      <c r="V2927" s="2" t="s">
        <v>28</v>
      </c>
      <c r="W2927" s="2" t="s">
        <v>4384</v>
      </c>
      <c r="X2927" s="2" t="s">
        <v>4657</v>
      </c>
      <c r="Y2927" s="2" t="s">
        <v>4386</v>
      </c>
      <c r="Z2927" s="2" t="s">
        <v>4896</v>
      </c>
    </row>
    <row r="2928" spans="1:26" x14ac:dyDescent="0.25">
      <c r="A2928">
        <v>2927</v>
      </c>
      <c r="B2928" t="s">
        <v>2946</v>
      </c>
      <c r="C2928" s="1">
        <v>25525</v>
      </c>
      <c r="D2928" t="s">
        <v>23</v>
      </c>
      <c r="E2928" s="2" t="s">
        <v>1363</v>
      </c>
      <c r="F2928" s="2" t="s">
        <v>34</v>
      </c>
      <c r="G2928" s="2" t="s">
        <v>26</v>
      </c>
      <c r="H2928" s="3">
        <v>34274</v>
      </c>
      <c r="I2928" s="2">
        <v>1993</v>
      </c>
      <c r="J2928" s="2">
        <v>2008</v>
      </c>
      <c r="K2928" s="3">
        <v>43677</v>
      </c>
      <c r="L2928" s="2">
        <v>0</v>
      </c>
      <c r="M2928" s="2" t="s">
        <v>28</v>
      </c>
      <c r="N2928" s="2">
        <v>49</v>
      </c>
      <c r="O2928" s="2">
        <v>23.95</v>
      </c>
      <c r="P2928" s="2">
        <v>49.7</v>
      </c>
      <c r="Q2928" s="2">
        <v>83.91</v>
      </c>
      <c r="R2928" s="2">
        <v>190.5</v>
      </c>
      <c r="S2928" s="2">
        <v>190.5</v>
      </c>
      <c r="T2928" s="2">
        <v>23.12</v>
      </c>
      <c r="U2928" s="2">
        <v>993</v>
      </c>
      <c r="V2928" s="2" t="s">
        <v>28</v>
      </c>
      <c r="X2928" s="2"/>
      <c r="Y2928" s="2"/>
    </row>
    <row r="2929" spans="1:26" x14ac:dyDescent="0.25">
      <c r="A2929">
        <v>2928</v>
      </c>
      <c r="B2929" t="s">
        <v>2947</v>
      </c>
      <c r="C2929" s="1">
        <v>7365</v>
      </c>
      <c r="D2929" t="s">
        <v>23</v>
      </c>
      <c r="E2929" s="2" t="s">
        <v>121</v>
      </c>
      <c r="F2929" s="2" t="s">
        <v>34</v>
      </c>
      <c r="G2929" s="2" t="s">
        <v>26</v>
      </c>
      <c r="H2929" s="3">
        <v>18203</v>
      </c>
      <c r="I2929" s="2">
        <v>1949</v>
      </c>
      <c r="J2929" s="2">
        <v>1950</v>
      </c>
      <c r="K2929" s="3">
        <v>38208</v>
      </c>
      <c r="L2929" s="2">
        <v>1</v>
      </c>
      <c r="M2929" s="2" t="s">
        <v>27</v>
      </c>
      <c r="N2929" s="2">
        <v>84</v>
      </c>
      <c r="O2929" s="2">
        <v>29.67</v>
      </c>
      <c r="P2929" s="2">
        <v>84.44</v>
      </c>
      <c r="Q2929" s="2">
        <v>83.91</v>
      </c>
      <c r="R2929" s="2">
        <v>190.5</v>
      </c>
      <c r="S2929" s="2">
        <v>190.5</v>
      </c>
      <c r="T2929" s="2">
        <v>23.12</v>
      </c>
      <c r="U2929" s="2">
        <v>16</v>
      </c>
      <c r="V2929" s="2" t="s">
        <v>28</v>
      </c>
      <c r="W2929" s="2" t="s">
        <v>4399</v>
      </c>
      <c r="X2929" s="2" t="s">
        <v>4645</v>
      </c>
      <c r="Y2929" s="2" t="s">
        <v>4401</v>
      </c>
      <c r="Z2929" s="2" t="s">
        <v>4469</v>
      </c>
    </row>
    <row r="2930" spans="1:26" x14ac:dyDescent="0.25">
      <c r="A2930">
        <v>2929</v>
      </c>
      <c r="B2930" t="s">
        <v>2948</v>
      </c>
      <c r="C2930" s="1">
        <v>18819</v>
      </c>
      <c r="D2930" t="s">
        <v>23</v>
      </c>
      <c r="E2930" s="2" t="s">
        <v>1363</v>
      </c>
      <c r="F2930" s="2" t="s">
        <v>25</v>
      </c>
      <c r="G2930" s="2" t="s">
        <v>26</v>
      </c>
      <c r="H2930" s="3">
        <v>26969</v>
      </c>
      <c r="I2930" s="2">
        <v>1973</v>
      </c>
      <c r="J2930" s="2">
        <v>1978</v>
      </c>
      <c r="K2930" s="3">
        <v>43677</v>
      </c>
      <c r="L2930" s="2">
        <v>0</v>
      </c>
      <c r="M2930" s="2" t="s">
        <v>28</v>
      </c>
      <c r="N2930" s="2">
        <v>68</v>
      </c>
      <c r="O2930" s="2">
        <v>22.31</v>
      </c>
      <c r="P2930" s="2">
        <v>68.06</v>
      </c>
      <c r="Q2930" s="2">
        <v>81.650000000000006</v>
      </c>
      <c r="R2930" s="2">
        <v>190.5</v>
      </c>
      <c r="S2930" s="2">
        <v>190.5</v>
      </c>
      <c r="T2930" s="2">
        <v>22.5</v>
      </c>
      <c r="U2930" s="2">
        <v>322</v>
      </c>
      <c r="V2930" s="2" t="s">
        <v>28</v>
      </c>
      <c r="X2930" s="2"/>
      <c r="Y2930" s="2"/>
    </row>
    <row r="2931" spans="1:26" x14ac:dyDescent="0.25">
      <c r="A2931">
        <v>2930</v>
      </c>
      <c r="B2931" t="s">
        <v>2949</v>
      </c>
      <c r="C2931" s="1">
        <v>18566</v>
      </c>
      <c r="D2931" t="s">
        <v>23</v>
      </c>
      <c r="E2931" s="2" t="s">
        <v>1363</v>
      </c>
      <c r="F2931" s="2" t="s">
        <v>34</v>
      </c>
      <c r="G2931" s="2" t="s">
        <v>43</v>
      </c>
      <c r="H2931" s="3">
        <v>26238</v>
      </c>
      <c r="I2931" s="2">
        <v>1971</v>
      </c>
      <c r="J2931" s="2">
        <v>1981</v>
      </c>
      <c r="K2931" s="3">
        <v>43677</v>
      </c>
      <c r="L2931" s="2">
        <v>0</v>
      </c>
      <c r="M2931" s="2" t="s">
        <v>28</v>
      </c>
      <c r="N2931" s="2">
        <v>68</v>
      </c>
      <c r="O2931" s="2">
        <v>21</v>
      </c>
      <c r="P2931" s="2">
        <v>68.75</v>
      </c>
      <c r="Q2931" s="2">
        <v>81.650000000000006</v>
      </c>
      <c r="R2931" s="2">
        <v>190.5</v>
      </c>
      <c r="S2931" s="2">
        <v>190.5</v>
      </c>
      <c r="T2931" s="2">
        <v>22.5</v>
      </c>
      <c r="U2931" s="2">
        <v>578</v>
      </c>
      <c r="V2931" s="2" t="s">
        <v>28</v>
      </c>
      <c r="X2931" s="2"/>
      <c r="Y2931" s="2"/>
    </row>
    <row r="2932" spans="1:26" x14ac:dyDescent="0.25">
      <c r="A2932">
        <v>2931</v>
      </c>
      <c r="B2932" t="s">
        <v>2950</v>
      </c>
      <c r="C2932" s="1">
        <v>24796</v>
      </c>
      <c r="D2932" t="s">
        <v>23</v>
      </c>
      <c r="E2932" s="2" t="s">
        <v>1363</v>
      </c>
      <c r="F2932" s="2" t="s">
        <v>34</v>
      </c>
      <c r="G2932" s="2" t="s">
        <v>26</v>
      </c>
      <c r="H2932" s="3">
        <v>34639</v>
      </c>
      <c r="I2932" s="2">
        <v>1994</v>
      </c>
      <c r="J2932" s="2">
        <v>2003</v>
      </c>
      <c r="K2932" s="3">
        <v>43677</v>
      </c>
      <c r="L2932" s="2">
        <v>0</v>
      </c>
      <c r="M2932" s="2" t="s">
        <v>28</v>
      </c>
      <c r="N2932" s="2">
        <v>51</v>
      </c>
      <c r="O2932" s="2">
        <v>26.95</v>
      </c>
      <c r="P2932" s="2">
        <v>51.69</v>
      </c>
      <c r="Q2932" s="2">
        <v>88.45</v>
      </c>
      <c r="R2932" s="2">
        <v>190.5</v>
      </c>
      <c r="S2932" s="2">
        <v>190.5</v>
      </c>
      <c r="T2932" s="2">
        <v>24.37</v>
      </c>
      <c r="U2932" s="2">
        <v>541</v>
      </c>
      <c r="V2932" s="2" t="s">
        <v>28</v>
      </c>
      <c r="X2932" s="2"/>
      <c r="Y2932" s="2"/>
    </row>
    <row r="2933" spans="1:26" x14ac:dyDescent="0.25">
      <c r="A2933">
        <v>2932</v>
      </c>
      <c r="B2933" t="s">
        <v>2951</v>
      </c>
      <c r="C2933" s="1">
        <v>33304</v>
      </c>
      <c r="D2933" t="s">
        <v>23</v>
      </c>
      <c r="E2933" s="2" t="s">
        <v>1363</v>
      </c>
      <c r="F2933" s="2" t="s">
        <v>34</v>
      </c>
      <c r="G2933" s="2" t="s">
        <v>26</v>
      </c>
      <c r="H2933" s="3">
        <v>41579</v>
      </c>
      <c r="I2933" s="2">
        <v>2013</v>
      </c>
      <c r="J2933" s="2">
        <v>2019</v>
      </c>
      <c r="K2933" s="3">
        <v>43677</v>
      </c>
      <c r="L2933" s="2">
        <v>0</v>
      </c>
      <c r="M2933" s="2" t="s">
        <v>28</v>
      </c>
      <c r="N2933" s="2">
        <v>28</v>
      </c>
      <c r="O2933" s="2">
        <v>22.66</v>
      </c>
      <c r="P2933" s="2">
        <v>28.4</v>
      </c>
      <c r="Q2933" s="2">
        <v>79.38</v>
      </c>
      <c r="R2933" s="2">
        <v>190.5</v>
      </c>
      <c r="S2933" s="2">
        <v>190.5</v>
      </c>
      <c r="T2933" s="2">
        <v>21.87</v>
      </c>
      <c r="U2933" s="2">
        <v>45</v>
      </c>
      <c r="V2933" s="2" t="s">
        <v>28</v>
      </c>
      <c r="X2933" s="2"/>
      <c r="Y2933" s="2"/>
    </row>
    <row r="2934" spans="1:26" x14ac:dyDescent="0.25">
      <c r="A2934">
        <v>2933</v>
      </c>
      <c r="B2934" t="s">
        <v>2952</v>
      </c>
      <c r="C2934" s="1">
        <v>18154</v>
      </c>
      <c r="D2934" t="s">
        <v>23</v>
      </c>
      <c r="E2934" s="2" t="s">
        <v>1363</v>
      </c>
      <c r="F2934" s="2" t="s">
        <v>34</v>
      </c>
      <c r="G2934" s="2" t="s">
        <v>26</v>
      </c>
      <c r="H2934" s="3">
        <v>26238</v>
      </c>
      <c r="I2934" s="2">
        <v>1971</v>
      </c>
      <c r="J2934" s="2">
        <v>1980</v>
      </c>
      <c r="K2934" s="3">
        <v>43677</v>
      </c>
      <c r="L2934" s="2">
        <v>0</v>
      </c>
      <c r="M2934" s="2" t="s">
        <v>28</v>
      </c>
      <c r="N2934" s="2">
        <v>69</v>
      </c>
      <c r="O2934" s="2">
        <v>22.13</v>
      </c>
      <c r="P2934" s="2">
        <v>69.88</v>
      </c>
      <c r="Q2934" s="2">
        <v>83.91</v>
      </c>
      <c r="R2934" s="2">
        <v>190.5</v>
      </c>
      <c r="S2934" s="2">
        <v>190.5</v>
      </c>
      <c r="T2934" s="2">
        <v>23.12</v>
      </c>
      <c r="U2934" s="2">
        <v>652</v>
      </c>
      <c r="V2934" s="2" t="s">
        <v>28</v>
      </c>
      <c r="X2934" s="2"/>
      <c r="Y2934" s="2"/>
    </row>
    <row r="2935" spans="1:26" x14ac:dyDescent="0.25">
      <c r="A2935">
        <v>2934</v>
      </c>
      <c r="B2935" t="s">
        <v>2953</v>
      </c>
      <c r="C2935" s="1">
        <v>22650</v>
      </c>
      <c r="D2935" t="s">
        <v>23</v>
      </c>
      <c r="E2935" s="2" t="s">
        <v>1363</v>
      </c>
      <c r="F2935" s="2" t="s">
        <v>34</v>
      </c>
      <c r="G2935" s="2" t="s">
        <v>26</v>
      </c>
      <c r="H2935" s="3">
        <v>31352</v>
      </c>
      <c r="I2935" s="2">
        <v>1985</v>
      </c>
      <c r="J2935" s="2">
        <v>1987</v>
      </c>
      <c r="K2935" s="3">
        <v>43677</v>
      </c>
      <c r="L2935" s="2">
        <v>0</v>
      </c>
      <c r="M2935" s="2" t="s">
        <v>28</v>
      </c>
      <c r="N2935" s="2">
        <v>57</v>
      </c>
      <c r="O2935" s="2">
        <v>23.82</v>
      </c>
      <c r="P2935" s="2">
        <v>57.57</v>
      </c>
      <c r="Q2935" s="2">
        <v>86.18</v>
      </c>
      <c r="R2935" s="2">
        <v>190.5</v>
      </c>
      <c r="S2935" s="2">
        <v>190.5</v>
      </c>
      <c r="T2935" s="2">
        <v>23.75</v>
      </c>
      <c r="U2935" s="2">
        <v>50</v>
      </c>
      <c r="V2935" s="2" t="s">
        <v>28</v>
      </c>
      <c r="X2935" s="2"/>
      <c r="Y2935" s="2"/>
    </row>
    <row r="2936" spans="1:26" x14ac:dyDescent="0.25">
      <c r="A2936">
        <v>2935</v>
      </c>
      <c r="B2936" t="s">
        <v>2954</v>
      </c>
      <c r="C2936" s="1">
        <v>22851</v>
      </c>
      <c r="D2936" t="s">
        <v>23</v>
      </c>
      <c r="E2936" s="2" t="s">
        <v>1363</v>
      </c>
      <c r="F2936" s="2" t="s">
        <v>34</v>
      </c>
      <c r="G2936" s="2" t="s">
        <v>26</v>
      </c>
      <c r="H2936" s="3">
        <v>30987</v>
      </c>
      <c r="I2936" s="2">
        <v>1984</v>
      </c>
      <c r="J2936" s="2">
        <v>1995</v>
      </c>
      <c r="K2936" s="3">
        <v>43677</v>
      </c>
      <c r="L2936" s="2">
        <v>0</v>
      </c>
      <c r="M2936" s="2" t="s">
        <v>28</v>
      </c>
      <c r="N2936" s="2">
        <v>57</v>
      </c>
      <c r="O2936" s="2">
        <v>22.28</v>
      </c>
      <c r="P2936" s="2">
        <v>57.02</v>
      </c>
      <c r="Q2936" s="2">
        <v>74.84</v>
      </c>
      <c r="R2936" s="2">
        <v>190.5</v>
      </c>
      <c r="S2936" s="2">
        <v>190.5</v>
      </c>
      <c r="T2936" s="2">
        <v>20.62</v>
      </c>
      <c r="U2936" s="2">
        <v>526</v>
      </c>
      <c r="V2936" s="2" t="s">
        <v>28</v>
      </c>
      <c r="X2936" s="2"/>
      <c r="Y2936" s="2"/>
    </row>
    <row r="2937" spans="1:26" x14ac:dyDescent="0.25">
      <c r="A2937">
        <v>2936</v>
      </c>
      <c r="B2937" t="s">
        <v>2955</v>
      </c>
      <c r="C2937" s="1">
        <v>10709</v>
      </c>
      <c r="D2937" t="s">
        <v>23</v>
      </c>
      <c r="E2937" s="2" t="s">
        <v>772</v>
      </c>
      <c r="F2937" s="2" t="s">
        <v>34</v>
      </c>
      <c r="G2937" s="2" t="s">
        <v>30</v>
      </c>
      <c r="H2937" s="3">
        <v>20029</v>
      </c>
      <c r="I2937" s="2">
        <v>1954</v>
      </c>
      <c r="J2937" s="2">
        <v>1955</v>
      </c>
      <c r="K2937" s="3">
        <v>36123</v>
      </c>
      <c r="L2937" s="2">
        <v>1</v>
      </c>
      <c r="M2937" s="2" t="s">
        <v>27</v>
      </c>
      <c r="N2937" s="2">
        <v>69</v>
      </c>
      <c r="O2937" s="2">
        <v>25.52</v>
      </c>
      <c r="P2937" s="2">
        <v>69.58</v>
      </c>
      <c r="Q2937" s="2">
        <v>83.91</v>
      </c>
      <c r="R2937" s="2">
        <v>190.5</v>
      </c>
      <c r="S2937" s="2">
        <v>190.5</v>
      </c>
      <c r="T2937" s="2">
        <v>23.12</v>
      </c>
      <c r="U2937" s="2">
        <v>37</v>
      </c>
      <c r="V2937" s="2" t="s">
        <v>28</v>
      </c>
      <c r="W2937" s="2" t="s">
        <v>4399</v>
      </c>
      <c r="X2937" s="2" t="s">
        <v>4395</v>
      </c>
      <c r="Y2937" s="2" t="s">
        <v>4421</v>
      </c>
      <c r="Z2937" s="2" t="s">
        <v>4435</v>
      </c>
    </row>
    <row r="2938" spans="1:26" x14ac:dyDescent="0.25">
      <c r="A2938">
        <v>2937</v>
      </c>
      <c r="B2938" t="s">
        <v>2956</v>
      </c>
      <c r="C2938" s="1">
        <v>21403</v>
      </c>
      <c r="D2938" t="s">
        <v>23</v>
      </c>
      <c r="E2938" s="2" t="s">
        <v>1363</v>
      </c>
      <c r="F2938" s="2" t="s">
        <v>34</v>
      </c>
      <c r="G2938" s="2" t="s">
        <v>26</v>
      </c>
      <c r="H2938" s="3">
        <v>29526</v>
      </c>
      <c r="I2938" s="2">
        <v>1980</v>
      </c>
      <c r="J2938" s="2">
        <v>1989</v>
      </c>
      <c r="K2938" s="3">
        <v>43677</v>
      </c>
      <c r="L2938" s="2">
        <v>0</v>
      </c>
      <c r="M2938" s="2" t="s">
        <v>28</v>
      </c>
      <c r="N2938" s="2">
        <v>60</v>
      </c>
      <c r="O2938" s="2">
        <v>22.24</v>
      </c>
      <c r="P2938" s="2">
        <v>60.98</v>
      </c>
      <c r="Q2938" s="2">
        <v>83.46</v>
      </c>
      <c r="R2938" s="2">
        <v>190.5</v>
      </c>
      <c r="S2938" s="2">
        <v>190.5</v>
      </c>
      <c r="T2938" s="2">
        <v>23</v>
      </c>
      <c r="U2938" s="2">
        <v>612</v>
      </c>
      <c r="V2938" s="2" t="s">
        <v>28</v>
      </c>
      <c r="X2938" s="2"/>
      <c r="Y2938" s="2"/>
    </row>
    <row r="2939" spans="1:26" x14ac:dyDescent="0.25">
      <c r="A2939">
        <v>2938</v>
      </c>
      <c r="B2939" t="s">
        <v>2957</v>
      </c>
      <c r="C2939" s="1">
        <v>17759</v>
      </c>
      <c r="D2939" t="s">
        <v>23</v>
      </c>
      <c r="E2939" s="2" t="s">
        <v>1363</v>
      </c>
      <c r="F2939" s="2" t="s">
        <v>34</v>
      </c>
      <c r="G2939" s="2" t="s">
        <v>26</v>
      </c>
      <c r="H2939" s="3">
        <v>25873</v>
      </c>
      <c r="I2939" s="2">
        <v>1970</v>
      </c>
      <c r="J2939" s="2">
        <v>1971</v>
      </c>
      <c r="K2939" s="3">
        <v>39033</v>
      </c>
      <c r="L2939" s="2">
        <v>1</v>
      </c>
      <c r="M2939" s="2" t="s">
        <v>27</v>
      </c>
      <c r="N2939" s="2">
        <v>58</v>
      </c>
      <c r="O2939" s="2">
        <v>22.21</v>
      </c>
      <c r="P2939" s="2">
        <v>58.25</v>
      </c>
      <c r="Q2939" s="2">
        <v>79.38</v>
      </c>
      <c r="R2939" s="2">
        <v>190.5</v>
      </c>
      <c r="S2939" s="2">
        <v>190.5</v>
      </c>
      <c r="T2939" s="2">
        <v>21.87</v>
      </c>
      <c r="U2939" s="2">
        <v>73</v>
      </c>
      <c r="V2939" s="2" t="s">
        <v>28</v>
      </c>
      <c r="W2939" s="2" t="s">
        <v>4414</v>
      </c>
      <c r="X2939" s="2" t="s">
        <v>4670</v>
      </c>
      <c r="Y2939" s="2" t="s">
        <v>4401</v>
      </c>
      <c r="Z2939" t="s">
        <v>4897</v>
      </c>
    </row>
    <row r="2940" spans="1:26" x14ac:dyDescent="0.25">
      <c r="A2940">
        <v>2939</v>
      </c>
      <c r="B2940" t="s">
        <v>2958</v>
      </c>
      <c r="C2940" s="1">
        <v>8766</v>
      </c>
      <c r="D2940" t="s">
        <v>23</v>
      </c>
      <c r="E2940" s="2" t="s">
        <v>169</v>
      </c>
      <c r="F2940" s="2" t="s">
        <v>34</v>
      </c>
      <c r="G2940" s="2" t="s">
        <v>30</v>
      </c>
      <c r="H2940" s="3">
        <v>17107</v>
      </c>
      <c r="I2940" s="2">
        <v>1946</v>
      </c>
      <c r="J2940" s="2">
        <v>1947</v>
      </c>
      <c r="K2940" s="3">
        <v>32083</v>
      </c>
      <c r="L2940" s="2">
        <v>1</v>
      </c>
      <c r="M2940" s="2" t="s">
        <v>27</v>
      </c>
      <c r="N2940" s="2">
        <v>63</v>
      </c>
      <c r="O2940" s="2">
        <v>22.84</v>
      </c>
      <c r="P2940" s="2">
        <v>63.84</v>
      </c>
      <c r="Q2940" s="2">
        <v>97.52</v>
      </c>
      <c r="R2940" s="2">
        <v>190.5</v>
      </c>
      <c r="S2940" s="2">
        <v>190.5</v>
      </c>
      <c r="T2940" s="2">
        <v>26.87</v>
      </c>
      <c r="U2940" s="2">
        <v>4</v>
      </c>
      <c r="V2940" s="2" t="s">
        <v>28</v>
      </c>
      <c r="W2940" s="2" t="s">
        <v>4399</v>
      </c>
      <c r="X2940" s="2" t="s">
        <v>4645</v>
      </c>
      <c r="Y2940" s="2" t="s">
        <v>4401</v>
      </c>
      <c r="Z2940" s="2" t="s">
        <v>4469</v>
      </c>
    </row>
    <row r="2941" spans="1:26" x14ac:dyDescent="0.25">
      <c r="A2941">
        <v>2940</v>
      </c>
      <c r="B2941" t="s">
        <v>2959</v>
      </c>
      <c r="C2941" s="1">
        <v>27819</v>
      </c>
      <c r="D2941" t="s">
        <v>23</v>
      </c>
      <c r="E2941" s="2" t="s">
        <v>1363</v>
      </c>
      <c r="F2941" s="2" t="s">
        <v>34</v>
      </c>
      <c r="G2941" s="2" t="s">
        <v>26</v>
      </c>
      <c r="H2941" s="3">
        <v>36465</v>
      </c>
      <c r="I2941" s="2">
        <v>1999</v>
      </c>
      <c r="J2941" s="2">
        <v>2002</v>
      </c>
      <c r="K2941" s="3">
        <v>43677</v>
      </c>
      <c r="L2941" s="2">
        <v>0</v>
      </c>
      <c r="M2941" s="2" t="s">
        <v>28</v>
      </c>
      <c r="N2941" s="2">
        <v>43</v>
      </c>
      <c r="O2941" s="2">
        <v>23.67</v>
      </c>
      <c r="P2941" s="2">
        <v>43.42</v>
      </c>
      <c r="Q2941" s="2">
        <v>83.91</v>
      </c>
      <c r="R2941" s="2">
        <v>190.5</v>
      </c>
      <c r="S2941" s="2">
        <v>190.5</v>
      </c>
      <c r="T2941" s="2">
        <v>23.12</v>
      </c>
      <c r="U2941" s="2">
        <v>199</v>
      </c>
      <c r="V2941" s="2" t="s">
        <v>28</v>
      </c>
      <c r="X2941" s="2"/>
      <c r="Y2941" s="2"/>
    </row>
    <row r="2942" spans="1:26" x14ac:dyDescent="0.25">
      <c r="A2942">
        <v>2941</v>
      </c>
      <c r="B2942" t="s">
        <v>2960</v>
      </c>
      <c r="C2942" s="1">
        <v>31419</v>
      </c>
      <c r="D2942" t="s">
        <v>23</v>
      </c>
      <c r="E2942" s="2" t="s">
        <v>1363</v>
      </c>
      <c r="F2942" s="2" t="s">
        <v>34</v>
      </c>
      <c r="G2942" s="2" t="s">
        <v>26</v>
      </c>
      <c r="H2942" s="3">
        <v>40118</v>
      </c>
      <c r="I2942" s="2">
        <v>2009</v>
      </c>
      <c r="J2942" s="2">
        <v>2010</v>
      </c>
      <c r="K2942" s="3">
        <v>43677</v>
      </c>
      <c r="L2942" s="2">
        <v>0</v>
      </c>
      <c r="M2942" s="2" t="s">
        <v>28</v>
      </c>
      <c r="N2942" s="2">
        <v>33</v>
      </c>
      <c r="O2942" s="2">
        <v>23.82</v>
      </c>
      <c r="P2942" s="2">
        <v>33.56</v>
      </c>
      <c r="Q2942" s="2">
        <v>86.18</v>
      </c>
      <c r="R2942" s="2">
        <v>190.5</v>
      </c>
      <c r="S2942" s="2">
        <v>190.5</v>
      </c>
      <c r="T2942" s="2">
        <v>23.75</v>
      </c>
      <c r="U2942" s="2">
        <v>1</v>
      </c>
      <c r="V2942" s="2" t="s">
        <v>28</v>
      </c>
      <c r="X2942" s="2"/>
      <c r="Y2942" s="2"/>
    </row>
    <row r="2943" spans="1:26" x14ac:dyDescent="0.25">
      <c r="A2943">
        <v>2942</v>
      </c>
      <c r="B2943" t="s">
        <v>2961</v>
      </c>
      <c r="C2943" s="1">
        <v>32216</v>
      </c>
      <c r="D2943" t="s">
        <v>85</v>
      </c>
      <c r="E2943" s="2" t="s">
        <v>1363</v>
      </c>
      <c r="F2943" s="2" t="s">
        <v>34</v>
      </c>
      <c r="G2943" s="2" t="s">
        <v>43</v>
      </c>
      <c r="H2943" s="3">
        <v>40118</v>
      </c>
      <c r="I2943" s="2">
        <v>2009</v>
      </c>
      <c r="J2943" s="2">
        <v>2020</v>
      </c>
      <c r="K2943" s="3">
        <v>43677</v>
      </c>
      <c r="L2943" s="2">
        <v>0</v>
      </c>
      <c r="M2943" s="2" t="s">
        <v>28</v>
      </c>
      <c r="N2943" s="2">
        <v>31</v>
      </c>
      <c r="O2943" s="2">
        <v>21.63</v>
      </c>
      <c r="P2943" s="2">
        <v>31.38</v>
      </c>
      <c r="Q2943" s="2">
        <v>83.91</v>
      </c>
      <c r="R2943" s="2">
        <v>190.5</v>
      </c>
      <c r="S2943" s="2">
        <v>190.5</v>
      </c>
      <c r="T2943" s="2">
        <v>23.12</v>
      </c>
      <c r="U2943" s="2">
        <v>401</v>
      </c>
      <c r="V2943" s="2" t="s">
        <v>28</v>
      </c>
      <c r="X2943" s="2"/>
      <c r="Y2943" s="2"/>
    </row>
    <row r="2944" spans="1:26" x14ac:dyDescent="0.25">
      <c r="A2944">
        <v>2943</v>
      </c>
      <c r="B2944" t="s">
        <v>2962</v>
      </c>
      <c r="C2944" s="1">
        <v>18756</v>
      </c>
      <c r="D2944" t="s">
        <v>23</v>
      </c>
      <c r="E2944" s="2" t="s">
        <v>1363</v>
      </c>
      <c r="F2944" s="2" t="s">
        <v>34</v>
      </c>
      <c r="G2944" s="2" t="s">
        <v>30</v>
      </c>
      <c r="H2944" s="3">
        <v>26969</v>
      </c>
      <c r="I2944" s="2">
        <v>1973</v>
      </c>
      <c r="J2944" s="2">
        <v>1977</v>
      </c>
      <c r="K2944" s="3">
        <v>43677</v>
      </c>
      <c r="L2944" s="2">
        <v>0</v>
      </c>
      <c r="M2944" s="2" t="s">
        <v>28</v>
      </c>
      <c r="N2944" s="2">
        <v>68</v>
      </c>
      <c r="O2944" s="2">
        <v>22.49</v>
      </c>
      <c r="P2944" s="2">
        <v>68.23</v>
      </c>
      <c r="Q2944" s="2">
        <v>83.91</v>
      </c>
      <c r="R2944" s="2">
        <v>190.5</v>
      </c>
      <c r="S2944" s="2">
        <v>190.5</v>
      </c>
      <c r="T2944" s="2">
        <v>23.12</v>
      </c>
      <c r="U2944" s="2">
        <v>130</v>
      </c>
      <c r="V2944" s="2" t="s">
        <v>28</v>
      </c>
      <c r="X2944" s="2"/>
      <c r="Y2944" s="2"/>
    </row>
    <row r="2945" spans="1:26" x14ac:dyDescent="0.25">
      <c r="A2945">
        <v>2944</v>
      </c>
      <c r="B2945" t="s">
        <v>2963</v>
      </c>
      <c r="C2945" s="1">
        <v>22303</v>
      </c>
      <c r="D2945" t="s">
        <v>23</v>
      </c>
      <c r="E2945" s="2" t="s">
        <v>1363</v>
      </c>
      <c r="F2945" s="2" t="s">
        <v>34</v>
      </c>
      <c r="G2945" s="2" t="s">
        <v>26</v>
      </c>
      <c r="H2945" s="3">
        <v>30256</v>
      </c>
      <c r="I2945" s="2">
        <v>1982</v>
      </c>
      <c r="J2945" s="2">
        <v>1992</v>
      </c>
      <c r="K2945" s="3">
        <v>40490</v>
      </c>
      <c r="L2945" s="2">
        <v>1</v>
      </c>
      <c r="M2945" s="2" t="s">
        <v>27</v>
      </c>
      <c r="N2945" s="2">
        <v>49</v>
      </c>
      <c r="O2945" s="2">
        <v>21.77</v>
      </c>
      <c r="P2945" s="2">
        <v>49.79</v>
      </c>
      <c r="Q2945" s="2">
        <v>81.650000000000006</v>
      </c>
      <c r="R2945" s="2">
        <v>190.5</v>
      </c>
      <c r="S2945" s="2">
        <v>190.5</v>
      </c>
      <c r="T2945" s="2">
        <v>22.5</v>
      </c>
      <c r="U2945" s="2">
        <v>528</v>
      </c>
      <c r="V2945" s="2" t="s">
        <v>28</v>
      </c>
      <c r="W2945" s="2" t="s">
        <v>4384</v>
      </c>
      <c r="X2945" s="2" t="s">
        <v>4724</v>
      </c>
      <c r="Y2945" s="2" t="s">
        <v>4725</v>
      </c>
      <c r="Z2945" s="2" t="s">
        <v>4896</v>
      </c>
    </row>
    <row r="2946" spans="1:26" x14ac:dyDescent="0.25">
      <c r="A2946">
        <v>2945</v>
      </c>
      <c r="B2946" t="s">
        <v>2964</v>
      </c>
      <c r="C2946" s="1">
        <v>28958</v>
      </c>
      <c r="D2946" t="s">
        <v>23</v>
      </c>
      <c r="E2946" s="2" t="s">
        <v>1363</v>
      </c>
      <c r="F2946" s="2" t="s">
        <v>34</v>
      </c>
      <c r="G2946" s="2" t="s">
        <v>26</v>
      </c>
      <c r="H2946" s="3">
        <v>36465</v>
      </c>
      <c r="I2946" s="2">
        <v>1999</v>
      </c>
      <c r="J2946" s="2">
        <v>2012</v>
      </c>
      <c r="K2946" s="3">
        <v>43677</v>
      </c>
      <c r="L2946" s="2">
        <v>0</v>
      </c>
      <c r="M2946" s="2" t="s">
        <v>28</v>
      </c>
      <c r="N2946" s="2">
        <v>40</v>
      </c>
      <c r="O2946" s="2">
        <v>20.55</v>
      </c>
      <c r="P2946" s="2">
        <v>40.299999999999997</v>
      </c>
      <c r="Q2946" s="2">
        <v>94.8</v>
      </c>
      <c r="R2946" s="2">
        <v>190.5</v>
      </c>
      <c r="S2946" s="2">
        <v>190.5</v>
      </c>
      <c r="T2946" s="2">
        <v>26.12</v>
      </c>
      <c r="U2946" s="2">
        <v>835</v>
      </c>
      <c r="V2946" s="2" t="s">
        <v>28</v>
      </c>
      <c r="X2946" s="2"/>
      <c r="Y2946" s="2"/>
    </row>
    <row r="2947" spans="1:26" x14ac:dyDescent="0.25">
      <c r="A2947">
        <v>2946</v>
      </c>
      <c r="B2947" t="s">
        <v>2965</v>
      </c>
      <c r="C2947" s="1">
        <v>7947</v>
      </c>
      <c r="D2947" t="s">
        <v>23</v>
      </c>
      <c r="E2947" s="2" t="s">
        <v>169</v>
      </c>
      <c r="F2947" s="2" t="s">
        <v>34</v>
      </c>
      <c r="G2947" s="2" t="s">
        <v>30</v>
      </c>
      <c r="H2947" s="3">
        <v>17107</v>
      </c>
      <c r="I2947" s="2">
        <v>1946</v>
      </c>
      <c r="J2947" s="2">
        <v>1947</v>
      </c>
      <c r="K2947" s="3">
        <v>27728</v>
      </c>
      <c r="L2947" s="2">
        <v>1</v>
      </c>
      <c r="M2947" s="2" t="s">
        <v>27</v>
      </c>
      <c r="N2947" s="2">
        <v>54</v>
      </c>
      <c r="O2947" s="2">
        <v>25.08</v>
      </c>
      <c r="P2947" s="2">
        <v>54.16</v>
      </c>
      <c r="Q2947" s="2">
        <v>97.52</v>
      </c>
      <c r="R2947" s="2">
        <v>190.5</v>
      </c>
      <c r="S2947" s="2">
        <v>190.5</v>
      </c>
      <c r="T2947" s="2">
        <v>26.87</v>
      </c>
      <c r="U2947" s="2">
        <v>47</v>
      </c>
      <c r="V2947" s="2" t="s">
        <v>28</v>
      </c>
      <c r="X2947" s="2" t="s">
        <v>4726</v>
      </c>
      <c r="Y2947" s="2" t="s">
        <v>4401</v>
      </c>
      <c r="Z2947" s="2" t="s">
        <v>4469</v>
      </c>
    </row>
    <row r="2948" spans="1:26" x14ac:dyDescent="0.25">
      <c r="A2948">
        <v>2947</v>
      </c>
      <c r="B2948" t="s">
        <v>2966</v>
      </c>
      <c r="C2948" s="1">
        <v>20440</v>
      </c>
      <c r="D2948" t="s">
        <v>23</v>
      </c>
      <c r="E2948" s="2" t="s">
        <v>1363</v>
      </c>
      <c r="F2948" s="2" t="s">
        <v>34</v>
      </c>
      <c r="G2948" s="2" t="s">
        <v>30</v>
      </c>
      <c r="H2948" s="3">
        <v>28430</v>
      </c>
      <c r="I2948" s="2">
        <v>1977</v>
      </c>
      <c r="J2948" s="2">
        <v>1992</v>
      </c>
      <c r="K2948" s="3">
        <v>43677</v>
      </c>
      <c r="L2948" s="2">
        <v>0</v>
      </c>
      <c r="M2948" s="2" t="s">
        <v>28</v>
      </c>
      <c r="N2948" s="2">
        <v>63</v>
      </c>
      <c r="O2948" s="2">
        <v>21.88</v>
      </c>
      <c r="P2948" s="2">
        <v>63.62</v>
      </c>
      <c r="Q2948" s="2">
        <v>81.650000000000006</v>
      </c>
      <c r="R2948" s="2">
        <v>190.5</v>
      </c>
      <c r="S2948" s="2">
        <v>190.5</v>
      </c>
      <c r="T2948" s="2">
        <v>22.5</v>
      </c>
      <c r="U2948" s="2">
        <v>961</v>
      </c>
      <c r="V2948" s="2" t="s">
        <v>28</v>
      </c>
      <c r="X2948" s="2"/>
      <c r="Y2948" s="2"/>
    </row>
    <row r="2949" spans="1:26" x14ac:dyDescent="0.25">
      <c r="A2949">
        <v>2948</v>
      </c>
      <c r="B2949" t="s">
        <v>539</v>
      </c>
      <c r="C2949" s="1">
        <v>17009</v>
      </c>
      <c r="D2949" t="s">
        <v>23</v>
      </c>
      <c r="E2949" s="2" t="s">
        <v>1363</v>
      </c>
      <c r="F2949" s="2" t="s">
        <v>34</v>
      </c>
      <c r="G2949" s="2" t="s">
        <v>26</v>
      </c>
      <c r="H2949" s="3">
        <v>25508</v>
      </c>
      <c r="I2949" s="2">
        <v>1969</v>
      </c>
      <c r="J2949" s="2">
        <v>1973</v>
      </c>
      <c r="K2949" s="3">
        <v>43677</v>
      </c>
      <c r="L2949" s="2">
        <v>0</v>
      </c>
      <c r="M2949" s="2" t="s">
        <v>28</v>
      </c>
      <c r="N2949" s="2">
        <v>73</v>
      </c>
      <c r="O2949" s="2">
        <v>23.27</v>
      </c>
      <c r="P2949" s="2">
        <v>73.010000000000005</v>
      </c>
      <c r="Q2949" s="2">
        <v>83.91</v>
      </c>
      <c r="R2949" s="2">
        <v>190.5</v>
      </c>
      <c r="S2949" s="2">
        <v>190.5</v>
      </c>
      <c r="T2949" s="2">
        <v>23.12</v>
      </c>
      <c r="U2949" s="2">
        <v>204</v>
      </c>
      <c r="V2949" s="2" t="s">
        <v>28</v>
      </c>
      <c r="X2949" s="2"/>
      <c r="Y2949" s="2"/>
    </row>
    <row r="2950" spans="1:26" x14ac:dyDescent="0.25">
      <c r="A2950">
        <v>2949</v>
      </c>
      <c r="B2950" t="s">
        <v>2967</v>
      </c>
      <c r="C2950" s="1">
        <v>8949</v>
      </c>
      <c r="D2950" t="s">
        <v>23</v>
      </c>
      <c r="E2950" s="2" t="s">
        <v>4373</v>
      </c>
      <c r="F2950" s="2" t="s">
        <v>34</v>
      </c>
      <c r="G2950" s="2" t="s">
        <v>30</v>
      </c>
      <c r="H2950" s="3">
        <v>17107</v>
      </c>
      <c r="I2950" s="2">
        <v>1946</v>
      </c>
      <c r="J2950" s="2">
        <v>1947</v>
      </c>
      <c r="K2950" s="3">
        <v>34600</v>
      </c>
      <c r="L2950" s="2">
        <v>1</v>
      </c>
      <c r="M2950" s="2" t="s">
        <v>27</v>
      </c>
      <c r="N2950" s="2">
        <v>70</v>
      </c>
      <c r="O2950" s="2">
        <v>22.34</v>
      </c>
      <c r="P2950" s="2">
        <v>70.23</v>
      </c>
      <c r="Q2950" s="2">
        <v>79.38</v>
      </c>
      <c r="R2950" s="2">
        <v>190.5</v>
      </c>
      <c r="S2950" s="2">
        <v>190.5</v>
      </c>
      <c r="T2950" s="2">
        <v>21.87</v>
      </c>
      <c r="U2950" s="2">
        <v>10</v>
      </c>
      <c r="V2950" s="2" t="s">
        <v>28</v>
      </c>
      <c r="X2950" s="2" t="s">
        <v>4645</v>
      </c>
      <c r="Y2950" s="2" t="s">
        <v>4401</v>
      </c>
      <c r="Z2950" s="2" t="s">
        <v>4469</v>
      </c>
    </row>
    <row r="2951" spans="1:26" x14ac:dyDescent="0.25">
      <c r="A2951">
        <v>2950</v>
      </c>
      <c r="B2951" t="s">
        <v>2968</v>
      </c>
      <c r="C2951" s="1">
        <v>25611</v>
      </c>
      <c r="D2951" t="s">
        <v>23</v>
      </c>
      <c r="E2951" s="2" t="s">
        <v>1363</v>
      </c>
      <c r="F2951" s="2" t="s">
        <v>34</v>
      </c>
      <c r="G2951" s="2" t="s">
        <v>26</v>
      </c>
      <c r="H2951" s="3">
        <v>34274</v>
      </c>
      <c r="I2951" s="2">
        <v>1993</v>
      </c>
      <c r="J2951" s="2">
        <v>1997</v>
      </c>
      <c r="K2951" s="3">
        <v>43677</v>
      </c>
      <c r="L2951" s="2">
        <v>0</v>
      </c>
      <c r="M2951" s="2" t="s">
        <v>28</v>
      </c>
      <c r="N2951" s="2">
        <v>49</v>
      </c>
      <c r="O2951" s="2">
        <v>23.72</v>
      </c>
      <c r="P2951" s="2">
        <v>49.46</v>
      </c>
      <c r="Q2951" s="2">
        <v>92.99</v>
      </c>
      <c r="R2951" s="2">
        <v>190.5</v>
      </c>
      <c r="S2951" s="2">
        <v>190.5</v>
      </c>
      <c r="T2951" s="2">
        <v>25.62</v>
      </c>
      <c r="U2951" s="2">
        <v>20</v>
      </c>
      <c r="V2951" s="2" t="s">
        <v>28</v>
      </c>
      <c r="X2951" s="2"/>
      <c r="Y2951" s="2"/>
    </row>
    <row r="2952" spans="1:26" x14ac:dyDescent="0.25">
      <c r="A2952">
        <v>2951</v>
      </c>
      <c r="B2952" t="s">
        <v>2969</v>
      </c>
      <c r="C2952" s="1">
        <v>21473</v>
      </c>
      <c r="D2952" t="s">
        <v>23</v>
      </c>
      <c r="E2952" s="2" t="s">
        <v>1363</v>
      </c>
      <c r="F2952" s="2" t="s">
        <v>34</v>
      </c>
      <c r="G2952" s="2" t="s">
        <v>26</v>
      </c>
      <c r="H2952" s="3">
        <v>29891</v>
      </c>
      <c r="I2952" s="2">
        <v>1981</v>
      </c>
      <c r="J2952" s="2">
        <v>1982</v>
      </c>
      <c r="K2952" s="3">
        <v>43677</v>
      </c>
      <c r="L2952" s="2">
        <v>0</v>
      </c>
      <c r="M2952" s="2" t="s">
        <v>28</v>
      </c>
      <c r="N2952" s="2">
        <v>60</v>
      </c>
      <c r="O2952" s="2">
        <v>23.05</v>
      </c>
      <c r="P2952" s="2">
        <v>60.79</v>
      </c>
      <c r="Q2952" s="2">
        <v>77.11</v>
      </c>
      <c r="R2952" s="2">
        <v>190.5</v>
      </c>
      <c r="S2952" s="2">
        <v>190.5</v>
      </c>
      <c r="T2952" s="2">
        <v>21.25</v>
      </c>
      <c r="U2952" s="2">
        <v>33</v>
      </c>
      <c r="V2952" s="2" t="s">
        <v>28</v>
      </c>
      <c r="X2952" s="2"/>
      <c r="Y2952" s="2"/>
    </row>
    <row r="2953" spans="1:26" x14ac:dyDescent="0.25">
      <c r="A2953">
        <v>2952</v>
      </c>
      <c r="B2953" t="s">
        <v>2970</v>
      </c>
      <c r="C2953" s="1">
        <v>6393</v>
      </c>
      <c r="D2953" t="s">
        <v>23</v>
      </c>
      <c r="E2953" s="2" t="s">
        <v>169</v>
      </c>
      <c r="F2953" s="2" t="s">
        <v>34</v>
      </c>
      <c r="G2953" s="2" t="s">
        <v>30</v>
      </c>
      <c r="H2953" s="3">
        <v>17107</v>
      </c>
      <c r="I2953" s="2">
        <v>1946</v>
      </c>
      <c r="J2953" s="2">
        <v>1947</v>
      </c>
      <c r="K2953" s="3">
        <v>36139</v>
      </c>
      <c r="L2953" s="2">
        <v>1</v>
      </c>
      <c r="M2953" s="2" t="s">
        <v>27</v>
      </c>
      <c r="N2953" s="2">
        <v>81</v>
      </c>
      <c r="O2953" s="2">
        <v>29.33</v>
      </c>
      <c r="P2953" s="2">
        <v>81.44</v>
      </c>
      <c r="Q2953" s="2">
        <v>86.18</v>
      </c>
      <c r="R2953" s="2">
        <v>190.5</v>
      </c>
      <c r="S2953" s="2">
        <v>190.5</v>
      </c>
      <c r="T2953" s="2">
        <v>23.75</v>
      </c>
      <c r="U2953" s="2">
        <v>57</v>
      </c>
      <c r="V2953" s="2" t="s">
        <v>28</v>
      </c>
      <c r="W2953" s="2" t="s">
        <v>4399</v>
      </c>
      <c r="X2953" s="2" t="s">
        <v>4645</v>
      </c>
      <c r="Y2953" s="2" t="s">
        <v>4401</v>
      </c>
      <c r="Z2953" s="2" t="s">
        <v>4469</v>
      </c>
    </row>
    <row r="2954" spans="1:26" x14ac:dyDescent="0.25">
      <c r="A2954">
        <v>2953</v>
      </c>
      <c r="B2954" t="s">
        <v>2971</v>
      </c>
      <c r="C2954" s="1">
        <v>8774</v>
      </c>
      <c r="D2954" t="s">
        <v>23</v>
      </c>
      <c r="E2954" s="2" t="s">
        <v>169</v>
      </c>
      <c r="F2954" s="2" t="s">
        <v>34</v>
      </c>
      <c r="G2954" s="2" t="s">
        <v>30</v>
      </c>
      <c r="H2954" s="3">
        <v>18203</v>
      </c>
      <c r="I2954" s="2">
        <v>1949</v>
      </c>
      <c r="J2954" s="2">
        <v>1950</v>
      </c>
      <c r="K2954" s="3">
        <v>38004</v>
      </c>
      <c r="L2954" s="2">
        <v>1</v>
      </c>
      <c r="M2954" s="2" t="s">
        <v>27</v>
      </c>
      <c r="N2954" s="2">
        <v>80</v>
      </c>
      <c r="O2954" s="2">
        <v>25.82</v>
      </c>
      <c r="P2954" s="2">
        <v>80.03</v>
      </c>
      <c r="Q2954" s="2">
        <v>81.650000000000006</v>
      </c>
      <c r="R2954" s="2">
        <v>190.5</v>
      </c>
      <c r="S2954" s="2">
        <v>190.5</v>
      </c>
      <c r="T2954" s="2">
        <v>22.5</v>
      </c>
      <c r="U2954" s="2">
        <v>22</v>
      </c>
      <c r="V2954" s="2" t="s">
        <v>28</v>
      </c>
      <c r="W2954" s="2" t="s">
        <v>4399</v>
      </c>
      <c r="X2954" s="2" t="s">
        <v>4645</v>
      </c>
      <c r="Y2954" s="2" t="s">
        <v>4401</v>
      </c>
      <c r="Z2954" s="2" t="s">
        <v>4469</v>
      </c>
    </row>
    <row r="2955" spans="1:26" x14ac:dyDescent="0.25">
      <c r="A2955">
        <v>2954</v>
      </c>
      <c r="B2955" t="s">
        <v>2972</v>
      </c>
      <c r="C2955" s="1">
        <v>10602</v>
      </c>
      <c r="D2955" t="s">
        <v>23</v>
      </c>
      <c r="E2955" s="2" t="s">
        <v>1363</v>
      </c>
      <c r="F2955" s="2" t="s">
        <v>34</v>
      </c>
      <c r="G2955" s="2" t="s">
        <v>26</v>
      </c>
      <c r="H2955" s="3">
        <v>20029</v>
      </c>
      <c r="I2955" s="2">
        <v>1954</v>
      </c>
      <c r="J2955" s="2">
        <v>1955</v>
      </c>
      <c r="K2955" s="3">
        <v>38187</v>
      </c>
      <c r="L2955" s="2">
        <v>1</v>
      </c>
      <c r="M2955" s="2" t="s">
        <v>27</v>
      </c>
      <c r="N2955" s="2">
        <v>75</v>
      </c>
      <c r="O2955" s="2">
        <v>25.81</v>
      </c>
      <c r="P2955" s="2">
        <v>75.52</v>
      </c>
      <c r="Q2955" s="2">
        <v>95.25</v>
      </c>
      <c r="R2955" s="2">
        <v>190.5</v>
      </c>
      <c r="S2955" s="2">
        <v>190.5</v>
      </c>
      <c r="T2955" s="2">
        <v>26.25</v>
      </c>
      <c r="U2955" s="2">
        <v>7</v>
      </c>
      <c r="V2955" s="2" t="s">
        <v>28</v>
      </c>
      <c r="W2955" s="2" t="s">
        <v>4399</v>
      </c>
      <c r="X2955" s="2" t="s">
        <v>4395</v>
      </c>
      <c r="Y2955" s="2" t="s">
        <v>4421</v>
      </c>
      <c r="Z2955" s="2" t="s">
        <v>4435</v>
      </c>
    </row>
    <row r="2956" spans="1:26" x14ac:dyDescent="0.25">
      <c r="A2956">
        <v>2955</v>
      </c>
      <c r="B2956" t="s">
        <v>2973</v>
      </c>
      <c r="C2956" s="1">
        <v>28772</v>
      </c>
      <c r="D2956" t="s">
        <v>23</v>
      </c>
      <c r="E2956" s="2" t="s">
        <v>1363</v>
      </c>
      <c r="F2956" s="2" t="s">
        <v>34</v>
      </c>
      <c r="G2956" s="2" t="s">
        <v>26</v>
      </c>
      <c r="H2956" s="3">
        <v>37561</v>
      </c>
      <c r="I2956" s="2">
        <v>2002</v>
      </c>
      <c r="J2956" s="2">
        <v>2009</v>
      </c>
      <c r="K2956" s="3">
        <v>43677</v>
      </c>
      <c r="L2956" s="2">
        <v>0</v>
      </c>
      <c r="M2956" s="2" t="s">
        <v>28</v>
      </c>
      <c r="N2956" s="2">
        <v>40</v>
      </c>
      <c r="O2956" s="2">
        <v>24.06</v>
      </c>
      <c r="P2956" s="2">
        <v>40.81</v>
      </c>
      <c r="Q2956" s="2">
        <v>74.39</v>
      </c>
      <c r="R2956" s="2">
        <v>190.5</v>
      </c>
      <c r="S2956" s="2">
        <v>190.5</v>
      </c>
      <c r="T2956" s="2">
        <v>20.5</v>
      </c>
      <c r="U2956" s="2">
        <v>436</v>
      </c>
      <c r="V2956" s="2" t="s">
        <v>28</v>
      </c>
      <c r="X2956" s="2"/>
      <c r="Y2956" s="2"/>
    </row>
    <row r="2957" spans="1:26" x14ac:dyDescent="0.25">
      <c r="A2957">
        <v>2956</v>
      </c>
      <c r="B2957" t="s">
        <v>2974</v>
      </c>
      <c r="C2957" s="1">
        <v>29349</v>
      </c>
      <c r="D2957" t="s">
        <v>23</v>
      </c>
      <c r="E2957" s="2" t="s">
        <v>1363</v>
      </c>
      <c r="F2957" s="2" t="s">
        <v>34</v>
      </c>
      <c r="G2957" s="2" t="s">
        <v>26</v>
      </c>
      <c r="H2957" s="3">
        <v>36831</v>
      </c>
      <c r="I2957" s="2">
        <v>2000</v>
      </c>
      <c r="J2957" s="2">
        <v>2013</v>
      </c>
      <c r="K2957" s="3">
        <v>43677</v>
      </c>
      <c r="L2957" s="2">
        <v>0</v>
      </c>
      <c r="M2957" s="2" t="s">
        <v>28</v>
      </c>
      <c r="N2957" s="2">
        <v>39</v>
      </c>
      <c r="O2957" s="2">
        <v>20.48</v>
      </c>
      <c r="P2957" s="2">
        <v>39.229999999999997</v>
      </c>
      <c r="Q2957" s="2">
        <v>88.9</v>
      </c>
      <c r="R2957" s="2">
        <v>190.5</v>
      </c>
      <c r="S2957" s="2">
        <v>190.5</v>
      </c>
      <c r="T2957" s="2">
        <v>24.5</v>
      </c>
      <c r="U2957" s="2">
        <v>728</v>
      </c>
      <c r="V2957" s="2" t="s">
        <v>28</v>
      </c>
      <c r="X2957" s="2"/>
      <c r="Y2957" s="2"/>
    </row>
    <row r="2958" spans="1:26" x14ac:dyDescent="0.25">
      <c r="A2958">
        <v>2957</v>
      </c>
      <c r="B2958" t="s">
        <v>2975</v>
      </c>
      <c r="C2958" s="1">
        <v>30818</v>
      </c>
      <c r="D2958" t="s">
        <v>23</v>
      </c>
      <c r="E2958" s="2" t="s">
        <v>1363</v>
      </c>
      <c r="F2958" s="2" t="s">
        <v>34</v>
      </c>
      <c r="G2958" s="2" t="s">
        <v>26</v>
      </c>
      <c r="H2958" s="3">
        <v>39022</v>
      </c>
      <c r="I2958" s="2">
        <v>2006</v>
      </c>
      <c r="J2958" s="2">
        <v>2009</v>
      </c>
      <c r="K2958" s="3">
        <v>43677</v>
      </c>
      <c r="L2958" s="2">
        <v>0</v>
      </c>
      <c r="M2958" s="2" t="s">
        <v>28</v>
      </c>
      <c r="N2958" s="2">
        <v>35</v>
      </c>
      <c r="O2958" s="2">
        <v>22.46</v>
      </c>
      <c r="P2958" s="2">
        <v>35.21</v>
      </c>
      <c r="Q2958" s="2">
        <v>79.38</v>
      </c>
      <c r="R2958" s="2">
        <v>190.5</v>
      </c>
      <c r="S2958" s="2">
        <v>190.5</v>
      </c>
      <c r="T2958" s="2">
        <v>21.87</v>
      </c>
      <c r="U2958" s="2">
        <v>143</v>
      </c>
      <c r="V2958" s="2" t="s">
        <v>28</v>
      </c>
      <c r="X2958" s="2"/>
      <c r="Y2958" s="2"/>
    </row>
    <row r="2959" spans="1:26" x14ac:dyDescent="0.25">
      <c r="A2959">
        <v>2958</v>
      </c>
      <c r="B2959" t="s">
        <v>2976</v>
      </c>
      <c r="C2959" s="1">
        <v>23476</v>
      </c>
      <c r="D2959" t="s">
        <v>23</v>
      </c>
      <c r="E2959" s="2" t="s">
        <v>1363</v>
      </c>
      <c r="F2959" s="2" t="s">
        <v>34</v>
      </c>
      <c r="G2959" s="2" t="s">
        <v>26</v>
      </c>
      <c r="H2959" s="3">
        <v>31717</v>
      </c>
      <c r="I2959" s="2">
        <v>1986</v>
      </c>
      <c r="J2959" s="2">
        <v>1987</v>
      </c>
      <c r="K2959" s="3">
        <v>43677</v>
      </c>
      <c r="L2959" s="2">
        <v>0</v>
      </c>
      <c r="M2959" s="2" t="s">
        <v>28</v>
      </c>
      <c r="N2959" s="2">
        <v>55</v>
      </c>
      <c r="O2959" s="2">
        <v>22.56</v>
      </c>
      <c r="P2959" s="2">
        <v>55.31</v>
      </c>
      <c r="Q2959" s="2">
        <v>88.45</v>
      </c>
      <c r="R2959" s="2">
        <v>190.5</v>
      </c>
      <c r="S2959" s="2">
        <v>190.5</v>
      </c>
      <c r="T2959" s="2">
        <v>24.37</v>
      </c>
      <c r="U2959" s="2">
        <v>8</v>
      </c>
      <c r="V2959" s="2" t="s">
        <v>28</v>
      </c>
      <c r="X2959" s="2"/>
      <c r="Y2959" s="2"/>
    </row>
    <row r="2960" spans="1:26" x14ac:dyDescent="0.25">
      <c r="A2960">
        <v>2959</v>
      </c>
      <c r="B2960" t="s">
        <v>2977</v>
      </c>
      <c r="C2960" s="1">
        <v>30935</v>
      </c>
      <c r="D2960" t="s">
        <v>23</v>
      </c>
      <c r="E2960" s="2" t="s">
        <v>1363</v>
      </c>
      <c r="F2960" s="2" t="s">
        <v>34</v>
      </c>
      <c r="G2960" s="2" t="s">
        <v>26</v>
      </c>
      <c r="H2960" s="3">
        <v>40483</v>
      </c>
      <c r="I2960" s="2">
        <v>2010</v>
      </c>
      <c r="J2960" s="2">
        <v>2011</v>
      </c>
      <c r="K2960" s="3">
        <v>43677</v>
      </c>
      <c r="L2960" s="2">
        <v>0</v>
      </c>
      <c r="M2960" s="2" t="s">
        <v>28</v>
      </c>
      <c r="N2960" s="2">
        <v>34</v>
      </c>
      <c r="O2960" s="2">
        <v>26.14</v>
      </c>
      <c r="P2960" s="2">
        <v>34.89</v>
      </c>
      <c r="Q2960" s="2">
        <v>86.64</v>
      </c>
      <c r="R2960" s="2">
        <v>190.5</v>
      </c>
      <c r="S2960" s="2">
        <v>190.5</v>
      </c>
      <c r="T2960" s="2">
        <v>23.87</v>
      </c>
      <c r="U2960" s="2">
        <v>24</v>
      </c>
      <c r="V2960" s="2" t="s">
        <v>28</v>
      </c>
      <c r="X2960" s="2"/>
      <c r="Y2960" s="2"/>
    </row>
    <row r="2961" spans="1:26" x14ac:dyDescent="0.25">
      <c r="A2961">
        <v>2960</v>
      </c>
      <c r="B2961" t="s">
        <v>2978</v>
      </c>
      <c r="C2961" s="1">
        <v>31538</v>
      </c>
      <c r="D2961" t="s">
        <v>85</v>
      </c>
      <c r="E2961" s="2" t="s">
        <v>1363</v>
      </c>
      <c r="F2961" s="2" t="s">
        <v>25</v>
      </c>
      <c r="G2961" s="2" t="s">
        <v>30</v>
      </c>
      <c r="H2961" s="3">
        <v>39753</v>
      </c>
      <c r="I2961" s="2">
        <v>2008</v>
      </c>
      <c r="J2961" s="2">
        <v>2020</v>
      </c>
      <c r="K2961" s="3">
        <v>43677</v>
      </c>
      <c r="L2961" s="2">
        <v>0</v>
      </c>
      <c r="M2961" s="2" t="s">
        <v>28</v>
      </c>
      <c r="N2961" s="2">
        <v>33</v>
      </c>
      <c r="O2961" s="2">
        <v>22.49</v>
      </c>
      <c r="P2961" s="2">
        <v>33.229999999999997</v>
      </c>
      <c r="Q2961" s="2">
        <v>86.18</v>
      </c>
      <c r="R2961" s="2">
        <v>190.5</v>
      </c>
      <c r="S2961" s="2">
        <v>190.5</v>
      </c>
      <c r="T2961" s="2">
        <v>23.75</v>
      </c>
      <c r="U2961" s="2">
        <v>488</v>
      </c>
      <c r="V2961" s="2" t="s">
        <v>27</v>
      </c>
      <c r="X2961" s="2"/>
      <c r="Y2961" s="2"/>
    </row>
    <row r="2962" spans="1:26" x14ac:dyDescent="0.25">
      <c r="A2962">
        <v>2961</v>
      </c>
      <c r="B2962" t="s">
        <v>2672</v>
      </c>
      <c r="C2962" s="1">
        <v>14880</v>
      </c>
      <c r="D2962" t="s">
        <v>23</v>
      </c>
      <c r="E2962" s="2" t="s">
        <v>1363</v>
      </c>
      <c r="F2962" s="2" t="s">
        <v>34</v>
      </c>
      <c r="G2962" s="2" t="s">
        <v>30</v>
      </c>
      <c r="H2962" s="3">
        <v>22951</v>
      </c>
      <c r="I2962" s="2">
        <v>1962</v>
      </c>
      <c r="J2962" s="2">
        <v>1965</v>
      </c>
      <c r="K2962" s="3">
        <v>43677</v>
      </c>
      <c r="L2962" s="2">
        <v>0</v>
      </c>
      <c r="M2962" s="2" t="s">
        <v>28</v>
      </c>
      <c r="N2962" s="2">
        <v>78</v>
      </c>
      <c r="O2962" s="2">
        <v>22.1</v>
      </c>
      <c r="P2962" s="2">
        <v>78.84</v>
      </c>
      <c r="Q2962" s="2">
        <v>83.91</v>
      </c>
      <c r="R2962" s="2">
        <v>190.5</v>
      </c>
      <c r="S2962" s="2">
        <v>190.5</v>
      </c>
      <c r="T2962" s="2">
        <v>23.12</v>
      </c>
      <c r="U2962" s="2">
        <v>94</v>
      </c>
      <c r="V2962" s="2" t="s">
        <v>28</v>
      </c>
      <c r="X2962" s="2"/>
      <c r="Y2962" s="2"/>
    </row>
    <row r="2963" spans="1:26" x14ac:dyDescent="0.25">
      <c r="A2963">
        <v>2962</v>
      </c>
      <c r="B2963" t="s">
        <v>2979</v>
      </c>
      <c r="C2963" s="1">
        <v>23155</v>
      </c>
      <c r="D2963" t="s">
        <v>23</v>
      </c>
      <c r="E2963" s="2" t="s">
        <v>1363</v>
      </c>
      <c r="F2963" s="2" t="s">
        <v>34</v>
      </c>
      <c r="G2963" s="2" t="s">
        <v>26</v>
      </c>
      <c r="H2963" s="3">
        <v>31352</v>
      </c>
      <c r="I2963" s="2">
        <v>1985</v>
      </c>
      <c r="J2963" s="2">
        <v>1999</v>
      </c>
      <c r="K2963" s="3">
        <v>43677</v>
      </c>
      <c r="L2963" s="2">
        <v>0</v>
      </c>
      <c r="M2963" s="2" t="s">
        <v>28</v>
      </c>
      <c r="N2963" s="2">
        <v>56</v>
      </c>
      <c r="O2963" s="2">
        <v>22.44</v>
      </c>
      <c r="P2963" s="2">
        <v>56.19</v>
      </c>
      <c r="Q2963" s="2">
        <v>86.18</v>
      </c>
      <c r="R2963" s="2">
        <v>190.5</v>
      </c>
      <c r="S2963" s="2">
        <v>190.5</v>
      </c>
      <c r="T2963" s="2">
        <v>23.75</v>
      </c>
      <c r="U2963" s="2">
        <v>1018</v>
      </c>
      <c r="V2963" s="2" t="s">
        <v>28</v>
      </c>
      <c r="X2963" s="2"/>
      <c r="Y2963" s="2"/>
    </row>
    <row r="2964" spans="1:26" x14ac:dyDescent="0.25">
      <c r="A2964">
        <v>2963</v>
      </c>
      <c r="B2964" t="s">
        <v>843</v>
      </c>
      <c r="C2964" s="1">
        <v>19804</v>
      </c>
      <c r="D2964" t="s">
        <v>23</v>
      </c>
      <c r="E2964" s="2" t="s">
        <v>1363</v>
      </c>
      <c r="F2964" s="2" t="s">
        <v>34</v>
      </c>
      <c r="G2964" s="2" t="s">
        <v>30</v>
      </c>
      <c r="H2964" s="3">
        <v>28065</v>
      </c>
      <c r="I2964" s="2">
        <v>1976</v>
      </c>
      <c r="J2964" s="2">
        <v>1990</v>
      </c>
      <c r="K2964" s="3">
        <v>43677</v>
      </c>
      <c r="L2964" s="2">
        <v>0</v>
      </c>
      <c r="M2964" s="2" t="s">
        <v>28</v>
      </c>
      <c r="N2964" s="2">
        <v>65</v>
      </c>
      <c r="O2964" s="2">
        <v>22.62</v>
      </c>
      <c r="P2964" s="2">
        <v>65.36</v>
      </c>
      <c r="Q2964" s="2">
        <v>81.650000000000006</v>
      </c>
      <c r="R2964" s="2">
        <v>190.5</v>
      </c>
      <c r="S2964" s="2">
        <v>190.5</v>
      </c>
      <c r="T2964" s="2">
        <v>22.5</v>
      </c>
      <c r="U2964" s="2">
        <v>438</v>
      </c>
      <c r="V2964" s="2" t="s">
        <v>28</v>
      </c>
      <c r="X2964" s="2"/>
      <c r="Y2964" s="2"/>
    </row>
    <row r="2965" spans="1:26" x14ac:dyDescent="0.25">
      <c r="A2965">
        <v>2964</v>
      </c>
      <c r="B2965" t="s">
        <v>2980</v>
      </c>
      <c r="C2965" s="1">
        <v>21488</v>
      </c>
      <c r="D2965" t="s">
        <v>23</v>
      </c>
      <c r="E2965" s="2" t="s">
        <v>1363</v>
      </c>
      <c r="F2965" s="2" t="s">
        <v>34</v>
      </c>
      <c r="G2965" s="2" t="s">
        <v>26</v>
      </c>
      <c r="H2965" s="3">
        <v>29526</v>
      </c>
      <c r="I2965" s="2">
        <v>1980</v>
      </c>
      <c r="J2965" s="2">
        <v>1983</v>
      </c>
      <c r="K2965" s="3">
        <v>43677</v>
      </c>
      <c r="L2965" s="2">
        <v>0</v>
      </c>
      <c r="M2965" s="2" t="s">
        <v>28</v>
      </c>
      <c r="N2965" s="2">
        <v>60</v>
      </c>
      <c r="O2965" s="2">
        <v>22.01</v>
      </c>
      <c r="P2965" s="2">
        <v>60.75</v>
      </c>
      <c r="Q2965" s="2">
        <v>88.45</v>
      </c>
      <c r="R2965" s="2">
        <v>190.5</v>
      </c>
      <c r="S2965" s="2">
        <v>190.5</v>
      </c>
      <c r="T2965" s="2">
        <v>24.37</v>
      </c>
      <c r="U2965" s="2">
        <v>201</v>
      </c>
      <c r="V2965" s="2" t="s">
        <v>28</v>
      </c>
      <c r="X2965" s="2"/>
      <c r="Y2965" s="2"/>
    </row>
    <row r="2966" spans="1:26" x14ac:dyDescent="0.25">
      <c r="A2966">
        <v>2965</v>
      </c>
      <c r="B2966" t="s">
        <v>2981</v>
      </c>
      <c r="C2966" s="1">
        <v>19084</v>
      </c>
      <c r="D2966" t="s">
        <v>23</v>
      </c>
      <c r="E2966" s="2" t="s">
        <v>1363</v>
      </c>
      <c r="F2966" s="2" t="s">
        <v>34</v>
      </c>
      <c r="G2966" s="2" t="s">
        <v>26</v>
      </c>
      <c r="H2966" s="3">
        <v>27334</v>
      </c>
      <c r="I2966" s="2">
        <v>1974</v>
      </c>
      <c r="J2966" s="2">
        <v>1976</v>
      </c>
      <c r="K2966" s="3">
        <v>43677</v>
      </c>
      <c r="L2966" s="2">
        <v>0</v>
      </c>
      <c r="M2966" s="2" t="s">
        <v>28</v>
      </c>
      <c r="N2966" s="2">
        <v>67</v>
      </c>
      <c r="O2966" s="2">
        <v>22.59</v>
      </c>
      <c r="P2966" s="2">
        <v>67.33</v>
      </c>
      <c r="Q2966" s="2">
        <v>79.38</v>
      </c>
      <c r="R2966" s="2">
        <v>190.5</v>
      </c>
      <c r="S2966" s="2">
        <v>190.5</v>
      </c>
      <c r="T2966" s="2">
        <v>21.87</v>
      </c>
      <c r="U2966" s="2">
        <v>50</v>
      </c>
      <c r="V2966" s="2" t="s">
        <v>28</v>
      </c>
      <c r="X2966" s="2"/>
      <c r="Y2966" s="2"/>
    </row>
    <row r="2967" spans="1:26" x14ac:dyDescent="0.25">
      <c r="A2967">
        <v>2966</v>
      </c>
      <c r="B2967" t="s">
        <v>2982</v>
      </c>
      <c r="C2967" s="1">
        <v>31898</v>
      </c>
      <c r="D2967" t="s">
        <v>23</v>
      </c>
      <c r="E2967" s="2" t="s">
        <v>1363</v>
      </c>
      <c r="F2967" s="2" t="s">
        <v>34</v>
      </c>
      <c r="G2967" s="2" t="s">
        <v>26</v>
      </c>
      <c r="H2967" s="3">
        <v>40848</v>
      </c>
      <c r="I2967" s="2">
        <v>2011</v>
      </c>
      <c r="J2967" s="2">
        <v>2012</v>
      </c>
      <c r="K2967" s="3">
        <v>43677</v>
      </c>
      <c r="L2967" s="2">
        <v>0</v>
      </c>
      <c r="M2967" s="2" t="s">
        <v>28</v>
      </c>
      <c r="N2967" s="2">
        <v>32</v>
      </c>
      <c r="O2967" s="2">
        <v>24.5</v>
      </c>
      <c r="P2967" s="2">
        <v>32.25</v>
      </c>
      <c r="Q2967" s="2">
        <v>81.650000000000006</v>
      </c>
      <c r="R2967" s="2">
        <v>190.5</v>
      </c>
      <c r="S2967" s="2">
        <v>190.5</v>
      </c>
      <c r="T2967" s="2">
        <v>22.5</v>
      </c>
      <c r="U2967" s="2">
        <v>9</v>
      </c>
      <c r="V2967" s="2" t="s">
        <v>28</v>
      </c>
      <c r="X2967" s="2"/>
      <c r="Y2967" s="2"/>
    </row>
    <row r="2968" spans="1:26" x14ac:dyDescent="0.25">
      <c r="A2968">
        <v>2967</v>
      </c>
      <c r="B2968" t="s">
        <v>2983</v>
      </c>
      <c r="C2968" s="1">
        <v>9980</v>
      </c>
      <c r="D2968" t="s">
        <v>23</v>
      </c>
      <c r="E2968" s="2" t="s">
        <v>169</v>
      </c>
      <c r="F2968" s="2" t="s">
        <v>34</v>
      </c>
      <c r="G2968" s="2" t="s">
        <v>30</v>
      </c>
      <c r="H2968" s="3">
        <v>19664</v>
      </c>
      <c r="I2968" s="2">
        <v>1953</v>
      </c>
      <c r="J2968" s="2">
        <v>1954</v>
      </c>
      <c r="K2968" s="3">
        <v>39898</v>
      </c>
      <c r="L2968" s="2">
        <v>1</v>
      </c>
      <c r="M2968" s="2" t="s">
        <v>27</v>
      </c>
      <c r="N2968" s="2">
        <v>81</v>
      </c>
      <c r="O2968" s="2">
        <v>26.51</v>
      </c>
      <c r="P2968" s="2">
        <v>81.91</v>
      </c>
      <c r="Q2968" s="2">
        <v>86.18</v>
      </c>
      <c r="R2968" s="2">
        <v>190.5</v>
      </c>
      <c r="S2968" s="2">
        <v>190.5</v>
      </c>
      <c r="T2968" s="2">
        <v>23.75</v>
      </c>
      <c r="U2968" s="2">
        <v>2</v>
      </c>
      <c r="V2968" s="2" t="s">
        <v>28</v>
      </c>
      <c r="W2968" s="2" t="s">
        <v>4384</v>
      </c>
      <c r="X2968" s="2" t="s">
        <v>4645</v>
      </c>
      <c r="Y2968" s="2" t="s">
        <v>4401</v>
      </c>
      <c r="Z2968" s="2" t="s">
        <v>4469</v>
      </c>
    </row>
    <row r="2969" spans="1:26" x14ac:dyDescent="0.25">
      <c r="A2969">
        <v>2968</v>
      </c>
      <c r="B2969" t="s">
        <v>2984</v>
      </c>
      <c r="C2969" s="1">
        <v>8397</v>
      </c>
      <c r="D2969" t="s">
        <v>23</v>
      </c>
      <c r="E2969" s="2" t="s">
        <v>280</v>
      </c>
      <c r="F2969" s="2" t="s">
        <v>34</v>
      </c>
      <c r="G2969" s="2" t="s">
        <v>30</v>
      </c>
      <c r="H2969" s="3">
        <v>18203</v>
      </c>
      <c r="I2969" s="2">
        <v>1949</v>
      </c>
      <c r="J2969" s="2">
        <v>1953</v>
      </c>
      <c r="K2969" s="3">
        <v>37104</v>
      </c>
      <c r="L2969" s="2">
        <v>1</v>
      </c>
      <c r="M2969" s="2" t="s">
        <v>27</v>
      </c>
      <c r="N2969" s="2">
        <v>78</v>
      </c>
      <c r="O2969" s="2">
        <v>26.85</v>
      </c>
      <c r="P2969" s="2">
        <v>78.599999999999994</v>
      </c>
      <c r="Q2969" s="2">
        <v>85.73</v>
      </c>
      <c r="R2969" s="2">
        <v>190.5</v>
      </c>
      <c r="S2969" s="2">
        <v>190.5</v>
      </c>
      <c r="T2969" s="2">
        <v>23.62</v>
      </c>
      <c r="U2969" s="2">
        <v>267</v>
      </c>
      <c r="V2969" s="2" t="s">
        <v>28</v>
      </c>
      <c r="W2969" s="2" t="s">
        <v>4384</v>
      </c>
      <c r="X2969" s="2" t="s">
        <v>4727</v>
      </c>
      <c r="Y2969" s="2" t="s">
        <v>4461</v>
      </c>
      <c r="Z2969" s="2" t="s">
        <v>4896</v>
      </c>
    </row>
    <row r="2970" spans="1:26" x14ac:dyDescent="0.25">
      <c r="A2970">
        <v>2969</v>
      </c>
      <c r="B2970" t="s">
        <v>2985</v>
      </c>
      <c r="C2970" s="1">
        <v>24045</v>
      </c>
      <c r="D2970" t="s">
        <v>23</v>
      </c>
      <c r="E2970" s="2" t="s">
        <v>1363</v>
      </c>
      <c r="F2970" s="2" t="s">
        <v>34</v>
      </c>
      <c r="G2970" s="2" t="s">
        <v>26</v>
      </c>
      <c r="H2970" s="3">
        <v>32448</v>
      </c>
      <c r="I2970" s="2">
        <v>1988</v>
      </c>
      <c r="J2970" s="2">
        <v>2001</v>
      </c>
      <c r="K2970" s="3">
        <v>43677</v>
      </c>
      <c r="L2970" s="2">
        <v>0</v>
      </c>
      <c r="M2970" s="2" t="s">
        <v>28</v>
      </c>
      <c r="N2970" s="2">
        <v>53</v>
      </c>
      <c r="O2970" s="2">
        <v>23.01</v>
      </c>
      <c r="P2970" s="2">
        <v>53.75</v>
      </c>
      <c r="Q2970" s="2">
        <v>86.18</v>
      </c>
      <c r="R2970" s="2">
        <v>190.5</v>
      </c>
      <c r="S2970" s="2">
        <v>190.5</v>
      </c>
      <c r="T2970" s="2">
        <v>23.75</v>
      </c>
      <c r="U2970" s="2">
        <v>604</v>
      </c>
      <c r="V2970" s="2" t="s">
        <v>28</v>
      </c>
      <c r="X2970" s="2"/>
      <c r="Y2970" s="2"/>
    </row>
    <row r="2971" spans="1:26" x14ac:dyDescent="0.25">
      <c r="A2971">
        <v>2970</v>
      </c>
      <c r="B2971" t="s">
        <v>2986</v>
      </c>
      <c r="C2971" s="1">
        <v>8470</v>
      </c>
      <c r="D2971" t="s">
        <v>23</v>
      </c>
      <c r="E2971" s="2" t="s">
        <v>280</v>
      </c>
      <c r="F2971" s="2" t="s">
        <v>34</v>
      </c>
      <c r="G2971" s="2" t="s">
        <v>30</v>
      </c>
      <c r="H2971" s="3">
        <v>17472</v>
      </c>
      <c r="I2971" s="2">
        <v>1947</v>
      </c>
      <c r="J2971" s="2">
        <v>1949</v>
      </c>
      <c r="K2971" s="3">
        <v>41442</v>
      </c>
      <c r="L2971" s="2">
        <v>1</v>
      </c>
      <c r="M2971" s="2" t="s">
        <v>27</v>
      </c>
      <c r="N2971" s="2">
        <v>90</v>
      </c>
      <c r="O2971" s="2">
        <v>24.65</v>
      </c>
      <c r="P2971" s="2">
        <v>90.27</v>
      </c>
      <c r="Q2971" s="2">
        <v>89.81</v>
      </c>
      <c r="R2971" s="2">
        <v>190.5</v>
      </c>
      <c r="S2971" s="2">
        <v>190.5</v>
      </c>
      <c r="T2971" s="2">
        <v>24.75</v>
      </c>
      <c r="U2971" s="2">
        <v>99</v>
      </c>
      <c r="V2971" s="2" t="s">
        <v>28</v>
      </c>
      <c r="W2971" s="2" t="s">
        <v>4399</v>
      </c>
      <c r="X2971" s="2" t="s">
        <v>4645</v>
      </c>
      <c r="Y2971" s="2" t="s">
        <v>4401</v>
      </c>
      <c r="Z2971" s="2" t="s">
        <v>4469</v>
      </c>
    </row>
    <row r="2972" spans="1:26" x14ac:dyDescent="0.25">
      <c r="A2972">
        <v>2971</v>
      </c>
      <c r="B2972" t="s">
        <v>2987</v>
      </c>
      <c r="C2972" s="1">
        <v>12348</v>
      </c>
      <c r="D2972" t="s">
        <v>23</v>
      </c>
      <c r="E2972" s="2" t="s">
        <v>1363</v>
      </c>
      <c r="F2972" s="2" t="s">
        <v>34</v>
      </c>
      <c r="G2972" s="2" t="s">
        <v>30</v>
      </c>
      <c r="H2972" s="3">
        <v>22586</v>
      </c>
      <c r="I2972" s="2">
        <v>1961</v>
      </c>
      <c r="J2972" s="2">
        <v>1962</v>
      </c>
      <c r="K2972" s="3">
        <v>43677</v>
      </c>
      <c r="L2972" s="2">
        <v>0</v>
      </c>
      <c r="M2972" s="2" t="s">
        <v>28</v>
      </c>
      <c r="N2972" s="2">
        <v>85</v>
      </c>
      <c r="O2972" s="2">
        <v>28.03</v>
      </c>
      <c r="P2972" s="2">
        <v>85.77</v>
      </c>
      <c r="Q2972" s="2">
        <v>90.72</v>
      </c>
      <c r="R2972" s="2">
        <v>190.5</v>
      </c>
      <c r="S2972" s="2">
        <v>190.5</v>
      </c>
      <c r="T2972" s="2">
        <v>25</v>
      </c>
      <c r="U2972" s="2">
        <v>1</v>
      </c>
      <c r="V2972" s="2" t="s">
        <v>28</v>
      </c>
      <c r="X2972" s="2"/>
      <c r="Y2972" s="2"/>
    </row>
    <row r="2973" spans="1:26" x14ac:dyDescent="0.25">
      <c r="A2973">
        <v>2972</v>
      </c>
      <c r="B2973" t="s">
        <v>2988</v>
      </c>
      <c r="C2973" s="1">
        <v>31346</v>
      </c>
      <c r="D2973" t="s">
        <v>23</v>
      </c>
      <c r="E2973" s="2" t="s">
        <v>1363</v>
      </c>
      <c r="F2973" s="2" t="s">
        <v>34</v>
      </c>
      <c r="G2973" s="2" t="s">
        <v>26</v>
      </c>
      <c r="H2973" s="3">
        <v>38657</v>
      </c>
      <c r="I2973" s="2">
        <v>2005</v>
      </c>
      <c r="J2973" s="2">
        <v>2017</v>
      </c>
      <c r="K2973" s="3">
        <v>43677</v>
      </c>
      <c r="L2973" s="2">
        <v>0</v>
      </c>
      <c r="M2973" s="2" t="s">
        <v>28</v>
      </c>
      <c r="N2973" s="2">
        <v>33</v>
      </c>
      <c r="O2973" s="2">
        <v>20.02</v>
      </c>
      <c r="P2973" s="2">
        <v>33.76</v>
      </c>
      <c r="Q2973" s="2">
        <v>83.91</v>
      </c>
      <c r="R2973" s="2">
        <v>190.5</v>
      </c>
      <c r="S2973" s="2">
        <v>190.5</v>
      </c>
      <c r="T2973" s="2">
        <v>23.12</v>
      </c>
      <c r="U2973" s="2">
        <v>667</v>
      </c>
      <c r="V2973" s="2" t="s">
        <v>28</v>
      </c>
      <c r="X2973" s="2"/>
      <c r="Y2973" s="2"/>
    </row>
    <row r="2974" spans="1:26" x14ac:dyDescent="0.25">
      <c r="A2974">
        <v>2973</v>
      </c>
      <c r="B2974" t="s">
        <v>2989</v>
      </c>
      <c r="C2974" s="1">
        <v>24664</v>
      </c>
      <c r="D2974" t="s">
        <v>23</v>
      </c>
      <c r="E2974" s="2" t="s">
        <v>1363</v>
      </c>
      <c r="F2974" s="2" t="s">
        <v>34</v>
      </c>
      <c r="G2974" s="2" t="s">
        <v>26</v>
      </c>
      <c r="H2974" s="3">
        <v>33178</v>
      </c>
      <c r="I2974" s="2">
        <v>1990</v>
      </c>
      <c r="J2974" s="2">
        <v>1992</v>
      </c>
      <c r="K2974" s="3">
        <v>43677</v>
      </c>
      <c r="L2974" s="2">
        <v>0</v>
      </c>
      <c r="M2974" s="2" t="s">
        <v>28</v>
      </c>
      <c r="N2974" s="2">
        <v>52</v>
      </c>
      <c r="O2974" s="2">
        <v>23.31</v>
      </c>
      <c r="P2974" s="2">
        <v>52.05</v>
      </c>
      <c r="Q2974" s="2">
        <v>79.38</v>
      </c>
      <c r="R2974" s="2">
        <v>190.5</v>
      </c>
      <c r="S2974" s="2">
        <v>190.5</v>
      </c>
      <c r="T2974" s="2">
        <v>21.87</v>
      </c>
      <c r="U2974" s="2">
        <v>151</v>
      </c>
      <c r="V2974" s="2" t="s">
        <v>28</v>
      </c>
      <c r="X2974" s="2"/>
      <c r="Y2974" s="2"/>
    </row>
    <row r="2975" spans="1:26" x14ac:dyDescent="0.25">
      <c r="A2975">
        <v>2974</v>
      </c>
      <c r="B2975" t="s">
        <v>2990</v>
      </c>
      <c r="C2975" s="1">
        <v>11900</v>
      </c>
      <c r="D2975" t="s">
        <v>23</v>
      </c>
      <c r="E2975" s="2" t="s">
        <v>169</v>
      </c>
      <c r="F2975" s="2" t="s">
        <v>34</v>
      </c>
      <c r="G2975" s="2" t="s">
        <v>30</v>
      </c>
      <c r="H2975" s="3">
        <v>21125</v>
      </c>
      <c r="I2975" s="2">
        <v>1957</v>
      </c>
      <c r="J2975" s="2">
        <v>1958</v>
      </c>
      <c r="K2975" s="3">
        <v>39107</v>
      </c>
      <c r="L2975" s="2">
        <v>1</v>
      </c>
      <c r="M2975" s="2" t="s">
        <v>27</v>
      </c>
      <c r="N2975" s="2">
        <v>74</v>
      </c>
      <c r="O2975" s="2">
        <v>25.26</v>
      </c>
      <c r="P2975" s="2">
        <v>74.489999999999995</v>
      </c>
      <c r="Q2975" s="2">
        <v>99.79</v>
      </c>
      <c r="R2975" s="2">
        <v>190.5</v>
      </c>
      <c r="S2975" s="2">
        <v>190.5</v>
      </c>
      <c r="T2975" s="2">
        <v>27.5</v>
      </c>
      <c r="U2975" s="2">
        <v>18</v>
      </c>
      <c r="V2975" s="2" t="s">
        <v>28</v>
      </c>
      <c r="W2975" s="2" t="s">
        <v>4399</v>
      </c>
      <c r="X2975" s="2" t="s">
        <v>4645</v>
      </c>
      <c r="Y2975" s="2" t="s">
        <v>4401</v>
      </c>
      <c r="Z2975" s="2" t="s">
        <v>4469</v>
      </c>
    </row>
    <row r="2976" spans="1:26" x14ac:dyDescent="0.25">
      <c r="A2976">
        <v>2975</v>
      </c>
      <c r="B2976" t="s">
        <v>2991</v>
      </c>
      <c r="C2976" s="1">
        <v>25206</v>
      </c>
      <c r="D2976" t="s">
        <v>23</v>
      </c>
      <c r="E2976" s="2" t="s">
        <v>1363</v>
      </c>
      <c r="F2976" s="2" t="s">
        <v>25</v>
      </c>
      <c r="G2976" s="2" t="s">
        <v>30</v>
      </c>
      <c r="H2976" s="3">
        <v>35004</v>
      </c>
      <c r="I2976" s="2">
        <v>1995</v>
      </c>
      <c r="J2976" s="2">
        <v>1996</v>
      </c>
      <c r="K2976" s="3">
        <v>43677</v>
      </c>
      <c r="L2976" s="2">
        <v>0</v>
      </c>
      <c r="M2976" s="2" t="s">
        <v>28</v>
      </c>
      <c r="N2976" s="2">
        <v>50</v>
      </c>
      <c r="O2976" s="2">
        <v>26.83</v>
      </c>
      <c r="P2976" s="2">
        <v>50.57</v>
      </c>
      <c r="Q2976" s="2">
        <v>89.81</v>
      </c>
      <c r="R2976" s="2">
        <v>190.5</v>
      </c>
      <c r="S2976" s="2">
        <v>190.5</v>
      </c>
      <c r="T2976" s="2">
        <v>24.75</v>
      </c>
      <c r="U2976" s="2">
        <v>30</v>
      </c>
      <c r="V2976" s="2" t="s">
        <v>28</v>
      </c>
      <c r="X2976" s="2"/>
      <c r="Y2976" s="2"/>
    </row>
    <row r="2977" spans="1:26" x14ac:dyDescent="0.25">
      <c r="A2977">
        <v>2976</v>
      </c>
      <c r="B2977" t="s">
        <v>2992</v>
      </c>
      <c r="C2977" s="1">
        <v>30401</v>
      </c>
      <c r="D2977" t="s">
        <v>23</v>
      </c>
      <c r="E2977" s="2" t="s">
        <v>1363</v>
      </c>
      <c r="F2977" s="2" t="s">
        <v>34</v>
      </c>
      <c r="G2977" s="2" t="s">
        <v>26</v>
      </c>
      <c r="H2977" s="3">
        <v>38657</v>
      </c>
      <c r="I2977" s="2">
        <v>2005</v>
      </c>
      <c r="J2977" s="2">
        <v>2007</v>
      </c>
      <c r="K2977" s="3">
        <v>43677</v>
      </c>
      <c r="L2977" s="2">
        <v>0</v>
      </c>
      <c r="M2977" s="2" t="s">
        <v>28</v>
      </c>
      <c r="N2977" s="2">
        <v>36</v>
      </c>
      <c r="O2977" s="2">
        <v>22.6</v>
      </c>
      <c r="P2977" s="2">
        <v>36.35</v>
      </c>
      <c r="Q2977" s="2">
        <v>83.91</v>
      </c>
      <c r="R2977" s="2">
        <v>190.5</v>
      </c>
      <c r="S2977" s="2">
        <v>190.5</v>
      </c>
      <c r="T2977" s="2">
        <v>23.12</v>
      </c>
      <c r="U2977" s="2">
        <v>127</v>
      </c>
      <c r="V2977" s="2" t="s">
        <v>28</v>
      </c>
      <c r="X2977" s="2"/>
      <c r="Y2977" s="2"/>
    </row>
    <row r="2978" spans="1:26" x14ac:dyDescent="0.25">
      <c r="A2978">
        <v>2977</v>
      </c>
      <c r="B2978" t="s">
        <v>2993</v>
      </c>
      <c r="C2978" s="1">
        <v>7853</v>
      </c>
      <c r="D2978" t="s">
        <v>23</v>
      </c>
      <c r="E2978" s="2" t="s">
        <v>4374</v>
      </c>
      <c r="F2978" s="2" t="s">
        <v>34</v>
      </c>
      <c r="G2978" s="2" t="s">
        <v>30</v>
      </c>
      <c r="H2978" s="3">
        <v>17472</v>
      </c>
      <c r="I2978" s="2">
        <v>1947</v>
      </c>
      <c r="J2978" s="2">
        <v>1950</v>
      </c>
      <c r="K2978" s="3">
        <v>40959</v>
      </c>
      <c r="L2978" s="2">
        <v>1</v>
      </c>
      <c r="M2978" s="2" t="s">
        <v>27</v>
      </c>
      <c r="N2978" s="2">
        <v>90</v>
      </c>
      <c r="O2978" s="2">
        <v>26.34</v>
      </c>
      <c r="P2978" s="2">
        <v>90.64</v>
      </c>
      <c r="Q2978" s="2">
        <v>79.38</v>
      </c>
      <c r="R2978" s="2">
        <v>190.5</v>
      </c>
      <c r="S2978" s="2">
        <v>190.5</v>
      </c>
      <c r="T2978" s="2">
        <v>21.87</v>
      </c>
      <c r="U2978" s="2">
        <v>135</v>
      </c>
      <c r="V2978" s="2" t="s">
        <v>28</v>
      </c>
      <c r="X2978" s="2" t="s">
        <v>4645</v>
      </c>
      <c r="Y2978" s="2" t="s">
        <v>4401</v>
      </c>
      <c r="Z2978" s="2" t="s">
        <v>4469</v>
      </c>
    </row>
    <row r="2979" spans="1:26" x14ac:dyDescent="0.25">
      <c r="A2979">
        <v>2978</v>
      </c>
      <c r="B2979" t="s">
        <v>2994</v>
      </c>
      <c r="C2979" s="1">
        <v>7307</v>
      </c>
      <c r="D2979" t="s">
        <v>23</v>
      </c>
      <c r="E2979" s="2" t="s">
        <v>280</v>
      </c>
      <c r="F2979" s="2" t="s">
        <v>34</v>
      </c>
      <c r="G2979" s="2" t="s">
        <v>30</v>
      </c>
      <c r="H2979" s="3">
        <v>17107</v>
      </c>
      <c r="I2979" s="2">
        <v>1946</v>
      </c>
      <c r="J2979" s="2">
        <v>1950</v>
      </c>
      <c r="K2979" s="3">
        <v>27919</v>
      </c>
      <c r="L2979" s="2">
        <v>1</v>
      </c>
      <c r="M2979" s="2" t="s">
        <v>27</v>
      </c>
      <c r="N2979" s="2">
        <v>56</v>
      </c>
      <c r="O2979" s="2">
        <v>26.83</v>
      </c>
      <c r="P2979" s="2">
        <v>56.43</v>
      </c>
      <c r="Q2979" s="2">
        <v>86.18</v>
      </c>
      <c r="R2979" s="2">
        <v>190.5</v>
      </c>
      <c r="S2979" s="2">
        <v>190.5</v>
      </c>
      <c r="T2979" s="2">
        <v>23.75</v>
      </c>
      <c r="U2979" s="2">
        <v>221</v>
      </c>
      <c r="V2979" s="2" t="s">
        <v>28</v>
      </c>
      <c r="W2979" s="2" t="s">
        <v>4384</v>
      </c>
      <c r="X2979" s="2" t="s">
        <v>4657</v>
      </c>
      <c r="Y2979" s="2" t="s">
        <v>4386</v>
      </c>
      <c r="Z2979" s="2" t="s">
        <v>4896</v>
      </c>
    </row>
    <row r="2980" spans="1:26" x14ac:dyDescent="0.25">
      <c r="A2980">
        <v>2979</v>
      </c>
      <c r="B2980" t="s">
        <v>2995</v>
      </c>
      <c r="C2980" s="1">
        <v>11541</v>
      </c>
      <c r="D2980" t="s">
        <v>23</v>
      </c>
      <c r="E2980" s="2" t="s">
        <v>1363</v>
      </c>
      <c r="F2980" s="2" t="s">
        <v>34</v>
      </c>
      <c r="G2980" s="2" t="s">
        <v>30</v>
      </c>
      <c r="H2980" s="3">
        <v>20394</v>
      </c>
      <c r="I2980" s="2">
        <v>1955</v>
      </c>
      <c r="J2980" s="2">
        <v>1956</v>
      </c>
      <c r="K2980" s="3">
        <v>36553</v>
      </c>
      <c r="L2980" s="2">
        <v>1</v>
      </c>
      <c r="M2980" s="2" t="s">
        <v>27</v>
      </c>
      <c r="N2980" s="2">
        <v>68</v>
      </c>
      <c r="O2980" s="2">
        <v>24.24</v>
      </c>
      <c r="P2980" s="2">
        <v>68.48</v>
      </c>
      <c r="Q2980" s="2">
        <v>83.91</v>
      </c>
      <c r="R2980" s="2">
        <v>190.5</v>
      </c>
      <c r="S2980" s="2">
        <v>190.5</v>
      </c>
      <c r="T2980" s="2">
        <v>23.12</v>
      </c>
      <c r="U2980" s="2">
        <v>10</v>
      </c>
      <c r="V2980" s="2" t="s">
        <v>28</v>
      </c>
      <c r="W2980" s="2" t="s">
        <v>4414</v>
      </c>
      <c r="X2980" s="2" t="s">
        <v>4670</v>
      </c>
      <c r="Y2980" s="2" t="s">
        <v>4401</v>
      </c>
      <c r="Z2980" t="s">
        <v>4897</v>
      </c>
    </row>
    <row r="2981" spans="1:26" x14ac:dyDescent="0.25">
      <c r="A2981">
        <v>2980</v>
      </c>
      <c r="B2981" t="s">
        <v>2996</v>
      </c>
      <c r="C2981" s="1">
        <v>8075</v>
      </c>
      <c r="D2981" t="s">
        <v>23</v>
      </c>
      <c r="E2981" s="2" t="s">
        <v>169</v>
      </c>
      <c r="F2981" s="2" t="s">
        <v>34</v>
      </c>
      <c r="G2981" s="2" t="s">
        <v>30</v>
      </c>
      <c r="H2981" s="3">
        <v>17107</v>
      </c>
      <c r="I2981" s="2">
        <v>1946</v>
      </c>
      <c r="J2981" s="2">
        <v>1947</v>
      </c>
      <c r="K2981" s="3">
        <v>39831</v>
      </c>
      <c r="L2981" s="2">
        <v>1</v>
      </c>
      <c r="M2981" s="2" t="s">
        <v>27</v>
      </c>
      <c r="N2981" s="2">
        <v>86</v>
      </c>
      <c r="O2981" s="2">
        <v>24.73</v>
      </c>
      <c r="P2981" s="2">
        <v>86.94</v>
      </c>
      <c r="Q2981" s="2">
        <v>86.18</v>
      </c>
      <c r="R2981" s="2">
        <v>190.5</v>
      </c>
      <c r="S2981" s="2">
        <v>190.5</v>
      </c>
      <c r="T2981" s="2">
        <v>23.75</v>
      </c>
      <c r="U2981" s="2">
        <v>33</v>
      </c>
      <c r="V2981" s="2" t="s">
        <v>28</v>
      </c>
      <c r="X2981" s="2" t="s">
        <v>4645</v>
      </c>
      <c r="Y2981" s="2" t="s">
        <v>4401</v>
      </c>
      <c r="Z2981" s="2" t="s">
        <v>4469</v>
      </c>
    </row>
    <row r="2982" spans="1:26" x14ac:dyDescent="0.25">
      <c r="A2982">
        <v>2981</v>
      </c>
      <c r="B2982" t="s">
        <v>2997</v>
      </c>
      <c r="C2982" s="1">
        <v>30175</v>
      </c>
      <c r="D2982" t="s">
        <v>23</v>
      </c>
      <c r="E2982" s="2" t="s">
        <v>1363</v>
      </c>
      <c r="F2982" s="2" t="s">
        <v>34</v>
      </c>
      <c r="G2982" s="2" t="s">
        <v>26</v>
      </c>
      <c r="H2982" s="3">
        <v>38657</v>
      </c>
      <c r="I2982" s="2">
        <v>2005</v>
      </c>
      <c r="J2982" s="2">
        <v>2006</v>
      </c>
      <c r="K2982" s="3">
        <v>43677</v>
      </c>
      <c r="L2982" s="2">
        <v>0</v>
      </c>
      <c r="M2982" s="2" t="s">
        <v>28</v>
      </c>
      <c r="N2982" s="2">
        <v>36</v>
      </c>
      <c r="O2982" s="2">
        <v>23.22</v>
      </c>
      <c r="P2982" s="2">
        <v>36.97</v>
      </c>
      <c r="Q2982" s="2">
        <v>85.27</v>
      </c>
      <c r="R2982" s="2">
        <v>190.5</v>
      </c>
      <c r="S2982" s="2">
        <v>190.5</v>
      </c>
      <c r="T2982" s="2">
        <v>23.5</v>
      </c>
      <c r="U2982" s="2">
        <v>18</v>
      </c>
      <c r="V2982" s="2" t="s">
        <v>28</v>
      </c>
      <c r="X2982" s="2"/>
      <c r="Y2982" s="2"/>
    </row>
    <row r="2983" spans="1:26" x14ac:dyDescent="0.25">
      <c r="A2983">
        <v>2982</v>
      </c>
      <c r="B2983" t="s">
        <v>2998</v>
      </c>
      <c r="C2983" s="1">
        <v>12260</v>
      </c>
      <c r="D2983" t="s">
        <v>23</v>
      </c>
      <c r="E2983" s="2" t="s">
        <v>772</v>
      </c>
      <c r="F2983" s="2" t="s">
        <v>34</v>
      </c>
      <c r="G2983" s="2" t="s">
        <v>26</v>
      </c>
      <c r="H2983" s="3">
        <v>20394</v>
      </c>
      <c r="I2983" s="2">
        <v>1955</v>
      </c>
      <c r="J2983" s="2">
        <v>1960</v>
      </c>
      <c r="K2983" s="3">
        <v>37356</v>
      </c>
      <c r="L2983" s="2">
        <v>1</v>
      </c>
      <c r="M2983" s="2" t="s">
        <v>27</v>
      </c>
      <c r="N2983" s="2">
        <v>68</v>
      </c>
      <c r="O2983" s="2">
        <v>22.27</v>
      </c>
      <c r="P2983" s="2">
        <v>68.709999999999994</v>
      </c>
      <c r="Q2983" s="2">
        <v>85.73</v>
      </c>
      <c r="R2983" s="2">
        <v>190.5</v>
      </c>
      <c r="S2983" s="2">
        <v>190.5</v>
      </c>
      <c r="T2983" s="2">
        <v>23.62</v>
      </c>
      <c r="U2983" s="2">
        <v>292</v>
      </c>
      <c r="V2983" s="2" t="s">
        <v>28</v>
      </c>
      <c r="W2983" s="2" t="s">
        <v>4399</v>
      </c>
      <c r="X2983" s="2" t="s">
        <v>4645</v>
      </c>
      <c r="Y2983" s="2" t="s">
        <v>4401</v>
      </c>
      <c r="Z2983" s="2" t="s">
        <v>4469</v>
      </c>
    </row>
    <row r="2984" spans="1:26" x14ac:dyDescent="0.25">
      <c r="A2984">
        <v>2983</v>
      </c>
      <c r="B2984" t="s">
        <v>2999</v>
      </c>
      <c r="C2984" s="1">
        <v>21981</v>
      </c>
      <c r="D2984" t="s">
        <v>23</v>
      </c>
      <c r="E2984" s="2" t="s">
        <v>1363</v>
      </c>
      <c r="F2984" s="2" t="s">
        <v>34</v>
      </c>
      <c r="G2984" s="2" t="s">
        <v>26</v>
      </c>
      <c r="H2984" s="3">
        <v>30256</v>
      </c>
      <c r="I2984" s="2">
        <v>1982</v>
      </c>
      <c r="J2984" s="2">
        <v>1995</v>
      </c>
      <c r="K2984" s="3">
        <v>43677</v>
      </c>
      <c r="L2984" s="2">
        <v>0</v>
      </c>
      <c r="M2984" s="2" t="s">
        <v>28</v>
      </c>
      <c r="N2984" s="2">
        <v>59</v>
      </c>
      <c r="O2984" s="2">
        <v>22.66</v>
      </c>
      <c r="P2984" s="2">
        <v>59.4</v>
      </c>
      <c r="Q2984" s="2">
        <v>77.11</v>
      </c>
      <c r="R2984" s="2">
        <v>190.5</v>
      </c>
      <c r="S2984" s="2">
        <v>190.5</v>
      </c>
      <c r="T2984" s="2">
        <v>21.25</v>
      </c>
      <c r="U2984" s="2">
        <v>957</v>
      </c>
      <c r="V2984" s="2" t="s">
        <v>28</v>
      </c>
      <c r="X2984" s="2"/>
      <c r="Y2984" s="2"/>
    </row>
    <row r="2985" spans="1:26" x14ac:dyDescent="0.25">
      <c r="A2985">
        <v>2984</v>
      </c>
      <c r="B2985" t="s">
        <v>3000</v>
      </c>
      <c r="C2985" s="1">
        <v>14354</v>
      </c>
      <c r="D2985" t="s">
        <v>23</v>
      </c>
      <c r="E2985" s="2" t="s">
        <v>169</v>
      </c>
      <c r="F2985" s="2" t="s">
        <v>34</v>
      </c>
      <c r="G2985" s="2" t="s">
        <v>30</v>
      </c>
      <c r="H2985" s="3">
        <v>22951</v>
      </c>
      <c r="I2985" s="2">
        <v>1962</v>
      </c>
      <c r="J2985" s="2">
        <v>1963</v>
      </c>
      <c r="K2985" s="3">
        <v>43677</v>
      </c>
      <c r="L2985" s="2">
        <v>0</v>
      </c>
      <c r="M2985" s="2" t="s">
        <v>28</v>
      </c>
      <c r="N2985" s="2">
        <v>80</v>
      </c>
      <c r="O2985" s="2">
        <v>23.54</v>
      </c>
      <c r="P2985" s="2">
        <v>80.28</v>
      </c>
      <c r="Q2985" s="2">
        <v>77.11</v>
      </c>
      <c r="R2985" s="2">
        <v>190.5</v>
      </c>
      <c r="S2985" s="2">
        <v>190.5</v>
      </c>
      <c r="T2985" s="2">
        <v>21.25</v>
      </c>
      <c r="U2985" s="2">
        <v>11</v>
      </c>
      <c r="V2985" s="2" t="s">
        <v>28</v>
      </c>
      <c r="X2985" s="2"/>
      <c r="Y2985" s="2"/>
    </row>
    <row r="2986" spans="1:26" x14ac:dyDescent="0.25">
      <c r="A2986">
        <v>2985</v>
      </c>
      <c r="B2986" t="s">
        <v>3001</v>
      </c>
      <c r="C2986" s="1">
        <v>16921</v>
      </c>
      <c r="D2986" t="s">
        <v>23</v>
      </c>
      <c r="E2986" s="2" t="s">
        <v>1363</v>
      </c>
      <c r="F2986" s="2" t="s">
        <v>34</v>
      </c>
      <c r="G2986" s="2" t="s">
        <v>26</v>
      </c>
      <c r="H2986" s="3">
        <v>25873</v>
      </c>
      <c r="I2986" s="2">
        <v>1970</v>
      </c>
      <c r="J2986" s="2">
        <v>1972</v>
      </c>
      <c r="K2986" s="3">
        <v>35204</v>
      </c>
      <c r="L2986" s="2">
        <v>1</v>
      </c>
      <c r="M2986" s="2" t="s">
        <v>27</v>
      </c>
      <c r="N2986" s="2">
        <v>50</v>
      </c>
      <c r="O2986" s="2">
        <v>24.51</v>
      </c>
      <c r="P2986" s="2">
        <v>50.06</v>
      </c>
      <c r="Q2986" s="2">
        <v>81.650000000000006</v>
      </c>
      <c r="R2986" s="2">
        <v>190.5</v>
      </c>
      <c r="S2986" s="2">
        <v>190.5</v>
      </c>
      <c r="T2986" s="2">
        <v>22.5</v>
      </c>
      <c r="U2986" s="2">
        <v>31</v>
      </c>
      <c r="V2986" s="2" t="s">
        <v>28</v>
      </c>
      <c r="W2986" s="2" t="s">
        <v>4395</v>
      </c>
      <c r="X2986" s="2" t="s">
        <v>4728</v>
      </c>
      <c r="Y2986" s="2" t="s">
        <v>4421</v>
      </c>
      <c r="Z2986" s="2" t="s">
        <v>4435</v>
      </c>
    </row>
    <row r="2987" spans="1:26" x14ac:dyDescent="0.25">
      <c r="A2987">
        <v>2986</v>
      </c>
      <c r="B2987" t="s">
        <v>3002</v>
      </c>
      <c r="C2987" s="1">
        <v>28177</v>
      </c>
      <c r="D2987" t="s">
        <v>23</v>
      </c>
      <c r="E2987" s="2" t="s">
        <v>1363</v>
      </c>
      <c r="F2987" s="2" t="s">
        <v>34</v>
      </c>
      <c r="G2987" s="2" t="s">
        <v>26</v>
      </c>
      <c r="H2987" s="3">
        <v>36465</v>
      </c>
      <c r="I2987" s="2">
        <v>1999</v>
      </c>
      <c r="J2987" s="2">
        <v>2008</v>
      </c>
      <c r="K2987" s="3">
        <v>43677</v>
      </c>
      <c r="L2987" s="2">
        <v>0</v>
      </c>
      <c r="M2987" s="2" t="s">
        <v>28</v>
      </c>
      <c r="N2987" s="2">
        <v>42</v>
      </c>
      <c r="O2987" s="2">
        <v>22.69</v>
      </c>
      <c r="P2987" s="2">
        <v>42.44</v>
      </c>
      <c r="Q2987" s="2">
        <v>88.45</v>
      </c>
      <c r="R2987" s="2">
        <v>190.5</v>
      </c>
      <c r="S2987" s="2">
        <v>190.5</v>
      </c>
      <c r="T2987" s="2">
        <v>24.37</v>
      </c>
      <c r="U2987" s="2">
        <v>576</v>
      </c>
      <c r="V2987" s="2" t="s">
        <v>28</v>
      </c>
      <c r="X2987" s="2"/>
      <c r="Y2987" s="2"/>
    </row>
    <row r="2988" spans="1:26" x14ac:dyDescent="0.25">
      <c r="A2988">
        <v>2987</v>
      </c>
      <c r="B2988" t="s">
        <v>3003</v>
      </c>
      <c r="C2988" s="1">
        <v>16271</v>
      </c>
      <c r="D2988" t="s">
        <v>23</v>
      </c>
      <c r="E2988" s="2" t="s">
        <v>1363</v>
      </c>
      <c r="F2988" s="2" t="s">
        <v>34</v>
      </c>
      <c r="G2988" s="2" t="s">
        <v>26</v>
      </c>
      <c r="H2988" s="3">
        <v>27699</v>
      </c>
      <c r="I2988" s="2">
        <v>1975</v>
      </c>
      <c r="J2988" s="2">
        <v>1976</v>
      </c>
      <c r="K2988" s="3">
        <v>43677</v>
      </c>
      <c r="L2988" s="2">
        <v>0</v>
      </c>
      <c r="M2988" s="2" t="s">
        <v>28</v>
      </c>
      <c r="N2988" s="2">
        <v>75</v>
      </c>
      <c r="O2988" s="2">
        <v>31.29</v>
      </c>
      <c r="P2988" s="2">
        <v>75.03</v>
      </c>
      <c r="Q2988" s="2">
        <v>83.91</v>
      </c>
      <c r="R2988" s="2">
        <v>190.5</v>
      </c>
      <c r="S2988" s="2">
        <v>190.5</v>
      </c>
      <c r="T2988" s="2">
        <v>23.12</v>
      </c>
      <c r="U2988" s="2">
        <v>64</v>
      </c>
      <c r="V2988" s="2" t="s">
        <v>28</v>
      </c>
      <c r="X2988" s="2"/>
      <c r="Y2988" s="2"/>
    </row>
    <row r="2989" spans="1:26" x14ac:dyDescent="0.25">
      <c r="A2989">
        <v>2988</v>
      </c>
      <c r="B2989" t="s">
        <v>3004</v>
      </c>
      <c r="C2989" s="1">
        <v>18257</v>
      </c>
      <c r="D2989" t="s">
        <v>23</v>
      </c>
      <c r="E2989" s="2" t="s">
        <v>1363</v>
      </c>
      <c r="F2989" s="2" t="s">
        <v>34</v>
      </c>
      <c r="G2989" s="2" t="s">
        <v>30</v>
      </c>
      <c r="H2989" s="3">
        <v>26969</v>
      </c>
      <c r="I2989" s="2">
        <v>1973</v>
      </c>
      <c r="J2989" s="2">
        <v>1975</v>
      </c>
      <c r="K2989" s="3">
        <v>43677</v>
      </c>
      <c r="L2989" s="2">
        <v>0</v>
      </c>
      <c r="M2989" s="2" t="s">
        <v>28</v>
      </c>
      <c r="N2989" s="2">
        <v>69</v>
      </c>
      <c r="O2989" s="2">
        <v>23.85</v>
      </c>
      <c r="P2989" s="2">
        <v>69.599999999999994</v>
      </c>
      <c r="Q2989" s="2">
        <v>83.91</v>
      </c>
      <c r="R2989" s="2">
        <v>190.5</v>
      </c>
      <c r="S2989" s="2">
        <v>190.5</v>
      </c>
      <c r="T2989" s="2">
        <v>23.12</v>
      </c>
      <c r="U2989" s="2">
        <v>111</v>
      </c>
      <c r="V2989" s="2" t="s">
        <v>28</v>
      </c>
      <c r="X2989" s="2"/>
      <c r="Y2989" s="2"/>
    </row>
    <row r="2990" spans="1:26" x14ac:dyDescent="0.25">
      <c r="A2990">
        <v>2989</v>
      </c>
      <c r="B2990" t="s">
        <v>3005</v>
      </c>
      <c r="C2990" s="1">
        <v>23894</v>
      </c>
      <c r="D2990" t="s">
        <v>23</v>
      </c>
      <c r="E2990" s="2" t="s">
        <v>1363</v>
      </c>
      <c r="F2990" s="2" t="s">
        <v>34</v>
      </c>
      <c r="G2990" s="2" t="s">
        <v>26</v>
      </c>
      <c r="H2990" s="3">
        <v>32448</v>
      </c>
      <c r="I2990" s="2">
        <v>1988</v>
      </c>
      <c r="J2990" s="2">
        <v>1995</v>
      </c>
      <c r="K2990" s="3">
        <v>43677</v>
      </c>
      <c r="L2990" s="2">
        <v>0</v>
      </c>
      <c r="M2990" s="2" t="s">
        <v>28</v>
      </c>
      <c r="N2990" s="2">
        <v>54</v>
      </c>
      <c r="O2990" s="2">
        <v>23.42</v>
      </c>
      <c r="P2990" s="2">
        <v>54.16</v>
      </c>
      <c r="Q2990" s="2">
        <v>88.45</v>
      </c>
      <c r="R2990" s="2">
        <v>190.5</v>
      </c>
      <c r="S2990" s="2">
        <v>190.5</v>
      </c>
      <c r="T2990" s="2">
        <v>24.37</v>
      </c>
      <c r="U2990" s="2">
        <v>80</v>
      </c>
      <c r="V2990" s="2" t="s">
        <v>28</v>
      </c>
      <c r="X2990" s="2"/>
      <c r="Y2990" s="2"/>
    </row>
    <row r="2991" spans="1:26" x14ac:dyDescent="0.25">
      <c r="A2991">
        <v>2990</v>
      </c>
      <c r="B2991" t="s">
        <v>3006</v>
      </c>
      <c r="C2991" s="1">
        <v>29284</v>
      </c>
      <c r="D2991" t="s">
        <v>23</v>
      </c>
      <c r="E2991" s="2" t="s">
        <v>1363</v>
      </c>
      <c r="F2991" s="2" t="s">
        <v>25</v>
      </c>
      <c r="G2991" s="2" t="s">
        <v>43</v>
      </c>
      <c r="H2991" s="3">
        <v>37926</v>
      </c>
      <c r="I2991" s="2">
        <v>2003</v>
      </c>
      <c r="J2991" s="2">
        <v>2005</v>
      </c>
      <c r="K2991" s="3">
        <v>43677</v>
      </c>
      <c r="L2991" s="2">
        <v>0</v>
      </c>
      <c r="M2991" s="2" t="s">
        <v>28</v>
      </c>
      <c r="N2991" s="2">
        <v>39</v>
      </c>
      <c r="O2991" s="2">
        <v>23.66</v>
      </c>
      <c r="P2991" s="2">
        <v>39.409999999999997</v>
      </c>
      <c r="Q2991" s="2">
        <v>99.79</v>
      </c>
      <c r="R2991" s="2">
        <v>190.5</v>
      </c>
      <c r="S2991" s="2">
        <v>190.5</v>
      </c>
      <c r="T2991" s="2">
        <v>27.5</v>
      </c>
      <c r="U2991" s="2">
        <v>10</v>
      </c>
      <c r="V2991" s="2" t="s">
        <v>27</v>
      </c>
      <c r="X2991" s="2"/>
      <c r="Y2991" s="2"/>
    </row>
    <row r="2992" spans="1:26" x14ac:dyDescent="0.25">
      <c r="A2992">
        <v>2991</v>
      </c>
      <c r="B2992" t="s">
        <v>3007</v>
      </c>
      <c r="C2992" s="1">
        <v>8662</v>
      </c>
      <c r="D2992" t="s">
        <v>23</v>
      </c>
      <c r="E2992" s="2" t="s">
        <v>169</v>
      </c>
      <c r="F2992" s="2" t="s">
        <v>34</v>
      </c>
      <c r="G2992" s="2" t="s">
        <v>30</v>
      </c>
      <c r="H2992" s="3">
        <v>17838</v>
      </c>
      <c r="I2992" s="2">
        <v>1948</v>
      </c>
      <c r="J2992" s="2">
        <v>1949</v>
      </c>
      <c r="K2992" s="3">
        <v>38640</v>
      </c>
      <c r="L2992" s="2">
        <v>1</v>
      </c>
      <c r="M2992" s="2" t="s">
        <v>27</v>
      </c>
      <c r="N2992" s="2">
        <v>82</v>
      </c>
      <c r="O2992" s="2">
        <v>25.12</v>
      </c>
      <c r="P2992" s="2">
        <v>82.08</v>
      </c>
      <c r="Q2992" s="2">
        <v>88.45</v>
      </c>
      <c r="R2992" s="2">
        <v>190.5</v>
      </c>
      <c r="S2992" s="2">
        <v>190.5</v>
      </c>
      <c r="T2992" s="2">
        <v>24.37</v>
      </c>
      <c r="U2992" s="2">
        <v>50</v>
      </c>
      <c r="V2992" s="2" t="s">
        <v>28</v>
      </c>
      <c r="W2992" s="2" t="s">
        <v>4399</v>
      </c>
      <c r="X2992" s="2" t="s">
        <v>4729</v>
      </c>
      <c r="Y2992" s="2" t="s">
        <v>4401</v>
      </c>
      <c r="Z2992" t="s">
        <v>4897</v>
      </c>
    </row>
    <row r="2993" spans="1:26" x14ac:dyDescent="0.25">
      <c r="A2993">
        <v>2992</v>
      </c>
      <c r="B2993" t="s">
        <v>3008</v>
      </c>
      <c r="C2993" s="1">
        <v>11991</v>
      </c>
      <c r="D2993" t="s">
        <v>23</v>
      </c>
      <c r="E2993" s="2" t="s">
        <v>772</v>
      </c>
      <c r="F2993" s="2" t="s">
        <v>34</v>
      </c>
      <c r="G2993" s="2" t="s">
        <v>30</v>
      </c>
      <c r="H2993" s="3">
        <v>20394</v>
      </c>
      <c r="I2993" s="2">
        <v>1955</v>
      </c>
      <c r="J2993" s="2">
        <v>1961</v>
      </c>
      <c r="K2993" s="3">
        <v>43677</v>
      </c>
      <c r="L2993" s="2">
        <v>0</v>
      </c>
      <c r="M2993" s="2" t="s">
        <v>28</v>
      </c>
      <c r="N2993" s="2">
        <v>86</v>
      </c>
      <c r="O2993" s="2">
        <v>23.01</v>
      </c>
      <c r="P2993" s="2">
        <v>86.75</v>
      </c>
      <c r="Q2993" s="2">
        <v>90.72</v>
      </c>
      <c r="R2993" s="2">
        <v>190.5</v>
      </c>
      <c r="S2993" s="2">
        <v>190.5</v>
      </c>
      <c r="T2993" s="2">
        <v>25</v>
      </c>
      <c r="U2993" s="2">
        <v>421</v>
      </c>
      <c r="V2993" s="2" t="s">
        <v>28</v>
      </c>
      <c r="X2993" s="2" t="s">
        <v>4645</v>
      </c>
      <c r="Y2993" s="2" t="s">
        <v>4401</v>
      </c>
    </row>
    <row r="2994" spans="1:26" x14ac:dyDescent="0.25">
      <c r="A2994">
        <v>2993</v>
      </c>
      <c r="B2994" t="s">
        <v>3009</v>
      </c>
      <c r="C2994" s="1">
        <v>17198</v>
      </c>
      <c r="D2994" t="s">
        <v>23</v>
      </c>
      <c r="E2994" s="2" t="s">
        <v>1363</v>
      </c>
      <c r="F2994" s="2" t="s">
        <v>34</v>
      </c>
      <c r="G2994" s="2" t="s">
        <v>26</v>
      </c>
      <c r="H2994" s="3">
        <v>25508</v>
      </c>
      <c r="I2994" s="2">
        <v>1969</v>
      </c>
      <c r="J2994" s="2">
        <v>1974</v>
      </c>
      <c r="K2994" s="3">
        <v>43677</v>
      </c>
      <c r="L2994" s="2">
        <v>0</v>
      </c>
      <c r="M2994" s="2" t="s">
        <v>28</v>
      </c>
      <c r="N2994" s="2">
        <v>72</v>
      </c>
      <c r="O2994" s="2">
        <v>22.75</v>
      </c>
      <c r="P2994" s="2">
        <v>72.5</v>
      </c>
      <c r="Q2994" s="2">
        <v>83.91</v>
      </c>
      <c r="R2994" s="2">
        <v>190.5</v>
      </c>
      <c r="S2994" s="2">
        <v>190.5</v>
      </c>
      <c r="T2994" s="2">
        <v>23.12</v>
      </c>
      <c r="U2994" s="2">
        <v>339</v>
      </c>
      <c r="V2994" s="2" t="s">
        <v>28</v>
      </c>
      <c r="X2994" s="2"/>
      <c r="Y2994" s="2"/>
    </row>
    <row r="2995" spans="1:26" x14ac:dyDescent="0.25">
      <c r="A2995">
        <v>2994</v>
      </c>
      <c r="B2995" t="s">
        <v>3010</v>
      </c>
      <c r="C2995" s="1">
        <v>14975</v>
      </c>
      <c r="D2995" t="s">
        <v>23</v>
      </c>
      <c r="E2995" s="2" t="s">
        <v>1363</v>
      </c>
      <c r="F2995" s="2" t="s">
        <v>34</v>
      </c>
      <c r="G2995" s="2" t="s">
        <v>30</v>
      </c>
      <c r="H2995" s="3">
        <v>23316</v>
      </c>
      <c r="I2995" s="2">
        <v>1963</v>
      </c>
      <c r="J2995" s="2">
        <v>1964</v>
      </c>
      <c r="K2995" s="3">
        <v>43677</v>
      </c>
      <c r="L2995" s="2">
        <v>0</v>
      </c>
      <c r="M2995" s="2" t="s">
        <v>28</v>
      </c>
      <c r="N2995" s="2">
        <v>78</v>
      </c>
      <c r="O2995" s="2">
        <v>22.84</v>
      </c>
      <c r="P2995" s="2">
        <v>78.58</v>
      </c>
      <c r="Q2995" s="2">
        <v>81.650000000000006</v>
      </c>
      <c r="R2995" s="2">
        <v>190.5</v>
      </c>
      <c r="S2995" s="2">
        <v>190.5</v>
      </c>
      <c r="T2995" s="2">
        <v>22.5</v>
      </c>
      <c r="U2995" s="2">
        <v>9</v>
      </c>
      <c r="V2995" s="2" t="s">
        <v>28</v>
      </c>
      <c r="X2995" s="2"/>
      <c r="Y2995" s="2"/>
    </row>
    <row r="2996" spans="1:26" x14ac:dyDescent="0.25">
      <c r="A2996">
        <v>2995</v>
      </c>
      <c r="B2996" t="s">
        <v>3011</v>
      </c>
      <c r="C2996" s="1">
        <v>16927</v>
      </c>
      <c r="D2996" t="s">
        <v>23</v>
      </c>
      <c r="E2996" s="2" t="s">
        <v>772</v>
      </c>
      <c r="F2996" s="2" t="s">
        <v>34</v>
      </c>
      <c r="G2996" s="2" t="s">
        <v>26</v>
      </c>
      <c r="H2996" s="3">
        <v>25508</v>
      </c>
      <c r="I2996" s="2">
        <v>1969</v>
      </c>
      <c r="J2996" s="2">
        <v>1977</v>
      </c>
      <c r="K2996" s="3">
        <v>38458</v>
      </c>
      <c r="L2996" s="2">
        <v>1</v>
      </c>
      <c r="M2996" s="2" t="s">
        <v>27</v>
      </c>
      <c r="N2996" s="2">
        <v>58</v>
      </c>
      <c r="O2996" s="2">
        <v>23.49</v>
      </c>
      <c r="P2996" s="2">
        <v>58.95</v>
      </c>
      <c r="Q2996" s="2">
        <v>86.18</v>
      </c>
      <c r="R2996" s="2">
        <v>190.5</v>
      </c>
      <c r="S2996" s="2">
        <v>190.5</v>
      </c>
      <c r="T2996" s="2">
        <v>23.75</v>
      </c>
      <c r="U2996" s="2">
        <v>578</v>
      </c>
      <c r="V2996" s="2" t="s">
        <v>28</v>
      </c>
      <c r="W2996" s="2" t="s">
        <v>4384</v>
      </c>
      <c r="X2996" s="2" t="s">
        <v>4657</v>
      </c>
      <c r="Y2996" s="2" t="s">
        <v>4386</v>
      </c>
      <c r="Z2996" s="2" t="s">
        <v>4896</v>
      </c>
    </row>
    <row r="2997" spans="1:26" x14ac:dyDescent="0.25">
      <c r="A2997">
        <v>2996</v>
      </c>
      <c r="B2997" t="s">
        <v>3012</v>
      </c>
      <c r="C2997" s="1">
        <v>30410</v>
      </c>
      <c r="D2997" t="s">
        <v>23</v>
      </c>
      <c r="E2997" s="2" t="s">
        <v>1363</v>
      </c>
      <c r="F2997" s="2" t="s">
        <v>25</v>
      </c>
      <c r="G2997" s="2" t="s">
        <v>26</v>
      </c>
      <c r="H2997" s="3">
        <v>38292</v>
      </c>
      <c r="I2997" s="2">
        <v>2004</v>
      </c>
      <c r="J2997" s="2">
        <v>2015</v>
      </c>
      <c r="K2997" s="3">
        <v>43677</v>
      </c>
      <c r="L2997" s="2">
        <v>0</v>
      </c>
      <c r="M2997" s="2" t="s">
        <v>28</v>
      </c>
      <c r="N2997" s="2">
        <v>36</v>
      </c>
      <c r="O2997" s="2">
        <v>21.58</v>
      </c>
      <c r="P2997" s="2">
        <v>36.32</v>
      </c>
      <c r="Q2997" s="2">
        <v>90.72</v>
      </c>
      <c r="R2997" s="2">
        <v>190.5</v>
      </c>
      <c r="S2997" s="2">
        <v>190.5</v>
      </c>
      <c r="T2997" s="2">
        <v>25</v>
      </c>
      <c r="U2997" s="2">
        <v>742</v>
      </c>
      <c r="V2997" s="2" t="s">
        <v>28</v>
      </c>
      <c r="X2997" s="2"/>
      <c r="Y2997" s="2"/>
    </row>
    <row r="2998" spans="1:26" x14ac:dyDescent="0.25">
      <c r="A2998">
        <v>2997</v>
      </c>
      <c r="B2998" t="s">
        <v>3013</v>
      </c>
      <c r="C2998" s="1">
        <v>22821</v>
      </c>
      <c r="D2998" t="s">
        <v>23</v>
      </c>
      <c r="E2998" s="2" t="s">
        <v>1363</v>
      </c>
      <c r="F2998" s="2" t="s">
        <v>34</v>
      </c>
      <c r="G2998" s="2" t="s">
        <v>26</v>
      </c>
      <c r="H2998" s="3">
        <v>30987</v>
      </c>
      <c r="I2998" s="2">
        <v>1984</v>
      </c>
      <c r="J2998" s="2">
        <v>1988</v>
      </c>
      <c r="K2998" s="3">
        <v>43677</v>
      </c>
      <c r="L2998" s="2">
        <v>0</v>
      </c>
      <c r="M2998" s="2" t="s">
        <v>28</v>
      </c>
      <c r="N2998" s="2">
        <v>57</v>
      </c>
      <c r="O2998" s="2">
        <v>22.36</v>
      </c>
      <c r="P2998" s="2">
        <v>57.1</v>
      </c>
      <c r="Q2998" s="2">
        <v>83.91</v>
      </c>
      <c r="R2998" s="2">
        <v>190.5</v>
      </c>
      <c r="S2998" s="2">
        <v>190.5</v>
      </c>
      <c r="T2998" s="2">
        <v>23.12</v>
      </c>
      <c r="U2998" s="2">
        <v>201</v>
      </c>
      <c r="V2998" s="2" t="s">
        <v>28</v>
      </c>
      <c r="X2998" s="2"/>
      <c r="Y2998" s="2"/>
    </row>
    <row r="2999" spans="1:26" x14ac:dyDescent="0.25">
      <c r="A2999">
        <v>2998</v>
      </c>
      <c r="B2999" t="s">
        <v>3014</v>
      </c>
      <c r="C2999" s="1">
        <v>9960</v>
      </c>
      <c r="D2999" t="s">
        <v>23</v>
      </c>
      <c r="E2999" s="2" t="s">
        <v>169</v>
      </c>
      <c r="F2999" s="2" t="s">
        <v>34</v>
      </c>
      <c r="G2999" s="2" t="s">
        <v>26</v>
      </c>
      <c r="H2999" s="3">
        <v>18203</v>
      </c>
      <c r="I2999" s="2">
        <v>1949</v>
      </c>
      <c r="J2999" s="2">
        <v>1950</v>
      </c>
      <c r="K2999" s="3">
        <v>37562</v>
      </c>
      <c r="L2999" s="2">
        <v>1</v>
      </c>
      <c r="M2999" s="2" t="s">
        <v>27</v>
      </c>
      <c r="N2999" s="2">
        <v>75</v>
      </c>
      <c r="O2999" s="2">
        <v>22.57</v>
      </c>
      <c r="P2999" s="2">
        <v>75.569999999999993</v>
      </c>
      <c r="Q2999" s="2">
        <v>83.91</v>
      </c>
      <c r="R2999" s="2">
        <v>190.5</v>
      </c>
      <c r="S2999" s="2">
        <v>190.5</v>
      </c>
      <c r="T2999" s="2">
        <v>23.12</v>
      </c>
      <c r="U2999" s="2">
        <v>4</v>
      </c>
      <c r="V2999" s="2" t="s">
        <v>28</v>
      </c>
      <c r="W2999" s="2" t="s">
        <v>4399</v>
      </c>
      <c r="X2999" s="2" t="s">
        <v>4645</v>
      </c>
      <c r="Y2999" s="2" t="s">
        <v>4401</v>
      </c>
      <c r="Z2999" s="2" t="s">
        <v>4469</v>
      </c>
    </row>
    <row r="3000" spans="1:26" x14ac:dyDescent="0.25">
      <c r="A3000">
        <v>2999</v>
      </c>
      <c r="B3000" t="s">
        <v>3015</v>
      </c>
      <c r="C3000" s="1">
        <v>32484</v>
      </c>
      <c r="D3000" t="s">
        <v>23</v>
      </c>
      <c r="E3000" s="2" t="s">
        <v>1363</v>
      </c>
      <c r="F3000" s="2" t="s">
        <v>34</v>
      </c>
      <c r="G3000" s="2" t="s">
        <v>26</v>
      </c>
      <c r="H3000" s="3">
        <v>40848</v>
      </c>
      <c r="I3000" s="2">
        <v>2011</v>
      </c>
      <c r="J3000" s="2">
        <v>2016</v>
      </c>
      <c r="K3000" s="3">
        <v>43677</v>
      </c>
      <c r="L3000" s="2">
        <v>0</v>
      </c>
      <c r="M3000" s="2" t="s">
        <v>28</v>
      </c>
      <c r="N3000" s="2">
        <v>30</v>
      </c>
      <c r="O3000" s="2">
        <v>22.9</v>
      </c>
      <c r="P3000" s="2">
        <v>30.64</v>
      </c>
      <c r="Q3000" s="2">
        <v>90.72</v>
      </c>
      <c r="R3000" s="2">
        <v>190.5</v>
      </c>
      <c r="S3000" s="2">
        <v>190.5</v>
      </c>
      <c r="T3000" s="2">
        <v>25</v>
      </c>
      <c r="U3000" s="2">
        <v>41</v>
      </c>
      <c r="V3000" s="2" t="s">
        <v>28</v>
      </c>
      <c r="X3000" s="2"/>
      <c r="Y3000" s="2"/>
    </row>
    <row r="3001" spans="1:26" x14ac:dyDescent="0.25">
      <c r="A3001">
        <v>3000</v>
      </c>
      <c r="B3001" t="s">
        <v>3016</v>
      </c>
      <c r="C3001" s="1">
        <v>22581</v>
      </c>
      <c r="D3001" t="s">
        <v>23</v>
      </c>
      <c r="E3001" s="2" t="s">
        <v>1363</v>
      </c>
      <c r="F3001" s="2" t="s">
        <v>25</v>
      </c>
      <c r="G3001" s="2" t="s">
        <v>26</v>
      </c>
      <c r="H3001" s="3">
        <v>30621</v>
      </c>
      <c r="I3001" s="2">
        <v>1983</v>
      </c>
      <c r="J3001" s="2">
        <v>1987</v>
      </c>
      <c r="K3001" s="3">
        <v>43677</v>
      </c>
      <c r="L3001" s="2">
        <v>0</v>
      </c>
      <c r="M3001" s="2" t="s">
        <v>28</v>
      </c>
      <c r="N3001" s="2">
        <v>57</v>
      </c>
      <c r="O3001" s="2">
        <v>22.01</v>
      </c>
      <c r="P3001" s="2">
        <v>57.76</v>
      </c>
      <c r="Q3001" s="2">
        <v>86.18</v>
      </c>
      <c r="R3001" s="2">
        <v>190.5</v>
      </c>
      <c r="S3001" s="2">
        <v>190.5</v>
      </c>
      <c r="T3001" s="2">
        <v>23.75</v>
      </c>
      <c r="U3001" s="2">
        <v>80</v>
      </c>
      <c r="V3001" s="2" t="s">
        <v>28</v>
      </c>
      <c r="X3001" s="2"/>
      <c r="Y3001" s="2"/>
    </row>
    <row r="3002" spans="1:26" x14ac:dyDescent="0.25">
      <c r="A3002">
        <v>3001</v>
      </c>
      <c r="B3002" t="s">
        <v>3017</v>
      </c>
      <c r="C3002" s="1">
        <v>10002</v>
      </c>
      <c r="D3002" t="s">
        <v>23</v>
      </c>
      <c r="E3002" s="2" t="s">
        <v>169</v>
      </c>
      <c r="F3002" s="2" t="s">
        <v>34</v>
      </c>
      <c r="G3002" s="2" t="s">
        <v>30</v>
      </c>
      <c r="H3002" s="3">
        <v>18203</v>
      </c>
      <c r="I3002" s="2">
        <v>1949</v>
      </c>
      <c r="J3002" s="2">
        <v>1951</v>
      </c>
      <c r="K3002" s="3">
        <v>43677</v>
      </c>
      <c r="L3002" s="2">
        <v>0</v>
      </c>
      <c r="M3002" s="2" t="s">
        <v>28</v>
      </c>
      <c r="N3002" s="2">
        <v>92</v>
      </c>
      <c r="O3002" s="2">
        <v>22.45</v>
      </c>
      <c r="P3002" s="2">
        <v>92.2</v>
      </c>
      <c r="Q3002" s="2">
        <v>88.45</v>
      </c>
      <c r="R3002" s="2">
        <v>190.5</v>
      </c>
      <c r="S3002" s="2">
        <v>190.5</v>
      </c>
      <c r="T3002" s="2">
        <v>24.37</v>
      </c>
      <c r="U3002" s="2">
        <v>96</v>
      </c>
      <c r="V3002" s="2" t="s">
        <v>28</v>
      </c>
      <c r="X3002" s="2"/>
      <c r="Y3002" s="2"/>
    </row>
    <row r="3003" spans="1:26" x14ac:dyDescent="0.25">
      <c r="A3003">
        <v>3002</v>
      </c>
      <c r="B3003" t="s">
        <v>3018</v>
      </c>
      <c r="C3003" s="1">
        <v>23853</v>
      </c>
      <c r="D3003" t="s">
        <v>23</v>
      </c>
      <c r="E3003" s="2" t="s">
        <v>1363</v>
      </c>
      <c r="F3003" s="2" t="s">
        <v>34</v>
      </c>
      <c r="G3003" s="2" t="s">
        <v>26</v>
      </c>
      <c r="H3003" s="3">
        <v>32448</v>
      </c>
      <c r="I3003" s="2">
        <v>1988</v>
      </c>
      <c r="J3003" s="2">
        <v>2001</v>
      </c>
      <c r="K3003" s="3">
        <v>43677</v>
      </c>
      <c r="L3003" s="2">
        <v>0</v>
      </c>
      <c r="M3003" s="2" t="s">
        <v>28</v>
      </c>
      <c r="N3003" s="2">
        <v>54</v>
      </c>
      <c r="O3003" s="2">
        <v>23.53</v>
      </c>
      <c r="P3003" s="2">
        <v>54.28</v>
      </c>
      <c r="Q3003" s="2">
        <v>83.91</v>
      </c>
      <c r="R3003" s="2">
        <v>190.5</v>
      </c>
      <c r="S3003" s="2">
        <v>190.5</v>
      </c>
      <c r="T3003" s="2">
        <v>23.12</v>
      </c>
      <c r="U3003" s="2">
        <v>552</v>
      </c>
      <c r="V3003" s="2" t="s">
        <v>28</v>
      </c>
      <c r="X3003" s="2"/>
      <c r="Y3003" s="2"/>
    </row>
    <row r="3004" spans="1:26" x14ac:dyDescent="0.25">
      <c r="A3004">
        <v>3003</v>
      </c>
      <c r="B3004" t="s">
        <v>3019</v>
      </c>
      <c r="C3004" s="1">
        <v>22651</v>
      </c>
      <c r="D3004" t="s">
        <v>23</v>
      </c>
      <c r="E3004" s="2" t="s">
        <v>1363</v>
      </c>
      <c r="F3004" s="2" t="s">
        <v>34</v>
      </c>
      <c r="G3004" s="2" t="s">
        <v>26</v>
      </c>
      <c r="H3004" s="3">
        <v>30987</v>
      </c>
      <c r="I3004" s="2">
        <v>1984</v>
      </c>
      <c r="J3004" s="2">
        <v>1985</v>
      </c>
      <c r="K3004" s="3">
        <v>43677</v>
      </c>
      <c r="L3004" s="2">
        <v>0</v>
      </c>
      <c r="M3004" s="2" t="s">
        <v>28</v>
      </c>
      <c r="N3004" s="2">
        <v>57</v>
      </c>
      <c r="O3004" s="2">
        <v>22.82</v>
      </c>
      <c r="P3004" s="2">
        <v>57.57</v>
      </c>
      <c r="Q3004" s="2">
        <v>90.72</v>
      </c>
      <c r="R3004" s="2">
        <v>190.5</v>
      </c>
      <c r="S3004" s="2">
        <v>190.5</v>
      </c>
      <c r="T3004" s="2">
        <v>25</v>
      </c>
      <c r="U3004" s="2">
        <v>4</v>
      </c>
      <c r="V3004" s="2" t="s">
        <v>28</v>
      </c>
      <c r="X3004" s="2"/>
      <c r="Y3004" s="2"/>
    </row>
    <row r="3005" spans="1:26" x14ac:dyDescent="0.25">
      <c r="A3005">
        <v>3004</v>
      </c>
      <c r="B3005" t="s">
        <v>3020</v>
      </c>
      <c r="C3005" s="1">
        <v>27664</v>
      </c>
      <c r="D3005" t="s">
        <v>23</v>
      </c>
      <c r="E3005" s="2" t="s">
        <v>1363</v>
      </c>
      <c r="F3005" s="2" t="s">
        <v>34</v>
      </c>
      <c r="G3005" s="2" t="s">
        <v>26</v>
      </c>
      <c r="H3005" s="3">
        <v>35735</v>
      </c>
      <c r="I3005" s="2">
        <v>1997</v>
      </c>
      <c r="J3005" s="2">
        <v>1999</v>
      </c>
      <c r="K3005" s="3">
        <v>43677</v>
      </c>
      <c r="L3005" s="2">
        <v>0</v>
      </c>
      <c r="M3005" s="2" t="s">
        <v>28</v>
      </c>
      <c r="N3005" s="2">
        <v>43</v>
      </c>
      <c r="O3005" s="2">
        <v>22.1</v>
      </c>
      <c r="P3005" s="2">
        <v>43.84</v>
      </c>
      <c r="Q3005" s="2">
        <v>95.25</v>
      </c>
      <c r="R3005" s="2">
        <v>190.5</v>
      </c>
      <c r="S3005" s="2">
        <v>190.5</v>
      </c>
      <c r="T3005" s="2">
        <v>26.25</v>
      </c>
      <c r="U3005" s="2">
        <v>60</v>
      </c>
      <c r="V3005" s="2" t="s">
        <v>28</v>
      </c>
      <c r="X3005" s="2"/>
      <c r="Y3005" s="2"/>
    </row>
    <row r="3006" spans="1:26" x14ac:dyDescent="0.25">
      <c r="A3006">
        <v>3005</v>
      </c>
      <c r="B3006" t="s">
        <v>3021</v>
      </c>
      <c r="C3006" s="1">
        <v>33367</v>
      </c>
      <c r="D3006" t="s">
        <v>23</v>
      </c>
      <c r="E3006" s="2" t="s">
        <v>1363</v>
      </c>
      <c r="F3006" s="2" t="s">
        <v>34</v>
      </c>
      <c r="G3006" s="2" t="s">
        <v>43</v>
      </c>
      <c r="H3006" s="3">
        <v>41944</v>
      </c>
      <c r="I3006" s="2">
        <v>2014</v>
      </c>
      <c r="J3006" s="2">
        <v>2016</v>
      </c>
      <c r="K3006" s="3">
        <v>43677</v>
      </c>
      <c r="L3006" s="2">
        <v>0</v>
      </c>
      <c r="M3006" s="2" t="s">
        <v>28</v>
      </c>
      <c r="N3006" s="2">
        <v>28</v>
      </c>
      <c r="O3006" s="2">
        <v>23.48</v>
      </c>
      <c r="P3006" s="2">
        <v>28.23</v>
      </c>
      <c r="Q3006" s="2">
        <v>83.91</v>
      </c>
      <c r="R3006" s="2">
        <v>190.5</v>
      </c>
      <c r="S3006" s="2">
        <v>190.5</v>
      </c>
      <c r="T3006" s="2">
        <v>23.12</v>
      </c>
      <c r="U3006" s="2">
        <v>31</v>
      </c>
      <c r="V3006" s="2" t="s">
        <v>28</v>
      </c>
      <c r="X3006" s="2"/>
      <c r="Y3006" s="2"/>
    </row>
    <row r="3007" spans="1:26" x14ac:dyDescent="0.25">
      <c r="A3007">
        <v>3006</v>
      </c>
      <c r="B3007" t="s">
        <v>3022</v>
      </c>
      <c r="C3007" s="1">
        <v>28960</v>
      </c>
      <c r="D3007" t="s">
        <v>23</v>
      </c>
      <c r="E3007" s="2" t="s">
        <v>1363</v>
      </c>
      <c r="F3007" s="2" t="s">
        <v>34</v>
      </c>
      <c r="G3007" s="2" t="s">
        <v>26</v>
      </c>
      <c r="H3007" s="3">
        <v>38657</v>
      </c>
      <c r="I3007" s="2">
        <v>2005</v>
      </c>
      <c r="J3007" s="2">
        <v>2006</v>
      </c>
      <c r="K3007" s="3">
        <v>43677</v>
      </c>
      <c r="L3007" s="2">
        <v>0</v>
      </c>
      <c r="M3007" s="2" t="s">
        <v>28</v>
      </c>
      <c r="N3007" s="2">
        <v>40</v>
      </c>
      <c r="O3007" s="2">
        <v>26.55</v>
      </c>
      <c r="P3007" s="2">
        <v>40.29</v>
      </c>
      <c r="Q3007" s="2">
        <v>81.650000000000006</v>
      </c>
      <c r="R3007" s="2">
        <v>190.5</v>
      </c>
      <c r="S3007" s="2">
        <v>190.5</v>
      </c>
      <c r="T3007" s="2">
        <v>22.5</v>
      </c>
      <c r="U3007" s="2">
        <v>12</v>
      </c>
      <c r="V3007" s="2" t="s">
        <v>28</v>
      </c>
      <c r="X3007" s="2" t="s">
        <v>4730</v>
      </c>
      <c r="Y3007" s="2" t="s">
        <v>4731</v>
      </c>
    </row>
    <row r="3008" spans="1:26" x14ac:dyDescent="0.25">
      <c r="A3008">
        <v>3007</v>
      </c>
      <c r="B3008" t="s">
        <v>2386</v>
      </c>
      <c r="C3008" s="1">
        <v>5794</v>
      </c>
      <c r="D3008" t="s">
        <v>23</v>
      </c>
      <c r="E3008" s="2" t="s">
        <v>169</v>
      </c>
      <c r="F3008" s="2" t="s">
        <v>34</v>
      </c>
      <c r="G3008" s="2" t="s">
        <v>30</v>
      </c>
      <c r="H3008" s="3">
        <v>17107</v>
      </c>
      <c r="I3008" s="2">
        <v>1946</v>
      </c>
      <c r="J3008" s="2">
        <v>1947</v>
      </c>
      <c r="K3008" s="3">
        <v>34312</v>
      </c>
      <c r="L3008" s="2">
        <v>1</v>
      </c>
      <c r="M3008" s="2" t="s">
        <v>27</v>
      </c>
      <c r="N3008" s="2">
        <v>78</v>
      </c>
      <c r="O3008" s="2">
        <v>30.97</v>
      </c>
      <c r="P3008" s="2">
        <v>78.08</v>
      </c>
      <c r="Q3008" s="2">
        <v>88.45</v>
      </c>
      <c r="R3008" s="2">
        <v>190.5</v>
      </c>
      <c r="S3008" s="2">
        <v>190.5</v>
      </c>
      <c r="T3008" s="2">
        <v>24.37</v>
      </c>
      <c r="U3008" s="2">
        <v>47</v>
      </c>
      <c r="V3008" s="2" t="s">
        <v>28</v>
      </c>
      <c r="X3008" s="2" t="s">
        <v>4732</v>
      </c>
      <c r="Y3008" s="2" t="s">
        <v>4733</v>
      </c>
      <c r="Z3008" s="2" t="s">
        <v>4902</v>
      </c>
    </row>
    <row r="3009" spans="1:26" x14ac:dyDescent="0.25">
      <c r="A3009">
        <v>3008</v>
      </c>
      <c r="B3009" t="s">
        <v>3023</v>
      </c>
      <c r="C3009" s="1">
        <v>32504</v>
      </c>
      <c r="D3009" t="s">
        <v>23</v>
      </c>
      <c r="E3009" s="2" t="s">
        <v>1363</v>
      </c>
      <c r="F3009" s="2" t="s">
        <v>25</v>
      </c>
      <c r="G3009" s="2" t="s">
        <v>43</v>
      </c>
      <c r="H3009" s="3">
        <v>41579</v>
      </c>
      <c r="I3009" s="2">
        <v>2013</v>
      </c>
      <c r="J3009" s="2">
        <v>2016</v>
      </c>
      <c r="K3009" s="3">
        <v>43677</v>
      </c>
      <c r="L3009" s="2">
        <v>0</v>
      </c>
      <c r="M3009" s="2" t="s">
        <v>28</v>
      </c>
      <c r="N3009" s="2">
        <v>30</v>
      </c>
      <c r="O3009" s="2">
        <v>24.85</v>
      </c>
      <c r="P3009" s="2">
        <v>30.59</v>
      </c>
      <c r="Q3009" s="2">
        <v>86.64</v>
      </c>
      <c r="R3009" s="2">
        <v>190.5</v>
      </c>
      <c r="S3009" s="2">
        <v>190.5</v>
      </c>
      <c r="T3009" s="2">
        <v>23.87</v>
      </c>
      <c r="U3009" s="2">
        <v>32</v>
      </c>
      <c r="V3009" s="2" t="s">
        <v>28</v>
      </c>
      <c r="X3009" s="2"/>
      <c r="Y3009" s="2"/>
    </row>
    <row r="3010" spans="1:26" x14ac:dyDescent="0.25">
      <c r="A3010">
        <v>3009</v>
      </c>
      <c r="B3010" t="s">
        <v>3024</v>
      </c>
      <c r="C3010" s="1">
        <v>24140</v>
      </c>
      <c r="D3010" t="s">
        <v>23</v>
      </c>
      <c r="E3010" s="2" t="s">
        <v>1363</v>
      </c>
      <c r="F3010" s="2" t="s">
        <v>34</v>
      </c>
      <c r="G3010" s="2" t="s">
        <v>30</v>
      </c>
      <c r="H3010" s="3">
        <v>32813</v>
      </c>
      <c r="I3010" s="2">
        <v>1989</v>
      </c>
      <c r="J3010" s="2">
        <v>1991</v>
      </c>
      <c r="K3010" s="3">
        <v>43677</v>
      </c>
      <c r="L3010" s="2">
        <v>0</v>
      </c>
      <c r="M3010" s="2" t="s">
        <v>28</v>
      </c>
      <c r="N3010" s="2">
        <v>53</v>
      </c>
      <c r="O3010" s="2">
        <v>23.75</v>
      </c>
      <c r="P3010" s="2">
        <v>53.49</v>
      </c>
      <c r="Q3010" s="2">
        <v>81.650000000000006</v>
      </c>
      <c r="R3010" s="2">
        <v>190.5</v>
      </c>
      <c r="S3010" s="2">
        <v>190.5</v>
      </c>
      <c r="T3010" s="2">
        <v>22.5</v>
      </c>
      <c r="U3010" s="2">
        <v>50</v>
      </c>
      <c r="V3010" s="2" t="s">
        <v>28</v>
      </c>
      <c r="X3010" s="2"/>
      <c r="Y3010" s="2"/>
    </row>
    <row r="3011" spans="1:26" x14ac:dyDescent="0.25">
      <c r="A3011">
        <v>3010</v>
      </c>
      <c r="B3011" t="s">
        <v>3025</v>
      </c>
      <c r="C3011" s="1">
        <v>32134</v>
      </c>
      <c r="D3011" t="s">
        <v>23</v>
      </c>
      <c r="E3011" s="2" t="s">
        <v>1363</v>
      </c>
      <c r="F3011" s="2" t="s">
        <v>34</v>
      </c>
      <c r="G3011" s="2" t="s">
        <v>30</v>
      </c>
      <c r="H3011" s="3">
        <v>41214</v>
      </c>
      <c r="I3011" s="2">
        <v>2012</v>
      </c>
      <c r="J3011" s="2">
        <v>2013</v>
      </c>
      <c r="K3011" s="3">
        <v>43677</v>
      </c>
      <c r="L3011" s="2">
        <v>0</v>
      </c>
      <c r="M3011" s="2" t="s">
        <v>28</v>
      </c>
      <c r="N3011" s="2">
        <v>31</v>
      </c>
      <c r="O3011" s="2">
        <v>24.86</v>
      </c>
      <c r="P3011" s="2">
        <v>31.6</v>
      </c>
      <c r="Q3011" s="2">
        <v>92.08</v>
      </c>
      <c r="R3011" s="2">
        <v>190.5</v>
      </c>
      <c r="S3011" s="2">
        <v>190.5</v>
      </c>
      <c r="T3011" s="2">
        <v>25.37</v>
      </c>
      <c r="U3011" s="2">
        <v>28</v>
      </c>
      <c r="V3011" s="2" t="s">
        <v>28</v>
      </c>
      <c r="X3011" s="2"/>
      <c r="Y3011" s="2"/>
    </row>
    <row r="3012" spans="1:26" x14ac:dyDescent="0.25">
      <c r="A3012">
        <v>3011</v>
      </c>
      <c r="B3012" t="s">
        <v>3026</v>
      </c>
      <c r="C3012" s="1">
        <v>12277</v>
      </c>
      <c r="D3012" t="s">
        <v>23</v>
      </c>
      <c r="E3012" s="2" t="s">
        <v>1363</v>
      </c>
      <c r="F3012" s="2" t="s">
        <v>25</v>
      </c>
      <c r="G3012" s="2" t="s">
        <v>30</v>
      </c>
      <c r="H3012" s="3">
        <v>20394</v>
      </c>
      <c r="I3012" s="2">
        <v>1955</v>
      </c>
      <c r="J3012" s="2">
        <v>1956</v>
      </c>
      <c r="K3012" s="3">
        <v>43677</v>
      </c>
      <c r="L3012" s="2">
        <v>0</v>
      </c>
      <c r="M3012" s="2" t="s">
        <v>28</v>
      </c>
      <c r="N3012" s="2">
        <v>85</v>
      </c>
      <c r="O3012" s="2">
        <v>22.22</v>
      </c>
      <c r="P3012" s="2">
        <v>85.97</v>
      </c>
      <c r="Q3012" s="2">
        <v>86.18</v>
      </c>
      <c r="R3012" s="2">
        <v>190.5</v>
      </c>
      <c r="S3012" s="2">
        <v>190.5</v>
      </c>
      <c r="T3012" s="2">
        <v>23.75</v>
      </c>
      <c r="U3012" s="2">
        <v>41</v>
      </c>
      <c r="V3012" s="2" t="s">
        <v>28</v>
      </c>
      <c r="X3012" s="2"/>
      <c r="Y3012" s="2"/>
    </row>
    <row r="3013" spans="1:26" x14ac:dyDescent="0.25">
      <c r="A3013">
        <v>3012</v>
      </c>
      <c r="B3013" t="s">
        <v>3027</v>
      </c>
      <c r="C3013" s="1">
        <v>30374</v>
      </c>
      <c r="D3013" t="s">
        <v>23</v>
      </c>
      <c r="E3013" s="2" t="s">
        <v>1363</v>
      </c>
      <c r="F3013" s="2" t="s">
        <v>34</v>
      </c>
      <c r="G3013" s="2" t="s">
        <v>26</v>
      </c>
      <c r="H3013" s="3">
        <v>38292</v>
      </c>
      <c r="I3013" s="2">
        <v>2004</v>
      </c>
      <c r="J3013" s="2">
        <v>2019</v>
      </c>
      <c r="K3013" s="3">
        <v>43677</v>
      </c>
      <c r="L3013" s="2">
        <v>0</v>
      </c>
      <c r="M3013" s="2" t="s">
        <v>28</v>
      </c>
      <c r="N3013" s="2">
        <v>36</v>
      </c>
      <c r="O3013" s="2">
        <v>21.68</v>
      </c>
      <c r="P3013" s="2">
        <v>36.42</v>
      </c>
      <c r="Q3013" s="2">
        <v>87.09</v>
      </c>
      <c r="R3013" s="2">
        <v>190.5</v>
      </c>
      <c r="S3013" s="2">
        <v>190.5</v>
      </c>
      <c r="T3013" s="2">
        <v>24</v>
      </c>
      <c r="U3013" s="2">
        <v>706</v>
      </c>
      <c r="V3013" s="2" t="s">
        <v>28</v>
      </c>
      <c r="X3013" s="2"/>
      <c r="Y3013" s="2"/>
    </row>
    <row r="3014" spans="1:26" x14ac:dyDescent="0.25">
      <c r="A3014">
        <v>3013</v>
      </c>
      <c r="B3014" t="s">
        <v>3028</v>
      </c>
      <c r="C3014" s="1">
        <v>24605</v>
      </c>
      <c r="D3014" t="s">
        <v>23</v>
      </c>
      <c r="E3014" s="2" t="s">
        <v>1363</v>
      </c>
      <c r="F3014" s="2" t="s">
        <v>34</v>
      </c>
      <c r="G3014" s="2" t="s">
        <v>26</v>
      </c>
      <c r="H3014" s="3">
        <v>33178</v>
      </c>
      <c r="I3014" s="2">
        <v>1990</v>
      </c>
      <c r="J3014" s="2">
        <v>1995</v>
      </c>
      <c r="K3014" s="3">
        <v>43677</v>
      </c>
      <c r="L3014" s="2">
        <v>0</v>
      </c>
      <c r="M3014" s="2" t="s">
        <v>28</v>
      </c>
      <c r="N3014" s="2">
        <v>52</v>
      </c>
      <c r="O3014" s="2">
        <v>23.47</v>
      </c>
      <c r="P3014" s="2">
        <v>52.22</v>
      </c>
      <c r="Q3014" s="2">
        <v>86.18</v>
      </c>
      <c r="R3014" s="2">
        <v>190.5</v>
      </c>
      <c r="S3014" s="2">
        <v>190.5</v>
      </c>
      <c r="T3014" s="2">
        <v>23.75</v>
      </c>
      <c r="U3014" s="2">
        <v>14</v>
      </c>
      <c r="V3014" s="2" t="s">
        <v>28</v>
      </c>
      <c r="X3014" s="2"/>
      <c r="Y3014" s="2"/>
    </row>
    <row r="3015" spans="1:26" x14ac:dyDescent="0.25">
      <c r="A3015">
        <v>3014</v>
      </c>
      <c r="B3015" t="s">
        <v>3029</v>
      </c>
      <c r="C3015" s="1">
        <v>28609</v>
      </c>
      <c r="D3015" t="s">
        <v>23</v>
      </c>
      <c r="E3015" s="2" t="s">
        <v>1363</v>
      </c>
      <c r="F3015" s="2" t="s">
        <v>34</v>
      </c>
      <c r="G3015" s="2" t="s">
        <v>26</v>
      </c>
      <c r="H3015" s="3">
        <v>36831</v>
      </c>
      <c r="I3015" s="2">
        <v>2000</v>
      </c>
      <c r="J3015" s="2">
        <v>2010</v>
      </c>
      <c r="K3015" s="3">
        <v>43677</v>
      </c>
      <c r="L3015" s="2">
        <v>0</v>
      </c>
      <c r="M3015" s="2" t="s">
        <v>28</v>
      </c>
      <c r="N3015" s="2">
        <v>41</v>
      </c>
      <c r="O3015" s="2">
        <v>22.51</v>
      </c>
      <c r="P3015" s="2">
        <v>41.25</v>
      </c>
      <c r="Q3015" s="2">
        <v>83.91</v>
      </c>
      <c r="R3015" s="2">
        <v>190.5</v>
      </c>
      <c r="S3015" s="2">
        <v>190.5</v>
      </c>
      <c r="T3015" s="2">
        <v>23.12</v>
      </c>
      <c r="U3015" s="2">
        <v>341</v>
      </c>
      <c r="V3015" s="2" t="s">
        <v>28</v>
      </c>
      <c r="X3015" s="2"/>
      <c r="Y3015" s="2"/>
    </row>
    <row r="3016" spans="1:26" x14ac:dyDescent="0.25">
      <c r="A3016">
        <v>3015</v>
      </c>
      <c r="B3016" t="s">
        <v>3030</v>
      </c>
      <c r="C3016" s="1">
        <v>15898</v>
      </c>
      <c r="D3016" t="s">
        <v>23</v>
      </c>
      <c r="E3016" s="2" t="s">
        <v>1363</v>
      </c>
      <c r="F3016" s="2" t="s">
        <v>34</v>
      </c>
      <c r="G3016" s="2" t="s">
        <v>26</v>
      </c>
      <c r="H3016" s="3">
        <v>24777</v>
      </c>
      <c r="I3016" s="2">
        <v>1967</v>
      </c>
      <c r="J3016" s="2">
        <v>1976</v>
      </c>
      <c r="K3016" s="3">
        <v>43677</v>
      </c>
      <c r="L3016" s="2">
        <v>0</v>
      </c>
      <c r="M3016" s="2" t="s">
        <v>28</v>
      </c>
      <c r="N3016" s="2">
        <v>76</v>
      </c>
      <c r="O3016" s="2">
        <v>24.31</v>
      </c>
      <c r="P3016" s="2">
        <v>76.05</v>
      </c>
      <c r="Q3016" s="2">
        <v>88.45</v>
      </c>
      <c r="R3016" s="2">
        <v>190.5</v>
      </c>
      <c r="S3016" s="2">
        <v>190.5</v>
      </c>
      <c r="T3016" s="2">
        <v>24.37</v>
      </c>
      <c r="U3016" s="2">
        <v>681</v>
      </c>
      <c r="V3016" s="2" t="s">
        <v>28</v>
      </c>
      <c r="X3016" s="2"/>
      <c r="Y3016" s="2"/>
    </row>
    <row r="3017" spans="1:26" x14ac:dyDescent="0.25">
      <c r="A3017">
        <v>3016</v>
      </c>
      <c r="B3017" t="s">
        <v>3031</v>
      </c>
      <c r="C3017" s="1">
        <v>13162</v>
      </c>
      <c r="D3017" t="s">
        <v>23</v>
      </c>
      <c r="E3017" s="2" t="s">
        <v>1363</v>
      </c>
      <c r="F3017" s="2" t="s">
        <v>34</v>
      </c>
      <c r="G3017" s="2" t="s">
        <v>30</v>
      </c>
      <c r="H3017" s="3">
        <v>21490</v>
      </c>
      <c r="I3017" s="2">
        <v>1958</v>
      </c>
      <c r="J3017" s="2">
        <v>1962</v>
      </c>
      <c r="K3017" s="3">
        <v>43677</v>
      </c>
      <c r="L3017" s="2">
        <v>0</v>
      </c>
      <c r="M3017" s="2" t="s">
        <v>28</v>
      </c>
      <c r="N3017" s="2">
        <v>83</v>
      </c>
      <c r="O3017" s="2">
        <v>22.8</v>
      </c>
      <c r="P3017" s="2">
        <v>83.55</v>
      </c>
      <c r="Q3017" s="2">
        <v>88.45</v>
      </c>
      <c r="R3017" s="2">
        <v>190.5</v>
      </c>
      <c r="S3017" s="2">
        <v>190.5</v>
      </c>
      <c r="T3017" s="2">
        <v>24.37</v>
      </c>
      <c r="U3017" s="2">
        <v>225</v>
      </c>
      <c r="V3017" s="2" t="s">
        <v>28</v>
      </c>
      <c r="X3017" s="2"/>
      <c r="Y3017" s="2"/>
    </row>
    <row r="3018" spans="1:26" x14ac:dyDescent="0.25">
      <c r="A3018">
        <v>3017</v>
      </c>
      <c r="B3018" t="s">
        <v>3032</v>
      </c>
      <c r="C3018" s="1">
        <v>24379</v>
      </c>
      <c r="D3018" t="s">
        <v>23</v>
      </c>
      <c r="E3018" s="2" t="s">
        <v>1363</v>
      </c>
      <c r="F3018" s="2" t="s">
        <v>34</v>
      </c>
      <c r="G3018" s="2" t="s">
        <v>26</v>
      </c>
      <c r="H3018" s="3">
        <v>32448</v>
      </c>
      <c r="I3018" s="2">
        <v>1988</v>
      </c>
      <c r="J3018" s="2">
        <v>2001</v>
      </c>
      <c r="K3018" s="3">
        <v>43677</v>
      </c>
      <c r="L3018" s="2">
        <v>0</v>
      </c>
      <c r="M3018" s="2" t="s">
        <v>28</v>
      </c>
      <c r="N3018" s="2">
        <v>52</v>
      </c>
      <c r="O3018" s="2">
        <v>22.09</v>
      </c>
      <c r="P3018" s="2">
        <v>52.84</v>
      </c>
      <c r="Q3018" s="2">
        <v>86.18</v>
      </c>
      <c r="R3018" s="2">
        <v>190.5</v>
      </c>
      <c r="S3018" s="2">
        <v>190.5</v>
      </c>
      <c r="T3018" s="2">
        <v>23.75</v>
      </c>
      <c r="U3018" s="2">
        <v>983</v>
      </c>
      <c r="V3018" s="2" t="s">
        <v>28</v>
      </c>
      <c r="X3018" s="2"/>
      <c r="Y3018" s="2"/>
    </row>
    <row r="3019" spans="1:26" x14ac:dyDescent="0.25">
      <c r="A3019">
        <v>3018</v>
      </c>
      <c r="B3019" t="s">
        <v>3033</v>
      </c>
      <c r="C3019" s="1">
        <v>8982</v>
      </c>
      <c r="D3019" t="s">
        <v>23</v>
      </c>
      <c r="E3019" s="2" t="s">
        <v>169</v>
      </c>
      <c r="F3019" s="2" t="s">
        <v>34</v>
      </c>
      <c r="G3019" s="2" t="s">
        <v>30</v>
      </c>
      <c r="H3019" s="3">
        <v>18203</v>
      </c>
      <c r="I3019" s="2">
        <v>1949</v>
      </c>
      <c r="J3019" s="2">
        <v>1950</v>
      </c>
      <c r="K3019" s="3">
        <v>40479</v>
      </c>
      <c r="L3019" s="2">
        <v>1</v>
      </c>
      <c r="M3019" s="2" t="s">
        <v>27</v>
      </c>
      <c r="N3019" s="2">
        <v>86</v>
      </c>
      <c r="O3019" s="2">
        <v>25.25</v>
      </c>
      <c r="P3019" s="2">
        <v>86.23</v>
      </c>
      <c r="Q3019" s="2">
        <v>92.99</v>
      </c>
      <c r="R3019" s="2">
        <v>190.5</v>
      </c>
      <c r="S3019" s="2">
        <v>190.5</v>
      </c>
      <c r="T3019" s="2">
        <v>25.62</v>
      </c>
      <c r="U3019" s="2">
        <v>39</v>
      </c>
      <c r="V3019" s="2" t="s">
        <v>28</v>
      </c>
      <c r="X3019" s="2" t="s">
        <v>4734</v>
      </c>
      <c r="Y3019" s="2" t="s">
        <v>4401</v>
      </c>
      <c r="Z3019" s="2" t="s">
        <v>4469</v>
      </c>
    </row>
    <row r="3020" spans="1:26" x14ac:dyDescent="0.25">
      <c r="A3020">
        <v>3019</v>
      </c>
      <c r="B3020" t="s">
        <v>3034</v>
      </c>
      <c r="C3020" s="1">
        <v>30281</v>
      </c>
      <c r="D3020" t="s">
        <v>23</v>
      </c>
      <c r="E3020" s="2" t="s">
        <v>1363</v>
      </c>
      <c r="F3020" s="2" t="s">
        <v>34</v>
      </c>
      <c r="G3020" s="2" t="s">
        <v>26</v>
      </c>
      <c r="H3020" s="3">
        <v>38657</v>
      </c>
      <c r="I3020" s="2">
        <v>2005</v>
      </c>
      <c r="J3020" s="2">
        <v>2011</v>
      </c>
      <c r="K3020" s="3">
        <v>43677</v>
      </c>
      <c r="L3020" s="2">
        <v>0</v>
      </c>
      <c r="M3020" s="2" t="s">
        <v>28</v>
      </c>
      <c r="N3020" s="2">
        <v>36</v>
      </c>
      <c r="O3020" s="2">
        <v>22.93</v>
      </c>
      <c r="P3020" s="2">
        <v>36.68</v>
      </c>
      <c r="Q3020" s="2">
        <v>83.91</v>
      </c>
      <c r="R3020" s="2">
        <v>190.5</v>
      </c>
      <c r="S3020" s="2">
        <v>190.5</v>
      </c>
      <c r="T3020" s="2">
        <v>23.12</v>
      </c>
      <c r="U3020" s="2">
        <v>348</v>
      </c>
      <c r="V3020" s="2" t="s">
        <v>28</v>
      </c>
      <c r="X3020" s="2"/>
      <c r="Y3020" s="2"/>
    </row>
    <row r="3021" spans="1:26" x14ac:dyDescent="0.25">
      <c r="A3021">
        <v>3020</v>
      </c>
      <c r="B3021" t="s">
        <v>3035</v>
      </c>
      <c r="C3021" s="1">
        <v>19019</v>
      </c>
      <c r="D3021" t="s">
        <v>23</v>
      </c>
      <c r="E3021" s="2" t="s">
        <v>1363</v>
      </c>
      <c r="F3021" s="2" t="s">
        <v>34</v>
      </c>
      <c r="G3021" s="2" t="s">
        <v>26</v>
      </c>
      <c r="H3021" s="3">
        <v>27334</v>
      </c>
      <c r="I3021" s="2">
        <v>1974</v>
      </c>
      <c r="J3021" s="2">
        <v>1983</v>
      </c>
      <c r="K3021" s="3">
        <v>43677</v>
      </c>
      <c r="L3021" s="2">
        <v>0</v>
      </c>
      <c r="M3021" s="2" t="s">
        <v>28</v>
      </c>
      <c r="N3021" s="2">
        <v>67</v>
      </c>
      <c r="O3021" s="2">
        <v>22.77</v>
      </c>
      <c r="P3021" s="2">
        <v>67.510000000000005</v>
      </c>
      <c r="Q3021" s="2">
        <v>86.18</v>
      </c>
      <c r="R3021" s="2">
        <v>190.5</v>
      </c>
      <c r="S3021" s="2">
        <v>190.5</v>
      </c>
      <c r="T3021" s="2">
        <v>23.75</v>
      </c>
      <c r="U3021" s="2">
        <v>650</v>
      </c>
      <c r="V3021" s="2" t="s">
        <v>28</v>
      </c>
      <c r="X3021" s="2"/>
      <c r="Y3021" s="2"/>
    </row>
    <row r="3022" spans="1:26" x14ac:dyDescent="0.25">
      <c r="A3022">
        <v>3021</v>
      </c>
      <c r="B3022" t="s">
        <v>3036</v>
      </c>
      <c r="C3022" s="1">
        <v>10733</v>
      </c>
      <c r="D3022" t="s">
        <v>23</v>
      </c>
      <c r="E3022" s="2" t="s">
        <v>1363</v>
      </c>
      <c r="F3022" s="2" t="s">
        <v>34</v>
      </c>
      <c r="G3022" s="2" t="s">
        <v>30</v>
      </c>
      <c r="H3022" s="3">
        <v>20394</v>
      </c>
      <c r="I3022" s="2">
        <v>1955</v>
      </c>
      <c r="J3022" s="2">
        <v>1957</v>
      </c>
      <c r="K3022" s="3">
        <v>39680</v>
      </c>
      <c r="L3022" s="2">
        <v>1</v>
      </c>
      <c r="M3022" s="2" t="s">
        <v>27</v>
      </c>
      <c r="N3022" s="2">
        <v>79</v>
      </c>
      <c r="O3022" s="2">
        <v>26.45</v>
      </c>
      <c r="P3022" s="2">
        <v>79.25</v>
      </c>
      <c r="Q3022" s="2">
        <v>83.91</v>
      </c>
      <c r="R3022" s="2">
        <v>190.5</v>
      </c>
      <c r="S3022" s="2">
        <v>190.5</v>
      </c>
      <c r="T3022" s="2">
        <v>23.12</v>
      </c>
      <c r="U3022" s="2">
        <v>74</v>
      </c>
      <c r="V3022" s="2" t="s">
        <v>28</v>
      </c>
      <c r="W3022" s="2" t="s">
        <v>4399</v>
      </c>
      <c r="X3022" s="2" t="s">
        <v>4645</v>
      </c>
      <c r="Y3022" s="2" t="s">
        <v>4401</v>
      </c>
      <c r="Z3022" s="2" t="s">
        <v>4469</v>
      </c>
    </row>
    <row r="3023" spans="1:26" x14ac:dyDescent="0.25">
      <c r="A3023">
        <v>3022</v>
      </c>
      <c r="B3023" t="s">
        <v>3037</v>
      </c>
      <c r="C3023" s="1">
        <v>8904</v>
      </c>
      <c r="D3023" t="s">
        <v>23</v>
      </c>
      <c r="E3023" s="2" t="s">
        <v>1363</v>
      </c>
      <c r="F3023" s="2" t="s">
        <v>34</v>
      </c>
      <c r="G3023" s="2" t="s">
        <v>30</v>
      </c>
      <c r="H3023" s="3">
        <v>18203</v>
      </c>
      <c r="I3023" s="2">
        <v>1949</v>
      </c>
      <c r="J3023" s="2">
        <v>1950</v>
      </c>
      <c r="K3023" s="3">
        <v>40342</v>
      </c>
      <c r="L3023" s="2">
        <v>1</v>
      </c>
      <c r="M3023" s="2" t="s">
        <v>27</v>
      </c>
      <c r="N3023" s="2">
        <v>86</v>
      </c>
      <c r="O3023" s="2">
        <v>25.46</v>
      </c>
      <c r="P3023" s="2">
        <v>86.07</v>
      </c>
      <c r="Q3023" s="2">
        <v>77.11</v>
      </c>
      <c r="R3023" s="2">
        <v>190.5</v>
      </c>
      <c r="S3023" s="2">
        <v>190.5</v>
      </c>
      <c r="T3023" s="2">
        <v>21.25</v>
      </c>
      <c r="U3023" s="2">
        <v>13</v>
      </c>
      <c r="V3023" s="2" t="s">
        <v>28</v>
      </c>
      <c r="W3023" s="2" t="s">
        <v>4399</v>
      </c>
      <c r="X3023" s="2" t="s">
        <v>4645</v>
      </c>
      <c r="Y3023" s="2" t="s">
        <v>4401</v>
      </c>
      <c r="Z3023" s="2" t="s">
        <v>4469</v>
      </c>
    </row>
    <row r="3024" spans="1:26" x14ac:dyDescent="0.25">
      <c r="A3024">
        <v>3023</v>
      </c>
      <c r="B3024" t="s">
        <v>3038</v>
      </c>
      <c r="C3024" s="1">
        <v>20935</v>
      </c>
      <c r="D3024" t="s">
        <v>23</v>
      </c>
      <c r="E3024" s="2" t="s">
        <v>1363</v>
      </c>
      <c r="F3024" s="2" t="s">
        <v>34</v>
      </c>
      <c r="G3024" s="2" t="s">
        <v>26</v>
      </c>
      <c r="H3024" s="3">
        <v>29160</v>
      </c>
      <c r="I3024" s="2">
        <v>1979</v>
      </c>
      <c r="J3024" s="2">
        <v>1984</v>
      </c>
      <c r="K3024" s="3">
        <v>31941</v>
      </c>
      <c r="L3024" s="2">
        <v>1</v>
      </c>
      <c r="M3024" s="2" t="s">
        <v>27</v>
      </c>
      <c r="N3024" s="2">
        <v>30</v>
      </c>
      <c r="O3024" s="2">
        <v>22.52</v>
      </c>
      <c r="P3024" s="2">
        <v>30.13</v>
      </c>
      <c r="Q3024" s="2">
        <v>83.91</v>
      </c>
      <c r="R3024" s="2">
        <v>190.5</v>
      </c>
      <c r="S3024" s="2">
        <v>190.5</v>
      </c>
      <c r="T3024" s="2">
        <v>23.12</v>
      </c>
      <c r="U3024" s="2">
        <v>274</v>
      </c>
      <c r="V3024" s="2" t="s">
        <v>28</v>
      </c>
      <c r="W3024" s="2" t="s">
        <v>4402</v>
      </c>
      <c r="X3024" s="2" t="s">
        <v>4505</v>
      </c>
      <c r="Y3024" s="2" t="s">
        <v>4583</v>
      </c>
      <c r="Z3024" s="2" t="s">
        <v>4902</v>
      </c>
    </row>
    <row r="3025" spans="1:26" x14ac:dyDescent="0.25">
      <c r="A3025">
        <v>3024</v>
      </c>
      <c r="B3025" t="s">
        <v>3039</v>
      </c>
      <c r="C3025" s="1">
        <v>17547</v>
      </c>
      <c r="D3025" t="s">
        <v>23</v>
      </c>
      <c r="E3025" s="2" t="s">
        <v>772</v>
      </c>
      <c r="F3025" s="2" t="s">
        <v>34</v>
      </c>
      <c r="G3025" s="2" t="s">
        <v>26</v>
      </c>
      <c r="H3025" s="3">
        <v>26238</v>
      </c>
      <c r="I3025" s="2">
        <v>1971</v>
      </c>
      <c r="J3025" s="2">
        <v>1973</v>
      </c>
      <c r="K3025" s="3">
        <v>43677</v>
      </c>
      <c r="L3025" s="2">
        <v>0</v>
      </c>
      <c r="M3025" s="2" t="s">
        <v>28</v>
      </c>
      <c r="N3025" s="2">
        <v>71</v>
      </c>
      <c r="O3025" s="2">
        <v>23.79</v>
      </c>
      <c r="P3025" s="2">
        <v>71.540000000000006</v>
      </c>
      <c r="Q3025" s="2">
        <v>83.91</v>
      </c>
      <c r="R3025" s="2">
        <v>190.5</v>
      </c>
      <c r="S3025" s="2">
        <v>190.5</v>
      </c>
      <c r="T3025" s="2">
        <v>23.12</v>
      </c>
      <c r="U3025" s="2">
        <v>120</v>
      </c>
      <c r="V3025" s="2" t="s">
        <v>28</v>
      </c>
      <c r="X3025" s="2"/>
      <c r="Y3025" s="2"/>
    </row>
    <row r="3026" spans="1:26" x14ac:dyDescent="0.25">
      <c r="A3026">
        <v>3025</v>
      </c>
      <c r="B3026" t="s">
        <v>3040</v>
      </c>
      <c r="C3026" s="1">
        <v>29588</v>
      </c>
      <c r="D3026" t="s">
        <v>23</v>
      </c>
      <c r="E3026" s="2" t="s">
        <v>1363</v>
      </c>
      <c r="F3026" s="2" t="s">
        <v>34</v>
      </c>
      <c r="G3026" s="2" t="s">
        <v>30</v>
      </c>
      <c r="H3026" s="3">
        <v>37926</v>
      </c>
      <c r="I3026" s="2">
        <v>2003</v>
      </c>
      <c r="J3026" s="2">
        <v>2016</v>
      </c>
      <c r="K3026" s="3">
        <v>43677</v>
      </c>
      <c r="L3026" s="2">
        <v>0</v>
      </c>
      <c r="M3026" s="2" t="s">
        <v>28</v>
      </c>
      <c r="N3026" s="2">
        <v>38</v>
      </c>
      <c r="O3026" s="2">
        <v>22.83</v>
      </c>
      <c r="P3026" s="2">
        <v>38.57</v>
      </c>
      <c r="Q3026" s="2">
        <v>86.18</v>
      </c>
      <c r="R3026" s="2">
        <v>190.5</v>
      </c>
      <c r="S3026" s="2">
        <v>193.04</v>
      </c>
      <c r="T3026" s="2">
        <v>23.75</v>
      </c>
      <c r="U3026" s="2">
        <v>824</v>
      </c>
      <c r="V3026" s="2" t="s">
        <v>28</v>
      </c>
      <c r="X3026" s="2"/>
      <c r="Y3026" s="2"/>
    </row>
    <row r="3027" spans="1:26" x14ac:dyDescent="0.25">
      <c r="A3027">
        <v>3026</v>
      </c>
      <c r="B3027" t="s">
        <v>3041</v>
      </c>
      <c r="C3027" s="1">
        <v>20795</v>
      </c>
      <c r="D3027" t="s">
        <v>23</v>
      </c>
      <c r="E3027" s="2" t="s">
        <v>1363</v>
      </c>
      <c r="F3027" s="2" t="s">
        <v>34</v>
      </c>
      <c r="G3027" s="2" t="s">
        <v>30</v>
      </c>
      <c r="H3027" s="3">
        <v>29160</v>
      </c>
      <c r="I3027" s="2">
        <v>1979</v>
      </c>
      <c r="J3027" s="2">
        <v>1982</v>
      </c>
      <c r="K3027" s="3">
        <v>43677</v>
      </c>
      <c r="L3027" s="2">
        <v>0</v>
      </c>
      <c r="M3027" s="2" t="s">
        <v>28</v>
      </c>
      <c r="N3027" s="2">
        <v>62</v>
      </c>
      <c r="O3027" s="2">
        <v>22.9</v>
      </c>
      <c r="P3027" s="2">
        <v>62.65</v>
      </c>
      <c r="Q3027" s="2">
        <v>81.650000000000006</v>
      </c>
      <c r="R3027" s="2">
        <v>190.5</v>
      </c>
      <c r="S3027" s="2">
        <v>190.5</v>
      </c>
      <c r="T3027" s="2">
        <v>22.5</v>
      </c>
      <c r="U3027" s="2">
        <v>93</v>
      </c>
      <c r="V3027" s="2" t="s">
        <v>28</v>
      </c>
      <c r="X3027" s="2"/>
      <c r="Y3027" s="2"/>
    </row>
    <row r="3028" spans="1:26" x14ac:dyDescent="0.25">
      <c r="A3028">
        <v>3027</v>
      </c>
      <c r="B3028" t="s">
        <v>3042</v>
      </c>
      <c r="C3028" s="1">
        <v>19651</v>
      </c>
      <c r="D3028" t="s">
        <v>23</v>
      </c>
      <c r="E3028" s="2" t="s">
        <v>1363</v>
      </c>
      <c r="F3028" s="2" t="s">
        <v>34</v>
      </c>
      <c r="G3028" s="2" t="s">
        <v>26</v>
      </c>
      <c r="H3028" s="3">
        <v>27699</v>
      </c>
      <c r="I3028" s="2">
        <v>1975</v>
      </c>
      <c r="J3028" s="2">
        <v>1985</v>
      </c>
      <c r="K3028" s="3">
        <v>43677</v>
      </c>
      <c r="L3028" s="2">
        <v>0</v>
      </c>
      <c r="M3028" s="2" t="s">
        <v>28</v>
      </c>
      <c r="N3028" s="2">
        <v>65</v>
      </c>
      <c r="O3028" s="2">
        <v>22.03</v>
      </c>
      <c r="P3028" s="2">
        <v>65.78</v>
      </c>
      <c r="Q3028" s="2">
        <v>83.91</v>
      </c>
      <c r="R3028" s="2">
        <v>190.5</v>
      </c>
      <c r="S3028" s="2">
        <v>190.5</v>
      </c>
      <c r="T3028" s="2">
        <v>23.12</v>
      </c>
      <c r="U3028" s="2">
        <v>673</v>
      </c>
      <c r="V3028" s="2" t="s">
        <v>27</v>
      </c>
      <c r="X3028" s="2"/>
      <c r="Y3028" s="2"/>
    </row>
    <row r="3029" spans="1:26" x14ac:dyDescent="0.25">
      <c r="A3029">
        <v>3028</v>
      </c>
      <c r="B3029" t="s">
        <v>3043</v>
      </c>
      <c r="C3029" s="1">
        <v>11225</v>
      </c>
      <c r="D3029" t="s">
        <v>23</v>
      </c>
      <c r="E3029" s="2" t="s">
        <v>280</v>
      </c>
      <c r="F3029" s="2" t="s">
        <v>34</v>
      </c>
      <c r="G3029" s="2" t="s">
        <v>30</v>
      </c>
      <c r="H3029" s="3">
        <v>19299</v>
      </c>
      <c r="I3029" s="2">
        <v>1952</v>
      </c>
      <c r="J3029" s="2">
        <v>1956</v>
      </c>
      <c r="K3029" s="3">
        <v>39432</v>
      </c>
      <c r="L3029" s="2">
        <v>1</v>
      </c>
      <c r="M3029" s="2" t="s">
        <v>27</v>
      </c>
      <c r="N3029" s="2">
        <v>77</v>
      </c>
      <c r="O3029" s="2">
        <v>22.11</v>
      </c>
      <c r="P3029" s="2">
        <v>77.23</v>
      </c>
      <c r="Q3029" s="2">
        <v>81.650000000000006</v>
      </c>
      <c r="R3029" s="2">
        <v>190.5</v>
      </c>
      <c r="S3029" s="2">
        <v>190.5</v>
      </c>
      <c r="T3029" s="2">
        <v>22.5</v>
      </c>
      <c r="U3029" s="2">
        <v>225</v>
      </c>
      <c r="V3029" s="2" t="s">
        <v>28</v>
      </c>
      <c r="W3029" s="2" t="s">
        <v>4399</v>
      </c>
      <c r="X3029" s="2" t="s">
        <v>4645</v>
      </c>
      <c r="Y3029" s="2" t="s">
        <v>4401</v>
      </c>
      <c r="Z3029" s="2" t="s">
        <v>4469</v>
      </c>
    </row>
    <row r="3030" spans="1:26" x14ac:dyDescent="0.25">
      <c r="A3030">
        <v>3029</v>
      </c>
      <c r="B3030" t="s">
        <v>3044</v>
      </c>
      <c r="C3030" s="1">
        <v>23134</v>
      </c>
      <c r="D3030" t="s">
        <v>23</v>
      </c>
      <c r="E3030" s="2" t="s">
        <v>1363</v>
      </c>
      <c r="F3030" s="2" t="s">
        <v>34</v>
      </c>
      <c r="G3030" s="2" t="s">
        <v>30</v>
      </c>
      <c r="H3030" s="3">
        <v>31717</v>
      </c>
      <c r="I3030" s="2">
        <v>1986</v>
      </c>
      <c r="J3030" s="2">
        <v>2000</v>
      </c>
      <c r="K3030" s="3">
        <v>43677</v>
      </c>
      <c r="L3030" s="2">
        <v>0</v>
      </c>
      <c r="M3030" s="2" t="s">
        <v>28</v>
      </c>
      <c r="N3030" s="2">
        <v>56</v>
      </c>
      <c r="O3030" s="2">
        <v>23.5</v>
      </c>
      <c r="P3030" s="2">
        <v>56.24</v>
      </c>
      <c r="Q3030" s="2">
        <v>86.18</v>
      </c>
      <c r="R3030" s="2">
        <v>190.5</v>
      </c>
      <c r="S3030" s="2">
        <v>190.5</v>
      </c>
      <c r="T3030" s="2">
        <v>23.75</v>
      </c>
      <c r="U3030" s="2">
        <v>1077</v>
      </c>
      <c r="V3030" s="2" t="s">
        <v>28</v>
      </c>
      <c r="X3030" s="2"/>
      <c r="Y3030" s="2"/>
    </row>
    <row r="3031" spans="1:26" x14ac:dyDescent="0.25">
      <c r="A3031">
        <v>3030</v>
      </c>
      <c r="B3031" t="s">
        <v>3045</v>
      </c>
      <c r="C3031" s="1">
        <v>30901</v>
      </c>
      <c r="D3031" t="s">
        <v>23</v>
      </c>
      <c r="E3031" s="2" t="s">
        <v>1363</v>
      </c>
      <c r="F3031" s="2" t="s">
        <v>34</v>
      </c>
      <c r="G3031" s="2" t="s">
        <v>26</v>
      </c>
      <c r="H3031" s="3">
        <v>40118</v>
      </c>
      <c r="I3031" s="2">
        <v>2009</v>
      </c>
      <c r="J3031" s="2">
        <v>2015</v>
      </c>
      <c r="K3031" s="3">
        <v>43677</v>
      </c>
      <c r="L3031" s="2">
        <v>0</v>
      </c>
      <c r="M3031" s="2" t="s">
        <v>28</v>
      </c>
      <c r="N3031" s="2">
        <v>34</v>
      </c>
      <c r="O3031" s="2">
        <v>25.23</v>
      </c>
      <c r="P3031" s="2">
        <v>34.979999999999997</v>
      </c>
      <c r="Q3031" s="2">
        <v>86.18</v>
      </c>
      <c r="R3031" s="2">
        <v>190.5</v>
      </c>
      <c r="S3031" s="2">
        <v>190.5</v>
      </c>
      <c r="T3031" s="2">
        <v>23.75</v>
      </c>
      <c r="U3031" s="2">
        <v>52</v>
      </c>
      <c r="V3031" s="2" t="s">
        <v>28</v>
      </c>
      <c r="X3031" s="2"/>
      <c r="Y3031" s="2"/>
    </row>
    <row r="3032" spans="1:26" x14ac:dyDescent="0.25">
      <c r="A3032">
        <v>3031</v>
      </c>
      <c r="B3032" t="s">
        <v>3046</v>
      </c>
      <c r="C3032" s="1">
        <v>22936</v>
      </c>
      <c r="D3032" t="s">
        <v>23</v>
      </c>
      <c r="E3032" s="2" t="s">
        <v>1363</v>
      </c>
      <c r="F3032" s="2" t="s">
        <v>34</v>
      </c>
      <c r="G3032" s="2" t="s">
        <v>26</v>
      </c>
      <c r="H3032" s="3">
        <v>30987</v>
      </c>
      <c r="I3032" s="2">
        <v>1984</v>
      </c>
      <c r="J3032" s="2">
        <v>1995</v>
      </c>
      <c r="K3032" s="3">
        <v>43677</v>
      </c>
      <c r="L3032" s="2">
        <v>0</v>
      </c>
      <c r="M3032" s="2" t="s">
        <v>28</v>
      </c>
      <c r="N3032" s="2">
        <v>56</v>
      </c>
      <c r="O3032" s="2">
        <v>22.04</v>
      </c>
      <c r="P3032" s="2">
        <v>56.79</v>
      </c>
      <c r="Q3032" s="2">
        <v>83.91</v>
      </c>
      <c r="R3032" s="2">
        <v>190.5</v>
      </c>
      <c r="S3032" s="2">
        <v>190.5</v>
      </c>
      <c r="T3032" s="2">
        <v>23.12</v>
      </c>
      <c r="U3032" s="2">
        <v>788</v>
      </c>
      <c r="V3032" s="2" t="s">
        <v>28</v>
      </c>
      <c r="X3032" s="2"/>
      <c r="Y3032" s="2"/>
    </row>
    <row r="3033" spans="1:26" x14ac:dyDescent="0.25">
      <c r="A3033">
        <v>3032</v>
      </c>
      <c r="B3033" t="s">
        <v>3047</v>
      </c>
      <c r="C3033" s="1">
        <v>9285</v>
      </c>
      <c r="D3033" t="s">
        <v>23</v>
      </c>
      <c r="E3033" s="2" t="s">
        <v>169</v>
      </c>
      <c r="F3033" s="2" t="s">
        <v>34</v>
      </c>
      <c r="G3033" s="2" t="s">
        <v>30</v>
      </c>
      <c r="H3033" s="3">
        <v>17472</v>
      </c>
      <c r="I3033" s="2">
        <v>1947</v>
      </c>
      <c r="J3033" s="2">
        <v>1948</v>
      </c>
      <c r="K3033" s="3">
        <v>33636</v>
      </c>
      <c r="L3033" s="2">
        <v>1</v>
      </c>
      <c r="M3033" s="2" t="s">
        <v>27</v>
      </c>
      <c r="N3033" s="2">
        <v>66</v>
      </c>
      <c r="O3033" s="2">
        <v>22.41</v>
      </c>
      <c r="P3033" s="2">
        <v>66.67</v>
      </c>
      <c r="Q3033" s="2">
        <v>79.38</v>
      </c>
      <c r="R3033" s="2">
        <v>190.5</v>
      </c>
      <c r="S3033" s="2">
        <v>190.5</v>
      </c>
      <c r="T3033" s="2">
        <v>21.87</v>
      </c>
      <c r="U3033" s="2">
        <v>46</v>
      </c>
      <c r="V3033" s="2" t="s">
        <v>28</v>
      </c>
      <c r="W3033" s="2" t="s">
        <v>4399</v>
      </c>
      <c r="X3033" s="2" t="s">
        <v>4645</v>
      </c>
      <c r="Y3033" s="2" t="s">
        <v>4401</v>
      </c>
      <c r="Z3033" s="2" t="s">
        <v>4469</v>
      </c>
    </row>
    <row r="3034" spans="1:26" x14ac:dyDescent="0.25">
      <c r="A3034">
        <v>3033</v>
      </c>
      <c r="B3034" t="s">
        <v>3048</v>
      </c>
      <c r="C3034" s="1">
        <v>18671</v>
      </c>
      <c r="D3034" t="s">
        <v>23</v>
      </c>
      <c r="E3034" s="2" t="s">
        <v>1363</v>
      </c>
      <c r="F3034" s="2" t="s">
        <v>34</v>
      </c>
      <c r="G3034" s="2" t="s">
        <v>30</v>
      </c>
      <c r="H3034" s="3">
        <v>26969</v>
      </c>
      <c r="I3034" s="2">
        <v>1973</v>
      </c>
      <c r="J3034" s="2">
        <v>1974</v>
      </c>
      <c r="K3034" s="3">
        <v>43677</v>
      </c>
      <c r="L3034" s="2">
        <v>0</v>
      </c>
      <c r="M3034" s="2" t="s">
        <v>28</v>
      </c>
      <c r="N3034" s="2">
        <v>68</v>
      </c>
      <c r="O3034" s="2">
        <v>22.72</v>
      </c>
      <c r="P3034" s="2">
        <v>68.459999999999994</v>
      </c>
      <c r="Q3034" s="2">
        <v>81.650000000000006</v>
      </c>
      <c r="R3034" s="2">
        <v>190.5</v>
      </c>
      <c r="S3034" s="2">
        <v>190.5</v>
      </c>
      <c r="T3034" s="2">
        <v>22.5</v>
      </c>
      <c r="U3034" s="2">
        <v>48</v>
      </c>
      <c r="V3034" s="2" t="s">
        <v>28</v>
      </c>
      <c r="X3034" s="2"/>
      <c r="Y3034" s="2"/>
    </row>
    <row r="3035" spans="1:26" x14ac:dyDescent="0.25">
      <c r="A3035">
        <v>3034</v>
      </c>
      <c r="B3035" t="s">
        <v>3049</v>
      </c>
      <c r="C3035" s="1">
        <v>33686</v>
      </c>
      <c r="D3035" t="s">
        <v>85</v>
      </c>
      <c r="E3035" s="2" t="s">
        <v>1363</v>
      </c>
      <c r="F3035" s="2" t="s">
        <v>25</v>
      </c>
      <c r="G3035" s="2" t="s">
        <v>26</v>
      </c>
      <c r="H3035" s="3">
        <v>40848</v>
      </c>
      <c r="I3035" s="2">
        <v>2011</v>
      </c>
      <c r="J3035" s="2">
        <v>2020</v>
      </c>
      <c r="K3035" s="3">
        <v>43677</v>
      </c>
      <c r="L3035" s="2">
        <v>0</v>
      </c>
      <c r="M3035" s="2" t="s">
        <v>28</v>
      </c>
      <c r="N3035" s="2">
        <v>27</v>
      </c>
      <c r="O3035" s="2">
        <v>19.61</v>
      </c>
      <c r="P3035" s="2">
        <v>27.35</v>
      </c>
      <c r="Q3035" s="2">
        <v>87.54</v>
      </c>
      <c r="R3035" s="2">
        <v>190.5</v>
      </c>
      <c r="S3035" s="2">
        <v>190.5</v>
      </c>
      <c r="T3035" s="2">
        <v>24.12</v>
      </c>
      <c r="U3035" s="2">
        <v>246</v>
      </c>
      <c r="V3035" s="2" t="s">
        <v>28</v>
      </c>
      <c r="X3035" s="2"/>
      <c r="Y3035" s="2"/>
    </row>
    <row r="3036" spans="1:26" x14ac:dyDescent="0.25">
      <c r="A3036">
        <v>3035</v>
      </c>
      <c r="B3036" t="s">
        <v>3050</v>
      </c>
      <c r="C3036" s="1">
        <v>29940</v>
      </c>
      <c r="D3036" t="s">
        <v>23</v>
      </c>
      <c r="E3036" s="2" t="s">
        <v>1363</v>
      </c>
      <c r="F3036" s="2" t="s">
        <v>34</v>
      </c>
      <c r="G3036" s="2" t="s">
        <v>26</v>
      </c>
      <c r="H3036" s="3">
        <v>38292</v>
      </c>
      <c r="I3036" s="2">
        <v>2004</v>
      </c>
      <c r="J3036" s="2">
        <v>2014</v>
      </c>
      <c r="K3036" s="3">
        <v>43677</v>
      </c>
      <c r="L3036" s="2">
        <v>0</v>
      </c>
      <c r="M3036" s="2" t="s">
        <v>28</v>
      </c>
      <c r="N3036" s="2">
        <v>37</v>
      </c>
      <c r="O3036" s="2">
        <v>22.87</v>
      </c>
      <c r="P3036" s="2">
        <v>37.61</v>
      </c>
      <c r="Q3036" s="2">
        <v>90.72</v>
      </c>
      <c r="R3036" s="2">
        <v>190.5</v>
      </c>
      <c r="S3036" s="2">
        <v>190.5</v>
      </c>
      <c r="T3036" s="2">
        <v>25</v>
      </c>
      <c r="U3036" s="2">
        <v>492</v>
      </c>
      <c r="V3036" s="2" t="s">
        <v>28</v>
      </c>
      <c r="X3036" s="2"/>
      <c r="Y3036" s="2"/>
    </row>
    <row r="3037" spans="1:26" x14ac:dyDescent="0.25">
      <c r="A3037">
        <v>3036</v>
      </c>
      <c r="B3037" t="s">
        <v>3051</v>
      </c>
      <c r="C3037" s="1">
        <v>30617</v>
      </c>
      <c r="D3037" t="s">
        <v>23</v>
      </c>
      <c r="E3037" s="2" t="s">
        <v>1363</v>
      </c>
      <c r="F3037" s="2" t="s">
        <v>34</v>
      </c>
      <c r="G3037" s="2" t="s">
        <v>26</v>
      </c>
      <c r="H3037" s="3">
        <v>38657</v>
      </c>
      <c r="I3037" s="2">
        <v>2005</v>
      </c>
      <c r="J3037" s="2">
        <v>2018</v>
      </c>
      <c r="K3037" s="3">
        <v>43677</v>
      </c>
      <c r="L3037" s="2">
        <v>0</v>
      </c>
      <c r="M3037" s="2" t="s">
        <v>28</v>
      </c>
      <c r="N3037" s="2">
        <v>35</v>
      </c>
      <c r="O3037" s="2">
        <v>22.01</v>
      </c>
      <c r="P3037" s="2">
        <v>35.76</v>
      </c>
      <c r="Q3037" s="2">
        <v>90.72</v>
      </c>
      <c r="R3037" s="2">
        <v>190.5</v>
      </c>
      <c r="S3037" s="2">
        <v>190.5</v>
      </c>
      <c r="T3037" s="2">
        <v>25</v>
      </c>
      <c r="U3037" s="2">
        <v>755</v>
      </c>
      <c r="V3037" s="2" t="s">
        <v>28</v>
      </c>
      <c r="X3037" s="2"/>
      <c r="Y3037" s="2"/>
    </row>
    <row r="3038" spans="1:26" x14ac:dyDescent="0.25">
      <c r="A3038">
        <v>3037</v>
      </c>
      <c r="B3038" t="s">
        <v>3052</v>
      </c>
      <c r="C3038" s="1">
        <v>31476</v>
      </c>
      <c r="D3038" t="s">
        <v>23</v>
      </c>
      <c r="E3038" s="2" t="s">
        <v>1363</v>
      </c>
      <c r="F3038" s="2" t="s">
        <v>34</v>
      </c>
      <c r="G3038" s="2" t="s">
        <v>26</v>
      </c>
      <c r="H3038" s="3">
        <v>40118</v>
      </c>
      <c r="I3038" s="2">
        <v>2009</v>
      </c>
      <c r="J3038" s="2">
        <v>2010</v>
      </c>
      <c r="K3038" s="3">
        <v>43677</v>
      </c>
      <c r="L3038" s="2">
        <v>0</v>
      </c>
      <c r="M3038" s="2" t="s">
        <v>28</v>
      </c>
      <c r="N3038" s="2">
        <v>33</v>
      </c>
      <c r="O3038" s="2">
        <v>23.66</v>
      </c>
      <c r="P3038" s="2">
        <v>33.4</v>
      </c>
      <c r="Q3038" s="2">
        <v>86.64</v>
      </c>
      <c r="R3038" s="2">
        <v>190.5</v>
      </c>
      <c r="S3038" s="2">
        <v>190.5</v>
      </c>
      <c r="T3038" s="2">
        <v>23.87</v>
      </c>
      <c r="U3038" s="2">
        <v>12</v>
      </c>
      <c r="V3038" s="2" t="s">
        <v>28</v>
      </c>
      <c r="X3038" s="2"/>
      <c r="Y3038" s="2"/>
    </row>
    <row r="3039" spans="1:26" x14ac:dyDescent="0.25">
      <c r="A3039">
        <v>3038</v>
      </c>
      <c r="B3039" t="s">
        <v>3053</v>
      </c>
      <c r="C3039" s="1">
        <v>23503</v>
      </c>
      <c r="D3039" t="s">
        <v>23</v>
      </c>
      <c r="E3039" s="2" t="s">
        <v>1363</v>
      </c>
      <c r="F3039" s="2" t="s">
        <v>34</v>
      </c>
      <c r="G3039" s="2" t="s">
        <v>26</v>
      </c>
      <c r="H3039" s="3">
        <v>31717</v>
      </c>
      <c r="I3039" s="2">
        <v>1986</v>
      </c>
      <c r="J3039" s="2">
        <v>1987</v>
      </c>
      <c r="K3039" s="3">
        <v>43677</v>
      </c>
      <c r="L3039" s="2">
        <v>0</v>
      </c>
      <c r="M3039" s="2" t="s">
        <v>28</v>
      </c>
      <c r="N3039" s="2">
        <v>55</v>
      </c>
      <c r="O3039" s="2">
        <v>22.49</v>
      </c>
      <c r="P3039" s="2">
        <v>55.23</v>
      </c>
      <c r="Q3039" s="2">
        <v>83.91</v>
      </c>
      <c r="R3039" s="2">
        <v>190.5</v>
      </c>
      <c r="S3039" s="2">
        <v>190.5</v>
      </c>
      <c r="T3039" s="2">
        <v>23.12</v>
      </c>
      <c r="U3039" s="2">
        <v>8</v>
      </c>
      <c r="V3039" s="2" t="s">
        <v>28</v>
      </c>
      <c r="X3039" s="2"/>
      <c r="Y3039" s="2"/>
    </row>
    <row r="3040" spans="1:26" x14ac:dyDescent="0.25">
      <c r="A3040">
        <v>3039</v>
      </c>
      <c r="B3040" t="s">
        <v>3054</v>
      </c>
      <c r="C3040" s="1">
        <v>32979</v>
      </c>
      <c r="D3040" t="s">
        <v>85</v>
      </c>
      <c r="E3040" s="2" t="s">
        <v>1363</v>
      </c>
      <c r="F3040" s="2" t="s">
        <v>25</v>
      </c>
      <c r="G3040" s="2" t="s">
        <v>26</v>
      </c>
      <c r="H3040" s="3">
        <v>40848</v>
      </c>
      <c r="I3040" s="2">
        <v>2011</v>
      </c>
      <c r="J3040" s="2">
        <v>2020</v>
      </c>
      <c r="K3040" s="3">
        <v>43677</v>
      </c>
      <c r="L3040" s="2">
        <v>0</v>
      </c>
      <c r="M3040" s="2" t="s">
        <v>28</v>
      </c>
      <c r="N3040" s="2">
        <v>29</v>
      </c>
      <c r="O3040" s="2">
        <v>21.54</v>
      </c>
      <c r="P3040" s="2">
        <v>29.29</v>
      </c>
      <c r="Q3040" s="2">
        <v>94.35</v>
      </c>
      <c r="R3040" s="2">
        <v>190.5</v>
      </c>
      <c r="S3040" s="2">
        <v>190.5</v>
      </c>
      <c r="T3040" s="2">
        <v>26</v>
      </c>
      <c r="U3040" s="2">
        <v>258</v>
      </c>
      <c r="V3040" s="2" t="s">
        <v>28</v>
      </c>
      <c r="X3040" s="2"/>
      <c r="Y3040" s="2"/>
    </row>
    <row r="3041" spans="1:26" x14ac:dyDescent="0.25">
      <c r="A3041">
        <v>3040</v>
      </c>
      <c r="B3041" t="s">
        <v>3055</v>
      </c>
      <c r="C3041" s="1">
        <v>25851</v>
      </c>
      <c r="D3041" t="s">
        <v>23</v>
      </c>
      <c r="E3041" s="2" t="s">
        <v>1363</v>
      </c>
      <c r="F3041" s="2" t="s">
        <v>34</v>
      </c>
      <c r="G3041" s="2" t="s">
        <v>26</v>
      </c>
      <c r="H3041" s="3">
        <v>34274</v>
      </c>
      <c r="I3041" s="2">
        <v>1993</v>
      </c>
      <c r="J3041" s="2">
        <v>1994</v>
      </c>
      <c r="K3041" s="3">
        <v>43677</v>
      </c>
      <c r="L3041" s="2">
        <v>0</v>
      </c>
      <c r="M3041" s="2" t="s">
        <v>28</v>
      </c>
      <c r="N3041" s="2">
        <v>48</v>
      </c>
      <c r="O3041" s="2">
        <v>23.06</v>
      </c>
      <c r="P3041" s="2">
        <v>48.8</v>
      </c>
      <c r="Q3041" s="2">
        <v>83.91</v>
      </c>
      <c r="R3041" s="2">
        <v>190.5</v>
      </c>
      <c r="S3041" s="2">
        <v>190.5</v>
      </c>
      <c r="T3041" s="2">
        <v>23.12</v>
      </c>
      <c r="U3041" s="2">
        <v>17</v>
      </c>
      <c r="V3041" s="2" t="s">
        <v>28</v>
      </c>
      <c r="X3041" s="2"/>
      <c r="Y3041" s="2"/>
    </row>
    <row r="3042" spans="1:26" x14ac:dyDescent="0.25">
      <c r="A3042">
        <v>3041</v>
      </c>
      <c r="B3042" t="s">
        <v>3056</v>
      </c>
      <c r="C3042" s="1">
        <v>8372</v>
      </c>
      <c r="D3042" t="s">
        <v>23</v>
      </c>
      <c r="E3042" s="2" t="s">
        <v>169</v>
      </c>
      <c r="F3042" s="2" t="s">
        <v>34</v>
      </c>
      <c r="G3042" s="2" t="s">
        <v>30</v>
      </c>
      <c r="H3042" s="3">
        <v>17107</v>
      </c>
      <c r="I3042" s="2">
        <v>1946</v>
      </c>
      <c r="J3042" s="2">
        <v>1947</v>
      </c>
      <c r="K3042" s="3">
        <v>39740</v>
      </c>
      <c r="L3042" s="2">
        <v>1</v>
      </c>
      <c r="M3042" s="2" t="s">
        <v>27</v>
      </c>
      <c r="N3042" s="2">
        <v>85</v>
      </c>
      <c r="O3042" s="2">
        <v>23.92</v>
      </c>
      <c r="P3042" s="2">
        <v>85.88</v>
      </c>
      <c r="Q3042" s="2">
        <v>79.38</v>
      </c>
      <c r="R3042" s="2">
        <v>190.5</v>
      </c>
      <c r="S3042" s="2">
        <v>190.5</v>
      </c>
      <c r="T3042" s="2">
        <v>21.87</v>
      </c>
      <c r="U3042" s="2">
        <v>18</v>
      </c>
      <c r="V3042" s="2" t="s">
        <v>28</v>
      </c>
      <c r="W3042" s="2" t="s">
        <v>4399</v>
      </c>
      <c r="X3042" s="2" t="s">
        <v>4645</v>
      </c>
      <c r="Y3042" s="2" t="s">
        <v>4401</v>
      </c>
      <c r="Z3042" s="2" t="s">
        <v>4469</v>
      </c>
    </row>
    <row r="3043" spans="1:26" x14ac:dyDescent="0.25">
      <c r="A3043">
        <v>3042</v>
      </c>
      <c r="B3043" t="s">
        <v>3057</v>
      </c>
      <c r="C3043" s="1">
        <v>7380</v>
      </c>
      <c r="D3043" t="s">
        <v>23</v>
      </c>
      <c r="E3043" s="2" t="s">
        <v>280</v>
      </c>
      <c r="F3043" s="2" t="s">
        <v>34</v>
      </c>
      <c r="G3043" s="2" t="s">
        <v>30</v>
      </c>
      <c r="H3043" s="3">
        <v>17107</v>
      </c>
      <c r="I3043" s="2">
        <v>1946</v>
      </c>
      <c r="J3043" s="2">
        <v>1948</v>
      </c>
      <c r="K3043" s="3">
        <v>33845</v>
      </c>
      <c r="L3043" s="2">
        <v>1</v>
      </c>
      <c r="M3043" s="2" t="s">
        <v>27</v>
      </c>
      <c r="N3043" s="2">
        <v>72</v>
      </c>
      <c r="O3043" s="2">
        <v>26.63</v>
      </c>
      <c r="P3043" s="2">
        <v>72.459999999999994</v>
      </c>
      <c r="Q3043" s="2">
        <v>90.72</v>
      </c>
      <c r="R3043" s="2">
        <v>190.5</v>
      </c>
      <c r="S3043" s="2">
        <v>190.5</v>
      </c>
      <c r="T3043" s="2">
        <v>25</v>
      </c>
      <c r="U3043" s="2">
        <v>70</v>
      </c>
      <c r="V3043" s="2" t="s">
        <v>28</v>
      </c>
      <c r="W3043" s="2" t="s">
        <v>4399</v>
      </c>
      <c r="X3043" s="2" t="s">
        <v>4645</v>
      </c>
      <c r="Y3043" s="2" t="s">
        <v>4401</v>
      </c>
      <c r="Z3043" s="2" t="s">
        <v>4469</v>
      </c>
    </row>
    <row r="3044" spans="1:26" x14ac:dyDescent="0.25">
      <c r="A3044">
        <v>3043</v>
      </c>
      <c r="B3044" t="s">
        <v>3058</v>
      </c>
      <c r="C3044" s="1">
        <v>9059</v>
      </c>
      <c r="D3044" t="s">
        <v>23</v>
      </c>
      <c r="E3044" s="2" t="s">
        <v>169</v>
      </c>
      <c r="F3044" s="2" t="s">
        <v>34</v>
      </c>
      <c r="G3044" s="2" t="s">
        <v>30</v>
      </c>
      <c r="H3044" s="3">
        <v>18203</v>
      </c>
      <c r="I3044" s="2">
        <v>1949</v>
      </c>
      <c r="J3044" s="2">
        <v>1950</v>
      </c>
      <c r="K3044" s="3">
        <v>40504</v>
      </c>
      <c r="L3044" s="2">
        <v>1</v>
      </c>
      <c r="M3044" s="2" t="s">
        <v>27</v>
      </c>
      <c r="N3044" s="2">
        <v>86</v>
      </c>
      <c r="O3044" s="2">
        <v>25.03</v>
      </c>
      <c r="P3044" s="2">
        <v>86.09</v>
      </c>
      <c r="Q3044" s="2">
        <v>83.91</v>
      </c>
      <c r="R3044" s="2">
        <v>190.5</v>
      </c>
      <c r="S3044" s="2">
        <v>190.5</v>
      </c>
      <c r="T3044" s="2">
        <v>23.12</v>
      </c>
      <c r="U3044" s="2">
        <v>9</v>
      </c>
      <c r="V3044" s="2" t="s">
        <v>28</v>
      </c>
      <c r="W3044" s="2" t="s">
        <v>4399</v>
      </c>
      <c r="X3044" s="2" t="s">
        <v>4645</v>
      </c>
      <c r="Y3044" s="2" t="s">
        <v>4401</v>
      </c>
      <c r="Z3044" s="2" t="s">
        <v>4469</v>
      </c>
    </row>
    <row r="3045" spans="1:26" x14ac:dyDescent="0.25">
      <c r="A3045">
        <v>3044</v>
      </c>
      <c r="B3045" t="s">
        <v>3059</v>
      </c>
      <c r="C3045" s="1">
        <v>7358</v>
      </c>
      <c r="D3045" t="s">
        <v>23</v>
      </c>
      <c r="E3045" s="2" t="s">
        <v>280</v>
      </c>
      <c r="F3045" s="2" t="s">
        <v>34</v>
      </c>
      <c r="G3045" s="2" t="s">
        <v>30</v>
      </c>
      <c r="H3045" s="3">
        <v>17107</v>
      </c>
      <c r="I3045" s="2">
        <v>1946</v>
      </c>
      <c r="J3045" s="2">
        <v>1951</v>
      </c>
      <c r="K3045" s="3">
        <v>34811</v>
      </c>
      <c r="L3045" s="2">
        <v>1</v>
      </c>
      <c r="M3045" s="2" t="s">
        <v>27</v>
      </c>
      <c r="N3045" s="2">
        <v>75</v>
      </c>
      <c r="O3045" s="2">
        <v>26.69</v>
      </c>
      <c r="P3045" s="2">
        <v>75.16</v>
      </c>
      <c r="Q3045" s="2">
        <v>83.91</v>
      </c>
      <c r="R3045" s="2">
        <v>190.5</v>
      </c>
      <c r="S3045" s="2">
        <v>190.5</v>
      </c>
      <c r="T3045" s="2">
        <v>23.12</v>
      </c>
      <c r="U3045" s="2">
        <v>242</v>
      </c>
      <c r="V3045" s="2" t="s">
        <v>28</v>
      </c>
      <c r="W3045" s="2" t="s">
        <v>4399</v>
      </c>
      <c r="X3045" s="2" t="s">
        <v>4645</v>
      </c>
      <c r="Y3045" s="2" t="s">
        <v>4401</v>
      </c>
      <c r="Z3045" s="2" t="s">
        <v>4469</v>
      </c>
    </row>
    <row r="3046" spans="1:26" x14ac:dyDescent="0.25">
      <c r="A3046">
        <v>3045</v>
      </c>
      <c r="B3046" t="s">
        <v>3060</v>
      </c>
      <c r="C3046" s="1">
        <v>32567</v>
      </c>
      <c r="D3046" t="s">
        <v>23</v>
      </c>
      <c r="E3046" s="2" t="s">
        <v>1363</v>
      </c>
      <c r="F3046" s="2" t="s">
        <v>34</v>
      </c>
      <c r="G3046" s="2" t="s">
        <v>26</v>
      </c>
      <c r="H3046" s="3">
        <v>40848</v>
      </c>
      <c r="I3046" s="2">
        <v>2011</v>
      </c>
      <c r="J3046" s="2">
        <v>2013</v>
      </c>
      <c r="K3046" s="3">
        <v>43677</v>
      </c>
      <c r="L3046" s="2">
        <v>0</v>
      </c>
      <c r="M3046" s="2" t="s">
        <v>28</v>
      </c>
      <c r="N3046" s="2">
        <v>30</v>
      </c>
      <c r="O3046" s="2">
        <v>22.67</v>
      </c>
      <c r="P3046" s="2">
        <v>30.42</v>
      </c>
      <c r="Q3046" s="2">
        <v>99.79</v>
      </c>
      <c r="R3046" s="2">
        <v>190.5</v>
      </c>
      <c r="S3046" s="2">
        <v>190.5</v>
      </c>
      <c r="T3046" s="2">
        <v>27.5</v>
      </c>
      <c r="U3046" s="2">
        <v>110</v>
      </c>
      <c r="V3046" s="2" t="s">
        <v>28</v>
      </c>
      <c r="X3046" s="2"/>
      <c r="Y3046" s="2"/>
    </row>
    <row r="3047" spans="1:26" x14ac:dyDescent="0.25">
      <c r="A3047">
        <v>3046</v>
      </c>
      <c r="B3047" t="s">
        <v>3061</v>
      </c>
      <c r="C3047" s="1">
        <v>27304</v>
      </c>
      <c r="D3047" t="s">
        <v>23</v>
      </c>
      <c r="E3047" s="2" t="s">
        <v>1363</v>
      </c>
      <c r="F3047" s="2" t="s">
        <v>34</v>
      </c>
      <c r="G3047" s="2" t="s">
        <v>26</v>
      </c>
      <c r="H3047" s="3">
        <v>35735</v>
      </c>
      <c r="I3047" s="2">
        <v>1997</v>
      </c>
      <c r="J3047" s="2">
        <v>2010</v>
      </c>
      <c r="K3047" s="3">
        <v>43677</v>
      </c>
      <c r="L3047" s="2">
        <v>0</v>
      </c>
      <c r="M3047" s="2" t="s">
        <v>28</v>
      </c>
      <c r="N3047" s="2">
        <v>44</v>
      </c>
      <c r="O3047" s="2">
        <v>23.08</v>
      </c>
      <c r="P3047" s="2">
        <v>44.83</v>
      </c>
      <c r="Q3047" s="2">
        <v>86.18</v>
      </c>
      <c r="R3047" s="2">
        <v>190.5</v>
      </c>
      <c r="S3047" s="2">
        <v>190.5</v>
      </c>
      <c r="T3047" s="2">
        <v>23.75</v>
      </c>
      <c r="U3047" s="2">
        <v>793</v>
      </c>
      <c r="V3047" s="2" t="s">
        <v>28</v>
      </c>
      <c r="X3047" s="2"/>
      <c r="Y3047" s="2"/>
    </row>
    <row r="3048" spans="1:26" x14ac:dyDescent="0.25">
      <c r="A3048">
        <v>3047</v>
      </c>
      <c r="B3048" t="s">
        <v>3062</v>
      </c>
      <c r="C3048" s="1">
        <v>32562</v>
      </c>
      <c r="D3048" t="s">
        <v>23</v>
      </c>
      <c r="E3048" s="2" t="s">
        <v>1363</v>
      </c>
      <c r="F3048" s="2" t="s">
        <v>34</v>
      </c>
      <c r="G3048" s="2" t="s">
        <v>26</v>
      </c>
      <c r="H3048" s="3">
        <v>40483</v>
      </c>
      <c r="I3048" s="2">
        <v>2010</v>
      </c>
      <c r="J3048" s="2">
        <v>2012</v>
      </c>
      <c r="K3048" s="3">
        <v>43677</v>
      </c>
      <c r="L3048" s="2">
        <v>0</v>
      </c>
      <c r="M3048" s="2" t="s">
        <v>28</v>
      </c>
      <c r="N3048" s="2">
        <v>30</v>
      </c>
      <c r="O3048" s="2">
        <v>21.69</v>
      </c>
      <c r="P3048" s="2">
        <v>30.43</v>
      </c>
      <c r="Q3048" s="2">
        <v>88.45</v>
      </c>
      <c r="R3048" s="2">
        <v>190.5</v>
      </c>
      <c r="S3048" s="2">
        <v>190.5</v>
      </c>
      <c r="T3048" s="2">
        <v>24.37</v>
      </c>
      <c r="U3048" s="2">
        <v>47</v>
      </c>
      <c r="V3048" s="2" t="s">
        <v>27</v>
      </c>
      <c r="X3048" s="2"/>
      <c r="Y3048" s="2"/>
    </row>
    <row r="3049" spans="1:26" x14ac:dyDescent="0.25">
      <c r="A3049">
        <v>3048</v>
      </c>
      <c r="B3049" t="s">
        <v>2060</v>
      </c>
      <c r="C3049" s="1">
        <v>20056</v>
      </c>
      <c r="D3049" t="s">
        <v>23</v>
      </c>
      <c r="E3049" s="2" t="s">
        <v>1363</v>
      </c>
      <c r="F3049" s="2" t="s">
        <v>34</v>
      </c>
      <c r="G3049" s="2" t="s">
        <v>26</v>
      </c>
      <c r="H3049" s="3">
        <v>28430</v>
      </c>
      <c r="I3049" s="2">
        <v>1977</v>
      </c>
      <c r="J3049" s="2">
        <v>1978</v>
      </c>
      <c r="K3049" s="3">
        <v>43677</v>
      </c>
      <c r="L3049" s="2">
        <v>0</v>
      </c>
      <c r="M3049" s="2" t="s">
        <v>28</v>
      </c>
      <c r="N3049" s="2">
        <v>64</v>
      </c>
      <c r="O3049" s="2">
        <v>22.93</v>
      </c>
      <c r="P3049" s="2">
        <v>64.67</v>
      </c>
      <c r="Q3049" s="2">
        <v>92.99</v>
      </c>
      <c r="R3049" s="2">
        <v>190.5</v>
      </c>
      <c r="S3049" s="2">
        <v>190.5</v>
      </c>
      <c r="T3049" s="2">
        <v>25.62</v>
      </c>
      <c r="U3049" s="2">
        <v>4</v>
      </c>
      <c r="V3049" s="2" t="s">
        <v>28</v>
      </c>
      <c r="X3049" s="2"/>
      <c r="Y3049" s="2"/>
    </row>
    <row r="3050" spans="1:26" x14ac:dyDescent="0.25">
      <c r="A3050">
        <v>3049</v>
      </c>
      <c r="B3050" t="s">
        <v>3063</v>
      </c>
      <c r="C3050" s="1">
        <v>33960</v>
      </c>
      <c r="D3050" t="s">
        <v>23</v>
      </c>
      <c r="E3050" s="2" t="s">
        <v>1363</v>
      </c>
      <c r="F3050" s="2" t="s">
        <v>34</v>
      </c>
      <c r="G3050" s="2" t="s">
        <v>43</v>
      </c>
      <c r="H3050" s="3">
        <v>41944</v>
      </c>
      <c r="I3050" s="2">
        <v>2014</v>
      </c>
      <c r="J3050" s="2">
        <v>2015</v>
      </c>
      <c r="K3050" s="3">
        <v>43677</v>
      </c>
      <c r="L3050" s="2">
        <v>0</v>
      </c>
      <c r="M3050" s="2" t="s">
        <v>28</v>
      </c>
      <c r="N3050" s="2">
        <v>26</v>
      </c>
      <c r="O3050" s="2">
        <v>21.86</v>
      </c>
      <c r="P3050" s="2">
        <v>26.6</v>
      </c>
      <c r="Q3050" s="2">
        <v>91.63</v>
      </c>
      <c r="R3050" s="2">
        <v>190.5</v>
      </c>
      <c r="S3050" s="2">
        <v>190.5</v>
      </c>
      <c r="T3050" s="2">
        <v>25.25</v>
      </c>
      <c r="U3050" s="2">
        <v>20</v>
      </c>
      <c r="V3050" s="2" t="s">
        <v>28</v>
      </c>
      <c r="X3050" s="2"/>
      <c r="Y3050" s="2"/>
    </row>
    <row r="3051" spans="1:26" x14ac:dyDescent="0.25">
      <c r="A3051">
        <v>3050</v>
      </c>
      <c r="B3051" t="s">
        <v>933</v>
      </c>
      <c r="C3051" s="1">
        <v>27592</v>
      </c>
      <c r="D3051" t="s">
        <v>23</v>
      </c>
      <c r="E3051" s="2" t="s">
        <v>1363</v>
      </c>
      <c r="F3051" s="2" t="s">
        <v>34</v>
      </c>
      <c r="G3051" s="2" t="s">
        <v>26</v>
      </c>
      <c r="H3051" s="3">
        <v>36100</v>
      </c>
      <c r="I3051" s="2">
        <v>1998</v>
      </c>
      <c r="J3051" s="2">
        <v>2000</v>
      </c>
      <c r="K3051" s="3">
        <v>43677</v>
      </c>
      <c r="L3051" s="2">
        <v>0</v>
      </c>
      <c r="M3051" s="2" t="s">
        <v>28</v>
      </c>
      <c r="N3051" s="2">
        <v>44</v>
      </c>
      <c r="O3051" s="2">
        <v>23.29</v>
      </c>
      <c r="P3051" s="2">
        <v>44.04</v>
      </c>
      <c r="Q3051" s="2">
        <v>81.650000000000006</v>
      </c>
      <c r="R3051" s="2">
        <v>190.5</v>
      </c>
      <c r="S3051" s="2">
        <v>190.5</v>
      </c>
      <c r="T3051" s="2">
        <v>22.5</v>
      </c>
      <c r="U3051" s="2">
        <v>85</v>
      </c>
      <c r="V3051" s="2" t="s">
        <v>28</v>
      </c>
      <c r="X3051" s="2"/>
      <c r="Y3051" s="2"/>
    </row>
    <row r="3052" spans="1:26" x14ac:dyDescent="0.25">
      <c r="A3052">
        <v>3051</v>
      </c>
      <c r="B3052" t="s">
        <v>3064</v>
      </c>
      <c r="C3052" s="1">
        <v>27997</v>
      </c>
      <c r="D3052" t="s">
        <v>23</v>
      </c>
      <c r="E3052" s="2" t="s">
        <v>1363</v>
      </c>
      <c r="F3052" s="2" t="s">
        <v>34</v>
      </c>
      <c r="G3052" s="2" t="s">
        <v>26</v>
      </c>
      <c r="H3052" s="3">
        <v>36100</v>
      </c>
      <c r="I3052" s="2">
        <v>1998</v>
      </c>
      <c r="J3052" s="2">
        <v>2009</v>
      </c>
      <c r="K3052" s="3">
        <v>43677</v>
      </c>
      <c r="L3052" s="2">
        <v>0</v>
      </c>
      <c r="M3052" s="2" t="s">
        <v>28</v>
      </c>
      <c r="N3052" s="2">
        <v>42</v>
      </c>
      <c r="O3052" s="2">
        <v>22.18</v>
      </c>
      <c r="P3052" s="2">
        <v>42.93</v>
      </c>
      <c r="Q3052" s="2">
        <v>83.91</v>
      </c>
      <c r="R3052" s="2">
        <v>190.5</v>
      </c>
      <c r="S3052" s="2">
        <v>190.5</v>
      </c>
      <c r="T3052" s="2">
        <v>23.12</v>
      </c>
      <c r="U3052" s="2">
        <v>657</v>
      </c>
      <c r="V3052" s="2" t="s">
        <v>28</v>
      </c>
      <c r="X3052" s="2"/>
      <c r="Y3052" s="2"/>
    </row>
    <row r="3053" spans="1:26" x14ac:dyDescent="0.25">
      <c r="A3053">
        <v>3052</v>
      </c>
      <c r="B3053" t="s">
        <v>3065</v>
      </c>
      <c r="C3053" s="1">
        <v>18027</v>
      </c>
      <c r="D3053" t="s">
        <v>23</v>
      </c>
      <c r="E3053" s="2" t="s">
        <v>1363</v>
      </c>
      <c r="F3053" s="2" t="s">
        <v>34</v>
      </c>
      <c r="G3053" s="2" t="s">
        <v>26</v>
      </c>
      <c r="H3053" s="3">
        <v>26238</v>
      </c>
      <c r="I3053" s="2">
        <v>1971</v>
      </c>
      <c r="J3053" s="2">
        <v>1972</v>
      </c>
      <c r="K3053" s="3">
        <v>43677</v>
      </c>
      <c r="L3053" s="2">
        <v>0</v>
      </c>
      <c r="M3053" s="2" t="s">
        <v>28</v>
      </c>
      <c r="N3053" s="2">
        <v>70</v>
      </c>
      <c r="O3053" s="2">
        <v>22.48</v>
      </c>
      <c r="P3053" s="2">
        <v>70.23</v>
      </c>
      <c r="Q3053" s="2">
        <v>81.650000000000006</v>
      </c>
      <c r="R3053" s="2">
        <v>190.5</v>
      </c>
      <c r="S3053" s="2">
        <v>190.5</v>
      </c>
      <c r="T3053" s="2">
        <v>22.5</v>
      </c>
      <c r="U3053" s="2">
        <v>17</v>
      </c>
      <c r="V3053" s="2" t="s">
        <v>28</v>
      </c>
      <c r="X3053" s="2"/>
      <c r="Y3053" s="2"/>
    </row>
    <row r="3054" spans="1:26" x14ac:dyDescent="0.25">
      <c r="A3054">
        <v>3053</v>
      </c>
      <c r="B3054" t="s">
        <v>3066</v>
      </c>
      <c r="C3054" s="1">
        <v>13330</v>
      </c>
      <c r="D3054" t="s">
        <v>23</v>
      </c>
      <c r="E3054" s="2" t="s">
        <v>1363</v>
      </c>
      <c r="F3054" s="2" t="s">
        <v>34</v>
      </c>
      <c r="G3054" s="2" t="s">
        <v>26</v>
      </c>
      <c r="H3054" s="3">
        <v>22221</v>
      </c>
      <c r="I3054" s="2">
        <v>1960</v>
      </c>
      <c r="J3054" s="2">
        <v>1965</v>
      </c>
      <c r="K3054" s="3">
        <v>43677</v>
      </c>
      <c r="L3054" s="2">
        <v>0</v>
      </c>
      <c r="M3054" s="2" t="s">
        <v>28</v>
      </c>
      <c r="N3054" s="2">
        <v>83</v>
      </c>
      <c r="O3054" s="2">
        <v>24.34</v>
      </c>
      <c r="P3054" s="2">
        <v>83.09</v>
      </c>
      <c r="Q3054" s="2">
        <v>83.91</v>
      </c>
      <c r="R3054" s="2">
        <v>190.5</v>
      </c>
      <c r="S3054" s="2">
        <v>190.5</v>
      </c>
      <c r="T3054" s="2">
        <v>23.12</v>
      </c>
      <c r="U3054" s="2">
        <v>272</v>
      </c>
      <c r="V3054" s="2" t="s">
        <v>28</v>
      </c>
      <c r="X3054" s="2"/>
      <c r="Y3054" s="2"/>
    </row>
    <row r="3055" spans="1:26" x14ac:dyDescent="0.25">
      <c r="A3055">
        <v>3054</v>
      </c>
      <c r="B3055" t="s">
        <v>3067</v>
      </c>
      <c r="C3055" s="1">
        <v>33470</v>
      </c>
      <c r="D3055" t="s">
        <v>85</v>
      </c>
      <c r="E3055" s="2" t="s">
        <v>1363</v>
      </c>
      <c r="F3055" s="2" t="s">
        <v>25</v>
      </c>
      <c r="G3055" s="2" t="s">
        <v>43</v>
      </c>
      <c r="H3055" s="3">
        <v>40848</v>
      </c>
      <c r="I3055" s="2">
        <v>2011</v>
      </c>
      <c r="J3055" s="2">
        <v>2020</v>
      </c>
      <c r="K3055" s="3">
        <v>43677</v>
      </c>
      <c r="L3055" s="2">
        <v>0</v>
      </c>
      <c r="M3055" s="2" t="s">
        <v>28</v>
      </c>
      <c r="N3055" s="2">
        <v>27</v>
      </c>
      <c r="O3055" s="2">
        <v>20.2</v>
      </c>
      <c r="P3055" s="2">
        <v>27.95</v>
      </c>
      <c r="Q3055" s="2">
        <v>86.18</v>
      </c>
      <c r="R3055" s="2">
        <v>190.5</v>
      </c>
      <c r="S3055" s="2">
        <v>190.5</v>
      </c>
      <c r="T3055" s="2">
        <v>23.75</v>
      </c>
      <c r="U3055" s="2">
        <v>189</v>
      </c>
      <c r="V3055" s="2" t="s">
        <v>28</v>
      </c>
      <c r="X3055" s="2"/>
      <c r="Y3055" s="2"/>
    </row>
    <row r="3056" spans="1:26" x14ac:dyDescent="0.25">
      <c r="A3056">
        <v>3055</v>
      </c>
      <c r="B3056" t="s">
        <v>3068</v>
      </c>
      <c r="C3056" s="1">
        <v>10280</v>
      </c>
      <c r="D3056" t="s">
        <v>23</v>
      </c>
      <c r="E3056" s="2" t="s">
        <v>169</v>
      </c>
      <c r="F3056" s="2" t="s">
        <v>34</v>
      </c>
      <c r="G3056" s="2" t="s">
        <v>30</v>
      </c>
      <c r="H3056" s="3">
        <v>17838</v>
      </c>
      <c r="I3056" s="2">
        <v>1948</v>
      </c>
      <c r="J3056" s="2">
        <v>1953</v>
      </c>
      <c r="K3056" s="3">
        <v>43379</v>
      </c>
      <c r="L3056" s="2">
        <v>1</v>
      </c>
      <c r="M3056" s="2" t="s">
        <v>27</v>
      </c>
      <c r="N3056" s="2">
        <v>90</v>
      </c>
      <c r="O3056" s="2">
        <v>20.69</v>
      </c>
      <c r="P3056" s="2">
        <v>90.62</v>
      </c>
      <c r="Q3056" s="2">
        <v>86.18</v>
      </c>
      <c r="R3056" s="2">
        <v>190.5</v>
      </c>
      <c r="S3056" s="2">
        <v>190.5</v>
      </c>
      <c r="T3056" s="2">
        <v>23.75</v>
      </c>
      <c r="U3056" s="2">
        <v>212</v>
      </c>
      <c r="V3056" s="2" t="s">
        <v>28</v>
      </c>
      <c r="X3056" s="2" t="s">
        <v>4715</v>
      </c>
      <c r="Y3056" s="2" t="s">
        <v>4421</v>
      </c>
      <c r="Z3056" s="2" t="s">
        <v>4435</v>
      </c>
    </row>
    <row r="3057" spans="1:26" x14ac:dyDescent="0.25">
      <c r="A3057">
        <v>3056</v>
      </c>
      <c r="B3057" t="s">
        <v>3069</v>
      </c>
      <c r="C3057" s="1">
        <v>17999</v>
      </c>
      <c r="D3057" t="s">
        <v>23</v>
      </c>
      <c r="E3057" s="2" t="s">
        <v>1363</v>
      </c>
      <c r="F3057" s="2" t="s">
        <v>34</v>
      </c>
      <c r="G3057" s="2" t="s">
        <v>26</v>
      </c>
      <c r="H3057" s="3">
        <v>26969</v>
      </c>
      <c r="I3057" s="2">
        <v>1973</v>
      </c>
      <c r="J3057" s="2">
        <v>1974</v>
      </c>
      <c r="K3057" s="3">
        <v>43677</v>
      </c>
      <c r="L3057" s="2">
        <v>0</v>
      </c>
      <c r="M3057" s="2" t="s">
        <v>28</v>
      </c>
      <c r="N3057" s="2">
        <v>70</v>
      </c>
      <c r="O3057" s="2">
        <v>24.56</v>
      </c>
      <c r="P3057" s="2">
        <v>70.3</v>
      </c>
      <c r="Q3057" s="2">
        <v>88.45</v>
      </c>
      <c r="R3057" s="2">
        <v>190.5</v>
      </c>
      <c r="S3057" s="2">
        <v>190.5</v>
      </c>
      <c r="T3057" s="2">
        <v>24.37</v>
      </c>
      <c r="U3057" s="2">
        <v>46</v>
      </c>
      <c r="V3057" s="2" t="s">
        <v>28</v>
      </c>
      <c r="X3057" s="2"/>
      <c r="Y3057" s="2"/>
    </row>
    <row r="3058" spans="1:26" x14ac:dyDescent="0.25">
      <c r="A3058">
        <v>3057</v>
      </c>
      <c r="B3058" t="s">
        <v>3070</v>
      </c>
      <c r="C3058" s="1">
        <v>24012</v>
      </c>
      <c r="D3058" t="s">
        <v>23</v>
      </c>
      <c r="E3058" s="2" t="s">
        <v>1363</v>
      </c>
      <c r="F3058" s="2" t="s">
        <v>25</v>
      </c>
      <c r="G3058" s="2" t="s">
        <v>30</v>
      </c>
      <c r="H3058" s="3">
        <v>32448</v>
      </c>
      <c r="I3058" s="2">
        <v>1988</v>
      </c>
      <c r="J3058" s="2">
        <v>2003</v>
      </c>
      <c r="K3058" s="3">
        <v>43677</v>
      </c>
      <c r="L3058" s="2">
        <v>0</v>
      </c>
      <c r="M3058" s="2" t="s">
        <v>28</v>
      </c>
      <c r="N3058" s="2">
        <v>53</v>
      </c>
      <c r="O3058" s="2">
        <v>23.1</v>
      </c>
      <c r="P3058" s="2">
        <v>53.84</v>
      </c>
      <c r="Q3058" s="2">
        <v>79.38</v>
      </c>
      <c r="R3058" s="2">
        <v>190.5</v>
      </c>
      <c r="S3058" s="2">
        <v>190.5</v>
      </c>
      <c r="T3058" s="2">
        <v>21.87</v>
      </c>
      <c r="U3058" s="2">
        <v>910</v>
      </c>
      <c r="V3058" s="2" t="s">
        <v>28</v>
      </c>
      <c r="X3058" s="2"/>
      <c r="Y3058" s="2"/>
    </row>
    <row r="3059" spans="1:26" x14ac:dyDescent="0.25">
      <c r="A3059">
        <v>3058</v>
      </c>
      <c r="B3059" t="s">
        <v>3071</v>
      </c>
      <c r="C3059" s="1">
        <v>17695</v>
      </c>
      <c r="D3059" t="s">
        <v>23</v>
      </c>
      <c r="E3059" s="2" t="s">
        <v>1363</v>
      </c>
      <c r="F3059" s="2" t="s">
        <v>34</v>
      </c>
      <c r="G3059" s="2" t="s">
        <v>26</v>
      </c>
      <c r="H3059" s="3">
        <v>25873</v>
      </c>
      <c r="I3059" s="2">
        <v>1970</v>
      </c>
      <c r="J3059" s="2">
        <v>1971</v>
      </c>
      <c r="K3059" s="3">
        <v>43677</v>
      </c>
      <c r="L3059" s="2">
        <v>0</v>
      </c>
      <c r="M3059" s="2" t="s">
        <v>28</v>
      </c>
      <c r="N3059" s="2">
        <v>71</v>
      </c>
      <c r="O3059" s="2">
        <v>22.39</v>
      </c>
      <c r="P3059" s="2">
        <v>71.13</v>
      </c>
      <c r="Q3059" s="2">
        <v>81.650000000000006</v>
      </c>
      <c r="R3059" s="2">
        <v>190.5</v>
      </c>
      <c r="S3059" s="2">
        <v>190.5</v>
      </c>
      <c r="T3059" s="2">
        <v>22.5</v>
      </c>
      <c r="U3059" s="2">
        <v>4</v>
      </c>
      <c r="V3059" s="2" t="s">
        <v>28</v>
      </c>
      <c r="X3059" s="2" t="s">
        <v>4645</v>
      </c>
      <c r="Y3059" s="2" t="s">
        <v>4401</v>
      </c>
    </row>
    <row r="3060" spans="1:26" x14ac:dyDescent="0.25">
      <c r="A3060">
        <v>3059</v>
      </c>
      <c r="B3060" t="s">
        <v>3072</v>
      </c>
      <c r="C3060" s="1">
        <v>9013</v>
      </c>
      <c r="D3060" t="s">
        <v>23</v>
      </c>
      <c r="E3060" s="2" t="s">
        <v>772</v>
      </c>
      <c r="F3060" s="2" t="s">
        <v>34</v>
      </c>
      <c r="G3060" s="2" t="s">
        <v>30</v>
      </c>
      <c r="H3060" s="3">
        <v>17838</v>
      </c>
      <c r="I3060" s="2">
        <v>1948</v>
      </c>
      <c r="J3060" s="2">
        <v>1952</v>
      </c>
      <c r="K3060" s="3">
        <v>41255</v>
      </c>
      <c r="L3060" s="2">
        <v>1</v>
      </c>
      <c r="M3060" s="2" t="s">
        <v>27</v>
      </c>
      <c r="N3060" s="2">
        <v>88</v>
      </c>
      <c r="O3060" s="2">
        <v>24.16</v>
      </c>
      <c r="P3060" s="2">
        <v>88.27</v>
      </c>
      <c r="Q3060" s="2">
        <v>78.47</v>
      </c>
      <c r="R3060" s="2">
        <v>190.5</v>
      </c>
      <c r="S3060" s="2">
        <v>190.5</v>
      </c>
      <c r="T3060" s="2">
        <v>21.62</v>
      </c>
      <c r="U3060" s="2">
        <v>118</v>
      </c>
      <c r="V3060" s="2" t="s">
        <v>28</v>
      </c>
      <c r="W3060" s="2" t="s">
        <v>4616</v>
      </c>
      <c r="X3060" s="2" t="s">
        <v>4735</v>
      </c>
      <c r="Y3060" s="2" t="s">
        <v>4617</v>
      </c>
      <c r="Z3060" s="2" t="s">
        <v>4901</v>
      </c>
    </row>
    <row r="3061" spans="1:26" x14ac:dyDescent="0.25">
      <c r="A3061">
        <v>3060</v>
      </c>
      <c r="B3061" t="s">
        <v>3073</v>
      </c>
      <c r="C3061" s="1">
        <v>9503</v>
      </c>
      <c r="D3061" t="s">
        <v>23</v>
      </c>
      <c r="E3061" s="2" t="s">
        <v>1363</v>
      </c>
      <c r="F3061" s="2" t="s">
        <v>34</v>
      </c>
      <c r="G3061" s="2" t="s">
        <v>30</v>
      </c>
      <c r="H3061" s="3">
        <v>18203</v>
      </c>
      <c r="I3061" s="2">
        <v>1949</v>
      </c>
      <c r="J3061" s="2">
        <v>1951</v>
      </c>
      <c r="K3061" s="3">
        <v>43677</v>
      </c>
      <c r="L3061" s="2">
        <v>0</v>
      </c>
      <c r="M3061" s="2" t="s">
        <v>28</v>
      </c>
      <c r="N3061" s="2">
        <v>93</v>
      </c>
      <c r="O3061" s="2">
        <v>23.82</v>
      </c>
      <c r="P3061" s="2">
        <v>93.56</v>
      </c>
      <c r="Q3061" s="2">
        <v>79.38</v>
      </c>
      <c r="R3061" s="2">
        <v>190.5</v>
      </c>
      <c r="S3061" s="2">
        <v>190.5</v>
      </c>
      <c r="T3061" s="2">
        <v>21.87</v>
      </c>
      <c r="U3061" s="2">
        <v>113</v>
      </c>
      <c r="V3061" s="2" t="s">
        <v>28</v>
      </c>
      <c r="X3061" s="2"/>
      <c r="Y3061" s="2"/>
    </row>
    <row r="3062" spans="1:26" x14ac:dyDescent="0.25">
      <c r="A3062">
        <v>3061</v>
      </c>
      <c r="B3062" t="s">
        <v>3074</v>
      </c>
      <c r="C3062" s="1">
        <v>33574</v>
      </c>
      <c r="D3062" t="s">
        <v>85</v>
      </c>
      <c r="E3062" s="2" t="s">
        <v>1363</v>
      </c>
      <c r="F3062" s="2" t="s">
        <v>34</v>
      </c>
      <c r="G3062" s="2" t="s">
        <v>26</v>
      </c>
      <c r="H3062" s="3">
        <v>40848</v>
      </c>
      <c r="I3062" s="2">
        <v>2011</v>
      </c>
      <c r="J3062" s="2">
        <v>2020</v>
      </c>
      <c r="K3062" s="3">
        <v>43677</v>
      </c>
      <c r="L3062" s="2">
        <v>0</v>
      </c>
      <c r="M3062" s="2" t="s">
        <v>28</v>
      </c>
      <c r="N3062" s="2">
        <v>27</v>
      </c>
      <c r="O3062" s="2">
        <v>19.920000000000002</v>
      </c>
      <c r="P3062" s="2">
        <v>27.66</v>
      </c>
      <c r="Q3062" s="2">
        <v>85.73</v>
      </c>
      <c r="R3062" s="2">
        <v>190.5</v>
      </c>
      <c r="S3062" s="2">
        <v>190.5</v>
      </c>
      <c r="T3062" s="2">
        <v>23.62</v>
      </c>
      <c r="U3062" s="2">
        <v>275</v>
      </c>
      <c r="V3062" s="2" t="s">
        <v>28</v>
      </c>
      <c r="X3062" s="2"/>
      <c r="Y3062" s="2"/>
    </row>
    <row r="3063" spans="1:26" x14ac:dyDescent="0.25">
      <c r="A3063">
        <v>3062</v>
      </c>
      <c r="B3063" t="s">
        <v>3075</v>
      </c>
      <c r="C3063" s="1">
        <v>7712</v>
      </c>
      <c r="D3063" t="s">
        <v>23</v>
      </c>
      <c r="E3063" s="2" t="s">
        <v>169</v>
      </c>
      <c r="F3063" s="2" t="s">
        <v>34</v>
      </c>
      <c r="G3063" s="2" t="s">
        <v>30</v>
      </c>
      <c r="H3063" s="3">
        <v>17838</v>
      </c>
      <c r="I3063" s="2">
        <v>1948</v>
      </c>
      <c r="J3063" s="2">
        <v>1949</v>
      </c>
      <c r="K3063" s="3">
        <v>39099</v>
      </c>
      <c r="L3063" s="2">
        <v>1</v>
      </c>
      <c r="M3063" s="2" t="s">
        <v>27</v>
      </c>
      <c r="N3063" s="2">
        <v>85</v>
      </c>
      <c r="O3063" s="2">
        <v>27.72</v>
      </c>
      <c r="P3063" s="2">
        <v>85.93</v>
      </c>
      <c r="Q3063" s="2">
        <v>92.08</v>
      </c>
      <c r="R3063" s="2">
        <v>190.5</v>
      </c>
      <c r="S3063" s="2">
        <v>190.5</v>
      </c>
      <c r="T3063" s="2">
        <v>25.37</v>
      </c>
      <c r="U3063" s="2">
        <v>21</v>
      </c>
      <c r="V3063" s="2" t="s">
        <v>28</v>
      </c>
      <c r="W3063" s="2" t="s">
        <v>4384</v>
      </c>
      <c r="X3063" s="2" t="s">
        <v>4687</v>
      </c>
      <c r="Y3063" s="2" t="s">
        <v>4391</v>
      </c>
      <c r="Z3063" s="2" t="s">
        <v>4896</v>
      </c>
    </row>
    <row r="3064" spans="1:26" x14ac:dyDescent="0.25">
      <c r="A3064">
        <v>3063</v>
      </c>
      <c r="B3064" t="s">
        <v>3076</v>
      </c>
      <c r="C3064" s="1">
        <v>19402</v>
      </c>
      <c r="D3064" t="s">
        <v>23</v>
      </c>
      <c r="E3064" s="2" t="s">
        <v>1363</v>
      </c>
      <c r="F3064" s="2" t="s">
        <v>34</v>
      </c>
      <c r="G3064" s="2" t="s">
        <v>30</v>
      </c>
      <c r="H3064" s="3">
        <v>27699</v>
      </c>
      <c r="I3064" s="2">
        <v>1975</v>
      </c>
      <c r="J3064" s="2">
        <v>1977</v>
      </c>
      <c r="K3064" s="3">
        <v>43677</v>
      </c>
      <c r="L3064" s="2">
        <v>0</v>
      </c>
      <c r="M3064" s="2" t="s">
        <v>28</v>
      </c>
      <c r="N3064" s="2">
        <v>66</v>
      </c>
      <c r="O3064" s="2">
        <v>22.72</v>
      </c>
      <c r="P3064" s="2">
        <v>66.459999999999994</v>
      </c>
      <c r="Q3064" s="2">
        <v>92.99</v>
      </c>
      <c r="R3064" s="2">
        <v>190.5</v>
      </c>
      <c r="S3064" s="2">
        <v>190.5</v>
      </c>
      <c r="T3064" s="2">
        <v>25.62</v>
      </c>
      <c r="U3064" s="2">
        <v>78</v>
      </c>
      <c r="V3064" s="2" t="s">
        <v>28</v>
      </c>
      <c r="X3064" s="2"/>
      <c r="Y3064" s="2"/>
    </row>
    <row r="3065" spans="1:26" x14ac:dyDescent="0.25">
      <c r="A3065">
        <v>3064</v>
      </c>
      <c r="B3065" t="s">
        <v>3077</v>
      </c>
      <c r="C3065" s="1">
        <v>8084</v>
      </c>
      <c r="D3065" t="s">
        <v>23</v>
      </c>
      <c r="E3065" s="2" t="s">
        <v>169</v>
      </c>
      <c r="F3065" s="2" t="s">
        <v>34</v>
      </c>
      <c r="G3065" s="2" t="s">
        <v>30</v>
      </c>
      <c r="H3065" s="3">
        <v>17472</v>
      </c>
      <c r="I3065" s="2">
        <v>1947</v>
      </c>
      <c r="J3065" s="2">
        <v>1949</v>
      </c>
      <c r="K3065" s="3">
        <v>32959</v>
      </c>
      <c r="L3065" s="2">
        <v>1</v>
      </c>
      <c r="M3065" s="2" t="s">
        <v>27</v>
      </c>
      <c r="N3065" s="2">
        <v>68</v>
      </c>
      <c r="O3065" s="2">
        <v>25.7</v>
      </c>
      <c r="P3065" s="2">
        <v>68.099999999999994</v>
      </c>
      <c r="Q3065" s="2">
        <v>90.72</v>
      </c>
      <c r="R3065" s="2">
        <v>190.5</v>
      </c>
      <c r="S3065" s="2">
        <v>190.5</v>
      </c>
      <c r="T3065" s="2">
        <v>25</v>
      </c>
      <c r="U3065" s="2">
        <v>52</v>
      </c>
      <c r="V3065" s="2" t="s">
        <v>28</v>
      </c>
      <c r="W3065" s="2" t="s">
        <v>4384</v>
      </c>
      <c r="X3065" s="2" t="s">
        <v>4736</v>
      </c>
      <c r="Y3065" s="2" t="s">
        <v>4401</v>
      </c>
      <c r="Z3065" s="2" t="s">
        <v>4469</v>
      </c>
    </row>
    <row r="3066" spans="1:26" x14ac:dyDescent="0.25">
      <c r="A3066">
        <v>3065</v>
      </c>
      <c r="B3066" t="s">
        <v>3078</v>
      </c>
      <c r="C3066" s="1">
        <v>27893</v>
      </c>
      <c r="D3066" t="s">
        <v>23</v>
      </c>
      <c r="E3066" s="2" t="s">
        <v>1363</v>
      </c>
      <c r="F3066" s="2" t="s">
        <v>34</v>
      </c>
      <c r="G3066" s="2" t="s">
        <v>43</v>
      </c>
      <c r="H3066" s="3">
        <v>36465</v>
      </c>
      <c r="I3066" s="2">
        <v>1999</v>
      </c>
      <c r="J3066" s="2">
        <v>2002</v>
      </c>
      <c r="K3066" s="3">
        <v>43677</v>
      </c>
      <c r="L3066" s="2">
        <v>0</v>
      </c>
      <c r="M3066" s="2" t="s">
        <v>28</v>
      </c>
      <c r="N3066" s="2">
        <v>43</v>
      </c>
      <c r="O3066" s="2">
        <v>23.47</v>
      </c>
      <c r="P3066" s="2">
        <v>43.21</v>
      </c>
      <c r="Q3066" s="2">
        <v>89.36</v>
      </c>
      <c r="R3066" s="2">
        <v>190.5</v>
      </c>
      <c r="S3066" s="2">
        <v>190.5</v>
      </c>
      <c r="T3066" s="2">
        <v>24.62</v>
      </c>
      <c r="U3066" s="2">
        <v>119</v>
      </c>
      <c r="V3066" s="2" t="s">
        <v>28</v>
      </c>
      <c r="X3066" s="2"/>
      <c r="Y3066" s="2"/>
    </row>
    <row r="3067" spans="1:26" x14ac:dyDescent="0.25">
      <c r="A3067">
        <v>3066</v>
      </c>
      <c r="B3067" t="s">
        <v>3079</v>
      </c>
      <c r="C3067" s="1">
        <v>16996</v>
      </c>
      <c r="D3067" t="s">
        <v>23</v>
      </c>
      <c r="E3067" s="2" t="s">
        <v>1363</v>
      </c>
      <c r="F3067" s="2" t="s">
        <v>34</v>
      </c>
      <c r="G3067" s="2" t="s">
        <v>26</v>
      </c>
      <c r="H3067" s="3">
        <v>25143</v>
      </c>
      <c r="I3067" s="2">
        <v>1968</v>
      </c>
      <c r="J3067" s="2">
        <v>1976</v>
      </c>
      <c r="K3067" s="3">
        <v>43677</v>
      </c>
      <c r="L3067" s="2">
        <v>0</v>
      </c>
      <c r="M3067" s="2" t="s">
        <v>28</v>
      </c>
      <c r="N3067" s="2">
        <v>73</v>
      </c>
      <c r="O3067" s="2">
        <v>22.31</v>
      </c>
      <c r="P3067" s="2">
        <v>73.05</v>
      </c>
      <c r="Q3067" s="2">
        <v>79.38</v>
      </c>
      <c r="R3067" s="2">
        <v>190.5</v>
      </c>
      <c r="S3067" s="2">
        <v>190.5</v>
      </c>
      <c r="T3067" s="2">
        <v>21.87</v>
      </c>
      <c r="U3067" s="2">
        <v>547</v>
      </c>
      <c r="V3067" s="2" t="s">
        <v>28</v>
      </c>
      <c r="X3067" s="2"/>
      <c r="Y3067" s="2"/>
    </row>
    <row r="3068" spans="1:26" x14ac:dyDescent="0.25">
      <c r="A3068">
        <v>3067</v>
      </c>
      <c r="B3068" t="s">
        <v>3080</v>
      </c>
      <c r="C3068" s="1">
        <v>9689</v>
      </c>
      <c r="D3068" t="s">
        <v>23</v>
      </c>
      <c r="E3068" s="2" t="s">
        <v>169</v>
      </c>
      <c r="F3068" s="2" t="s">
        <v>34</v>
      </c>
      <c r="G3068" s="2" t="s">
        <v>30</v>
      </c>
      <c r="H3068" s="3">
        <v>18203</v>
      </c>
      <c r="I3068" s="2">
        <v>1949</v>
      </c>
      <c r="J3068" s="2">
        <v>1951</v>
      </c>
      <c r="K3068" s="3">
        <v>35803</v>
      </c>
      <c r="L3068" s="2">
        <v>1</v>
      </c>
      <c r="M3068" s="2" t="s">
        <v>27</v>
      </c>
      <c r="N3068" s="2">
        <v>71</v>
      </c>
      <c r="O3068" s="2">
        <v>23.31</v>
      </c>
      <c r="P3068" s="2">
        <v>71.5</v>
      </c>
      <c r="Q3068" s="2">
        <v>83.91</v>
      </c>
      <c r="R3068" s="2">
        <v>190.5</v>
      </c>
      <c r="S3068" s="2">
        <v>190.5</v>
      </c>
      <c r="T3068" s="2">
        <v>23.12</v>
      </c>
      <c r="U3068" s="2">
        <v>86</v>
      </c>
      <c r="V3068" s="2" t="s">
        <v>28</v>
      </c>
      <c r="W3068" s="2" t="s">
        <v>4384</v>
      </c>
      <c r="X3068" s="2" t="s">
        <v>4657</v>
      </c>
      <c r="Y3068" s="2" t="s">
        <v>4386</v>
      </c>
      <c r="Z3068" s="2" t="s">
        <v>4896</v>
      </c>
    </row>
    <row r="3069" spans="1:26" x14ac:dyDescent="0.25">
      <c r="A3069">
        <v>3068</v>
      </c>
      <c r="B3069" t="s">
        <v>3081</v>
      </c>
      <c r="C3069" s="1">
        <v>31072</v>
      </c>
      <c r="D3069" t="s">
        <v>23</v>
      </c>
      <c r="E3069" s="2" t="s">
        <v>1363</v>
      </c>
      <c r="F3069" s="2" t="s">
        <v>34</v>
      </c>
      <c r="G3069" s="2" t="s">
        <v>26</v>
      </c>
      <c r="H3069" s="3">
        <v>39387</v>
      </c>
      <c r="I3069" s="2">
        <v>2007</v>
      </c>
      <c r="J3069" s="2">
        <v>2011</v>
      </c>
      <c r="K3069" s="3">
        <v>43677</v>
      </c>
      <c r="L3069" s="2">
        <v>0</v>
      </c>
      <c r="M3069" s="2" t="s">
        <v>28</v>
      </c>
      <c r="N3069" s="2">
        <v>34</v>
      </c>
      <c r="O3069" s="2">
        <v>22.77</v>
      </c>
      <c r="P3069" s="2">
        <v>34.51</v>
      </c>
      <c r="Q3069" s="2">
        <v>88.45</v>
      </c>
      <c r="R3069" s="2">
        <v>190.5</v>
      </c>
      <c r="S3069" s="2">
        <v>190.5</v>
      </c>
      <c r="T3069" s="2">
        <v>24.37</v>
      </c>
      <c r="U3069" s="2">
        <v>188</v>
      </c>
      <c r="V3069" s="2" t="s">
        <v>28</v>
      </c>
      <c r="X3069" s="2"/>
      <c r="Y3069" s="2"/>
    </row>
    <row r="3070" spans="1:26" x14ac:dyDescent="0.25">
      <c r="A3070">
        <v>3069</v>
      </c>
      <c r="B3070" t="s">
        <v>3082</v>
      </c>
      <c r="C3070" s="1">
        <v>18974</v>
      </c>
      <c r="D3070" t="s">
        <v>23</v>
      </c>
      <c r="E3070" s="2" t="s">
        <v>1363</v>
      </c>
      <c r="F3070" s="2" t="s">
        <v>34</v>
      </c>
      <c r="G3070" s="2" t="s">
        <v>30</v>
      </c>
      <c r="H3070" s="3">
        <v>27699</v>
      </c>
      <c r="I3070" s="2">
        <v>1975</v>
      </c>
      <c r="J3070" s="2">
        <v>1976</v>
      </c>
      <c r="K3070" s="3">
        <v>43677</v>
      </c>
      <c r="L3070" s="2">
        <v>0</v>
      </c>
      <c r="M3070" s="2" t="s">
        <v>28</v>
      </c>
      <c r="N3070" s="2">
        <v>67</v>
      </c>
      <c r="O3070" s="2">
        <v>23.89</v>
      </c>
      <c r="P3070" s="2">
        <v>67.63</v>
      </c>
      <c r="Q3070" s="2">
        <v>86.18</v>
      </c>
      <c r="R3070" s="2">
        <v>190.5</v>
      </c>
      <c r="S3070" s="2">
        <v>190.5</v>
      </c>
      <c r="T3070" s="2">
        <v>23.75</v>
      </c>
      <c r="U3070" s="2">
        <v>5</v>
      </c>
      <c r="V3070" s="2" t="s">
        <v>28</v>
      </c>
      <c r="X3070" s="2"/>
      <c r="Y3070" s="2"/>
    </row>
    <row r="3071" spans="1:26" x14ac:dyDescent="0.25">
      <c r="A3071">
        <v>3070</v>
      </c>
      <c r="B3071" t="s">
        <v>3083</v>
      </c>
      <c r="C3071" s="1">
        <v>24626</v>
      </c>
      <c r="D3071" t="s">
        <v>23</v>
      </c>
      <c r="E3071" s="2" t="s">
        <v>1363</v>
      </c>
      <c r="F3071" s="2" t="s">
        <v>34</v>
      </c>
      <c r="G3071" s="2" t="s">
        <v>26</v>
      </c>
      <c r="H3071" s="3">
        <v>33178</v>
      </c>
      <c r="I3071" s="2">
        <v>1990</v>
      </c>
      <c r="J3071" s="2">
        <v>1991</v>
      </c>
      <c r="K3071" s="3">
        <v>43677</v>
      </c>
      <c r="L3071" s="2">
        <v>0</v>
      </c>
      <c r="M3071" s="2" t="s">
        <v>28</v>
      </c>
      <c r="N3071" s="2">
        <v>52</v>
      </c>
      <c r="O3071" s="2">
        <v>23.41</v>
      </c>
      <c r="P3071" s="2">
        <v>52.16</v>
      </c>
      <c r="Q3071" s="2">
        <v>86.18</v>
      </c>
      <c r="R3071" s="2">
        <v>190.5</v>
      </c>
      <c r="S3071" s="2">
        <v>190.5</v>
      </c>
      <c r="T3071" s="2">
        <v>23.75</v>
      </c>
      <c r="U3071" s="2">
        <v>48</v>
      </c>
      <c r="V3071" s="2" t="s">
        <v>28</v>
      </c>
      <c r="X3071" s="2"/>
      <c r="Y3071" s="2"/>
    </row>
    <row r="3072" spans="1:26" x14ac:dyDescent="0.25">
      <c r="A3072">
        <v>3071</v>
      </c>
      <c r="B3072" t="s">
        <v>3084</v>
      </c>
      <c r="C3072" s="1">
        <v>10060</v>
      </c>
      <c r="D3072" t="s">
        <v>23</v>
      </c>
      <c r="E3072" s="2" t="s">
        <v>280</v>
      </c>
      <c r="F3072" s="2" t="s">
        <v>34</v>
      </c>
      <c r="G3072" s="2" t="s">
        <v>30</v>
      </c>
      <c r="H3072" s="3">
        <v>18203</v>
      </c>
      <c r="I3072" s="2">
        <v>1949</v>
      </c>
      <c r="J3072" s="2">
        <v>1951</v>
      </c>
      <c r="K3072" s="3">
        <v>43155</v>
      </c>
      <c r="L3072" s="2">
        <v>1</v>
      </c>
      <c r="M3072" s="2" t="s">
        <v>27</v>
      </c>
      <c r="N3072" s="2">
        <v>90</v>
      </c>
      <c r="O3072" s="2">
        <v>22.29</v>
      </c>
      <c r="P3072" s="2">
        <v>90.61</v>
      </c>
      <c r="Q3072" s="2">
        <v>83.91</v>
      </c>
      <c r="R3072" s="2">
        <v>190.5</v>
      </c>
      <c r="S3072" s="2">
        <v>190.5</v>
      </c>
      <c r="T3072" s="2">
        <v>23.12</v>
      </c>
      <c r="U3072" s="2">
        <v>121</v>
      </c>
      <c r="V3072" s="2" t="s">
        <v>28</v>
      </c>
      <c r="X3072" s="2" t="s">
        <v>4737</v>
      </c>
      <c r="Y3072" s="2" t="s">
        <v>4401</v>
      </c>
      <c r="Z3072" s="2" t="s">
        <v>4469</v>
      </c>
    </row>
    <row r="3073" spans="1:26" x14ac:dyDescent="0.25">
      <c r="A3073">
        <v>3072</v>
      </c>
      <c r="B3073" t="s">
        <v>3085</v>
      </c>
      <c r="C3073" s="1">
        <v>11887</v>
      </c>
      <c r="D3073" t="s">
        <v>23</v>
      </c>
      <c r="E3073" s="2" t="s">
        <v>1363</v>
      </c>
      <c r="F3073" s="2" t="s">
        <v>34</v>
      </c>
      <c r="G3073" s="2" t="s">
        <v>30</v>
      </c>
      <c r="H3073" s="3">
        <v>20760</v>
      </c>
      <c r="I3073" s="2">
        <v>1956</v>
      </c>
      <c r="J3073" s="2">
        <v>1963</v>
      </c>
      <c r="K3073" s="3">
        <v>43677</v>
      </c>
      <c r="L3073" s="2">
        <v>0</v>
      </c>
      <c r="M3073" s="2" t="s">
        <v>28</v>
      </c>
      <c r="N3073" s="2">
        <v>87</v>
      </c>
      <c r="O3073" s="2">
        <v>24.29</v>
      </c>
      <c r="P3073" s="2">
        <v>87.04</v>
      </c>
      <c r="Q3073" s="2">
        <v>83.91</v>
      </c>
      <c r="R3073" s="2">
        <v>190.5</v>
      </c>
      <c r="S3073" s="2">
        <v>190.5</v>
      </c>
      <c r="T3073" s="2">
        <v>23.12</v>
      </c>
      <c r="U3073" s="2">
        <v>426</v>
      </c>
      <c r="V3073" s="2" t="s">
        <v>28</v>
      </c>
      <c r="X3073" s="2"/>
      <c r="Y3073" s="2"/>
    </row>
    <row r="3074" spans="1:26" x14ac:dyDescent="0.25">
      <c r="A3074">
        <v>3073</v>
      </c>
      <c r="B3074" t="s">
        <v>3086</v>
      </c>
      <c r="C3074" s="1">
        <v>24099</v>
      </c>
      <c r="D3074" t="s">
        <v>23</v>
      </c>
      <c r="E3074" s="2" t="s">
        <v>1363</v>
      </c>
      <c r="F3074" s="2" t="s">
        <v>34</v>
      </c>
      <c r="G3074" s="2" t="s">
        <v>26</v>
      </c>
      <c r="H3074" s="3">
        <v>32813</v>
      </c>
      <c r="I3074" s="2">
        <v>1989</v>
      </c>
      <c r="J3074" s="2">
        <v>1991</v>
      </c>
      <c r="K3074" s="3">
        <v>43677</v>
      </c>
      <c r="L3074" s="2">
        <v>0</v>
      </c>
      <c r="M3074" s="2" t="s">
        <v>28</v>
      </c>
      <c r="N3074" s="2">
        <v>53</v>
      </c>
      <c r="O3074" s="2">
        <v>23.86</v>
      </c>
      <c r="P3074" s="2">
        <v>53.6</v>
      </c>
      <c r="Q3074" s="2">
        <v>77.11</v>
      </c>
      <c r="R3074" s="2">
        <v>190.5</v>
      </c>
      <c r="S3074" s="2">
        <v>190.5</v>
      </c>
      <c r="T3074" s="2">
        <v>21.25</v>
      </c>
      <c r="U3074" s="2">
        <v>11</v>
      </c>
      <c r="V3074" s="2" t="s">
        <v>28</v>
      </c>
      <c r="X3074" s="2"/>
      <c r="Y3074" s="2"/>
    </row>
    <row r="3075" spans="1:26" x14ac:dyDescent="0.25">
      <c r="A3075">
        <v>3074</v>
      </c>
      <c r="B3075" t="s">
        <v>3087</v>
      </c>
      <c r="C3075" s="1">
        <v>22146</v>
      </c>
      <c r="D3075" t="s">
        <v>23</v>
      </c>
      <c r="E3075" s="2" t="s">
        <v>1363</v>
      </c>
      <c r="F3075" s="2" t="s">
        <v>34</v>
      </c>
      <c r="G3075" s="2" t="s">
        <v>26</v>
      </c>
      <c r="H3075" s="3">
        <v>30256</v>
      </c>
      <c r="I3075" s="2">
        <v>1982</v>
      </c>
      <c r="J3075" s="2">
        <v>1994</v>
      </c>
      <c r="K3075" s="3">
        <v>43677</v>
      </c>
      <c r="L3075" s="2">
        <v>0</v>
      </c>
      <c r="M3075" s="2" t="s">
        <v>28</v>
      </c>
      <c r="N3075" s="2">
        <v>58</v>
      </c>
      <c r="O3075" s="2">
        <v>22.2</v>
      </c>
      <c r="P3075" s="2">
        <v>58.95</v>
      </c>
      <c r="Q3075" s="2">
        <v>77.11</v>
      </c>
      <c r="R3075" s="2">
        <v>190.5</v>
      </c>
      <c r="S3075" s="2">
        <v>190.5</v>
      </c>
      <c r="T3075" s="2">
        <v>21.25</v>
      </c>
      <c r="U3075" s="2">
        <v>752</v>
      </c>
      <c r="V3075" s="2" t="s">
        <v>28</v>
      </c>
      <c r="X3075" s="2"/>
      <c r="Y3075" s="2"/>
    </row>
    <row r="3076" spans="1:26" x14ac:dyDescent="0.25">
      <c r="A3076">
        <v>3075</v>
      </c>
      <c r="B3076" t="s">
        <v>3088</v>
      </c>
      <c r="C3076" s="1">
        <v>16516</v>
      </c>
      <c r="D3076" t="s">
        <v>23</v>
      </c>
      <c r="E3076" s="2" t="s">
        <v>1363</v>
      </c>
      <c r="F3076" s="2" t="s">
        <v>34</v>
      </c>
      <c r="G3076" s="2" t="s">
        <v>30</v>
      </c>
      <c r="H3076" s="3">
        <v>24777</v>
      </c>
      <c r="I3076" s="2">
        <v>1967</v>
      </c>
      <c r="J3076" s="2">
        <v>1971</v>
      </c>
      <c r="K3076" s="3">
        <v>43677</v>
      </c>
      <c r="L3076" s="2">
        <v>0</v>
      </c>
      <c r="M3076" s="2" t="s">
        <v>28</v>
      </c>
      <c r="N3076" s="2">
        <v>74</v>
      </c>
      <c r="O3076" s="2">
        <v>22.62</v>
      </c>
      <c r="P3076" s="2">
        <v>74.36</v>
      </c>
      <c r="Q3076" s="2">
        <v>79.38</v>
      </c>
      <c r="R3076" s="2">
        <v>190.5</v>
      </c>
      <c r="S3076" s="2">
        <v>190.5</v>
      </c>
      <c r="T3076" s="2">
        <v>21.87</v>
      </c>
      <c r="U3076" s="2">
        <v>255</v>
      </c>
      <c r="V3076" s="2" t="s">
        <v>28</v>
      </c>
      <c r="X3076" s="2"/>
      <c r="Y3076" s="2"/>
    </row>
    <row r="3077" spans="1:26" x14ac:dyDescent="0.25">
      <c r="A3077">
        <v>3076</v>
      </c>
      <c r="B3077" t="s">
        <v>3089</v>
      </c>
      <c r="C3077" s="1">
        <v>33069</v>
      </c>
      <c r="D3077" t="s">
        <v>85</v>
      </c>
      <c r="E3077" s="2" t="s">
        <v>1363</v>
      </c>
      <c r="F3077" s="2" t="s">
        <v>34</v>
      </c>
      <c r="G3077" s="2" t="s">
        <v>26</v>
      </c>
      <c r="H3077" s="3">
        <v>41214</v>
      </c>
      <c r="I3077" s="2">
        <v>2012</v>
      </c>
      <c r="J3077" s="2">
        <v>2020</v>
      </c>
      <c r="K3077" s="3">
        <v>43677</v>
      </c>
      <c r="L3077" s="2">
        <v>0</v>
      </c>
      <c r="M3077" s="2" t="s">
        <v>28</v>
      </c>
      <c r="N3077" s="2">
        <v>29</v>
      </c>
      <c r="O3077" s="2">
        <v>22.3</v>
      </c>
      <c r="P3077" s="2">
        <v>29.04</v>
      </c>
      <c r="Q3077" s="2">
        <v>88.45</v>
      </c>
      <c r="R3077" s="2">
        <v>190.5</v>
      </c>
      <c r="S3077" s="2">
        <v>190.5</v>
      </c>
      <c r="T3077" s="2">
        <v>24.37</v>
      </c>
      <c r="U3077" s="2">
        <v>230</v>
      </c>
      <c r="V3077" s="2" t="s">
        <v>28</v>
      </c>
      <c r="X3077" s="2"/>
      <c r="Y3077" s="2"/>
    </row>
    <row r="3078" spans="1:26" x14ac:dyDescent="0.25">
      <c r="A3078">
        <v>3077</v>
      </c>
      <c r="B3078" t="s">
        <v>3090</v>
      </c>
      <c r="C3078" s="1">
        <v>32378</v>
      </c>
      <c r="D3078" t="s">
        <v>23</v>
      </c>
      <c r="E3078" s="2" t="s">
        <v>1363</v>
      </c>
      <c r="F3078" s="2" t="s">
        <v>34</v>
      </c>
      <c r="H3078" s="3">
        <v>40483</v>
      </c>
      <c r="I3078" s="2">
        <v>2010</v>
      </c>
      <c r="J3078" s="2">
        <v>2019</v>
      </c>
      <c r="K3078" s="3">
        <v>43677</v>
      </c>
      <c r="L3078" s="2">
        <v>0</v>
      </c>
      <c r="M3078" s="2" t="s">
        <v>28</v>
      </c>
      <c r="N3078" s="2">
        <v>30</v>
      </c>
      <c r="O3078" s="2">
        <v>22.19</v>
      </c>
      <c r="P3078" s="2">
        <v>30.93</v>
      </c>
      <c r="Q3078" s="2">
        <v>90.72</v>
      </c>
      <c r="R3078" s="2">
        <v>190.5</v>
      </c>
      <c r="S3078" s="2">
        <v>190.5</v>
      </c>
      <c r="T3078" s="2">
        <v>25</v>
      </c>
      <c r="U3078" s="2">
        <v>283</v>
      </c>
      <c r="V3078" s="2" t="s">
        <v>28</v>
      </c>
      <c r="X3078" s="2"/>
      <c r="Y3078" s="2"/>
    </row>
    <row r="3079" spans="1:26" x14ac:dyDescent="0.25">
      <c r="A3079">
        <v>3078</v>
      </c>
      <c r="B3079" t="s">
        <v>3091</v>
      </c>
      <c r="C3079" s="1">
        <v>14698</v>
      </c>
      <c r="D3079" t="s">
        <v>23</v>
      </c>
      <c r="E3079" s="2" t="s">
        <v>1363</v>
      </c>
      <c r="F3079" s="2" t="s">
        <v>34</v>
      </c>
      <c r="G3079" s="2" t="s">
        <v>30</v>
      </c>
      <c r="H3079" s="3">
        <v>22951</v>
      </c>
      <c r="I3079" s="2">
        <v>1962</v>
      </c>
      <c r="J3079" s="2">
        <v>1973</v>
      </c>
      <c r="K3079" s="3">
        <v>43677</v>
      </c>
      <c r="L3079" s="2">
        <v>0</v>
      </c>
      <c r="M3079" s="2" t="s">
        <v>28</v>
      </c>
      <c r="N3079" s="2">
        <v>79</v>
      </c>
      <c r="O3079" s="2">
        <v>22.6</v>
      </c>
      <c r="P3079" s="2">
        <v>79.34</v>
      </c>
      <c r="Q3079" s="2">
        <v>86.18</v>
      </c>
      <c r="R3079" s="2">
        <v>190.5</v>
      </c>
      <c r="S3079" s="2">
        <v>190.5</v>
      </c>
      <c r="T3079" s="2">
        <v>23.75</v>
      </c>
      <c r="U3079" s="2">
        <v>755</v>
      </c>
      <c r="V3079" s="2" t="s">
        <v>28</v>
      </c>
      <c r="X3079" s="2"/>
      <c r="Y3079" s="2"/>
    </row>
    <row r="3080" spans="1:26" x14ac:dyDescent="0.25">
      <c r="A3080">
        <v>3079</v>
      </c>
      <c r="B3080" t="s">
        <v>3092</v>
      </c>
      <c r="C3080" s="1">
        <v>18214</v>
      </c>
      <c r="D3080" t="s">
        <v>23</v>
      </c>
      <c r="E3080" s="2" t="s">
        <v>1363</v>
      </c>
      <c r="F3080" s="2" t="s">
        <v>34</v>
      </c>
      <c r="G3080" s="2" t="s">
        <v>26</v>
      </c>
      <c r="H3080" s="3">
        <v>26238</v>
      </c>
      <c r="I3080" s="2">
        <v>1971</v>
      </c>
      <c r="J3080" s="2">
        <v>1972</v>
      </c>
      <c r="K3080" s="3">
        <v>43677</v>
      </c>
      <c r="L3080" s="2">
        <v>0</v>
      </c>
      <c r="M3080" s="2" t="s">
        <v>28</v>
      </c>
      <c r="N3080" s="2">
        <v>69</v>
      </c>
      <c r="O3080" s="2">
        <v>21.97</v>
      </c>
      <c r="P3080" s="2">
        <v>69.709999999999994</v>
      </c>
      <c r="Q3080" s="2">
        <v>83.91</v>
      </c>
      <c r="R3080" s="2">
        <v>190.5</v>
      </c>
      <c r="S3080" s="2">
        <v>190.5</v>
      </c>
      <c r="T3080" s="2">
        <v>23.12</v>
      </c>
      <c r="U3080" s="2">
        <v>20</v>
      </c>
      <c r="V3080" s="2" t="s">
        <v>28</v>
      </c>
      <c r="X3080" s="2"/>
      <c r="Y3080" s="2"/>
    </row>
    <row r="3081" spans="1:26" x14ac:dyDescent="0.25">
      <c r="A3081">
        <v>3080</v>
      </c>
      <c r="B3081" t="s">
        <v>3093</v>
      </c>
      <c r="C3081" s="1">
        <v>8221</v>
      </c>
      <c r="D3081" t="s">
        <v>23</v>
      </c>
      <c r="E3081" s="2" t="s">
        <v>280</v>
      </c>
      <c r="F3081" s="2" t="s">
        <v>34</v>
      </c>
      <c r="G3081" s="2" t="s">
        <v>26</v>
      </c>
      <c r="H3081" s="3">
        <v>17838</v>
      </c>
      <c r="I3081" s="2">
        <v>1948</v>
      </c>
      <c r="J3081" s="2">
        <v>1949</v>
      </c>
      <c r="K3081" s="3">
        <v>34815</v>
      </c>
      <c r="L3081" s="2">
        <v>1</v>
      </c>
      <c r="M3081" s="2" t="s">
        <v>27</v>
      </c>
      <c r="N3081" s="2">
        <v>72</v>
      </c>
      <c r="O3081" s="2">
        <v>26.33</v>
      </c>
      <c r="P3081" s="2">
        <v>72.81</v>
      </c>
      <c r="Q3081" s="2">
        <v>88.45</v>
      </c>
      <c r="R3081" s="2">
        <v>190.5</v>
      </c>
      <c r="S3081" s="2">
        <v>190.5</v>
      </c>
      <c r="T3081" s="2">
        <v>24.37</v>
      </c>
      <c r="U3081" s="2">
        <v>2</v>
      </c>
      <c r="V3081" s="2" t="s">
        <v>28</v>
      </c>
      <c r="W3081" s="2" t="s">
        <v>4399</v>
      </c>
      <c r="X3081" s="2" t="s">
        <v>4645</v>
      </c>
      <c r="Y3081" s="2" t="s">
        <v>4401</v>
      </c>
      <c r="Z3081" s="2" t="s">
        <v>4469</v>
      </c>
    </row>
    <row r="3082" spans="1:26" x14ac:dyDescent="0.25">
      <c r="A3082">
        <v>3081</v>
      </c>
      <c r="B3082" t="s">
        <v>3094</v>
      </c>
      <c r="C3082" s="1">
        <v>19663</v>
      </c>
      <c r="D3082" t="s">
        <v>23</v>
      </c>
      <c r="E3082" s="2" t="s">
        <v>1363</v>
      </c>
      <c r="F3082" s="2" t="s">
        <v>34</v>
      </c>
      <c r="G3082" s="2" t="s">
        <v>26</v>
      </c>
      <c r="H3082" s="3">
        <v>28065</v>
      </c>
      <c r="I3082" s="2">
        <v>1976</v>
      </c>
      <c r="J3082" s="2">
        <v>1990</v>
      </c>
      <c r="K3082" s="3">
        <v>43677</v>
      </c>
      <c r="L3082" s="2">
        <v>0</v>
      </c>
      <c r="M3082" s="2" t="s">
        <v>28</v>
      </c>
      <c r="N3082" s="2">
        <v>65</v>
      </c>
      <c r="O3082" s="2">
        <v>23</v>
      </c>
      <c r="P3082" s="2">
        <v>65.75</v>
      </c>
      <c r="Q3082" s="2">
        <v>79.38</v>
      </c>
      <c r="R3082" s="2">
        <v>190.5</v>
      </c>
      <c r="S3082" s="2">
        <v>190.5</v>
      </c>
      <c r="T3082" s="2">
        <v>21.87</v>
      </c>
      <c r="U3082" s="2">
        <v>928</v>
      </c>
      <c r="V3082" s="2" t="s">
        <v>27</v>
      </c>
      <c r="X3082" s="2"/>
      <c r="Y3082" s="2"/>
    </row>
    <row r="3083" spans="1:26" x14ac:dyDescent="0.25">
      <c r="A3083">
        <v>3082</v>
      </c>
      <c r="B3083" t="s">
        <v>3095</v>
      </c>
      <c r="C3083" s="1">
        <v>7584</v>
      </c>
      <c r="D3083" t="s">
        <v>23</v>
      </c>
      <c r="E3083" s="2" t="s">
        <v>169</v>
      </c>
      <c r="F3083" s="2" t="s">
        <v>34</v>
      </c>
      <c r="G3083" s="2" t="s">
        <v>30</v>
      </c>
      <c r="H3083" s="3">
        <v>17107</v>
      </c>
      <c r="I3083" s="2">
        <v>1946</v>
      </c>
      <c r="J3083" s="2">
        <v>1947</v>
      </c>
      <c r="K3083" s="3">
        <v>37616</v>
      </c>
      <c r="L3083" s="2">
        <v>1</v>
      </c>
      <c r="M3083" s="2" t="s">
        <v>27</v>
      </c>
      <c r="N3083" s="2">
        <v>82</v>
      </c>
      <c r="O3083" s="2">
        <v>26.07</v>
      </c>
      <c r="P3083" s="2">
        <v>82.22</v>
      </c>
      <c r="Q3083" s="2">
        <v>99.79</v>
      </c>
      <c r="R3083" s="2">
        <v>190.5</v>
      </c>
      <c r="S3083" s="2">
        <v>190.5</v>
      </c>
      <c r="T3083" s="2">
        <v>27.5</v>
      </c>
      <c r="U3083" s="2">
        <v>5</v>
      </c>
      <c r="V3083" s="2" t="s">
        <v>28</v>
      </c>
      <c r="W3083" s="2" t="s">
        <v>4399</v>
      </c>
      <c r="X3083" s="2" t="s">
        <v>4661</v>
      </c>
      <c r="Y3083" s="2" t="s">
        <v>4641</v>
      </c>
      <c r="Z3083" s="2" t="s">
        <v>4901</v>
      </c>
    </row>
    <row r="3084" spans="1:26" x14ac:dyDescent="0.25">
      <c r="A3084">
        <v>3083</v>
      </c>
      <c r="B3084" t="s">
        <v>3096</v>
      </c>
      <c r="C3084" s="1">
        <v>20977</v>
      </c>
      <c r="D3084" t="s">
        <v>23</v>
      </c>
      <c r="E3084" s="2" t="s">
        <v>1363</v>
      </c>
      <c r="F3084" s="2" t="s">
        <v>34</v>
      </c>
      <c r="G3084" s="2" t="s">
        <v>26</v>
      </c>
      <c r="H3084" s="3">
        <v>29160</v>
      </c>
      <c r="I3084" s="2">
        <v>1979</v>
      </c>
      <c r="J3084" s="2">
        <v>1982</v>
      </c>
      <c r="K3084" s="3">
        <v>43677</v>
      </c>
      <c r="L3084" s="2">
        <v>0</v>
      </c>
      <c r="M3084" s="2" t="s">
        <v>28</v>
      </c>
      <c r="N3084" s="2">
        <v>62</v>
      </c>
      <c r="O3084" s="2">
        <v>22.4</v>
      </c>
      <c r="P3084" s="2">
        <v>62.15</v>
      </c>
      <c r="Q3084" s="2">
        <v>83.91</v>
      </c>
      <c r="R3084" s="2">
        <v>190.5</v>
      </c>
      <c r="S3084" s="2">
        <v>190.5</v>
      </c>
      <c r="T3084" s="2">
        <v>23.12</v>
      </c>
      <c r="U3084" s="2">
        <v>128</v>
      </c>
      <c r="V3084" s="2" t="s">
        <v>28</v>
      </c>
      <c r="X3084" s="2"/>
      <c r="Y3084" s="2"/>
    </row>
    <row r="3085" spans="1:26" x14ac:dyDescent="0.25">
      <c r="A3085">
        <v>3084</v>
      </c>
      <c r="B3085" t="s">
        <v>3097</v>
      </c>
      <c r="C3085" s="1">
        <v>32985</v>
      </c>
      <c r="D3085" t="s">
        <v>23</v>
      </c>
      <c r="E3085" s="2" t="s">
        <v>1363</v>
      </c>
      <c r="F3085" s="2" t="s">
        <v>34</v>
      </c>
      <c r="G3085" s="2" t="s">
        <v>26</v>
      </c>
      <c r="H3085" s="3">
        <v>40848</v>
      </c>
      <c r="I3085" s="2">
        <v>2011</v>
      </c>
      <c r="J3085" s="2">
        <v>2019</v>
      </c>
      <c r="K3085" s="3">
        <v>43677</v>
      </c>
      <c r="L3085" s="2">
        <v>0</v>
      </c>
      <c r="M3085" s="2" t="s">
        <v>28</v>
      </c>
      <c r="N3085" s="2">
        <v>29</v>
      </c>
      <c r="O3085" s="2">
        <v>21.53</v>
      </c>
      <c r="P3085" s="2">
        <v>29.27</v>
      </c>
      <c r="Q3085" s="2">
        <v>92.08</v>
      </c>
      <c r="R3085" s="2">
        <v>190.5</v>
      </c>
      <c r="S3085" s="2">
        <v>190.5</v>
      </c>
      <c r="T3085" s="2">
        <v>25.37</v>
      </c>
      <c r="U3085" s="2">
        <v>210</v>
      </c>
      <c r="V3085" s="2" t="s">
        <v>28</v>
      </c>
      <c r="X3085" s="2"/>
      <c r="Y3085" s="2"/>
    </row>
    <row r="3086" spans="1:26" x14ac:dyDescent="0.25">
      <c r="A3086">
        <v>3085</v>
      </c>
      <c r="B3086" t="s">
        <v>3098</v>
      </c>
      <c r="C3086" s="1">
        <v>20919</v>
      </c>
      <c r="D3086" t="s">
        <v>23</v>
      </c>
      <c r="E3086" s="2" t="s">
        <v>1363</v>
      </c>
      <c r="F3086" s="2" t="s">
        <v>34</v>
      </c>
      <c r="G3086" s="2" t="s">
        <v>30</v>
      </c>
      <c r="H3086" s="3">
        <v>29526</v>
      </c>
      <c r="I3086" s="2">
        <v>1980</v>
      </c>
      <c r="J3086" s="2">
        <v>1987</v>
      </c>
      <c r="K3086" s="3">
        <v>43677</v>
      </c>
      <c r="L3086" s="2">
        <v>0</v>
      </c>
      <c r="M3086" s="2" t="s">
        <v>28</v>
      </c>
      <c r="N3086" s="2">
        <v>62</v>
      </c>
      <c r="O3086" s="2">
        <v>23.56</v>
      </c>
      <c r="P3086" s="2">
        <v>62.31</v>
      </c>
      <c r="Q3086" s="2">
        <v>79.38</v>
      </c>
      <c r="R3086" s="2">
        <v>190.5</v>
      </c>
      <c r="S3086" s="2">
        <v>190.5</v>
      </c>
      <c r="T3086" s="2">
        <v>21.87</v>
      </c>
      <c r="U3086" s="2">
        <v>551</v>
      </c>
      <c r="V3086" s="2" t="s">
        <v>28</v>
      </c>
      <c r="X3086" s="2"/>
      <c r="Y3086" s="2"/>
    </row>
    <row r="3087" spans="1:26" x14ac:dyDescent="0.25">
      <c r="A3087">
        <v>3086</v>
      </c>
      <c r="B3087" t="s">
        <v>3099</v>
      </c>
      <c r="C3087" s="1">
        <v>7284</v>
      </c>
      <c r="D3087" t="s">
        <v>23</v>
      </c>
      <c r="E3087" s="2" t="s">
        <v>280</v>
      </c>
      <c r="F3087" s="2" t="s">
        <v>34</v>
      </c>
      <c r="G3087" s="2" t="s">
        <v>30</v>
      </c>
      <c r="H3087" s="3">
        <v>17838</v>
      </c>
      <c r="I3087" s="2">
        <v>1948</v>
      </c>
      <c r="J3087" s="2">
        <v>1949</v>
      </c>
      <c r="K3087" s="3">
        <v>38907</v>
      </c>
      <c r="L3087" s="2">
        <v>1</v>
      </c>
      <c r="M3087" s="2" t="s">
        <v>27</v>
      </c>
      <c r="N3087" s="2">
        <v>86</v>
      </c>
      <c r="O3087" s="2">
        <v>28.9</v>
      </c>
      <c r="P3087" s="2">
        <v>86.58</v>
      </c>
      <c r="Q3087" s="2">
        <v>83.91</v>
      </c>
      <c r="R3087" s="2">
        <v>190.5</v>
      </c>
      <c r="S3087" s="2">
        <v>190.5</v>
      </c>
      <c r="T3087" s="2">
        <v>23.12</v>
      </c>
      <c r="U3087" s="2">
        <v>1</v>
      </c>
      <c r="V3087" s="2" t="s">
        <v>28</v>
      </c>
      <c r="W3087" s="2" t="s">
        <v>4399</v>
      </c>
      <c r="X3087" s="2" t="s">
        <v>4645</v>
      </c>
      <c r="Y3087" s="2" t="s">
        <v>4401</v>
      </c>
      <c r="Z3087" s="2" t="s">
        <v>4469</v>
      </c>
    </row>
    <row r="3088" spans="1:26" x14ac:dyDescent="0.25">
      <c r="A3088">
        <v>3087</v>
      </c>
      <c r="B3088" t="s">
        <v>3100</v>
      </c>
      <c r="C3088" s="1">
        <v>26273</v>
      </c>
      <c r="D3088" t="s">
        <v>23</v>
      </c>
      <c r="E3088" s="2" t="s">
        <v>1363</v>
      </c>
      <c r="F3088" s="2" t="s">
        <v>34</v>
      </c>
      <c r="G3088" s="2" t="s">
        <v>30</v>
      </c>
      <c r="H3088" s="3">
        <v>35370</v>
      </c>
      <c r="I3088" s="2">
        <v>1996</v>
      </c>
      <c r="J3088" s="2">
        <v>2003</v>
      </c>
      <c r="K3088" s="3">
        <v>43677</v>
      </c>
      <c r="L3088" s="2">
        <v>0</v>
      </c>
      <c r="M3088" s="2" t="s">
        <v>28</v>
      </c>
      <c r="N3088" s="2">
        <v>47</v>
      </c>
      <c r="O3088" s="2">
        <v>24.91</v>
      </c>
      <c r="P3088" s="2">
        <v>47.65</v>
      </c>
      <c r="Q3088" s="2">
        <v>87.09</v>
      </c>
      <c r="R3088" s="2">
        <v>190.5</v>
      </c>
      <c r="S3088" s="2">
        <v>190.5</v>
      </c>
      <c r="T3088" s="2">
        <v>24</v>
      </c>
      <c r="U3088" s="2">
        <v>295</v>
      </c>
      <c r="V3088" s="2" t="s">
        <v>28</v>
      </c>
      <c r="X3088" s="2"/>
      <c r="Y3088" s="2"/>
    </row>
    <row r="3089" spans="1:26" x14ac:dyDescent="0.25">
      <c r="A3089">
        <v>3088</v>
      </c>
      <c r="B3089" t="s">
        <v>3101</v>
      </c>
      <c r="C3089" s="1">
        <v>13125</v>
      </c>
      <c r="D3089" t="s">
        <v>23</v>
      </c>
      <c r="E3089" s="2" t="s">
        <v>1363</v>
      </c>
      <c r="F3089" s="2" t="s">
        <v>34</v>
      </c>
      <c r="G3089" s="2" t="s">
        <v>30</v>
      </c>
      <c r="H3089" s="3">
        <v>21855</v>
      </c>
      <c r="I3089" s="2">
        <v>1959</v>
      </c>
      <c r="J3089" s="2">
        <v>1963</v>
      </c>
      <c r="K3089" s="3">
        <v>42960</v>
      </c>
      <c r="L3089" s="2">
        <v>1</v>
      </c>
      <c r="M3089" s="2" t="s">
        <v>27</v>
      </c>
      <c r="N3089" s="2">
        <v>81</v>
      </c>
      <c r="O3089" s="2">
        <v>23.9</v>
      </c>
      <c r="P3089" s="2">
        <v>81.680000000000007</v>
      </c>
      <c r="Q3089" s="2">
        <v>86.18</v>
      </c>
      <c r="R3089" s="2">
        <v>190.5</v>
      </c>
      <c r="S3089" s="2">
        <v>190.5</v>
      </c>
      <c r="T3089" s="2">
        <v>23.75</v>
      </c>
      <c r="U3089" s="2">
        <v>52</v>
      </c>
      <c r="V3089" s="2" t="s">
        <v>28</v>
      </c>
      <c r="X3089" s="2" t="s">
        <v>4512</v>
      </c>
      <c r="Y3089" s="2" t="s">
        <v>4451</v>
      </c>
      <c r="Z3089" s="2" t="s">
        <v>4435</v>
      </c>
    </row>
    <row r="3090" spans="1:26" x14ac:dyDescent="0.25">
      <c r="A3090">
        <v>3089</v>
      </c>
      <c r="B3090" t="s">
        <v>3102</v>
      </c>
      <c r="C3090" s="1">
        <v>17771</v>
      </c>
      <c r="D3090" t="s">
        <v>23</v>
      </c>
      <c r="E3090" s="2" t="s">
        <v>1363</v>
      </c>
      <c r="F3090" s="2" t="s">
        <v>34</v>
      </c>
      <c r="G3090" s="2" t="s">
        <v>30</v>
      </c>
      <c r="H3090" s="3">
        <v>25873</v>
      </c>
      <c r="I3090" s="2">
        <v>1970</v>
      </c>
      <c r="J3090" s="2">
        <v>1973</v>
      </c>
      <c r="K3090" s="3">
        <v>43677</v>
      </c>
      <c r="L3090" s="2">
        <v>0</v>
      </c>
      <c r="M3090" s="2" t="s">
        <v>28</v>
      </c>
      <c r="N3090" s="2">
        <v>70</v>
      </c>
      <c r="O3090" s="2">
        <v>22.18</v>
      </c>
      <c r="P3090" s="2">
        <v>70.930000000000007</v>
      </c>
      <c r="Q3090" s="2">
        <v>83.91</v>
      </c>
      <c r="R3090" s="2">
        <v>190.5</v>
      </c>
      <c r="S3090" s="2">
        <v>190.5</v>
      </c>
      <c r="T3090" s="2">
        <v>23.12</v>
      </c>
      <c r="U3090" s="2">
        <v>61</v>
      </c>
      <c r="V3090" s="2" t="s">
        <v>28</v>
      </c>
      <c r="X3090" s="2"/>
      <c r="Y3090" s="2"/>
    </row>
    <row r="3091" spans="1:26" x14ac:dyDescent="0.25">
      <c r="A3091">
        <v>3090</v>
      </c>
      <c r="B3091" t="s">
        <v>3103</v>
      </c>
      <c r="C3091" s="1">
        <v>19793</v>
      </c>
      <c r="D3091" t="s">
        <v>23</v>
      </c>
      <c r="E3091" s="2" t="s">
        <v>1363</v>
      </c>
      <c r="F3091" s="2" t="s">
        <v>34</v>
      </c>
      <c r="G3091" s="2" t="s">
        <v>26</v>
      </c>
      <c r="H3091" s="3">
        <v>28430</v>
      </c>
      <c r="I3091" s="2">
        <v>1977</v>
      </c>
      <c r="J3091" s="2">
        <v>1978</v>
      </c>
      <c r="K3091" s="3">
        <v>43677</v>
      </c>
      <c r="L3091" s="2">
        <v>0</v>
      </c>
      <c r="M3091" s="2" t="s">
        <v>28</v>
      </c>
      <c r="N3091" s="2">
        <v>65</v>
      </c>
      <c r="O3091" s="2">
        <v>23.65</v>
      </c>
      <c r="P3091" s="2">
        <v>65.39</v>
      </c>
      <c r="Q3091" s="2">
        <v>90.72</v>
      </c>
      <c r="R3091" s="2">
        <v>190.5</v>
      </c>
      <c r="S3091" s="2">
        <v>190.5</v>
      </c>
      <c r="T3091" s="2">
        <v>25</v>
      </c>
      <c r="U3091" s="2">
        <v>60</v>
      </c>
      <c r="V3091" s="2" t="s">
        <v>28</v>
      </c>
      <c r="X3091" s="2"/>
      <c r="Y3091" s="2"/>
    </row>
    <row r="3092" spans="1:26" x14ac:dyDescent="0.25">
      <c r="A3092">
        <v>3091</v>
      </c>
      <c r="B3092" t="s">
        <v>3104</v>
      </c>
      <c r="C3092" s="1">
        <v>10320</v>
      </c>
      <c r="D3092" t="s">
        <v>23</v>
      </c>
      <c r="E3092" s="2" t="s">
        <v>1363</v>
      </c>
      <c r="F3092" s="2" t="s">
        <v>34</v>
      </c>
      <c r="G3092" s="2" t="s">
        <v>30</v>
      </c>
      <c r="H3092" s="3">
        <v>20029</v>
      </c>
      <c r="I3092" s="2">
        <v>1954</v>
      </c>
      <c r="J3092" s="2">
        <v>1955</v>
      </c>
      <c r="K3092" s="3">
        <v>39623</v>
      </c>
      <c r="L3092" s="2">
        <v>1</v>
      </c>
      <c r="M3092" s="2" t="s">
        <v>27</v>
      </c>
      <c r="N3092" s="2">
        <v>80</v>
      </c>
      <c r="O3092" s="2">
        <v>26.58</v>
      </c>
      <c r="P3092" s="2">
        <v>80.23</v>
      </c>
      <c r="Q3092" s="2">
        <v>86.18</v>
      </c>
      <c r="R3092" s="2">
        <v>190.5</v>
      </c>
      <c r="S3092" s="2">
        <v>190.5</v>
      </c>
      <c r="T3092" s="2">
        <v>23.75</v>
      </c>
      <c r="U3092" s="2">
        <v>7</v>
      </c>
      <c r="V3092" s="2" t="s">
        <v>28</v>
      </c>
      <c r="W3092" s="2" t="s">
        <v>4399</v>
      </c>
      <c r="X3092" s="2" t="s">
        <v>4738</v>
      </c>
      <c r="Y3092" s="2" t="s">
        <v>4701</v>
      </c>
      <c r="Z3092" s="2" t="s">
        <v>4901</v>
      </c>
    </row>
    <row r="3093" spans="1:26" x14ac:dyDescent="0.25">
      <c r="A3093">
        <v>3092</v>
      </c>
      <c r="B3093" t="s">
        <v>3105</v>
      </c>
      <c r="C3093" s="1">
        <v>25090</v>
      </c>
      <c r="D3093" t="s">
        <v>23</v>
      </c>
      <c r="E3093" s="2" t="s">
        <v>1363</v>
      </c>
      <c r="F3093" s="2" t="s">
        <v>34</v>
      </c>
      <c r="G3093" s="2" t="s">
        <v>26</v>
      </c>
      <c r="H3093" s="3">
        <v>33543</v>
      </c>
      <c r="I3093" s="2">
        <v>1991</v>
      </c>
      <c r="J3093" s="2">
        <v>1992</v>
      </c>
      <c r="K3093" s="3">
        <v>43677</v>
      </c>
      <c r="L3093" s="2">
        <v>0</v>
      </c>
      <c r="M3093" s="2" t="s">
        <v>28</v>
      </c>
      <c r="N3093" s="2">
        <v>50</v>
      </c>
      <c r="O3093" s="2">
        <v>23.14</v>
      </c>
      <c r="P3093" s="2">
        <v>50.89</v>
      </c>
      <c r="Q3093" s="2">
        <v>79.38</v>
      </c>
      <c r="R3093" s="2">
        <v>190.5</v>
      </c>
      <c r="S3093" s="2">
        <v>190.5</v>
      </c>
      <c r="T3093" s="2">
        <v>21.87</v>
      </c>
      <c r="U3093" s="2">
        <v>24</v>
      </c>
      <c r="V3093" s="2" t="s">
        <v>28</v>
      </c>
      <c r="X3093" s="2"/>
      <c r="Y3093" s="2"/>
    </row>
    <row r="3094" spans="1:26" x14ac:dyDescent="0.25">
      <c r="A3094">
        <v>3093</v>
      </c>
      <c r="B3094" t="s">
        <v>3106</v>
      </c>
      <c r="C3094" s="1">
        <v>31939</v>
      </c>
      <c r="D3094" t="s">
        <v>23</v>
      </c>
      <c r="E3094" s="2" t="s">
        <v>1363</v>
      </c>
      <c r="F3094" s="2" t="s">
        <v>34</v>
      </c>
      <c r="G3094" s="2" t="s">
        <v>26</v>
      </c>
      <c r="H3094" s="3">
        <v>40118</v>
      </c>
      <c r="I3094" s="2">
        <v>2009</v>
      </c>
      <c r="J3094" s="2">
        <v>2014</v>
      </c>
      <c r="K3094" s="3">
        <v>43677</v>
      </c>
      <c r="L3094" s="2">
        <v>0</v>
      </c>
      <c r="M3094" s="2" t="s">
        <v>28</v>
      </c>
      <c r="N3094" s="2">
        <v>32</v>
      </c>
      <c r="O3094" s="2">
        <v>22.39</v>
      </c>
      <c r="P3094" s="2">
        <v>32.14</v>
      </c>
      <c r="Q3094" s="2">
        <v>79.38</v>
      </c>
      <c r="R3094" s="2">
        <v>190.5</v>
      </c>
      <c r="S3094" s="2">
        <v>190.5</v>
      </c>
      <c r="T3094" s="2">
        <v>21.87</v>
      </c>
      <c r="U3094" s="2">
        <v>267</v>
      </c>
      <c r="V3094" s="2" t="s">
        <v>28</v>
      </c>
      <c r="X3094" s="2"/>
      <c r="Y3094" s="2"/>
    </row>
    <row r="3095" spans="1:26" x14ac:dyDescent="0.25">
      <c r="A3095">
        <v>3094</v>
      </c>
      <c r="B3095" t="s">
        <v>3107</v>
      </c>
      <c r="C3095" s="1">
        <v>8667</v>
      </c>
      <c r="D3095" t="s">
        <v>23</v>
      </c>
      <c r="E3095" s="2" t="s">
        <v>169</v>
      </c>
      <c r="F3095" s="2" t="s">
        <v>34</v>
      </c>
      <c r="G3095" s="2" t="s">
        <v>30</v>
      </c>
      <c r="H3095" s="3">
        <v>18203</v>
      </c>
      <c r="I3095" s="2">
        <v>1949</v>
      </c>
      <c r="J3095" s="2">
        <v>1950</v>
      </c>
      <c r="K3095" s="3">
        <v>37783</v>
      </c>
      <c r="L3095" s="2">
        <v>1</v>
      </c>
      <c r="M3095" s="2" t="s">
        <v>27</v>
      </c>
      <c r="N3095" s="2">
        <v>79</v>
      </c>
      <c r="O3095" s="2">
        <v>26.11</v>
      </c>
      <c r="P3095" s="2">
        <v>79.72</v>
      </c>
      <c r="Q3095" s="2">
        <v>95.25</v>
      </c>
      <c r="R3095" s="2">
        <v>190.5</v>
      </c>
      <c r="S3095" s="2">
        <v>190.5</v>
      </c>
      <c r="T3095" s="2">
        <v>26.25</v>
      </c>
      <c r="U3095" s="2">
        <v>26</v>
      </c>
      <c r="V3095" s="2" t="s">
        <v>28</v>
      </c>
      <c r="X3095" s="2" t="s">
        <v>4686</v>
      </c>
      <c r="Y3095" s="2" t="s">
        <v>4401</v>
      </c>
      <c r="Z3095" s="2" t="s">
        <v>4469</v>
      </c>
    </row>
    <row r="3096" spans="1:26" x14ac:dyDescent="0.25">
      <c r="A3096">
        <v>3095</v>
      </c>
      <c r="B3096" t="s">
        <v>3108</v>
      </c>
      <c r="C3096" s="1">
        <v>11505</v>
      </c>
      <c r="D3096" t="s">
        <v>23</v>
      </c>
      <c r="E3096" s="2" t="s">
        <v>20</v>
      </c>
      <c r="F3096" s="2" t="s">
        <v>34</v>
      </c>
      <c r="G3096" s="2" t="s">
        <v>26</v>
      </c>
      <c r="H3096" s="3">
        <v>20029</v>
      </c>
      <c r="I3096" s="2">
        <v>1954</v>
      </c>
      <c r="J3096" s="2">
        <v>1955</v>
      </c>
      <c r="K3096" s="3">
        <v>38486</v>
      </c>
      <c r="L3096" s="2">
        <v>1</v>
      </c>
      <c r="M3096" s="2" t="s">
        <v>27</v>
      </c>
      <c r="N3096" s="2">
        <v>73</v>
      </c>
      <c r="O3096" s="2">
        <v>23.34</v>
      </c>
      <c r="P3096" s="2">
        <v>73.87</v>
      </c>
      <c r="Q3096" s="2">
        <v>86.18</v>
      </c>
      <c r="R3096" s="2">
        <v>190.5</v>
      </c>
      <c r="S3096" s="2">
        <v>190.5</v>
      </c>
      <c r="T3096" s="2">
        <v>23.75</v>
      </c>
      <c r="U3096" s="2">
        <v>12</v>
      </c>
      <c r="V3096" s="2" t="s">
        <v>28</v>
      </c>
      <c r="W3096" s="2" t="s">
        <v>4399</v>
      </c>
      <c r="X3096" s="2" t="s">
        <v>4645</v>
      </c>
      <c r="Y3096" s="2" t="s">
        <v>4401</v>
      </c>
      <c r="Z3096" s="2" t="s">
        <v>4469</v>
      </c>
    </row>
    <row r="3097" spans="1:26" x14ac:dyDescent="0.25">
      <c r="A3097">
        <v>3096</v>
      </c>
      <c r="B3097" t="s">
        <v>3109</v>
      </c>
      <c r="C3097" s="1">
        <v>33401</v>
      </c>
      <c r="D3097" t="s">
        <v>23</v>
      </c>
      <c r="E3097" s="2" t="s">
        <v>1363</v>
      </c>
      <c r="F3097" s="2" t="s">
        <v>34</v>
      </c>
      <c r="G3097" s="2" t="s">
        <v>26</v>
      </c>
      <c r="H3097" s="3">
        <v>41579</v>
      </c>
      <c r="I3097" s="2">
        <v>2013</v>
      </c>
      <c r="J3097" s="2">
        <v>2016</v>
      </c>
      <c r="K3097" s="3">
        <v>43677</v>
      </c>
      <c r="L3097" s="2">
        <v>0</v>
      </c>
      <c r="M3097" s="2" t="s">
        <v>28</v>
      </c>
      <c r="N3097" s="2">
        <v>28</v>
      </c>
      <c r="O3097" s="2">
        <v>22.39</v>
      </c>
      <c r="P3097" s="2">
        <v>28.13</v>
      </c>
      <c r="Q3097" s="2">
        <v>86.18</v>
      </c>
      <c r="R3097" s="2">
        <v>190.5</v>
      </c>
      <c r="S3097" s="2">
        <v>190.5</v>
      </c>
      <c r="T3097" s="2">
        <v>23.75</v>
      </c>
      <c r="U3097" s="2">
        <v>98</v>
      </c>
      <c r="V3097" s="2" t="s">
        <v>28</v>
      </c>
      <c r="X3097" s="2"/>
      <c r="Y3097" s="2"/>
    </row>
    <row r="3098" spans="1:26" x14ac:dyDescent="0.25">
      <c r="A3098">
        <v>3097</v>
      </c>
      <c r="B3098" t="s">
        <v>3110</v>
      </c>
      <c r="C3098" s="1">
        <v>19596</v>
      </c>
      <c r="D3098" t="s">
        <v>23</v>
      </c>
      <c r="E3098" s="2" t="s">
        <v>1363</v>
      </c>
      <c r="F3098" s="2" t="s">
        <v>34</v>
      </c>
      <c r="G3098" s="2" t="s">
        <v>26</v>
      </c>
      <c r="H3098" s="3">
        <v>28065</v>
      </c>
      <c r="I3098" s="2">
        <v>1976</v>
      </c>
      <c r="J3098" s="2">
        <v>1981</v>
      </c>
      <c r="K3098" s="3">
        <v>43677</v>
      </c>
      <c r="L3098" s="2">
        <v>0</v>
      </c>
      <c r="M3098" s="2" t="s">
        <v>28</v>
      </c>
      <c r="N3098" s="2">
        <v>65</v>
      </c>
      <c r="O3098" s="2">
        <v>23.19</v>
      </c>
      <c r="P3098" s="2">
        <v>65.930000000000007</v>
      </c>
      <c r="Q3098" s="2">
        <v>86.18</v>
      </c>
      <c r="R3098" s="2">
        <v>190.5</v>
      </c>
      <c r="S3098" s="2">
        <v>190.5</v>
      </c>
      <c r="T3098" s="2">
        <v>23.75</v>
      </c>
      <c r="U3098" s="2">
        <v>103</v>
      </c>
      <c r="V3098" s="2" t="s">
        <v>28</v>
      </c>
      <c r="X3098" s="2"/>
      <c r="Y3098" s="2"/>
    </row>
    <row r="3099" spans="1:26" x14ac:dyDescent="0.25">
      <c r="A3099">
        <v>3098</v>
      </c>
      <c r="B3099" t="s">
        <v>3111</v>
      </c>
      <c r="C3099" s="1">
        <v>17009</v>
      </c>
      <c r="D3099" t="s">
        <v>23</v>
      </c>
      <c r="E3099" s="2" t="s">
        <v>1363</v>
      </c>
      <c r="F3099" s="2" t="s">
        <v>34</v>
      </c>
      <c r="G3099" s="2" t="s">
        <v>26</v>
      </c>
      <c r="H3099" s="3">
        <v>25508</v>
      </c>
      <c r="I3099" s="2">
        <v>1969</v>
      </c>
      <c r="J3099" s="2">
        <v>1972</v>
      </c>
      <c r="K3099" s="3">
        <v>43677</v>
      </c>
      <c r="L3099" s="2">
        <v>0</v>
      </c>
      <c r="M3099" s="2" t="s">
        <v>28</v>
      </c>
      <c r="N3099" s="2">
        <v>73</v>
      </c>
      <c r="O3099" s="2">
        <v>23.27</v>
      </c>
      <c r="P3099" s="2">
        <v>73.010000000000005</v>
      </c>
      <c r="Q3099" s="2">
        <v>79.38</v>
      </c>
      <c r="R3099" s="2">
        <v>190.5</v>
      </c>
      <c r="S3099" s="2">
        <v>190.5</v>
      </c>
      <c r="T3099" s="2">
        <v>21.87</v>
      </c>
      <c r="U3099" s="2">
        <v>155</v>
      </c>
      <c r="V3099" s="2" t="s">
        <v>28</v>
      </c>
      <c r="X3099" s="2"/>
      <c r="Y3099" s="2"/>
    </row>
    <row r="3100" spans="1:26" x14ac:dyDescent="0.25">
      <c r="A3100">
        <v>3099</v>
      </c>
      <c r="B3100" t="s">
        <v>3112</v>
      </c>
      <c r="C3100" s="1">
        <v>19636</v>
      </c>
      <c r="D3100" t="s">
        <v>23</v>
      </c>
      <c r="E3100" s="2" t="s">
        <v>1363</v>
      </c>
      <c r="F3100" s="2" t="s">
        <v>34</v>
      </c>
      <c r="G3100" s="2" t="s">
        <v>26</v>
      </c>
      <c r="H3100" s="3">
        <v>27699</v>
      </c>
      <c r="I3100" s="2">
        <v>1975</v>
      </c>
      <c r="J3100" s="2">
        <v>1982</v>
      </c>
      <c r="K3100" s="3">
        <v>43677</v>
      </c>
      <c r="L3100" s="2">
        <v>0</v>
      </c>
      <c r="M3100" s="2" t="s">
        <v>28</v>
      </c>
      <c r="N3100" s="2">
        <v>65</v>
      </c>
      <c r="O3100" s="2">
        <v>22.08</v>
      </c>
      <c r="P3100" s="2">
        <v>65.819999999999993</v>
      </c>
      <c r="Q3100" s="2">
        <v>86.18</v>
      </c>
      <c r="R3100" s="2">
        <v>190.5</v>
      </c>
      <c r="S3100" s="2">
        <v>190.5</v>
      </c>
      <c r="T3100" s="2">
        <v>23.75</v>
      </c>
      <c r="U3100" s="2">
        <v>418</v>
      </c>
      <c r="V3100" s="2" t="s">
        <v>28</v>
      </c>
      <c r="X3100" s="2"/>
      <c r="Y3100" s="2"/>
    </row>
    <row r="3101" spans="1:26" x14ac:dyDescent="0.25">
      <c r="A3101">
        <v>3100</v>
      </c>
      <c r="B3101" t="s">
        <v>3113</v>
      </c>
      <c r="C3101" s="1">
        <v>18819</v>
      </c>
      <c r="D3101" t="s">
        <v>23</v>
      </c>
      <c r="E3101" s="2" t="s">
        <v>1363</v>
      </c>
      <c r="F3101" s="2" t="s">
        <v>34</v>
      </c>
      <c r="G3101" s="2" t="s">
        <v>30</v>
      </c>
      <c r="H3101" s="3">
        <v>26969</v>
      </c>
      <c r="I3101" s="2">
        <v>1973</v>
      </c>
      <c r="J3101" s="2">
        <v>1974</v>
      </c>
      <c r="K3101" s="3">
        <v>43677</v>
      </c>
      <c r="L3101" s="2">
        <v>0</v>
      </c>
      <c r="M3101" s="2" t="s">
        <v>28</v>
      </c>
      <c r="N3101" s="2">
        <v>68</v>
      </c>
      <c r="O3101" s="2">
        <v>22.31</v>
      </c>
      <c r="P3101" s="2">
        <v>68.06</v>
      </c>
      <c r="Q3101" s="2">
        <v>79.38</v>
      </c>
      <c r="R3101" s="2">
        <v>190.5</v>
      </c>
      <c r="S3101" s="2">
        <v>190.5</v>
      </c>
      <c r="T3101" s="2">
        <v>21.87</v>
      </c>
      <c r="U3101" s="2">
        <v>2</v>
      </c>
      <c r="V3101" s="2" t="s">
        <v>28</v>
      </c>
      <c r="X3101" s="2"/>
      <c r="Y3101" s="2"/>
    </row>
    <row r="3102" spans="1:26" x14ac:dyDescent="0.25">
      <c r="A3102">
        <v>3101</v>
      </c>
      <c r="B3102" t="s">
        <v>3114</v>
      </c>
      <c r="C3102" s="1">
        <v>11003</v>
      </c>
      <c r="D3102" t="s">
        <v>23</v>
      </c>
      <c r="E3102" s="2" t="s">
        <v>1363</v>
      </c>
      <c r="F3102" s="2" t="s">
        <v>34</v>
      </c>
      <c r="G3102" s="2" t="s">
        <v>30</v>
      </c>
      <c r="H3102" s="3">
        <v>20029</v>
      </c>
      <c r="I3102" s="2">
        <v>1954</v>
      </c>
      <c r="J3102" s="2">
        <v>1955</v>
      </c>
      <c r="K3102" s="3">
        <v>43677</v>
      </c>
      <c r="L3102" s="2">
        <v>0</v>
      </c>
      <c r="M3102" s="2" t="s">
        <v>28</v>
      </c>
      <c r="N3102" s="2">
        <v>89</v>
      </c>
      <c r="O3102" s="2">
        <v>24.71</v>
      </c>
      <c r="P3102" s="2">
        <v>89.46</v>
      </c>
      <c r="Q3102" s="2">
        <v>83.91</v>
      </c>
      <c r="R3102" s="2">
        <v>190.5</v>
      </c>
      <c r="S3102" s="2">
        <v>190.5</v>
      </c>
      <c r="T3102" s="2">
        <v>23.12</v>
      </c>
      <c r="U3102" s="2">
        <v>1</v>
      </c>
      <c r="V3102" s="2" t="s">
        <v>28</v>
      </c>
      <c r="X3102" s="2" t="s">
        <v>4645</v>
      </c>
      <c r="Y3102" s="2" t="s">
        <v>4401</v>
      </c>
    </row>
    <row r="3103" spans="1:26" x14ac:dyDescent="0.25">
      <c r="A3103">
        <v>3102</v>
      </c>
      <c r="B3103" t="s">
        <v>3115</v>
      </c>
      <c r="C3103" s="1">
        <v>15865</v>
      </c>
      <c r="D3103" t="s">
        <v>23</v>
      </c>
      <c r="E3103" s="2" t="s">
        <v>1363</v>
      </c>
      <c r="F3103" s="2" t="s">
        <v>34</v>
      </c>
      <c r="G3103" s="2" t="s">
        <v>26</v>
      </c>
      <c r="H3103" s="3">
        <v>24047</v>
      </c>
      <c r="I3103" s="2">
        <v>1965</v>
      </c>
      <c r="J3103" s="2">
        <v>1966</v>
      </c>
      <c r="K3103" s="3">
        <v>32324</v>
      </c>
      <c r="L3103" s="2">
        <v>1</v>
      </c>
      <c r="M3103" s="2" t="s">
        <v>27</v>
      </c>
      <c r="N3103" s="2">
        <v>45</v>
      </c>
      <c r="O3103" s="2">
        <v>22.4</v>
      </c>
      <c r="P3103" s="2">
        <v>45.06</v>
      </c>
      <c r="Q3103" s="2">
        <v>83.91</v>
      </c>
      <c r="R3103" s="2">
        <v>190.5</v>
      </c>
      <c r="S3103" s="2">
        <v>190.5</v>
      </c>
      <c r="T3103" s="2">
        <v>23.12</v>
      </c>
      <c r="U3103" s="2">
        <v>5</v>
      </c>
      <c r="V3103" s="2" t="s">
        <v>28</v>
      </c>
      <c r="W3103" s="2" t="s">
        <v>4384</v>
      </c>
      <c r="X3103" s="2" t="s">
        <v>4645</v>
      </c>
      <c r="Y3103" s="2" t="s">
        <v>4401</v>
      </c>
      <c r="Z3103" s="2" t="s">
        <v>4469</v>
      </c>
    </row>
    <row r="3104" spans="1:26" x14ac:dyDescent="0.25">
      <c r="A3104">
        <v>3103</v>
      </c>
      <c r="B3104" t="s">
        <v>3116</v>
      </c>
      <c r="C3104" s="1">
        <v>8144</v>
      </c>
      <c r="D3104" t="s">
        <v>23</v>
      </c>
      <c r="E3104" s="2" t="s">
        <v>169</v>
      </c>
      <c r="F3104" s="2" t="s">
        <v>34</v>
      </c>
      <c r="G3104" s="2" t="s">
        <v>30</v>
      </c>
      <c r="H3104" s="3">
        <v>17107</v>
      </c>
      <c r="I3104" s="2">
        <v>1946</v>
      </c>
      <c r="J3104" s="2">
        <v>1948</v>
      </c>
      <c r="K3104" s="3">
        <v>35791</v>
      </c>
      <c r="L3104" s="2">
        <v>1</v>
      </c>
      <c r="M3104" s="2" t="s">
        <v>27</v>
      </c>
      <c r="N3104" s="2">
        <v>75</v>
      </c>
      <c r="O3104" s="2">
        <v>24.54</v>
      </c>
      <c r="P3104" s="2">
        <v>75.69</v>
      </c>
      <c r="Q3104" s="2">
        <v>79.38</v>
      </c>
      <c r="R3104" s="2">
        <v>190.5</v>
      </c>
      <c r="S3104" s="2">
        <v>190.5</v>
      </c>
      <c r="T3104" s="2">
        <v>21.87</v>
      </c>
      <c r="U3104" s="2">
        <v>81</v>
      </c>
      <c r="V3104" s="2" t="s">
        <v>28</v>
      </c>
      <c r="W3104" s="2" t="s">
        <v>4399</v>
      </c>
      <c r="X3104" s="2" t="s">
        <v>4645</v>
      </c>
      <c r="Y3104" s="2" t="s">
        <v>4401</v>
      </c>
      <c r="Z3104" s="2" t="s">
        <v>4469</v>
      </c>
    </row>
    <row r="3105" spans="1:26" x14ac:dyDescent="0.25">
      <c r="A3105">
        <v>3104</v>
      </c>
      <c r="B3105" t="s">
        <v>3117</v>
      </c>
      <c r="C3105" s="1">
        <v>32206</v>
      </c>
      <c r="D3105" t="s">
        <v>23</v>
      </c>
      <c r="E3105" s="2" t="s">
        <v>1363</v>
      </c>
      <c r="F3105" s="2" t="s">
        <v>25</v>
      </c>
      <c r="G3105" s="2" t="s">
        <v>30</v>
      </c>
      <c r="H3105" s="3">
        <v>41579</v>
      </c>
      <c r="I3105" s="2">
        <v>2013</v>
      </c>
      <c r="J3105" s="2">
        <v>2015</v>
      </c>
      <c r="K3105" s="3">
        <v>43677</v>
      </c>
      <c r="L3105" s="2">
        <v>0</v>
      </c>
      <c r="M3105" s="2" t="s">
        <v>28</v>
      </c>
      <c r="N3105" s="2">
        <v>31</v>
      </c>
      <c r="O3105" s="2">
        <v>25.66</v>
      </c>
      <c r="P3105" s="2">
        <v>31.41</v>
      </c>
      <c r="Q3105" s="2">
        <v>86.64</v>
      </c>
      <c r="R3105" s="2">
        <v>190.5</v>
      </c>
      <c r="S3105" s="2">
        <v>190.5</v>
      </c>
      <c r="T3105" s="2">
        <v>23.87</v>
      </c>
      <c r="U3105" s="2">
        <v>35</v>
      </c>
      <c r="V3105" s="2" t="s">
        <v>28</v>
      </c>
      <c r="X3105" s="2"/>
      <c r="Y3105" s="2"/>
    </row>
    <row r="3106" spans="1:26" x14ac:dyDescent="0.25">
      <c r="A3106">
        <v>3105</v>
      </c>
      <c r="B3106" t="s">
        <v>3118</v>
      </c>
      <c r="C3106" s="1">
        <v>8524</v>
      </c>
      <c r="D3106" t="s">
        <v>23</v>
      </c>
      <c r="E3106" s="2" t="s">
        <v>169</v>
      </c>
      <c r="F3106" s="2" t="s">
        <v>34</v>
      </c>
      <c r="G3106" s="2" t="s">
        <v>30</v>
      </c>
      <c r="H3106" s="3">
        <v>17107</v>
      </c>
      <c r="I3106" s="2">
        <v>1946</v>
      </c>
      <c r="J3106" s="2">
        <v>1947</v>
      </c>
      <c r="K3106" s="3">
        <v>39947</v>
      </c>
      <c r="L3106" s="2">
        <v>1</v>
      </c>
      <c r="M3106" s="2" t="s">
        <v>27</v>
      </c>
      <c r="N3106" s="2">
        <v>86</v>
      </c>
      <c r="O3106" s="2">
        <v>23.5</v>
      </c>
      <c r="P3106" s="2">
        <v>86.03</v>
      </c>
      <c r="Q3106" s="2">
        <v>88.45</v>
      </c>
      <c r="R3106" s="2">
        <v>190.5</v>
      </c>
      <c r="S3106" s="2">
        <v>190.5</v>
      </c>
      <c r="T3106" s="2">
        <v>24.37</v>
      </c>
      <c r="U3106" s="2">
        <v>57</v>
      </c>
      <c r="V3106" s="2" t="s">
        <v>28</v>
      </c>
      <c r="W3106" s="2" t="s">
        <v>4399</v>
      </c>
      <c r="X3106" s="2" t="s">
        <v>4645</v>
      </c>
      <c r="Y3106" s="2" t="s">
        <v>4401</v>
      </c>
      <c r="Z3106" s="2" t="s">
        <v>4469</v>
      </c>
    </row>
    <row r="3107" spans="1:26" x14ac:dyDescent="0.25">
      <c r="A3107">
        <v>3106</v>
      </c>
      <c r="B3107" t="s">
        <v>3119</v>
      </c>
      <c r="C3107" s="1">
        <v>9095</v>
      </c>
      <c r="D3107" t="s">
        <v>23</v>
      </c>
      <c r="E3107" s="2" t="s">
        <v>169</v>
      </c>
      <c r="F3107" s="2" t="s">
        <v>34</v>
      </c>
      <c r="G3107" s="2" t="s">
        <v>30</v>
      </c>
      <c r="H3107" s="3">
        <v>17838</v>
      </c>
      <c r="I3107" s="2">
        <v>1948</v>
      </c>
      <c r="J3107" s="2">
        <v>1949</v>
      </c>
      <c r="K3107" s="3">
        <v>33428</v>
      </c>
      <c r="L3107" s="2">
        <v>1</v>
      </c>
      <c r="M3107" s="2" t="s">
        <v>27</v>
      </c>
      <c r="N3107" s="2">
        <v>66</v>
      </c>
      <c r="O3107" s="2">
        <v>23.94</v>
      </c>
      <c r="P3107" s="2">
        <v>66.62</v>
      </c>
      <c r="Q3107" s="2">
        <v>86.18</v>
      </c>
      <c r="R3107" s="2">
        <v>190.5</v>
      </c>
      <c r="S3107" s="2">
        <v>190.5</v>
      </c>
      <c r="T3107" s="2">
        <v>23.75</v>
      </c>
      <c r="U3107" s="2">
        <v>28</v>
      </c>
      <c r="V3107" s="2" t="s">
        <v>28</v>
      </c>
      <c r="X3107" s="2" t="s">
        <v>4645</v>
      </c>
      <c r="Y3107" s="2" t="s">
        <v>4401</v>
      </c>
      <c r="Z3107" s="2" t="s">
        <v>4469</v>
      </c>
    </row>
    <row r="3108" spans="1:26" x14ac:dyDescent="0.25">
      <c r="A3108">
        <v>3107</v>
      </c>
      <c r="B3108" t="s">
        <v>3120</v>
      </c>
      <c r="C3108" s="1">
        <v>22298</v>
      </c>
      <c r="D3108" t="s">
        <v>23</v>
      </c>
      <c r="E3108" s="2" t="s">
        <v>1363</v>
      </c>
      <c r="F3108" s="2" t="s">
        <v>34</v>
      </c>
      <c r="G3108" s="2" t="s">
        <v>26</v>
      </c>
      <c r="H3108" s="3">
        <v>31352</v>
      </c>
      <c r="I3108" s="2">
        <v>1985</v>
      </c>
      <c r="J3108" s="2">
        <v>1988</v>
      </c>
      <c r="K3108" s="3">
        <v>43677</v>
      </c>
      <c r="L3108" s="2">
        <v>0</v>
      </c>
      <c r="M3108" s="2" t="s">
        <v>28</v>
      </c>
      <c r="N3108" s="2">
        <v>58</v>
      </c>
      <c r="O3108" s="2">
        <v>24.79</v>
      </c>
      <c r="P3108" s="2">
        <v>58.53</v>
      </c>
      <c r="Q3108" s="2">
        <v>81.650000000000006</v>
      </c>
      <c r="R3108" s="2">
        <v>190.5</v>
      </c>
      <c r="S3108" s="2">
        <v>190.5</v>
      </c>
      <c r="T3108" s="2">
        <v>22.5</v>
      </c>
      <c r="U3108" s="2">
        <v>222</v>
      </c>
      <c r="V3108" s="2" t="s">
        <v>28</v>
      </c>
      <c r="X3108" s="2"/>
      <c r="Y3108" s="2"/>
    </row>
    <row r="3109" spans="1:26" x14ac:dyDescent="0.25">
      <c r="A3109">
        <v>3108</v>
      </c>
      <c r="B3109" t="s">
        <v>3121</v>
      </c>
      <c r="C3109" s="1">
        <v>21084</v>
      </c>
      <c r="D3109" t="s">
        <v>23</v>
      </c>
      <c r="E3109" s="2" t="s">
        <v>1363</v>
      </c>
      <c r="F3109" s="2" t="s">
        <v>34</v>
      </c>
      <c r="G3109" s="2" t="s">
        <v>26</v>
      </c>
      <c r="H3109" s="3">
        <v>29160</v>
      </c>
      <c r="I3109" s="2">
        <v>1979</v>
      </c>
      <c r="J3109" s="2">
        <v>1991</v>
      </c>
      <c r="K3109" s="3">
        <v>43677</v>
      </c>
      <c r="L3109" s="2">
        <v>0</v>
      </c>
      <c r="M3109" s="2" t="s">
        <v>28</v>
      </c>
      <c r="N3109" s="2">
        <v>61</v>
      </c>
      <c r="O3109" s="2">
        <v>22.11</v>
      </c>
      <c r="P3109" s="2">
        <v>61.86</v>
      </c>
      <c r="Q3109" s="2">
        <v>81.650000000000006</v>
      </c>
      <c r="R3109" s="2">
        <v>190.5</v>
      </c>
      <c r="S3109" s="2">
        <v>190.5</v>
      </c>
      <c r="T3109" s="2">
        <v>22.5</v>
      </c>
      <c r="U3109" s="2">
        <v>767</v>
      </c>
      <c r="V3109" s="2" t="s">
        <v>28</v>
      </c>
      <c r="X3109" s="2"/>
      <c r="Y3109" s="2"/>
    </row>
    <row r="3110" spans="1:26" x14ac:dyDescent="0.25">
      <c r="A3110">
        <v>3109</v>
      </c>
      <c r="B3110" t="s">
        <v>3122</v>
      </c>
      <c r="C3110" s="1">
        <v>16397</v>
      </c>
      <c r="D3110" t="s">
        <v>23</v>
      </c>
      <c r="E3110" s="2" t="s">
        <v>1363</v>
      </c>
      <c r="F3110" s="2" t="s">
        <v>34</v>
      </c>
      <c r="G3110" s="2" t="s">
        <v>26</v>
      </c>
      <c r="H3110" s="3">
        <v>24777</v>
      </c>
      <c r="I3110" s="2">
        <v>1967</v>
      </c>
      <c r="J3110" s="2">
        <v>1980</v>
      </c>
      <c r="K3110" s="3">
        <v>43677</v>
      </c>
      <c r="L3110" s="2">
        <v>0</v>
      </c>
      <c r="M3110" s="2" t="s">
        <v>28</v>
      </c>
      <c r="N3110" s="2">
        <v>74</v>
      </c>
      <c r="O3110" s="2">
        <v>22.94</v>
      </c>
      <c r="P3110" s="2">
        <v>74.69</v>
      </c>
      <c r="Q3110" s="2">
        <v>83.91</v>
      </c>
      <c r="R3110" s="2">
        <v>190.5</v>
      </c>
      <c r="S3110" s="2">
        <v>190.5</v>
      </c>
      <c r="T3110" s="2">
        <v>23.12</v>
      </c>
      <c r="U3110" s="2">
        <v>926</v>
      </c>
      <c r="V3110" s="2" t="s">
        <v>28</v>
      </c>
      <c r="X3110" s="2"/>
      <c r="Y3110" s="2"/>
    </row>
    <row r="3111" spans="1:26" x14ac:dyDescent="0.25">
      <c r="A3111">
        <v>3110</v>
      </c>
      <c r="B3111" t="s">
        <v>3123</v>
      </c>
      <c r="C3111" s="1">
        <v>24944</v>
      </c>
      <c r="D3111" t="s">
        <v>23</v>
      </c>
      <c r="E3111" s="2" t="s">
        <v>1363</v>
      </c>
      <c r="F3111" s="2" t="s">
        <v>34</v>
      </c>
      <c r="G3111" s="2" t="s">
        <v>26</v>
      </c>
      <c r="H3111" s="3">
        <v>33543</v>
      </c>
      <c r="I3111" s="2">
        <v>1991</v>
      </c>
      <c r="J3111" s="2">
        <v>1992</v>
      </c>
      <c r="K3111" s="3">
        <v>43677</v>
      </c>
      <c r="L3111" s="2">
        <v>0</v>
      </c>
      <c r="M3111" s="2" t="s">
        <v>28</v>
      </c>
      <c r="N3111" s="2">
        <v>51</v>
      </c>
      <c r="O3111" s="2">
        <v>23.54</v>
      </c>
      <c r="P3111" s="2">
        <v>51.29</v>
      </c>
      <c r="Q3111" s="2">
        <v>83.91</v>
      </c>
      <c r="R3111" s="2">
        <v>190.5</v>
      </c>
      <c r="S3111" s="2">
        <v>190.5</v>
      </c>
      <c r="T3111" s="2">
        <v>23.12</v>
      </c>
      <c r="U3111" s="2">
        <v>38</v>
      </c>
      <c r="V3111" s="2" t="s">
        <v>28</v>
      </c>
      <c r="X3111" s="2"/>
      <c r="Y3111" s="2"/>
    </row>
    <row r="3112" spans="1:26" x14ac:dyDescent="0.25">
      <c r="A3112">
        <v>3111</v>
      </c>
      <c r="B3112" t="s">
        <v>3124</v>
      </c>
      <c r="C3112" s="1">
        <v>24610</v>
      </c>
      <c r="D3112" t="s">
        <v>23</v>
      </c>
      <c r="E3112" s="2" t="s">
        <v>1363</v>
      </c>
      <c r="F3112" s="2" t="s">
        <v>34</v>
      </c>
      <c r="G3112" s="2" t="s">
        <v>26</v>
      </c>
      <c r="H3112" s="3">
        <v>32813</v>
      </c>
      <c r="I3112" s="2">
        <v>1989</v>
      </c>
      <c r="J3112" s="2">
        <v>1992</v>
      </c>
      <c r="K3112" s="3">
        <v>43677</v>
      </c>
      <c r="L3112" s="2">
        <v>0</v>
      </c>
      <c r="M3112" s="2" t="s">
        <v>28</v>
      </c>
      <c r="N3112" s="2">
        <v>52</v>
      </c>
      <c r="O3112" s="2">
        <v>22.46</v>
      </c>
      <c r="P3112" s="2">
        <v>52.2</v>
      </c>
      <c r="Q3112" s="2">
        <v>81.650000000000006</v>
      </c>
      <c r="R3112" s="2">
        <v>190.5</v>
      </c>
      <c r="S3112" s="2">
        <v>190.5</v>
      </c>
      <c r="T3112" s="2">
        <v>22.5</v>
      </c>
      <c r="U3112" s="2">
        <v>128</v>
      </c>
      <c r="V3112" s="2" t="s">
        <v>28</v>
      </c>
      <c r="X3112" s="2"/>
      <c r="Y3112" s="2"/>
    </row>
    <row r="3113" spans="1:26" x14ac:dyDescent="0.25">
      <c r="A3113">
        <v>3112</v>
      </c>
      <c r="B3113" t="s">
        <v>3125</v>
      </c>
      <c r="C3113" s="1">
        <v>24140</v>
      </c>
      <c r="D3113" t="s">
        <v>23</v>
      </c>
      <c r="E3113" s="2" t="s">
        <v>1363</v>
      </c>
      <c r="F3113" s="2" t="s">
        <v>34</v>
      </c>
      <c r="G3113" s="2" t="s">
        <v>26</v>
      </c>
      <c r="H3113" s="3">
        <v>32448</v>
      </c>
      <c r="I3113" s="2">
        <v>1988</v>
      </c>
      <c r="J3113" s="2">
        <v>1989</v>
      </c>
      <c r="K3113" s="3">
        <v>43677</v>
      </c>
      <c r="L3113" s="2">
        <v>0</v>
      </c>
      <c r="M3113" s="2" t="s">
        <v>28</v>
      </c>
      <c r="N3113" s="2">
        <v>53</v>
      </c>
      <c r="O3113" s="2">
        <v>22.75</v>
      </c>
      <c r="P3113" s="2">
        <v>53.49</v>
      </c>
      <c r="Q3113" s="2">
        <v>86.18</v>
      </c>
      <c r="R3113" s="2">
        <v>190.5</v>
      </c>
      <c r="S3113" s="2">
        <v>190.5</v>
      </c>
      <c r="T3113" s="2">
        <v>23.75</v>
      </c>
      <c r="U3113" s="2">
        <v>2</v>
      </c>
      <c r="V3113" s="2" t="s">
        <v>28</v>
      </c>
      <c r="X3113" s="2"/>
      <c r="Y3113" s="2"/>
    </row>
    <row r="3114" spans="1:26" x14ac:dyDescent="0.25">
      <c r="A3114">
        <v>3113</v>
      </c>
      <c r="B3114" t="s">
        <v>3126</v>
      </c>
      <c r="C3114" s="1">
        <v>10839</v>
      </c>
      <c r="D3114" t="s">
        <v>23</v>
      </c>
      <c r="E3114" s="2" t="s">
        <v>169</v>
      </c>
      <c r="F3114" s="2" t="s">
        <v>34</v>
      </c>
      <c r="G3114" s="2" t="s">
        <v>30</v>
      </c>
      <c r="H3114" s="3">
        <v>19299</v>
      </c>
      <c r="I3114" s="2">
        <v>1952</v>
      </c>
      <c r="J3114" s="2">
        <v>1953</v>
      </c>
      <c r="K3114" s="3">
        <v>35834</v>
      </c>
      <c r="L3114" s="2">
        <v>1</v>
      </c>
      <c r="M3114" s="2" t="s">
        <v>27</v>
      </c>
      <c r="N3114" s="2">
        <v>68</v>
      </c>
      <c r="O3114" s="2">
        <v>23.16</v>
      </c>
      <c r="P3114" s="2">
        <v>68.430000000000007</v>
      </c>
      <c r="Q3114" s="2">
        <v>83.91</v>
      </c>
      <c r="R3114" s="2">
        <v>190.5</v>
      </c>
      <c r="S3114" s="2">
        <v>190.5</v>
      </c>
      <c r="T3114" s="2">
        <v>23.12</v>
      </c>
      <c r="U3114" s="2">
        <v>4</v>
      </c>
      <c r="V3114" s="2" t="s">
        <v>28</v>
      </c>
      <c r="W3114" s="2" t="s">
        <v>4399</v>
      </c>
      <c r="X3114" s="2" t="s">
        <v>4645</v>
      </c>
      <c r="Y3114" s="2" t="s">
        <v>4401</v>
      </c>
      <c r="Z3114" s="2" t="s">
        <v>4469</v>
      </c>
    </row>
    <row r="3115" spans="1:26" x14ac:dyDescent="0.25">
      <c r="A3115">
        <v>3114</v>
      </c>
      <c r="B3115" t="s">
        <v>3127</v>
      </c>
      <c r="C3115" s="1">
        <v>27067</v>
      </c>
      <c r="D3115" t="s">
        <v>23</v>
      </c>
      <c r="E3115" s="2" t="s">
        <v>1363</v>
      </c>
      <c r="F3115" s="2" t="s">
        <v>25</v>
      </c>
      <c r="G3115" s="2" t="s">
        <v>30</v>
      </c>
      <c r="H3115" s="3">
        <v>35370</v>
      </c>
      <c r="I3115" s="2">
        <v>1996</v>
      </c>
      <c r="J3115" s="2">
        <v>2014</v>
      </c>
      <c r="K3115" s="3">
        <v>43677</v>
      </c>
      <c r="L3115" s="2">
        <v>0</v>
      </c>
      <c r="M3115" s="2" t="s">
        <v>28</v>
      </c>
      <c r="N3115" s="2">
        <v>45</v>
      </c>
      <c r="O3115" s="2">
        <v>22.73</v>
      </c>
      <c r="P3115" s="2">
        <v>45.48</v>
      </c>
      <c r="Q3115" s="2">
        <v>88.45</v>
      </c>
      <c r="R3115" s="2">
        <v>190.5</v>
      </c>
      <c r="S3115" s="2">
        <v>190.5</v>
      </c>
      <c r="T3115" s="2">
        <v>24.37</v>
      </c>
      <c r="U3115" s="2">
        <v>1217</v>
      </c>
      <c r="V3115" s="2" t="s">
        <v>28</v>
      </c>
      <c r="X3115" s="2"/>
      <c r="Y3115" s="2"/>
    </row>
    <row r="3116" spans="1:26" x14ac:dyDescent="0.25">
      <c r="A3116">
        <v>3115</v>
      </c>
      <c r="B3116" t="s">
        <v>3128</v>
      </c>
      <c r="C3116" s="1">
        <v>21463</v>
      </c>
      <c r="D3116" t="s">
        <v>23</v>
      </c>
      <c r="E3116" s="2" t="s">
        <v>1363</v>
      </c>
      <c r="F3116" s="2" t="s">
        <v>34</v>
      </c>
      <c r="G3116" s="2" t="s">
        <v>26</v>
      </c>
      <c r="H3116" s="3">
        <v>29526</v>
      </c>
      <c r="I3116" s="2">
        <v>1980</v>
      </c>
      <c r="J3116" s="2">
        <v>1985</v>
      </c>
      <c r="K3116" s="3">
        <v>43677</v>
      </c>
      <c r="L3116" s="2">
        <v>0</v>
      </c>
      <c r="M3116" s="2" t="s">
        <v>28</v>
      </c>
      <c r="N3116" s="2">
        <v>60</v>
      </c>
      <c r="O3116" s="2">
        <v>22.08</v>
      </c>
      <c r="P3116" s="2">
        <v>60.82</v>
      </c>
      <c r="Q3116" s="2">
        <v>83.91</v>
      </c>
      <c r="R3116" s="2">
        <v>190.5</v>
      </c>
      <c r="S3116" s="2">
        <v>190.5</v>
      </c>
      <c r="T3116" s="2">
        <v>23.12</v>
      </c>
      <c r="U3116" s="2">
        <v>49</v>
      </c>
      <c r="V3116" s="2" t="s">
        <v>28</v>
      </c>
      <c r="X3116" s="2"/>
      <c r="Y3116" s="2"/>
    </row>
    <row r="3117" spans="1:26" x14ac:dyDescent="0.25">
      <c r="A3117">
        <v>3116</v>
      </c>
      <c r="B3117" t="s">
        <v>3129</v>
      </c>
      <c r="C3117" s="1">
        <v>29385</v>
      </c>
      <c r="D3117" t="s">
        <v>23</v>
      </c>
      <c r="E3117" s="2" t="s">
        <v>1363</v>
      </c>
      <c r="F3117" s="2" t="s">
        <v>25</v>
      </c>
      <c r="G3117" s="2" t="s">
        <v>30</v>
      </c>
      <c r="H3117" s="3">
        <v>39387</v>
      </c>
      <c r="I3117" s="2">
        <v>2007</v>
      </c>
      <c r="J3117" s="2">
        <v>2008</v>
      </c>
      <c r="K3117" s="3">
        <v>43677</v>
      </c>
      <c r="L3117" s="2">
        <v>0</v>
      </c>
      <c r="M3117" s="2" t="s">
        <v>28</v>
      </c>
      <c r="N3117" s="2">
        <v>39</v>
      </c>
      <c r="O3117" s="2">
        <v>27.38</v>
      </c>
      <c r="P3117" s="2">
        <v>39.130000000000003</v>
      </c>
      <c r="Q3117" s="2">
        <v>77.11</v>
      </c>
      <c r="R3117" s="2">
        <v>190.5</v>
      </c>
      <c r="S3117" s="2">
        <v>190.5</v>
      </c>
      <c r="T3117" s="2">
        <v>21.25</v>
      </c>
      <c r="U3117" s="2">
        <v>82</v>
      </c>
      <c r="V3117" s="2" t="s">
        <v>28</v>
      </c>
      <c r="X3117" s="2"/>
      <c r="Y3117" s="2"/>
    </row>
    <row r="3118" spans="1:26" x14ac:dyDescent="0.25">
      <c r="A3118">
        <v>3117</v>
      </c>
      <c r="B3118" t="s">
        <v>3130</v>
      </c>
      <c r="C3118" s="1">
        <v>33405</v>
      </c>
      <c r="D3118" t="s">
        <v>23</v>
      </c>
      <c r="E3118" s="2" t="s">
        <v>1363</v>
      </c>
      <c r="F3118" s="2" t="s">
        <v>25</v>
      </c>
      <c r="G3118" s="2" t="s">
        <v>30</v>
      </c>
      <c r="H3118" s="3">
        <v>41579</v>
      </c>
      <c r="I3118" s="2">
        <v>2013</v>
      </c>
      <c r="J3118" s="2">
        <v>2014</v>
      </c>
      <c r="K3118" s="3">
        <v>43677</v>
      </c>
      <c r="L3118" s="2">
        <v>0</v>
      </c>
      <c r="M3118" s="2" t="s">
        <v>28</v>
      </c>
      <c r="N3118" s="2">
        <v>28</v>
      </c>
      <c r="O3118" s="2">
        <v>22.38</v>
      </c>
      <c r="P3118" s="2">
        <v>28.12</v>
      </c>
      <c r="Q3118" s="2">
        <v>87.09</v>
      </c>
      <c r="R3118" s="2">
        <v>190.5</v>
      </c>
      <c r="S3118" s="2">
        <v>190.5</v>
      </c>
      <c r="T3118" s="2">
        <v>24</v>
      </c>
      <c r="U3118" s="2">
        <v>24</v>
      </c>
      <c r="V3118" s="2" t="s">
        <v>28</v>
      </c>
      <c r="X3118" s="2"/>
      <c r="Y3118" s="2"/>
    </row>
    <row r="3119" spans="1:26" x14ac:dyDescent="0.25">
      <c r="A3119">
        <v>3118</v>
      </c>
      <c r="B3119" t="s">
        <v>3131</v>
      </c>
      <c r="C3119" s="1">
        <v>7834</v>
      </c>
      <c r="D3119" t="s">
        <v>23</v>
      </c>
      <c r="E3119" s="2" t="s">
        <v>121</v>
      </c>
      <c r="F3119" s="2" t="s">
        <v>34</v>
      </c>
      <c r="G3119" s="2" t="s">
        <v>30</v>
      </c>
      <c r="H3119" s="3">
        <v>17107</v>
      </c>
      <c r="I3119" s="2">
        <v>1946</v>
      </c>
      <c r="J3119" s="2">
        <v>1947</v>
      </c>
      <c r="K3119" s="3">
        <v>35814</v>
      </c>
      <c r="L3119" s="2">
        <v>1</v>
      </c>
      <c r="M3119" s="2" t="s">
        <v>27</v>
      </c>
      <c r="N3119" s="2">
        <v>76</v>
      </c>
      <c r="O3119" s="2">
        <v>25.39</v>
      </c>
      <c r="P3119" s="2">
        <v>76.61</v>
      </c>
      <c r="Q3119" s="2">
        <v>90.72</v>
      </c>
      <c r="R3119" s="2">
        <v>190.5</v>
      </c>
      <c r="S3119" s="2">
        <v>190.5</v>
      </c>
      <c r="T3119" s="2">
        <v>25</v>
      </c>
      <c r="U3119" s="2">
        <v>11</v>
      </c>
      <c r="V3119" s="2" t="s">
        <v>28</v>
      </c>
      <c r="W3119" s="2" t="s">
        <v>4395</v>
      </c>
      <c r="X3119" s="2" t="s">
        <v>4395</v>
      </c>
      <c r="Y3119" s="2" t="s">
        <v>4421</v>
      </c>
      <c r="Z3119" s="2" t="s">
        <v>4435</v>
      </c>
    </row>
    <row r="3120" spans="1:26" x14ac:dyDescent="0.25">
      <c r="A3120">
        <v>3119</v>
      </c>
      <c r="B3120" t="s">
        <v>3132</v>
      </c>
      <c r="C3120" s="1">
        <v>18776</v>
      </c>
      <c r="D3120" t="s">
        <v>23</v>
      </c>
      <c r="E3120" s="2" t="s">
        <v>1363</v>
      </c>
      <c r="F3120" s="2" t="s">
        <v>34</v>
      </c>
      <c r="G3120" s="2" t="s">
        <v>26</v>
      </c>
      <c r="H3120" s="3">
        <v>26969</v>
      </c>
      <c r="I3120" s="2">
        <v>1973</v>
      </c>
      <c r="J3120" s="2">
        <v>1978</v>
      </c>
      <c r="K3120" s="3">
        <v>43677</v>
      </c>
      <c r="L3120" s="2">
        <v>0</v>
      </c>
      <c r="M3120" s="2" t="s">
        <v>28</v>
      </c>
      <c r="N3120" s="2">
        <v>68</v>
      </c>
      <c r="O3120" s="2">
        <v>22.43</v>
      </c>
      <c r="P3120" s="2">
        <v>68.180000000000007</v>
      </c>
      <c r="Q3120" s="2">
        <v>86.18</v>
      </c>
      <c r="R3120" s="2">
        <v>190.5</v>
      </c>
      <c r="S3120" s="2">
        <v>190.5</v>
      </c>
      <c r="T3120" s="2">
        <v>23.75</v>
      </c>
      <c r="U3120" s="2">
        <v>224</v>
      </c>
      <c r="V3120" s="2" t="s">
        <v>28</v>
      </c>
      <c r="X3120" s="2"/>
      <c r="Y3120" s="2"/>
    </row>
    <row r="3121" spans="1:26" x14ac:dyDescent="0.25">
      <c r="A3121">
        <v>3120</v>
      </c>
      <c r="B3121" t="s">
        <v>3133</v>
      </c>
      <c r="C3121" s="1">
        <v>26349</v>
      </c>
      <c r="D3121" t="s">
        <v>23</v>
      </c>
      <c r="E3121" s="2" t="s">
        <v>1363</v>
      </c>
      <c r="F3121" s="2" t="s">
        <v>34</v>
      </c>
      <c r="G3121" s="2" t="s">
        <v>26</v>
      </c>
      <c r="H3121" s="3">
        <v>35370</v>
      </c>
      <c r="I3121" s="2">
        <v>1996</v>
      </c>
      <c r="J3121" s="2">
        <v>1997</v>
      </c>
      <c r="K3121" s="3">
        <v>43677</v>
      </c>
      <c r="L3121" s="2">
        <v>0</v>
      </c>
      <c r="M3121" s="2" t="s">
        <v>28</v>
      </c>
      <c r="N3121" s="2">
        <v>47</v>
      </c>
      <c r="O3121" s="2">
        <v>24.7</v>
      </c>
      <c r="P3121" s="2">
        <v>47.44</v>
      </c>
      <c r="Q3121" s="2">
        <v>94.35</v>
      </c>
      <c r="R3121" s="2">
        <v>190.5</v>
      </c>
      <c r="S3121" s="2">
        <v>190.5</v>
      </c>
      <c r="T3121" s="2">
        <v>26</v>
      </c>
      <c r="U3121" s="2">
        <v>10</v>
      </c>
      <c r="V3121" s="2" t="s">
        <v>28</v>
      </c>
      <c r="X3121" s="2"/>
      <c r="Y3121" s="2"/>
    </row>
    <row r="3122" spans="1:26" x14ac:dyDescent="0.25">
      <c r="A3122">
        <v>3121</v>
      </c>
      <c r="B3122" t="s">
        <v>3134</v>
      </c>
      <c r="C3122" s="1">
        <v>25239</v>
      </c>
      <c r="D3122" t="s">
        <v>23</v>
      </c>
      <c r="E3122" s="2" t="s">
        <v>1363</v>
      </c>
      <c r="F3122" s="2" t="s">
        <v>34</v>
      </c>
      <c r="G3122" s="2" t="s">
        <v>26</v>
      </c>
      <c r="H3122" s="3">
        <v>35370</v>
      </c>
      <c r="I3122" s="2">
        <v>1996</v>
      </c>
      <c r="J3122" s="2">
        <v>1997</v>
      </c>
      <c r="K3122" s="3">
        <v>43677</v>
      </c>
      <c r="L3122" s="2">
        <v>0</v>
      </c>
      <c r="M3122" s="2" t="s">
        <v>28</v>
      </c>
      <c r="N3122" s="2">
        <v>50</v>
      </c>
      <c r="O3122" s="2">
        <v>27.74</v>
      </c>
      <c r="P3122" s="2">
        <v>50.48</v>
      </c>
      <c r="Q3122" s="2">
        <v>86.18</v>
      </c>
      <c r="R3122" s="2">
        <v>190.5</v>
      </c>
      <c r="S3122" s="2">
        <v>190.5</v>
      </c>
      <c r="T3122" s="2">
        <v>23.75</v>
      </c>
      <c r="U3122" s="2">
        <v>4</v>
      </c>
      <c r="V3122" s="2" t="s">
        <v>28</v>
      </c>
      <c r="X3122" s="2"/>
      <c r="Y3122" s="2"/>
    </row>
    <row r="3123" spans="1:26" x14ac:dyDescent="0.25">
      <c r="A3123">
        <v>3122</v>
      </c>
      <c r="B3123" t="s">
        <v>3135</v>
      </c>
      <c r="C3123" s="1">
        <v>7735</v>
      </c>
      <c r="D3123" t="s">
        <v>23</v>
      </c>
      <c r="E3123" s="2" t="s">
        <v>169</v>
      </c>
      <c r="F3123" s="2" t="s">
        <v>34</v>
      </c>
      <c r="G3123" s="2" t="s">
        <v>30</v>
      </c>
      <c r="H3123" s="3">
        <v>17107</v>
      </c>
      <c r="I3123" s="2">
        <v>1946</v>
      </c>
      <c r="J3123" s="2">
        <v>1951</v>
      </c>
      <c r="K3123" s="3">
        <v>37321</v>
      </c>
      <c r="L3123" s="2">
        <v>1</v>
      </c>
      <c r="M3123" s="2" t="s">
        <v>27</v>
      </c>
      <c r="N3123" s="2">
        <v>81</v>
      </c>
      <c r="O3123" s="2">
        <v>25.66</v>
      </c>
      <c r="P3123" s="2">
        <v>81</v>
      </c>
      <c r="Q3123" s="2">
        <v>81.650000000000006</v>
      </c>
      <c r="R3123" s="2">
        <v>190.5</v>
      </c>
      <c r="S3123" s="2">
        <v>190.5</v>
      </c>
      <c r="T3123" s="2">
        <v>22.5</v>
      </c>
      <c r="U3123" s="2">
        <v>217</v>
      </c>
      <c r="V3123" s="2" t="s">
        <v>28</v>
      </c>
      <c r="W3123" s="2" t="s">
        <v>4399</v>
      </c>
      <c r="X3123" s="2" t="s">
        <v>4645</v>
      </c>
      <c r="Y3123" s="2" t="s">
        <v>4401</v>
      </c>
      <c r="Z3123" s="2" t="s">
        <v>4469</v>
      </c>
    </row>
    <row r="3124" spans="1:26" x14ac:dyDescent="0.25">
      <c r="A3124">
        <v>3123</v>
      </c>
      <c r="B3124" t="s">
        <v>3136</v>
      </c>
      <c r="C3124" s="1">
        <v>19626</v>
      </c>
      <c r="D3124" t="s">
        <v>23</v>
      </c>
      <c r="E3124" s="2" t="s">
        <v>1363</v>
      </c>
      <c r="F3124" s="2" t="s">
        <v>34</v>
      </c>
      <c r="G3124" s="2" t="s">
        <v>26</v>
      </c>
      <c r="H3124" s="3">
        <v>27334</v>
      </c>
      <c r="I3124" s="2">
        <v>1974</v>
      </c>
      <c r="J3124" s="2">
        <v>1979</v>
      </c>
      <c r="K3124" s="3">
        <v>43677</v>
      </c>
      <c r="L3124" s="2">
        <v>0</v>
      </c>
      <c r="M3124" s="2" t="s">
        <v>28</v>
      </c>
      <c r="N3124" s="2">
        <v>65</v>
      </c>
      <c r="O3124" s="2">
        <v>21.1</v>
      </c>
      <c r="P3124" s="2">
        <v>65.849999999999994</v>
      </c>
      <c r="Q3124" s="2">
        <v>79.38</v>
      </c>
      <c r="R3124" s="2">
        <v>190.5</v>
      </c>
      <c r="S3124" s="2">
        <v>190.5</v>
      </c>
      <c r="T3124" s="2">
        <v>21.87</v>
      </c>
      <c r="U3124" s="2">
        <v>99</v>
      </c>
      <c r="V3124" s="2" t="s">
        <v>28</v>
      </c>
      <c r="X3124" s="2"/>
      <c r="Y3124" s="2"/>
    </row>
    <row r="3125" spans="1:26" x14ac:dyDescent="0.25">
      <c r="A3125">
        <v>3124</v>
      </c>
      <c r="B3125" t="s">
        <v>3137</v>
      </c>
      <c r="C3125" s="1">
        <v>10044</v>
      </c>
      <c r="D3125" t="s">
        <v>23</v>
      </c>
      <c r="E3125" s="2" t="s">
        <v>4373</v>
      </c>
      <c r="F3125" s="2" t="s">
        <v>34</v>
      </c>
      <c r="G3125" s="2" t="s">
        <v>30</v>
      </c>
      <c r="H3125" s="3">
        <v>19299</v>
      </c>
      <c r="I3125" s="2">
        <v>1952</v>
      </c>
      <c r="J3125" s="2">
        <v>1953</v>
      </c>
      <c r="K3125" s="3">
        <v>43677</v>
      </c>
      <c r="L3125" s="2">
        <v>0</v>
      </c>
      <c r="M3125" s="2" t="s">
        <v>28</v>
      </c>
      <c r="N3125" s="2">
        <v>92</v>
      </c>
      <c r="O3125" s="2">
        <v>25.34</v>
      </c>
      <c r="P3125" s="2">
        <v>92.08</v>
      </c>
      <c r="Q3125" s="2">
        <v>95.25</v>
      </c>
      <c r="R3125" s="2">
        <v>190.5</v>
      </c>
      <c r="S3125" s="2">
        <v>190.5</v>
      </c>
      <c r="T3125" s="2">
        <v>26.25</v>
      </c>
      <c r="U3125" s="2">
        <v>4</v>
      </c>
      <c r="V3125" s="2" t="s">
        <v>28</v>
      </c>
      <c r="X3125" s="2"/>
      <c r="Y3125" s="2"/>
    </row>
    <row r="3126" spans="1:26" x14ac:dyDescent="0.25">
      <c r="A3126">
        <v>3125</v>
      </c>
      <c r="B3126" t="s">
        <v>3138</v>
      </c>
      <c r="C3126" s="1">
        <v>13258</v>
      </c>
      <c r="D3126" t="s">
        <v>23</v>
      </c>
      <c r="E3126" s="2" t="s">
        <v>1363</v>
      </c>
      <c r="F3126" s="2" t="s">
        <v>34</v>
      </c>
      <c r="G3126" s="2" t="s">
        <v>30</v>
      </c>
      <c r="H3126" s="3">
        <v>22221</v>
      </c>
      <c r="I3126" s="2">
        <v>1960</v>
      </c>
      <c r="J3126" s="2">
        <v>1970</v>
      </c>
      <c r="K3126" s="3">
        <v>43677</v>
      </c>
      <c r="L3126" s="2">
        <v>0</v>
      </c>
      <c r="M3126" s="2" t="s">
        <v>28</v>
      </c>
      <c r="N3126" s="2">
        <v>83</v>
      </c>
      <c r="O3126" s="2">
        <v>24.54</v>
      </c>
      <c r="P3126" s="2">
        <v>83.28</v>
      </c>
      <c r="Q3126" s="2">
        <v>86.18</v>
      </c>
      <c r="R3126" s="2">
        <v>190.5</v>
      </c>
      <c r="S3126" s="2">
        <v>190.5</v>
      </c>
      <c r="T3126" s="2">
        <v>23.75</v>
      </c>
      <c r="U3126" s="2">
        <v>727</v>
      </c>
      <c r="V3126" s="2" t="s">
        <v>28</v>
      </c>
      <c r="X3126" s="2"/>
      <c r="Y3126" s="2"/>
    </row>
    <row r="3127" spans="1:26" x14ac:dyDescent="0.25">
      <c r="A3127">
        <v>3126</v>
      </c>
      <c r="B3127" t="s">
        <v>3139</v>
      </c>
      <c r="C3127" s="1">
        <v>8574</v>
      </c>
      <c r="D3127" t="s">
        <v>23</v>
      </c>
      <c r="E3127" s="2" t="s">
        <v>1363</v>
      </c>
      <c r="F3127" s="2" t="s">
        <v>34</v>
      </c>
      <c r="G3127" s="2" t="s">
        <v>30</v>
      </c>
      <c r="H3127" s="3">
        <v>18203</v>
      </c>
      <c r="I3127" s="2">
        <v>1949</v>
      </c>
      <c r="J3127" s="2">
        <v>1951</v>
      </c>
      <c r="K3127" s="3">
        <v>43677</v>
      </c>
      <c r="L3127" s="2">
        <v>0</v>
      </c>
      <c r="M3127" s="2" t="s">
        <v>28</v>
      </c>
      <c r="N3127" s="2">
        <v>96</v>
      </c>
      <c r="O3127" s="2">
        <v>26.36</v>
      </c>
      <c r="P3127" s="2">
        <v>96.11</v>
      </c>
      <c r="Q3127" s="2">
        <v>79.38</v>
      </c>
      <c r="R3127" s="2">
        <v>190.5</v>
      </c>
      <c r="S3127" s="2">
        <v>190.5</v>
      </c>
      <c r="T3127" s="2">
        <v>21.87</v>
      </c>
      <c r="U3127" s="2">
        <v>127</v>
      </c>
      <c r="V3127" s="2" t="s">
        <v>28</v>
      </c>
      <c r="X3127" s="2"/>
      <c r="Y3127" s="2"/>
    </row>
    <row r="3128" spans="1:26" x14ac:dyDescent="0.25">
      <c r="A3128">
        <v>3127</v>
      </c>
      <c r="B3128" t="s">
        <v>3140</v>
      </c>
      <c r="C3128" s="1">
        <v>16923</v>
      </c>
      <c r="D3128" t="s">
        <v>23</v>
      </c>
      <c r="E3128" s="2" t="s">
        <v>1363</v>
      </c>
      <c r="F3128" s="2" t="s">
        <v>34</v>
      </c>
      <c r="G3128" s="2" t="s">
        <v>26</v>
      </c>
      <c r="H3128" s="3">
        <v>25143</v>
      </c>
      <c r="I3128" s="2">
        <v>1968</v>
      </c>
      <c r="J3128" s="2">
        <v>1969</v>
      </c>
      <c r="K3128" s="3">
        <v>43677</v>
      </c>
      <c r="L3128" s="2">
        <v>0</v>
      </c>
      <c r="M3128" s="2" t="s">
        <v>28</v>
      </c>
      <c r="N3128" s="2">
        <v>73</v>
      </c>
      <c r="O3128" s="2">
        <v>22.51</v>
      </c>
      <c r="P3128" s="2">
        <v>73.25</v>
      </c>
      <c r="Q3128" s="2">
        <v>86.18</v>
      </c>
      <c r="R3128" s="2">
        <v>190.5</v>
      </c>
      <c r="S3128" s="2">
        <v>190.5</v>
      </c>
      <c r="T3128" s="2">
        <v>23.75</v>
      </c>
      <c r="U3128" s="2">
        <v>64</v>
      </c>
      <c r="V3128" s="2" t="s">
        <v>28</v>
      </c>
      <c r="X3128" s="2"/>
      <c r="Y3128" s="2"/>
    </row>
    <row r="3129" spans="1:26" x14ac:dyDescent="0.25">
      <c r="A3129">
        <v>3128</v>
      </c>
      <c r="B3129" t="s">
        <v>3141</v>
      </c>
      <c r="C3129" s="1">
        <v>10023</v>
      </c>
      <c r="D3129" t="s">
        <v>23</v>
      </c>
      <c r="E3129" s="2" t="s">
        <v>169</v>
      </c>
      <c r="F3129" s="2" t="s">
        <v>34</v>
      </c>
      <c r="G3129" s="2" t="s">
        <v>30</v>
      </c>
      <c r="H3129" s="3">
        <v>18203</v>
      </c>
      <c r="I3129" s="2">
        <v>1949</v>
      </c>
      <c r="J3129" s="2">
        <v>1950</v>
      </c>
      <c r="K3129" s="3">
        <v>41639</v>
      </c>
      <c r="L3129" s="2">
        <v>1</v>
      </c>
      <c r="M3129" s="2" t="s">
        <v>27</v>
      </c>
      <c r="N3129" s="2">
        <v>86</v>
      </c>
      <c r="O3129" s="2">
        <v>22.4</v>
      </c>
      <c r="P3129" s="2">
        <v>86.56</v>
      </c>
      <c r="Q3129" s="2">
        <v>88.45</v>
      </c>
      <c r="R3129" s="2">
        <v>190.5</v>
      </c>
      <c r="S3129" s="2">
        <v>190.5</v>
      </c>
      <c r="T3129" s="2">
        <v>24.37</v>
      </c>
      <c r="U3129" s="2">
        <v>34</v>
      </c>
      <c r="V3129" s="2" t="s">
        <v>28</v>
      </c>
      <c r="X3129" s="2" t="s">
        <v>4645</v>
      </c>
      <c r="Y3129" s="2" t="s">
        <v>4401</v>
      </c>
      <c r="Z3129" s="2" t="s">
        <v>4469</v>
      </c>
    </row>
    <row r="3130" spans="1:26" x14ac:dyDescent="0.25">
      <c r="A3130">
        <v>3129</v>
      </c>
      <c r="B3130" t="s">
        <v>3142</v>
      </c>
      <c r="C3130" s="1">
        <v>25418</v>
      </c>
      <c r="D3130" t="s">
        <v>23</v>
      </c>
      <c r="E3130" s="2" t="s">
        <v>1363</v>
      </c>
      <c r="F3130" s="2" t="s">
        <v>34</v>
      </c>
      <c r="G3130" s="2" t="s">
        <v>26</v>
      </c>
      <c r="H3130" s="3">
        <v>33909</v>
      </c>
      <c r="I3130" s="2">
        <v>1992</v>
      </c>
      <c r="J3130" s="2">
        <v>2004</v>
      </c>
      <c r="K3130" s="3">
        <v>43677</v>
      </c>
      <c r="L3130" s="2">
        <v>0</v>
      </c>
      <c r="M3130" s="2" t="s">
        <v>28</v>
      </c>
      <c r="N3130" s="2">
        <v>49</v>
      </c>
      <c r="O3130" s="2">
        <v>23.25</v>
      </c>
      <c r="P3130" s="2">
        <v>49.99</v>
      </c>
      <c r="Q3130" s="2">
        <v>86.18</v>
      </c>
      <c r="R3130" s="2">
        <v>190.5</v>
      </c>
      <c r="S3130" s="2">
        <v>190.5</v>
      </c>
      <c r="T3130" s="2">
        <v>23.75</v>
      </c>
      <c r="U3130" s="2">
        <v>499</v>
      </c>
      <c r="V3130" s="2" t="s">
        <v>28</v>
      </c>
      <c r="X3130" s="2"/>
      <c r="Y3130" s="2"/>
    </row>
    <row r="3131" spans="1:26" x14ac:dyDescent="0.25">
      <c r="A3131">
        <v>3130</v>
      </c>
      <c r="B3131" t="s">
        <v>3143</v>
      </c>
      <c r="C3131" s="1">
        <v>9377</v>
      </c>
      <c r="D3131" t="s">
        <v>23</v>
      </c>
      <c r="E3131" s="2" t="s">
        <v>772</v>
      </c>
      <c r="F3131" s="2" t="s">
        <v>34</v>
      </c>
      <c r="G3131" s="2" t="s">
        <v>26</v>
      </c>
      <c r="H3131" s="3">
        <v>18203</v>
      </c>
      <c r="I3131" s="2">
        <v>1949</v>
      </c>
      <c r="J3131" s="2">
        <v>1952</v>
      </c>
      <c r="K3131" s="3">
        <v>32427</v>
      </c>
      <c r="L3131" s="2">
        <v>1</v>
      </c>
      <c r="M3131" s="2" t="s">
        <v>27</v>
      </c>
      <c r="N3131" s="2">
        <v>63</v>
      </c>
      <c r="O3131" s="2">
        <v>24.16</v>
      </c>
      <c r="P3131" s="2">
        <v>63.11</v>
      </c>
      <c r="Q3131" s="2">
        <v>83.91</v>
      </c>
      <c r="R3131" s="2">
        <v>190.5</v>
      </c>
      <c r="S3131" s="2">
        <v>190.5</v>
      </c>
      <c r="T3131" s="2">
        <v>23.12</v>
      </c>
      <c r="U3131" s="2">
        <v>90</v>
      </c>
      <c r="V3131" s="2" t="s">
        <v>28</v>
      </c>
      <c r="W3131" s="2" t="s">
        <v>4399</v>
      </c>
      <c r="X3131" s="2" t="s">
        <v>4645</v>
      </c>
      <c r="Y3131" s="2" t="s">
        <v>4401</v>
      </c>
      <c r="Z3131" s="2" t="s">
        <v>4469</v>
      </c>
    </row>
    <row r="3132" spans="1:26" x14ac:dyDescent="0.25">
      <c r="A3132">
        <v>3131</v>
      </c>
      <c r="B3132" t="s">
        <v>3144</v>
      </c>
      <c r="C3132" s="1">
        <v>28528</v>
      </c>
      <c r="D3132" t="s">
        <v>23</v>
      </c>
      <c r="E3132" s="2" t="s">
        <v>1363</v>
      </c>
      <c r="F3132" s="2" t="s">
        <v>34</v>
      </c>
      <c r="G3132" s="2" t="s">
        <v>26</v>
      </c>
      <c r="H3132" s="3">
        <v>36465</v>
      </c>
      <c r="I3132" s="2">
        <v>1999</v>
      </c>
      <c r="J3132" s="2">
        <v>2006</v>
      </c>
      <c r="K3132" s="3">
        <v>43677</v>
      </c>
      <c r="L3132" s="2">
        <v>0</v>
      </c>
      <c r="M3132" s="2" t="s">
        <v>28</v>
      </c>
      <c r="N3132" s="2">
        <v>41</v>
      </c>
      <c r="O3132" s="2">
        <v>21.73</v>
      </c>
      <c r="P3132" s="2">
        <v>41.48</v>
      </c>
      <c r="Q3132" s="2">
        <v>88.45</v>
      </c>
      <c r="R3132" s="2">
        <v>190.5</v>
      </c>
      <c r="S3132" s="2">
        <v>190.5</v>
      </c>
      <c r="T3132" s="2">
        <v>24.37</v>
      </c>
      <c r="U3132" s="2">
        <v>470</v>
      </c>
      <c r="V3132" s="2" t="s">
        <v>28</v>
      </c>
      <c r="X3132" s="2"/>
      <c r="Y3132" s="2"/>
    </row>
    <row r="3133" spans="1:26" x14ac:dyDescent="0.25">
      <c r="A3133">
        <v>3132</v>
      </c>
      <c r="B3133" t="s">
        <v>3145</v>
      </c>
      <c r="C3133" s="1">
        <v>8032</v>
      </c>
      <c r="D3133" t="s">
        <v>23</v>
      </c>
      <c r="E3133" s="2" t="s">
        <v>280</v>
      </c>
      <c r="F3133" s="2" t="s">
        <v>34</v>
      </c>
      <c r="G3133" s="2" t="s">
        <v>30</v>
      </c>
      <c r="H3133" s="3">
        <v>17838</v>
      </c>
      <c r="I3133" s="2">
        <v>1948</v>
      </c>
      <c r="J3133" s="2">
        <v>1951</v>
      </c>
      <c r="K3133" s="3">
        <v>30228</v>
      </c>
      <c r="L3133" s="2">
        <v>1</v>
      </c>
      <c r="M3133" s="2" t="s">
        <v>27</v>
      </c>
      <c r="N3133" s="2">
        <v>60</v>
      </c>
      <c r="O3133" s="2">
        <v>26.85</v>
      </c>
      <c r="P3133" s="2">
        <v>60.77</v>
      </c>
      <c r="Q3133" s="2">
        <v>90.72</v>
      </c>
      <c r="R3133" s="2">
        <v>190.5</v>
      </c>
      <c r="S3133" s="2">
        <v>190.5</v>
      </c>
      <c r="T3133" s="2">
        <v>25</v>
      </c>
      <c r="U3133" s="2">
        <v>133</v>
      </c>
      <c r="V3133" s="2" t="s">
        <v>28</v>
      </c>
      <c r="W3133" s="2" t="s">
        <v>4399</v>
      </c>
      <c r="X3133" s="2" t="s">
        <v>4395</v>
      </c>
      <c r="Y3133" s="2" t="s">
        <v>4421</v>
      </c>
      <c r="Z3133" s="2" t="s">
        <v>4435</v>
      </c>
    </row>
    <row r="3134" spans="1:26" x14ac:dyDescent="0.25">
      <c r="A3134">
        <v>3133</v>
      </c>
      <c r="B3134" t="s">
        <v>3146</v>
      </c>
      <c r="C3134" s="1">
        <v>27362</v>
      </c>
      <c r="D3134" t="s">
        <v>23</v>
      </c>
      <c r="E3134" s="2" t="s">
        <v>1363</v>
      </c>
      <c r="F3134" s="2" t="s">
        <v>34</v>
      </c>
      <c r="G3134" s="2" t="s">
        <v>30</v>
      </c>
      <c r="H3134" s="3">
        <v>36831</v>
      </c>
      <c r="I3134" s="2">
        <v>2000</v>
      </c>
      <c r="J3134" s="2">
        <v>2002</v>
      </c>
      <c r="K3134" s="3">
        <v>43677</v>
      </c>
      <c r="L3134" s="2">
        <v>0</v>
      </c>
      <c r="M3134" s="2" t="s">
        <v>28</v>
      </c>
      <c r="N3134" s="2">
        <v>44</v>
      </c>
      <c r="O3134" s="2">
        <v>25.92</v>
      </c>
      <c r="P3134" s="2">
        <v>44.67</v>
      </c>
      <c r="Q3134" s="2">
        <v>83.91</v>
      </c>
      <c r="R3134" s="2">
        <v>190.5</v>
      </c>
      <c r="S3134" s="2">
        <v>190.5</v>
      </c>
      <c r="T3134" s="2">
        <v>23.12</v>
      </c>
      <c r="U3134" s="2">
        <v>56</v>
      </c>
      <c r="V3134" s="2" t="s">
        <v>28</v>
      </c>
      <c r="X3134" s="2"/>
      <c r="Y3134" s="2"/>
    </row>
    <row r="3135" spans="1:26" x14ac:dyDescent="0.25">
      <c r="A3135">
        <v>3134</v>
      </c>
      <c r="B3135" t="s">
        <v>3147</v>
      </c>
      <c r="C3135" s="1">
        <v>8799</v>
      </c>
      <c r="D3135" t="s">
        <v>23</v>
      </c>
      <c r="E3135" s="2" t="s">
        <v>772</v>
      </c>
      <c r="F3135" s="2" t="s">
        <v>34</v>
      </c>
      <c r="G3135" s="2" t="s">
        <v>30</v>
      </c>
      <c r="H3135" s="3">
        <v>18203</v>
      </c>
      <c r="I3135" s="2">
        <v>1949</v>
      </c>
      <c r="J3135" s="2">
        <v>1951</v>
      </c>
      <c r="K3135" s="3">
        <v>41894</v>
      </c>
      <c r="L3135" s="2">
        <v>1</v>
      </c>
      <c r="M3135" s="2" t="s">
        <v>27</v>
      </c>
      <c r="N3135" s="2">
        <v>90</v>
      </c>
      <c r="O3135" s="2">
        <v>25.75</v>
      </c>
      <c r="P3135" s="2">
        <v>90.61</v>
      </c>
      <c r="Q3135" s="2">
        <v>86.18</v>
      </c>
      <c r="R3135" s="2">
        <v>190.5</v>
      </c>
      <c r="S3135" s="2">
        <v>190.5</v>
      </c>
      <c r="T3135" s="2">
        <v>23.75</v>
      </c>
      <c r="U3135" s="2">
        <v>126</v>
      </c>
      <c r="V3135" s="2" t="s">
        <v>28</v>
      </c>
      <c r="X3135" s="2" t="s">
        <v>4645</v>
      </c>
      <c r="Y3135" s="2" t="s">
        <v>4401</v>
      </c>
      <c r="Z3135" s="2" t="s">
        <v>4469</v>
      </c>
    </row>
    <row r="3136" spans="1:26" x14ac:dyDescent="0.25">
      <c r="A3136">
        <v>3135</v>
      </c>
      <c r="B3136" t="s">
        <v>3148</v>
      </c>
      <c r="C3136" s="1">
        <v>14586</v>
      </c>
      <c r="D3136" t="s">
        <v>23</v>
      </c>
      <c r="E3136" s="2" t="s">
        <v>1363</v>
      </c>
      <c r="F3136" s="2" t="s">
        <v>34</v>
      </c>
      <c r="G3136" s="2" t="s">
        <v>30</v>
      </c>
      <c r="H3136" s="3">
        <v>22586</v>
      </c>
      <c r="I3136" s="2">
        <v>1961</v>
      </c>
      <c r="J3136" s="2">
        <v>1966</v>
      </c>
      <c r="K3136" s="3">
        <v>43677</v>
      </c>
      <c r="L3136" s="2">
        <v>0</v>
      </c>
      <c r="M3136" s="2" t="s">
        <v>28</v>
      </c>
      <c r="N3136" s="2">
        <v>79</v>
      </c>
      <c r="O3136" s="2">
        <v>21.9</v>
      </c>
      <c r="P3136" s="2">
        <v>79.650000000000006</v>
      </c>
      <c r="Q3136" s="2">
        <v>85.73</v>
      </c>
      <c r="R3136" s="2">
        <v>190.5</v>
      </c>
      <c r="S3136" s="2">
        <v>190.5</v>
      </c>
      <c r="T3136" s="2">
        <v>23.62</v>
      </c>
      <c r="U3136" s="2">
        <v>348</v>
      </c>
      <c r="V3136" s="2" t="s">
        <v>28</v>
      </c>
      <c r="X3136" s="2"/>
      <c r="Y3136" s="2"/>
    </row>
    <row r="3137" spans="1:26" x14ac:dyDescent="0.25">
      <c r="A3137">
        <v>3136</v>
      </c>
      <c r="B3137" t="s">
        <v>3149</v>
      </c>
      <c r="C3137" s="1">
        <v>9324</v>
      </c>
      <c r="D3137" t="s">
        <v>23</v>
      </c>
      <c r="E3137" s="2" t="s">
        <v>169</v>
      </c>
      <c r="F3137" s="2" t="s">
        <v>34</v>
      </c>
      <c r="G3137" s="2" t="s">
        <v>30</v>
      </c>
      <c r="H3137" s="3">
        <v>18933</v>
      </c>
      <c r="I3137" s="2">
        <v>1951</v>
      </c>
      <c r="J3137" s="2">
        <v>1952</v>
      </c>
      <c r="K3137" s="3">
        <v>33403</v>
      </c>
      <c r="L3137" s="2">
        <v>1</v>
      </c>
      <c r="M3137" s="2" t="s">
        <v>27</v>
      </c>
      <c r="N3137" s="2">
        <v>65</v>
      </c>
      <c r="O3137" s="2">
        <v>26.31</v>
      </c>
      <c r="P3137" s="2">
        <v>65.92</v>
      </c>
      <c r="Q3137" s="2">
        <v>83.91</v>
      </c>
      <c r="R3137" s="2">
        <v>190.5</v>
      </c>
      <c r="S3137" s="2">
        <v>190.5</v>
      </c>
      <c r="T3137" s="2">
        <v>23.12</v>
      </c>
      <c r="U3137" s="2">
        <v>9</v>
      </c>
      <c r="V3137" s="2" t="s">
        <v>28</v>
      </c>
      <c r="W3137" s="2" t="s">
        <v>4399</v>
      </c>
      <c r="X3137" s="2" t="s">
        <v>4645</v>
      </c>
      <c r="Y3137" s="2" t="s">
        <v>4401</v>
      </c>
      <c r="Z3137" s="2" t="s">
        <v>4469</v>
      </c>
    </row>
    <row r="3138" spans="1:26" x14ac:dyDescent="0.25">
      <c r="A3138">
        <v>3137</v>
      </c>
      <c r="B3138" t="s">
        <v>3150</v>
      </c>
      <c r="C3138" s="1">
        <v>23109</v>
      </c>
      <c r="D3138" t="s">
        <v>23</v>
      </c>
      <c r="E3138" s="2" t="s">
        <v>1363</v>
      </c>
      <c r="F3138" s="2" t="s">
        <v>34</v>
      </c>
      <c r="G3138" s="2" t="s">
        <v>26</v>
      </c>
      <c r="H3138" s="3">
        <v>31352</v>
      </c>
      <c r="I3138" s="2">
        <v>1985</v>
      </c>
      <c r="J3138" s="2">
        <v>2002</v>
      </c>
      <c r="K3138" s="3">
        <v>43677</v>
      </c>
      <c r="L3138" s="2">
        <v>0</v>
      </c>
      <c r="M3138" s="2" t="s">
        <v>28</v>
      </c>
      <c r="N3138" s="2">
        <v>56</v>
      </c>
      <c r="O3138" s="2">
        <v>22.57</v>
      </c>
      <c r="P3138" s="2">
        <v>56.31</v>
      </c>
      <c r="Q3138" s="2">
        <v>88.45</v>
      </c>
      <c r="R3138" s="2">
        <v>190.5</v>
      </c>
      <c r="S3138" s="2">
        <v>190.5</v>
      </c>
      <c r="T3138" s="2">
        <v>24.37</v>
      </c>
      <c r="U3138" s="2">
        <v>1274</v>
      </c>
      <c r="V3138" s="2" t="s">
        <v>28</v>
      </c>
      <c r="X3138" s="2"/>
      <c r="Y3138" s="2"/>
    </row>
    <row r="3139" spans="1:26" x14ac:dyDescent="0.25">
      <c r="A3139">
        <v>3138</v>
      </c>
      <c r="B3139" t="s">
        <v>3151</v>
      </c>
      <c r="C3139" s="1">
        <v>18229</v>
      </c>
      <c r="D3139" t="s">
        <v>23</v>
      </c>
      <c r="E3139" s="2" t="s">
        <v>1363</v>
      </c>
      <c r="F3139" s="2" t="s">
        <v>34</v>
      </c>
      <c r="G3139" s="2" t="s">
        <v>26</v>
      </c>
      <c r="H3139" s="3">
        <v>26604</v>
      </c>
      <c r="I3139" s="2">
        <v>1972</v>
      </c>
      <c r="J3139" s="2">
        <v>1979</v>
      </c>
      <c r="K3139" s="3">
        <v>43677</v>
      </c>
      <c r="L3139" s="2">
        <v>0</v>
      </c>
      <c r="M3139" s="2" t="s">
        <v>28</v>
      </c>
      <c r="N3139" s="2">
        <v>69</v>
      </c>
      <c r="O3139" s="2">
        <v>22.93</v>
      </c>
      <c r="P3139" s="2">
        <v>69.67</v>
      </c>
      <c r="Q3139" s="2">
        <v>88.45</v>
      </c>
      <c r="R3139" s="2">
        <v>190.5</v>
      </c>
      <c r="S3139" s="2">
        <v>190.5</v>
      </c>
      <c r="T3139" s="2">
        <v>24.37</v>
      </c>
      <c r="U3139" s="2">
        <v>510</v>
      </c>
      <c r="V3139" s="2" t="s">
        <v>28</v>
      </c>
      <c r="X3139" s="2"/>
      <c r="Y3139" s="2"/>
    </row>
    <row r="3140" spans="1:26" x14ac:dyDescent="0.25">
      <c r="A3140">
        <v>3139</v>
      </c>
      <c r="B3140" t="s">
        <v>3152</v>
      </c>
      <c r="C3140" s="1">
        <v>17787</v>
      </c>
      <c r="D3140" t="s">
        <v>23</v>
      </c>
      <c r="E3140" s="2" t="s">
        <v>1363</v>
      </c>
      <c r="F3140" s="2" t="s">
        <v>34</v>
      </c>
      <c r="G3140" s="2" t="s">
        <v>26</v>
      </c>
      <c r="H3140" s="3">
        <v>25873</v>
      </c>
      <c r="I3140" s="2">
        <v>1970</v>
      </c>
      <c r="J3140" s="2">
        <v>1973</v>
      </c>
      <c r="K3140" s="3">
        <v>43677</v>
      </c>
      <c r="L3140" s="2">
        <v>0</v>
      </c>
      <c r="M3140" s="2" t="s">
        <v>28</v>
      </c>
      <c r="N3140" s="2">
        <v>70</v>
      </c>
      <c r="O3140" s="2">
        <v>22.14</v>
      </c>
      <c r="P3140" s="2">
        <v>70.88</v>
      </c>
      <c r="Q3140" s="2">
        <v>90.72</v>
      </c>
      <c r="R3140" s="2">
        <v>190.5</v>
      </c>
      <c r="S3140" s="2">
        <v>190.5</v>
      </c>
      <c r="T3140" s="2">
        <v>25</v>
      </c>
      <c r="U3140" s="2">
        <v>119</v>
      </c>
      <c r="V3140" s="2" t="s">
        <v>28</v>
      </c>
      <c r="X3140" s="2"/>
      <c r="Y3140" s="2"/>
    </row>
    <row r="3141" spans="1:26" x14ac:dyDescent="0.25">
      <c r="A3141">
        <v>3140</v>
      </c>
      <c r="B3141" t="s">
        <v>3153</v>
      </c>
      <c r="C3141" s="1">
        <v>11041</v>
      </c>
      <c r="D3141" t="s">
        <v>23</v>
      </c>
      <c r="E3141" s="2" t="s">
        <v>169</v>
      </c>
      <c r="F3141" s="2" t="s">
        <v>34</v>
      </c>
      <c r="G3141" s="2" t="s">
        <v>30</v>
      </c>
      <c r="H3141" s="3">
        <v>19299</v>
      </c>
      <c r="I3141" s="2">
        <v>1952</v>
      </c>
      <c r="J3141" s="2">
        <v>1953</v>
      </c>
      <c r="K3141" s="3">
        <v>43677</v>
      </c>
      <c r="L3141" s="2">
        <v>0</v>
      </c>
      <c r="M3141" s="2" t="s">
        <v>28</v>
      </c>
      <c r="N3141" s="2">
        <v>89</v>
      </c>
      <c r="O3141" s="2">
        <v>22.61</v>
      </c>
      <c r="P3141" s="2">
        <v>89.35</v>
      </c>
      <c r="Q3141" s="2">
        <v>86.18</v>
      </c>
      <c r="R3141" s="2">
        <v>190.5</v>
      </c>
      <c r="S3141" s="2">
        <v>190.5</v>
      </c>
      <c r="T3141" s="2">
        <v>23.75</v>
      </c>
      <c r="U3141" s="2">
        <v>16</v>
      </c>
      <c r="V3141" s="2" t="s">
        <v>28</v>
      </c>
      <c r="X3141" s="2"/>
      <c r="Y3141" s="2"/>
    </row>
    <row r="3142" spans="1:26" x14ac:dyDescent="0.25">
      <c r="A3142">
        <v>3141</v>
      </c>
      <c r="B3142" t="s">
        <v>3154</v>
      </c>
      <c r="C3142" s="1">
        <v>28262</v>
      </c>
      <c r="D3142" t="s">
        <v>23</v>
      </c>
      <c r="E3142" s="2" t="s">
        <v>1363</v>
      </c>
      <c r="F3142" s="2" t="s">
        <v>25</v>
      </c>
      <c r="G3142" s="2" t="s">
        <v>30</v>
      </c>
      <c r="H3142" s="3">
        <v>41214</v>
      </c>
      <c r="I3142" s="2">
        <v>2012</v>
      </c>
      <c r="J3142" s="2">
        <v>2016</v>
      </c>
      <c r="K3142" s="3">
        <v>43677</v>
      </c>
      <c r="L3142" s="2">
        <v>0</v>
      </c>
      <c r="M3142" s="2" t="s">
        <v>28</v>
      </c>
      <c r="N3142" s="2">
        <v>42</v>
      </c>
      <c r="O3142" s="2">
        <v>35.46</v>
      </c>
      <c r="P3142" s="2">
        <v>42.2</v>
      </c>
      <c r="Q3142" s="2">
        <v>83.91</v>
      </c>
      <c r="R3142" s="2">
        <v>190.5</v>
      </c>
      <c r="S3142" s="2">
        <v>190.5</v>
      </c>
      <c r="T3142" s="2">
        <v>23.12</v>
      </c>
      <c r="U3142" s="2">
        <v>197</v>
      </c>
      <c r="V3142" s="2" t="s">
        <v>28</v>
      </c>
      <c r="X3142" s="2"/>
      <c r="Y3142" s="2"/>
    </row>
    <row r="3143" spans="1:26" x14ac:dyDescent="0.25">
      <c r="A3143">
        <v>3142</v>
      </c>
      <c r="B3143" t="s">
        <v>3155</v>
      </c>
      <c r="C3143" s="1">
        <v>24670</v>
      </c>
      <c r="D3143" t="s">
        <v>23</v>
      </c>
      <c r="E3143" s="2" t="s">
        <v>1363</v>
      </c>
      <c r="F3143" s="2" t="s">
        <v>34</v>
      </c>
      <c r="G3143" s="2" t="s">
        <v>30</v>
      </c>
      <c r="H3143" s="3">
        <v>33178</v>
      </c>
      <c r="I3143" s="2">
        <v>1990</v>
      </c>
      <c r="J3143" s="2">
        <v>1996</v>
      </c>
      <c r="K3143" s="3">
        <v>43677</v>
      </c>
      <c r="L3143" s="2">
        <v>0</v>
      </c>
      <c r="M3143" s="2" t="s">
        <v>28</v>
      </c>
      <c r="N3143" s="2">
        <v>52</v>
      </c>
      <c r="O3143" s="2">
        <v>23.29</v>
      </c>
      <c r="P3143" s="2">
        <v>52.04</v>
      </c>
      <c r="Q3143" s="2">
        <v>81.650000000000006</v>
      </c>
      <c r="R3143" s="2">
        <v>190.5</v>
      </c>
      <c r="S3143" s="2">
        <v>190.5</v>
      </c>
      <c r="T3143" s="2">
        <v>22.5</v>
      </c>
      <c r="U3143" s="2">
        <v>94</v>
      </c>
      <c r="V3143" s="2" t="s">
        <v>28</v>
      </c>
      <c r="X3143" s="2"/>
      <c r="Y3143" s="2"/>
    </row>
    <row r="3144" spans="1:26" x14ac:dyDescent="0.25">
      <c r="A3144">
        <v>3143</v>
      </c>
      <c r="B3144" t="s">
        <v>3156</v>
      </c>
      <c r="C3144" s="1">
        <v>20604</v>
      </c>
      <c r="D3144" t="s">
        <v>23</v>
      </c>
      <c r="E3144" s="2" t="s">
        <v>1363</v>
      </c>
      <c r="F3144" s="2" t="s">
        <v>34</v>
      </c>
      <c r="G3144" s="2" t="s">
        <v>26</v>
      </c>
      <c r="H3144" s="3">
        <v>28795</v>
      </c>
      <c r="I3144" s="2">
        <v>1978</v>
      </c>
      <c r="J3144" s="2">
        <v>1979</v>
      </c>
      <c r="K3144" s="3">
        <v>43677</v>
      </c>
      <c r="L3144" s="2">
        <v>0</v>
      </c>
      <c r="M3144" s="2" t="s">
        <v>28</v>
      </c>
      <c r="N3144" s="2">
        <v>63</v>
      </c>
      <c r="O3144" s="2">
        <v>22.43</v>
      </c>
      <c r="P3144" s="2">
        <v>63.17</v>
      </c>
      <c r="Q3144" s="2">
        <v>92.99</v>
      </c>
      <c r="R3144" s="2">
        <v>190.5</v>
      </c>
      <c r="S3144" s="2">
        <v>190.5</v>
      </c>
      <c r="T3144" s="2">
        <v>25.62</v>
      </c>
      <c r="U3144" s="2">
        <v>52</v>
      </c>
      <c r="V3144" s="2" t="s">
        <v>28</v>
      </c>
      <c r="X3144" s="2"/>
      <c r="Y3144" s="2"/>
    </row>
    <row r="3145" spans="1:26" x14ac:dyDescent="0.25">
      <c r="A3145">
        <v>3144</v>
      </c>
      <c r="B3145" t="s">
        <v>3157</v>
      </c>
      <c r="C3145" s="1">
        <v>28578</v>
      </c>
      <c r="D3145" t="s">
        <v>23</v>
      </c>
      <c r="E3145" s="2" t="s">
        <v>1363</v>
      </c>
      <c r="F3145" s="2" t="s">
        <v>25</v>
      </c>
      <c r="G3145" s="2" t="s">
        <v>30</v>
      </c>
      <c r="H3145" s="3">
        <v>37561</v>
      </c>
      <c r="I3145" s="2">
        <v>2002</v>
      </c>
      <c r="J3145" s="2">
        <v>2003</v>
      </c>
      <c r="K3145" s="3">
        <v>43677</v>
      </c>
      <c r="L3145" s="2">
        <v>0</v>
      </c>
      <c r="M3145" s="2" t="s">
        <v>28</v>
      </c>
      <c r="N3145" s="2">
        <v>41</v>
      </c>
      <c r="O3145" s="2">
        <v>24.59</v>
      </c>
      <c r="P3145" s="2">
        <v>41.34</v>
      </c>
      <c r="Q3145" s="2">
        <v>83.01</v>
      </c>
      <c r="R3145" s="2">
        <v>190.5</v>
      </c>
      <c r="S3145" s="2">
        <v>190.5</v>
      </c>
      <c r="T3145" s="2">
        <v>22.87</v>
      </c>
      <c r="U3145" s="2">
        <v>42</v>
      </c>
      <c r="V3145" s="2" t="s">
        <v>28</v>
      </c>
      <c r="X3145" s="2"/>
      <c r="Y3145" s="2"/>
    </row>
    <row r="3146" spans="1:26" x14ac:dyDescent="0.25">
      <c r="A3146">
        <v>3145</v>
      </c>
      <c r="B3146" t="s">
        <v>3158</v>
      </c>
      <c r="C3146" s="1">
        <v>11517</v>
      </c>
      <c r="D3146" t="s">
        <v>23</v>
      </c>
      <c r="E3146" s="2" t="s">
        <v>280</v>
      </c>
      <c r="F3146" s="2" t="s">
        <v>34</v>
      </c>
      <c r="G3146" s="2" t="s">
        <v>30</v>
      </c>
      <c r="H3146" s="3">
        <v>20029</v>
      </c>
      <c r="I3146" s="2">
        <v>1954</v>
      </c>
      <c r="J3146" s="2">
        <v>1964</v>
      </c>
      <c r="K3146" s="3">
        <v>43289</v>
      </c>
      <c r="L3146" s="2">
        <v>1</v>
      </c>
      <c r="M3146" s="2" t="s">
        <v>27</v>
      </c>
      <c r="N3146" s="2">
        <v>86</v>
      </c>
      <c r="O3146" s="2">
        <v>23.3</v>
      </c>
      <c r="P3146" s="2">
        <v>86.99</v>
      </c>
      <c r="Q3146" s="2">
        <v>86.18</v>
      </c>
      <c r="R3146" s="2">
        <v>190.5</v>
      </c>
      <c r="S3146" s="2">
        <v>190.5</v>
      </c>
      <c r="T3146" s="2">
        <v>23.75</v>
      </c>
      <c r="U3146" s="2">
        <v>623</v>
      </c>
      <c r="V3146" s="2" t="s">
        <v>28</v>
      </c>
      <c r="X3146" s="2" t="s">
        <v>4670</v>
      </c>
      <c r="Y3146" s="2" t="s">
        <v>4401</v>
      </c>
      <c r="Z3146" t="s">
        <v>4897</v>
      </c>
    </row>
    <row r="3147" spans="1:26" x14ac:dyDescent="0.25">
      <c r="A3147">
        <v>3146</v>
      </c>
      <c r="B3147" t="s">
        <v>3159</v>
      </c>
      <c r="C3147" s="1">
        <v>12811</v>
      </c>
      <c r="D3147" t="s">
        <v>23</v>
      </c>
      <c r="E3147" s="2" t="s">
        <v>772</v>
      </c>
      <c r="F3147" s="2" t="s">
        <v>34</v>
      </c>
      <c r="G3147" s="2" t="s">
        <v>30</v>
      </c>
      <c r="H3147" s="3">
        <v>19664</v>
      </c>
      <c r="I3147" s="2">
        <v>1953</v>
      </c>
      <c r="J3147" s="2">
        <v>1954</v>
      </c>
      <c r="K3147" s="3">
        <v>43677</v>
      </c>
      <c r="L3147" s="2">
        <v>0</v>
      </c>
      <c r="M3147" s="2" t="s">
        <v>28</v>
      </c>
      <c r="N3147" s="2">
        <v>84</v>
      </c>
      <c r="O3147" s="2">
        <v>18.760000000000002</v>
      </c>
      <c r="P3147" s="2">
        <v>84.51</v>
      </c>
      <c r="Q3147" s="2">
        <v>79.38</v>
      </c>
      <c r="R3147" s="2">
        <v>190.5</v>
      </c>
      <c r="S3147" s="2">
        <v>190.5</v>
      </c>
      <c r="T3147" s="2">
        <v>21.87</v>
      </c>
      <c r="U3147" s="2">
        <v>20</v>
      </c>
      <c r="V3147" s="2" t="s">
        <v>28</v>
      </c>
      <c r="X3147" s="2"/>
      <c r="Y3147" s="2"/>
    </row>
    <row r="3148" spans="1:26" x14ac:dyDescent="0.25">
      <c r="A3148">
        <v>3147</v>
      </c>
      <c r="B3148" t="s">
        <v>3160</v>
      </c>
      <c r="C3148" s="1">
        <v>24820</v>
      </c>
      <c r="D3148" t="s">
        <v>23</v>
      </c>
      <c r="E3148" s="2" t="s">
        <v>1363</v>
      </c>
      <c r="F3148" s="2" t="s">
        <v>34</v>
      </c>
      <c r="G3148" s="2" t="s">
        <v>26</v>
      </c>
      <c r="H3148" s="3">
        <v>34639</v>
      </c>
      <c r="I3148" s="2">
        <v>1994</v>
      </c>
      <c r="J3148" s="2">
        <v>2002</v>
      </c>
      <c r="K3148" s="3">
        <v>43677</v>
      </c>
      <c r="L3148" s="2">
        <v>0</v>
      </c>
      <c r="M3148" s="2" t="s">
        <v>28</v>
      </c>
      <c r="N3148" s="2">
        <v>51</v>
      </c>
      <c r="O3148" s="2">
        <v>26.88</v>
      </c>
      <c r="P3148" s="2">
        <v>51.63</v>
      </c>
      <c r="Q3148" s="2">
        <v>86.18</v>
      </c>
      <c r="R3148" s="2">
        <v>190.5</v>
      </c>
      <c r="S3148" s="2">
        <v>190.5</v>
      </c>
      <c r="T3148" s="2">
        <v>23.75</v>
      </c>
      <c r="U3148" s="2">
        <v>296</v>
      </c>
      <c r="V3148" s="2" t="s">
        <v>28</v>
      </c>
      <c r="X3148" s="2"/>
      <c r="Y3148" s="2"/>
    </row>
    <row r="3149" spans="1:26" x14ac:dyDescent="0.25">
      <c r="A3149">
        <v>3148</v>
      </c>
      <c r="B3149" t="s">
        <v>3161</v>
      </c>
      <c r="C3149" s="1">
        <v>26495</v>
      </c>
      <c r="D3149" t="s">
        <v>23</v>
      </c>
      <c r="E3149" s="2" t="s">
        <v>1363</v>
      </c>
      <c r="F3149" s="2" t="s">
        <v>34</v>
      </c>
      <c r="G3149" s="2" t="s">
        <v>26</v>
      </c>
      <c r="H3149" s="3">
        <v>34639</v>
      </c>
      <c r="I3149" s="2">
        <v>1994</v>
      </c>
      <c r="J3149" s="2">
        <v>2000</v>
      </c>
      <c r="K3149" s="3">
        <v>43677</v>
      </c>
      <c r="L3149" s="2">
        <v>0</v>
      </c>
      <c r="M3149" s="2" t="s">
        <v>28</v>
      </c>
      <c r="N3149" s="2">
        <v>47</v>
      </c>
      <c r="O3149" s="2">
        <v>22.3</v>
      </c>
      <c r="P3149" s="2">
        <v>47.04</v>
      </c>
      <c r="Q3149" s="2">
        <v>90.26</v>
      </c>
      <c r="R3149" s="2">
        <v>190.5</v>
      </c>
      <c r="S3149" s="2">
        <v>190.5</v>
      </c>
      <c r="T3149" s="2">
        <v>24.87</v>
      </c>
      <c r="U3149" s="2">
        <v>277</v>
      </c>
      <c r="V3149" s="2" t="s">
        <v>28</v>
      </c>
      <c r="X3149" s="2"/>
      <c r="Y3149" s="2"/>
    </row>
    <row r="3150" spans="1:26" x14ac:dyDescent="0.25">
      <c r="A3150">
        <v>3149</v>
      </c>
      <c r="B3150" t="s">
        <v>3162</v>
      </c>
      <c r="C3150" s="1">
        <v>26714</v>
      </c>
      <c r="D3150" t="s">
        <v>23</v>
      </c>
      <c r="E3150" s="2" t="s">
        <v>1363</v>
      </c>
      <c r="F3150" s="2" t="s">
        <v>34</v>
      </c>
      <c r="G3150" s="2" t="s">
        <v>26</v>
      </c>
      <c r="H3150" s="3">
        <v>35004</v>
      </c>
      <c r="I3150" s="2">
        <v>1995</v>
      </c>
      <c r="J3150" s="2">
        <v>1996</v>
      </c>
      <c r="K3150" s="3">
        <v>43677</v>
      </c>
      <c r="L3150" s="2">
        <v>0</v>
      </c>
      <c r="M3150" s="2" t="s">
        <v>28</v>
      </c>
      <c r="N3150" s="2">
        <v>46</v>
      </c>
      <c r="O3150" s="2">
        <v>22.7</v>
      </c>
      <c r="P3150" s="2">
        <v>46.44</v>
      </c>
      <c r="Q3150" s="2">
        <v>83.91</v>
      </c>
      <c r="R3150" s="2">
        <v>190.5</v>
      </c>
      <c r="S3150" s="2">
        <v>190.5</v>
      </c>
      <c r="T3150" s="2">
        <v>23.12</v>
      </c>
      <c r="U3150" s="2">
        <v>36</v>
      </c>
      <c r="V3150" s="2" t="s">
        <v>28</v>
      </c>
      <c r="X3150" s="2"/>
      <c r="Y3150" s="2"/>
    </row>
    <row r="3151" spans="1:26" x14ac:dyDescent="0.25">
      <c r="A3151">
        <v>3150</v>
      </c>
      <c r="B3151" t="s">
        <v>3163</v>
      </c>
      <c r="C3151" s="1">
        <v>20674</v>
      </c>
      <c r="D3151" t="s">
        <v>23</v>
      </c>
      <c r="E3151" s="2" t="s">
        <v>1363</v>
      </c>
      <c r="F3151" s="2" t="s">
        <v>34</v>
      </c>
      <c r="G3151" s="2" t="s">
        <v>26</v>
      </c>
      <c r="H3151" s="3">
        <v>29160</v>
      </c>
      <c r="I3151" s="2">
        <v>1979</v>
      </c>
      <c r="J3151" s="2">
        <v>1987</v>
      </c>
      <c r="K3151" s="3">
        <v>43677</v>
      </c>
      <c r="L3151" s="2">
        <v>0</v>
      </c>
      <c r="M3151" s="2" t="s">
        <v>28</v>
      </c>
      <c r="N3151" s="2">
        <v>62</v>
      </c>
      <c r="O3151" s="2">
        <v>23.23</v>
      </c>
      <c r="P3151" s="2">
        <v>62.98</v>
      </c>
      <c r="Q3151" s="2">
        <v>88.45</v>
      </c>
      <c r="R3151" s="2">
        <v>190.5</v>
      </c>
      <c r="S3151" s="2">
        <v>190.5</v>
      </c>
      <c r="T3151" s="2">
        <v>24.37</v>
      </c>
      <c r="U3151" s="2">
        <v>586</v>
      </c>
      <c r="V3151" s="2" t="s">
        <v>28</v>
      </c>
      <c r="X3151" s="2"/>
      <c r="Y3151" s="2"/>
    </row>
    <row r="3152" spans="1:26" x14ac:dyDescent="0.25">
      <c r="A3152">
        <v>3151</v>
      </c>
      <c r="B3152" t="s">
        <v>3164</v>
      </c>
      <c r="C3152" s="1">
        <v>18113</v>
      </c>
      <c r="D3152" t="s">
        <v>23</v>
      </c>
      <c r="E3152" s="2" t="s">
        <v>1363</v>
      </c>
      <c r="F3152" s="2" t="s">
        <v>34</v>
      </c>
      <c r="G3152" s="2" t="s">
        <v>30</v>
      </c>
      <c r="H3152" s="3">
        <v>26238</v>
      </c>
      <c r="I3152" s="2">
        <v>1971</v>
      </c>
      <c r="J3152" s="2">
        <v>1974</v>
      </c>
      <c r="K3152" s="3">
        <v>43677</v>
      </c>
      <c r="L3152" s="2">
        <v>0</v>
      </c>
      <c r="M3152" s="2" t="s">
        <v>28</v>
      </c>
      <c r="N3152" s="2">
        <v>69</v>
      </c>
      <c r="O3152" s="2">
        <v>22.25</v>
      </c>
      <c r="P3152" s="2">
        <v>69.989999999999995</v>
      </c>
      <c r="Q3152" s="2">
        <v>88.45</v>
      </c>
      <c r="R3152" s="2">
        <v>190.5</v>
      </c>
      <c r="S3152" s="2">
        <v>190.5</v>
      </c>
      <c r="T3152" s="2">
        <v>24.37</v>
      </c>
      <c r="U3152" s="2">
        <v>79</v>
      </c>
      <c r="V3152" s="2" t="s">
        <v>28</v>
      </c>
      <c r="X3152" s="2"/>
      <c r="Y3152" s="2"/>
    </row>
    <row r="3153" spans="1:26" x14ac:dyDescent="0.25">
      <c r="A3153">
        <v>3152</v>
      </c>
      <c r="B3153" t="s">
        <v>3165</v>
      </c>
      <c r="C3153" s="1">
        <v>8078</v>
      </c>
      <c r="D3153" t="s">
        <v>23</v>
      </c>
      <c r="E3153" s="2" t="s">
        <v>169</v>
      </c>
      <c r="F3153" s="2" t="s">
        <v>34</v>
      </c>
      <c r="G3153" s="2" t="s">
        <v>30</v>
      </c>
      <c r="H3153" s="3">
        <v>17472</v>
      </c>
      <c r="I3153" s="2">
        <v>1947</v>
      </c>
      <c r="J3153" s="2">
        <v>1949</v>
      </c>
      <c r="K3153" s="3">
        <v>24936</v>
      </c>
      <c r="L3153" s="2">
        <v>1</v>
      </c>
      <c r="M3153" s="2" t="s">
        <v>27</v>
      </c>
      <c r="N3153" s="2">
        <v>46</v>
      </c>
      <c r="O3153" s="2">
        <v>25.72</v>
      </c>
      <c r="P3153" s="2">
        <v>46.15</v>
      </c>
      <c r="Q3153" s="2">
        <v>79.38</v>
      </c>
      <c r="R3153" s="2">
        <v>190.5</v>
      </c>
      <c r="S3153" s="2">
        <v>190.5</v>
      </c>
      <c r="T3153" s="2">
        <v>21.87</v>
      </c>
      <c r="U3153" s="2">
        <v>47</v>
      </c>
      <c r="V3153" s="2" t="s">
        <v>28</v>
      </c>
      <c r="W3153" s="2" t="s">
        <v>4402</v>
      </c>
      <c r="X3153" s="2" t="s">
        <v>4739</v>
      </c>
      <c r="Y3153" s="2" t="s">
        <v>4740</v>
      </c>
      <c r="Z3153" s="2" t="s">
        <v>4902</v>
      </c>
    </row>
    <row r="3154" spans="1:26" x14ac:dyDescent="0.25">
      <c r="A3154">
        <v>3153</v>
      </c>
      <c r="B3154" t="s">
        <v>3166</v>
      </c>
      <c r="C3154" s="1">
        <v>22849</v>
      </c>
      <c r="D3154" t="s">
        <v>23</v>
      </c>
      <c r="E3154" s="2" t="s">
        <v>1363</v>
      </c>
      <c r="F3154" s="2" t="s">
        <v>34</v>
      </c>
      <c r="G3154" s="2" t="s">
        <v>26</v>
      </c>
      <c r="H3154" s="3">
        <v>30987</v>
      </c>
      <c r="I3154" s="2">
        <v>1984</v>
      </c>
      <c r="J3154" s="2">
        <v>1996</v>
      </c>
      <c r="K3154" s="3">
        <v>43677</v>
      </c>
      <c r="L3154" s="2">
        <v>0</v>
      </c>
      <c r="M3154" s="2" t="s">
        <v>28</v>
      </c>
      <c r="N3154" s="2">
        <v>57</v>
      </c>
      <c r="O3154" s="2">
        <v>22.28</v>
      </c>
      <c r="P3154" s="2">
        <v>57.02</v>
      </c>
      <c r="Q3154" s="2">
        <v>83.91</v>
      </c>
      <c r="R3154" s="2">
        <v>190.5</v>
      </c>
      <c r="S3154" s="2">
        <v>190.5</v>
      </c>
      <c r="T3154" s="2">
        <v>23.12</v>
      </c>
      <c r="U3154" s="2">
        <v>779</v>
      </c>
      <c r="V3154" s="2" t="s">
        <v>28</v>
      </c>
      <c r="X3154" s="2"/>
      <c r="Y3154" s="2"/>
    </row>
    <row r="3155" spans="1:26" x14ac:dyDescent="0.25">
      <c r="A3155">
        <v>3154</v>
      </c>
      <c r="B3155" t="s">
        <v>3167</v>
      </c>
      <c r="C3155" s="1">
        <v>24848</v>
      </c>
      <c r="D3155" t="s">
        <v>23</v>
      </c>
      <c r="E3155" s="2" t="s">
        <v>280</v>
      </c>
      <c r="F3155" s="2" t="s">
        <v>34</v>
      </c>
      <c r="G3155" s="2" t="s">
        <v>26</v>
      </c>
      <c r="H3155" s="3">
        <v>33178</v>
      </c>
      <c r="I3155" s="2">
        <v>1990</v>
      </c>
      <c r="J3155" s="2">
        <v>2002</v>
      </c>
      <c r="K3155" s="3">
        <v>43677</v>
      </c>
      <c r="L3155" s="2">
        <v>0</v>
      </c>
      <c r="M3155" s="2" t="s">
        <v>28</v>
      </c>
      <c r="N3155" s="2">
        <v>51</v>
      </c>
      <c r="O3155" s="2">
        <v>22.81</v>
      </c>
      <c r="P3155" s="2">
        <v>51.55</v>
      </c>
      <c r="Q3155" s="2">
        <v>81.650000000000006</v>
      </c>
      <c r="R3155" s="2">
        <v>190.5</v>
      </c>
      <c r="S3155" s="2">
        <v>190.5</v>
      </c>
      <c r="T3155" s="2">
        <v>22.5</v>
      </c>
      <c r="U3155" s="2">
        <v>89</v>
      </c>
      <c r="V3155" s="2" t="s">
        <v>28</v>
      </c>
      <c r="X3155" s="2"/>
      <c r="Y3155" s="2"/>
    </row>
    <row r="3156" spans="1:26" x14ac:dyDescent="0.25">
      <c r="A3156">
        <v>3155</v>
      </c>
      <c r="B3156" t="s">
        <v>3168</v>
      </c>
      <c r="C3156" s="1">
        <v>18167</v>
      </c>
      <c r="D3156" t="s">
        <v>23</v>
      </c>
      <c r="E3156" s="2" t="s">
        <v>1363</v>
      </c>
      <c r="F3156" s="2" t="s">
        <v>34</v>
      </c>
      <c r="G3156" s="2" t="s">
        <v>30</v>
      </c>
      <c r="H3156" s="3">
        <v>27699</v>
      </c>
      <c r="I3156" s="2">
        <v>1975</v>
      </c>
      <c r="J3156" s="2">
        <v>1982</v>
      </c>
      <c r="K3156" s="3">
        <v>43677</v>
      </c>
      <c r="L3156" s="2">
        <v>0</v>
      </c>
      <c r="M3156" s="2" t="s">
        <v>28</v>
      </c>
      <c r="N3156" s="2">
        <v>69</v>
      </c>
      <c r="O3156" s="2">
        <v>26.1</v>
      </c>
      <c r="P3156" s="2">
        <v>69.84</v>
      </c>
      <c r="Q3156" s="2">
        <v>77.11</v>
      </c>
      <c r="R3156" s="2">
        <v>190.5</v>
      </c>
      <c r="S3156" s="2">
        <v>190.5</v>
      </c>
      <c r="T3156" s="2">
        <v>21.25</v>
      </c>
      <c r="U3156" s="2">
        <v>162</v>
      </c>
      <c r="V3156" s="2" t="s">
        <v>28</v>
      </c>
      <c r="X3156" s="2"/>
      <c r="Y3156" s="2"/>
    </row>
    <row r="3157" spans="1:26" x14ac:dyDescent="0.25">
      <c r="A3157">
        <v>3156</v>
      </c>
      <c r="B3157" t="s">
        <v>3169</v>
      </c>
      <c r="C3157" s="1">
        <v>31575</v>
      </c>
      <c r="D3157" t="s">
        <v>23</v>
      </c>
      <c r="E3157" s="2" t="s">
        <v>1363</v>
      </c>
      <c r="F3157" s="2" t="s">
        <v>25</v>
      </c>
      <c r="G3157" s="2" t="s">
        <v>30</v>
      </c>
      <c r="H3157" s="3">
        <v>39022</v>
      </c>
      <c r="I3157" s="2">
        <v>2006</v>
      </c>
      <c r="J3157" s="2">
        <v>2017</v>
      </c>
      <c r="K3157" s="3">
        <v>43677</v>
      </c>
      <c r="L3157" s="2">
        <v>0</v>
      </c>
      <c r="M3157" s="2" t="s">
        <v>28</v>
      </c>
      <c r="N3157" s="2">
        <v>33</v>
      </c>
      <c r="O3157" s="2">
        <v>20.39</v>
      </c>
      <c r="P3157" s="2">
        <v>33.130000000000003</v>
      </c>
      <c r="Q3157" s="2">
        <v>76.2</v>
      </c>
      <c r="R3157" s="2">
        <v>190.5</v>
      </c>
      <c r="S3157" s="2">
        <v>190.5</v>
      </c>
      <c r="T3157" s="2">
        <v>21</v>
      </c>
      <c r="U3157" s="2">
        <v>285</v>
      </c>
      <c r="V3157" s="2" t="s">
        <v>28</v>
      </c>
      <c r="X3157" s="2"/>
      <c r="Y3157" s="2"/>
    </row>
    <row r="3158" spans="1:26" x14ac:dyDescent="0.25">
      <c r="A3158">
        <v>3157</v>
      </c>
      <c r="B3158" t="s">
        <v>3170</v>
      </c>
      <c r="C3158" s="1">
        <v>32420</v>
      </c>
      <c r="D3158" t="s">
        <v>85</v>
      </c>
      <c r="E3158" s="2" t="s">
        <v>1363</v>
      </c>
      <c r="F3158" s="2" t="s">
        <v>34</v>
      </c>
      <c r="G3158" s="2" t="s">
        <v>26</v>
      </c>
      <c r="H3158" s="3">
        <v>39753</v>
      </c>
      <c r="I3158" s="2">
        <v>2008</v>
      </c>
      <c r="J3158" s="2">
        <v>2020</v>
      </c>
      <c r="K3158" s="3">
        <v>43677</v>
      </c>
      <c r="L3158" s="2">
        <v>0</v>
      </c>
      <c r="M3158" s="2" t="s">
        <v>28</v>
      </c>
      <c r="N3158" s="2">
        <v>30</v>
      </c>
      <c r="O3158" s="2">
        <v>20.079999999999998</v>
      </c>
      <c r="P3158" s="2">
        <v>30.82</v>
      </c>
      <c r="Q3158" s="2">
        <v>86.18</v>
      </c>
      <c r="R3158" s="2">
        <v>190.5</v>
      </c>
      <c r="S3158" s="2">
        <v>190.5</v>
      </c>
      <c r="T3158" s="2">
        <v>23.75</v>
      </c>
      <c r="U3158" s="2">
        <v>335</v>
      </c>
      <c r="V3158" s="2" t="s">
        <v>28</v>
      </c>
      <c r="X3158" s="2"/>
      <c r="Y3158" s="2"/>
    </row>
    <row r="3159" spans="1:26" x14ac:dyDescent="0.25">
      <c r="A3159">
        <v>3158</v>
      </c>
      <c r="B3159" t="s">
        <v>3171</v>
      </c>
      <c r="C3159" s="1">
        <v>18005</v>
      </c>
      <c r="D3159" t="s">
        <v>23</v>
      </c>
      <c r="E3159" s="2" t="s">
        <v>1363</v>
      </c>
      <c r="F3159" s="2" t="s">
        <v>34</v>
      </c>
      <c r="G3159" s="2" t="s">
        <v>26</v>
      </c>
      <c r="H3159" s="3">
        <v>26604</v>
      </c>
      <c r="I3159" s="2">
        <v>1972</v>
      </c>
      <c r="J3159" s="2">
        <v>1973</v>
      </c>
      <c r="K3159" s="3">
        <v>43677</v>
      </c>
      <c r="L3159" s="2">
        <v>0</v>
      </c>
      <c r="M3159" s="2" t="s">
        <v>28</v>
      </c>
      <c r="N3159" s="2">
        <v>70</v>
      </c>
      <c r="O3159" s="2">
        <v>23.54</v>
      </c>
      <c r="P3159" s="2">
        <v>70.290000000000006</v>
      </c>
      <c r="Q3159" s="2">
        <v>81.650000000000006</v>
      </c>
      <c r="R3159" s="2">
        <v>190.5</v>
      </c>
      <c r="S3159" s="2">
        <v>190.5</v>
      </c>
      <c r="T3159" s="2">
        <v>22.5</v>
      </c>
      <c r="U3159" s="2">
        <v>23</v>
      </c>
      <c r="V3159" s="2" t="s">
        <v>28</v>
      </c>
      <c r="X3159" s="2"/>
      <c r="Y3159" s="2"/>
    </row>
    <row r="3160" spans="1:26" x14ac:dyDescent="0.25">
      <c r="A3160">
        <v>3159</v>
      </c>
      <c r="B3160" t="s">
        <v>3172</v>
      </c>
      <c r="C3160" s="1">
        <v>10327</v>
      </c>
      <c r="D3160" t="s">
        <v>23</v>
      </c>
      <c r="E3160" s="2" t="s">
        <v>280</v>
      </c>
      <c r="F3160" s="2" t="s">
        <v>34</v>
      </c>
      <c r="G3160" s="2" t="s">
        <v>43</v>
      </c>
      <c r="H3160" s="3">
        <v>18933</v>
      </c>
      <c r="I3160" s="2">
        <v>1951</v>
      </c>
      <c r="J3160" s="2">
        <v>1957</v>
      </c>
      <c r="K3160" s="3">
        <v>40205</v>
      </c>
      <c r="L3160" s="2">
        <v>1</v>
      </c>
      <c r="M3160" s="2" t="s">
        <v>27</v>
      </c>
      <c r="N3160" s="2">
        <v>81</v>
      </c>
      <c r="O3160" s="2">
        <v>23.56</v>
      </c>
      <c r="P3160" s="2">
        <v>81.8</v>
      </c>
      <c r="Q3160" s="2">
        <v>92.99</v>
      </c>
      <c r="R3160" s="2">
        <v>190.5</v>
      </c>
      <c r="S3160" s="2">
        <v>190.5</v>
      </c>
      <c r="T3160" s="2">
        <v>25.62</v>
      </c>
      <c r="U3160" s="2">
        <v>17</v>
      </c>
      <c r="V3160" s="2" t="s">
        <v>28</v>
      </c>
      <c r="X3160" s="2" t="s">
        <v>4645</v>
      </c>
      <c r="Y3160" s="2" t="s">
        <v>4401</v>
      </c>
      <c r="Z3160" s="2" t="s">
        <v>4469</v>
      </c>
    </row>
    <row r="3161" spans="1:26" x14ac:dyDescent="0.25">
      <c r="A3161">
        <v>3160</v>
      </c>
      <c r="B3161" t="s">
        <v>3173</v>
      </c>
      <c r="C3161" s="1">
        <v>12236</v>
      </c>
      <c r="D3161" t="s">
        <v>23</v>
      </c>
      <c r="E3161" s="2" t="s">
        <v>20</v>
      </c>
      <c r="F3161" s="2" t="s">
        <v>34</v>
      </c>
      <c r="G3161" s="2" t="s">
        <v>30</v>
      </c>
      <c r="H3161" s="3">
        <v>20394</v>
      </c>
      <c r="I3161" s="2">
        <v>1955</v>
      </c>
      <c r="J3161" s="2">
        <v>1957</v>
      </c>
      <c r="K3161" s="3">
        <v>38398</v>
      </c>
      <c r="L3161" s="2">
        <v>1</v>
      </c>
      <c r="M3161" s="2" t="s">
        <v>27</v>
      </c>
      <c r="N3161" s="2">
        <v>71</v>
      </c>
      <c r="O3161" s="2">
        <v>22.34</v>
      </c>
      <c r="P3161" s="2">
        <v>71.63</v>
      </c>
      <c r="Q3161" s="2">
        <v>88.45</v>
      </c>
      <c r="R3161" s="2">
        <v>190.5</v>
      </c>
      <c r="S3161" s="2">
        <v>190.5</v>
      </c>
      <c r="T3161" s="2">
        <v>24.37</v>
      </c>
      <c r="U3161" s="2">
        <v>65</v>
      </c>
      <c r="V3161" s="2" t="s">
        <v>28</v>
      </c>
      <c r="W3161" s="2" t="s">
        <v>4399</v>
      </c>
      <c r="X3161" s="2" t="s">
        <v>4645</v>
      </c>
      <c r="Y3161" s="2" t="s">
        <v>4401</v>
      </c>
      <c r="Z3161" s="2" t="s">
        <v>4469</v>
      </c>
    </row>
    <row r="3162" spans="1:26" x14ac:dyDescent="0.25">
      <c r="A3162">
        <v>3161</v>
      </c>
      <c r="B3162" t="s">
        <v>3174</v>
      </c>
      <c r="C3162" s="1">
        <v>16359</v>
      </c>
      <c r="D3162" t="s">
        <v>23</v>
      </c>
      <c r="E3162" s="2" t="s">
        <v>1363</v>
      </c>
      <c r="F3162" s="2" t="s">
        <v>34</v>
      </c>
      <c r="G3162" s="2" t="s">
        <v>30</v>
      </c>
      <c r="H3162" s="3">
        <v>24412</v>
      </c>
      <c r="I3162" s="2">
        <v>1966</v>
      </c>
      <c r="J3162" s="2">
        <v>1968</v>
      </c>
      <c r="K3162" s="3">
        <v>43677</v>
      </c>
      <c r="L3162" s="2">
        <v>0</v>
      </c>
      <c r="M3162" s="2" t="s">
        <v>28</v>
      </c>
      <c r="N3162" s="2">
        <v>74</v>
      </c>
      <c r="O3162" s="2">
        <v>22.05</v>
      </c>
      <c r="P3162" s="2">
        <v>74.790000000000006</v>
      </c>
      <c r="Q3162" s="2">
        <v>92.99</v>
      </c>
      <c r="R3162" s="2">
        <v>190.5</v>
      </c>
      <c r="S3162" s="2">
        <v>190.5</v>
      </c>
      <c r="T3162" s="2">
        <v>25.62</v>
      </c>
      <c r="U3162" s="2">
        <v>73</v>
      </c>
      <c r="V3162" s="2" t="s">
        <v>28</v>
      </c>
      <c r="X3162" s="2"/>
      <c r="Y3162" s="2"/>
    </row>
    <row r="3163" spans="1:26" x14ac:dyDescent="0.25">
      <c r="A3163">
        <v>3162</v>
      </c>
      <c r="B3163" t="s">
        <v>3175</v>
      </c>
      <c r="C3163" s="1">
        <v>22368</v>
      </c>
      <c r="D3163" t="s">
        <v>23</v>
      </c>
      <c r="E3163" s="2" t="s">
        <v>1363</v>
      </c>
      <c r="F3163" s="2" t="s">
        <v>34</v>
      </c>
      <c r="G3163" s="2" t="s">
        <v>26</v>
      </c>
      <c r="H3163" s="3">
        <v>30621</v>
      </c>
      <c r="I3163" s="2">
        <v>1983</v>
      </c>
      <c r="J3163" s="2">
        <v>1997</v>
      </c>
      <c r="K3163" s="3">
        <v>43677</v>
      </c>
      <c r="L3163" s="2">
        <v>0</v>
      </c>
      <c r="M3163" s="2" t="s">
        <v>28</v>
      </c>
      <c r="N3163" s="2">
        <v>58</v>
      </c>
      <c r="O3163" s="2">
        <v>22.6</v>
      </c>
      <c r="P3163" s="2">
        <v>58.34</v>
      </c>
      <c r="Q3163" s="2">
        <v>88.45</v>
      </c>
      <c r="R3163" s="2">
        <v>190.5</v>
      </c>
      <c r="S3163" s="2">
        <v>190.5</v>
      </c>
      <c r="T3163" s="2">
        <v>24.37</v>
      </c>
      <c r="U3163" s="2">
        <v>1073</v>
      </c>
      <c r="V3163" s="2" t="s">
        <v>28</v>
      </c>
      <c r="X3163" s="2"/>
      <c r="Y3163" s="2"/>
    </row>
    <row r="3164" spans="1:26" x14ac:dyDescent="0.25">
      <c r="A3164">
        <v>3163</v>
      </c>
      <c r="B3164" t="s">
        <v>3176</v>
      </c>
      <c r="C3164" s="1">
        <v>8708</v>
      </c>
      <c r="D3164" t="s">
        <v>23</v>
      </c>
      <c r="E3164" s="2" t="s">
        <v>1363</v>
      </c>
      <c r="F3164" s="2" t="s">
        <v>34</v>
      </c>
      <c r="G3164" s="2" t="s">
        <v>30</v>
      </c>
      <c r="H3164" s="3">
        <v>18203</v>
      </c>
      <c r="I3164" s="2">
        <v>1949</v>
      </c>
      <c r="J3164" s="2">
        <v>1950</v>
      </c>
      <c r="K3164" s="3">
        <v>43668</v>
      </c>
      <c r="L3164" s="2">
        <v>1</v>
      </c>
      <c r="M3164" s="2" t="s">
        <v>27</v>
      </c>
      <c r="N3164" s="2">
        <v>95</v>
      </c>
      <c r="O3164" s="2">
        <v>26</v>
      </c>
      <c r="P3164" s="2">
        <v>95.72</v>
      </c>
      <c r="Q3164" s="2">
        <v>86.18</v>
      </c>
      <c r="R3164" s="2">
        <v>190.5</v>
      </c>
      <c r="S3164" s="2">
        <v>190.5</v>
      </c>
      <c r="T3164" s="2">
        <v>23.75</v>
      </c>
      <c r="U3164" s="2">
        <v>61</v>
      </c>
      <c r="V3164" s="2" t="s">
        <v>28</v>
      </c>
      <c r="X3164" s="2" t="s">
        <v>4734</v>
      </c>
      <c r="Y3164" s="2" t="s">
        <v>4401</v>
      </c>
      <c r="Z3164" s="2" t="s">
        <v>4469</v>
      </c>
    </row>
    <row r="3165" spans="1:26" x14ac:dyDescent="0.25">
      <c r="A3165">
        <v>3164</v>
      </c>
      <c r="B3165" t="s">
        <v>3177</v>
      </c>
      <c r="C3165" s="1">
        <v>9585</v>
      </c>
      <c r="D3165" t="s">
        <v>23</v>
      </c>
      <c r="E3165" s="2" t="s">
        <v>772</v>
      </c>
      <c r="F3165" s="2" t="s">
        <v>34</v>
      </c>
      <c r="G3165" s="2" t="s">
        <v>30</v>
      </c>
      <c r="H3165" s="3">
        <v>18203</v>
      </c>
      <c r="I3165" s="2">
        <v>1949</v>
      </c>
      <c r="J3165" s="2">
        <v>1950</v>
      </c>
      <c r="K3165" s="3">
        <v>34848</v>
      </c>
      <c r="L3165" s="2">
        <v>1</v>
      </c>
      <c r="M3165" s="2" t="s">
        <v>27</v>
      </c>
      <c r="N3165" s="2">
        <v>69</v>
      </c>
      <c r="O3165" s="2">
        <v>23.59</v>
      </c>
      <c r="P3165" s="2">
        <v>69.17</v>
      </c>
      <c r="Q3165" s="2">
        <v>88.9</v>
      </c>
      <c r="R3165" s="2">
        <v>190.5</v>
      </c>
      <c r="S3165" s="2">
        <v>190.5</v>
      </c>
      <c r="T3165" s="2">
        <v>24.5</v>
      </c>
      <c r="U3165" s="2">
        <v>13</v>
      </c>
      <c r="V3165" s="2" t="s">
        <v>28</v>
      </c>
      <c r="W3165" s="2" t="s">
        <v>4399</v>
      </c>
      <c r="X3165" s="2" t="s">
        <v>4657</v>
      </c>
      <c r="Y3165" s="2" t="s">
        <v>4387</v>
      </c>
      <c r="Z3165" s="2" t="s">
        <v>4896</v>
      </c>
    </row>
    <row r="3166" spans="1:26" x14ac:dyDescent="0.25">
      <c r="A3166">
        <v>3165</v>
      </c>
      <c r="B3166" t="s">
        <v>3178</v>
      </c>
      <c r="C3166" s="1">
        <v>12002</v>
      </c>
      <c r="D3166" t="s">
        <v>23</v>
      </c>
      <c r="E3166" s="2" t="s">
        <v>772</v>
      </c>
      <c r="F3166" s="2" t="s">
        <v>34</v>
      </c>
      <c r="G3166" s="2" t="s">
        <v>30</v>
      </c>
      <c r="H3166" s="3">
        <v>20029</v>
      </c>
      <c r="I3166" s="2">
        <v>1954</v>
      </c>
      <c r="J3166" s="2">
        <v>1964</v>
      </c>
      <c r="K3166" s="3">
        <v>43677</v>
      </c>
      <c r="L3166" s="2">
        <v>0</v>
      </c>
      <c r="M3166" s="2" t="s">
        <v>28</v>
      </c>
      <c r="N3166" s="2">
        <v>86</v>
      </c>
      <c r="O3166" s="2">
        <v>21.98</v>
      </c>
      <c r="P3166" s="2">
        <v>86.72</v>
      </c>
      <c r="Q3166" s="2">
        <v>81.650000000000006</v>
      </c>
      <c r="R3166" s="2">
        <v>190.5</v>
      </c>
      <c r="S3166" s="2">
        <v>190.5</v>
      </c>
      <c r="T3166" s="2">
        <v>22.5</v>
      </c>
      <c r="U3166" s="2">
        <v>565</v>
      </c>
      <c r="V3166" s="2" t="s">
        <v>28</v>
      </c>
      <c r="X3166" s="2"/>
      <c r="Y3166" s="2"/>
    </row>
    <row r="3167" spans="1:26" x14ac:dyDescent="0.25">
      <c r="A3167">
        <v>3166</v>
      </c>
      <c r="B3167" t="s">
        <v>3179</v>
      </c>
      <c r="C3167" s="1">
        <v>31513</v>
      </c>
      <c r="D3167" t="s">
        <v>23</v>
      </c>
      <c r="E3167" s="2" t="s">
        <v>1363</v>
      </c>
      <c r="F3167" s="2" t="s">
        <v>34</v>
      </c>
      <c r="G3167" s="2" t="s">
        <v>26</v>
      </c>
      <c r="H3167" s="3">
        <v>39387</v>
      </c>
      <c r="I3167" s="2">
        <v>2007</v>
      </c>
      <c r="J3167" s="2">
        <v>2018</v>
      </c>
      <c r="K3167" s="3">
        <v>43677</v>
      </c>
      <c r="L3167" s="2">
        <v>0</v>
      </c>
      <c r="M3167" s="2" t="s">
        <v>28</v>
      </c>
      <c r="N3167" s="2">
        <v>33</v>
      </c>
      <c r="O3167" s="2">
        <v>21.56</v>
      </c>
      <c r="P3167" s="2">
        <v>33.299999999999997</v>
      </c>
      <c r="Q3167" s="2">
        <v>86.18</v>
      </c>
      <c r="R3167" s="2">
        <v>190.5</v>
      </c>
      <c r="S3167" s="2">
        <v>190.5</v>
      </c>
      <c r="T3167" s="2">
        <v>23.75</v>
      </c>
      <c r="U3167" s="2">
        <v>517</v>
      </c>
      <c r="V3167" s="2" t="s">
        <v>28</v>
      </c>
      <c r="X3167" s="2"/>
      <c r="Y3167" s="2"/>
    </row>
    <row r="3168" spans="1:26" x14ac:dyDescent="0.25">
      <c r="A3168">
        <v>3167</v>
      </c>
      <c r="B3168" t="s">
        <v>3180</v>
      </c>
      <c r="C3168" s="1">
        <v>9065</v>
      </c>
      <c r="D3168" t="s">
        <v>23</v>
      </c>
      <c r="E3168" s="2" t="s">
        <v>280</v>
      </c>
      <c r="F3168" s="2" t="s">
        <v>34</v>
      </c>
      <c r="G3168" s="2" t="s">
        <v>30</v>
      </c>
      <c r="H3168" s="3">
        <v>18203</v>
      </c>
      <c r="I3168" s="2">
        <v>1949</v>
      </c>
      <c r="J3168" s="2">
        <v>1951</v>
      </c>
      <c r="K3168" s="3">
        <v>27327</v>
      </c>
      <c r="L3168" s="2">
        <v>1</v>
      </c>
      <c r="M3168" s="2" t="s">
        <v>27</v>
      </c>
      <c r="N3168" s="2">
        <v>49</v>
      </c>
      <c r="O3168" s="2">
        <v>25.02</v>
      </c>
      <c r="P3168" s="2">
        <v>50</v>
      </c>
      <c r="Q3168" s="2">
        <v>83.91</v>
      </c>
      <c r="R3168" s="2">
        <v>190.5</v>
      </c>
      <c r="S3168" s="2">
        <v>190.5</v>
      </c>
      <c r="T3168" s="2">
        <v>23.12</v>
      </c>
      <c r="U3168" s="2">
        <v>53</v>
      </c>
      <c r="V3168" s="2" t="s">
        <v>28</v>
      </c>
      <c r="W3168" s="2" t="s">
        <v>4384</v>
      </c>
      <c r="X3168" s="2" t="s">
        <v>4741</v>
      </c>
      <c r="Y3168" s="2" t="s">
        <v>4742</v>
      </c>
      <c r="Z3168" s="2" t="s">
        <v>4902</v>
      </c>
    </row>
    <row r="3169" spans="1:26" x14ac:dyDescent="0.25">
      <c r="A3169">
        <v>3168</v>
      </c>
      <c r="B3169" t="s">
        <v>3181</v>
      </c>
      <c r="C3169" s="1">
        <v>30912</v>
      </c>
      <c r="D3169" t="s">
        <v>23</v>
      </c>
      <c r="E3169" s="2" t="s">
        <v>1363</v>
      </c>
      <c r="F3169" s="2" t="s">
        <v>34</v>
      </c>
      <c r="G3169" s="2" t="s">
        <v>26</v>
      </c>
      <c r="H3169" s="3">
        <v>40483</v>
      </c>
      <c r="I3169" s="2">
        <v>2010</v>
      </c>
      <c r="J3169" s="2">
        <v>2014</v>
      </c>
      <c r="K3169" s="3">
        <v>43677</v>
      </c>
      <c r="L3169" s="2">
        <v>0</v>
      </c>
      <c r="M3169" s="2" t="s">
        <v>28</v>
      </c>
      <c r="N3169" s="2">
        <v>34</v>
      </c>
      <c r="O3169" s="2">
        <v>26.2</v>
      </c>
      <c r="P3169" s="2">
        <v>34.950000000000003</v>
      </c>
      <c r="Q3169" s="2">
        <v>86.18</v>
      </c>
      <c r="R3169" s="2">
        <v>190.5</v>
      </c>
      <c r="S3169" s="2">
        <v>190.5</v>
      </c>
      <c r="T3169" s="2">
        <v>23.75</v>
      </c>
      <c r="U3169" s="2">
        <v>25</v>
      </c>
      <c r="V3169" s="2" t="s">
        <v>28</v>
      </c>
      <c r="X3169" s="2"/>
      <c r="Y3169" s="2"/>
    </row>
    <row r="3170" spans="1:26" x14ac:dyDescent="0.25">
      <c r="A3170">
        <v>3169</v>
      </c>
      <c r="B3170" t="s">
        <v>3182</v>
      </c>
      <c r="C3170" s="1">
        <v>27301</v>
      </c>
      <c r="D3170" t="s">
        <v>23</v>
      </c>
      <c r="E3170" s="2" t="s">
        <v>1363</v>
      </c>
      <c r="F3170" s="2" t="s">
        <v>34</v>
      </c>
      <c r="G3170" s="2" t="s">
        <v>30</v>
      </c>
      <c r="H3170" s="3">
        <v>36100</v>
      </c>
      <c r="I3170" s="2">
        <v>1998</v>
      </c>
      <c r="J3170" s="2">
        <v>1999</v>
      </c>
      <c r="K3170" s="3">
        <v>43677</v>
      </c>
      <c r="L3170" s="2">
        <v>0</v>
      </c>
      <c r="M3170" s="2" t="s">
        <v>28</v>
      </c>
      <c r="N3170" s="2">
        <v>44</v>
      </c>
      <c r="O3170" s="2">
        <v>24.09</v>
      </c>
      <c r="P3170" s="2">
        <v>44.84</v>
      </c>
      <c r="Q3170" s="2">
        <v>86.18</v>
      </c>
      <c r="R3170" s="2">
        <v>190.5</v>
      </c>
      <c r="S3170" s="2">
        <v>190.5</v>
      </c>
      <c r="T3170" s="2">
        <v>23.75</v>
      </c>
      <c r="U3170" s="2">
        <v>18</v>
      </c>
      <c r="V3170" s="2" t="s">
        <v>28</v>
      </c>
      <c r="X3170" s="2"/>
      <c r="Y3170" s="2"/>
    </row>
    <row r="3171" spans="1:26" x14ac:dyDescent="0.25">
      <c r="A3171">
        <v>3170</v>
      </c>
      <c r="B3171" t="s">
        <v>3183</v>
      </c>
      <c r="C3171" s="1">
        <v>14387</v>
      </c>
      <c r="D3171" t="s">
        <v>23</v>
      </c>
      <c r="E3171" s="2" t="s">
        <v>169</v>
      </c>
      <c r="F3171" s="2" t="s">
        <v>34</v>
      </c>
      <c r="G3171" s="2" t="s">
        <v>30</v>
      </c>
      <c r="H3171" s="3">
        <v>23316</v>
      </c>
      <c r="I3171" s="2">
        <v>1963</v>
      </c>
      <c r="J3171" s="2">
        <v>1972</v>
      </c>
      <c r="K3171" s="3">
        <v>40465</v>
      </c>
      <c r="L3171" s="2">
        <v>1</v>
      </c>
      <c r="M3171" s="2" t="s">
        <v>27</v>
      </c>
      <c r="N3171" s="2">
        <v>71</v>
      </c>
      <c r="O3171" s="2">
        <v>24.45</v>
      </c>
      <c r="P3171" s="2">
        <v>71.400000000000006</v>
      </c>
      <c r="Q3171" s="2">
        <v>86.18</v>
      </c>
      <c r="R3171" s="2">
        <v>190.5</v>
      </c>
      <c r="S3171" s="2">
        <v>190.5</v>
      </c>
      <c r="T3171" s="2">
        <v>23.75</v>
      </c>
      <c r="U3171" s="2">
        <v>550</v>
      </c>
      <c r="V3171" s="2" t="s">
        <v>28</v>
      </c>
      <c r="W3171" s="2" t="s">
        <v>4384</v>
      </c>
      <c r="X3171" s="2" t="s">
        <v>4657</v>
      </c>
      <c r="Y3171" s="2" t="s">
        <v>4386</v>
      </c>
      <c r="Z3171" s="2" t="s">
        <v>4896</v>
      </c>
    </row>
    <row r="3172" spans="1:26" x14ac:dyDescent="0.25">
      <c r="A3172">
        <v>3171</v>
      </c>
      <c r="B3172" t="s">
        <v>3184</v>
      </c>
      <c r="C3172" s="1">
        <v>27719</v>
      </c>
      <c r="D3172" t="s">
        <v>23</v>
      </c>
      <c r="E3172" s="2" t="s">
        <v>1363</v>
      </c>
      <c r="F3172" s="2" t="s">
        <v>25</v>
      </c>
      <c r="G3172" s="2" t="s">
        <v>43</v>
      </c>
      <c r="H3172" s="3">
        <v>36100</v>
      </c>
      <c r="I3172" s="2">
        <v>1998</v>
      </c>
      <c r="J3172" s="2">
        <v>1999</v>
      </c>
      <c r="K3172" s="3">
        <v>43677</v>
      </c>
      <c r="L3172" s="2">
        <v>0</v>
      </c>
      <c r="M3172" s="2" t="s">
        <v>28</v>
      </c>
      <c r="N3172" s="2">
        <v>43</v>
      </c>
      <c r="O3172" s="2">
        <v>22.95</v>
      </c>
      <c r="P3172" s="2">
        <v>43.69</v>
      </c>
      <c r="Q3172" s="2">
        <v>91.63</v>
      </c>
      <c r="R3172" s="2">
        <v>190.5</v>
      </c>
      <c r="S3172" s="2">
        <v>190.5</v>
      </c>
      <c r="T3172" s="2">
        <v>25.25</v>
      </c>
      <c r="U3172" s="2">
        <v>5</v>
      </c>
      <c r="V3172" s="2" t="s">
        <v>28</v>
      </c>
      <c r="X3172" s="2"/>
      <c r="Y3172" s="2"/>
    </row>
    <row r="3173" spans="1:26" x14ac:dyDescent="0.25">
      <c r="A3173">
        <v>3172</v>
      </c>
      <c r="B3173" t="s">
        <v>3185</v>
      </c>
      <c r="C3173" s="1">
        <v>19161</v>
      </c>
      <c r="D3173" t="s">
        <v>23</v>
      </c>
      <c r="E3173" s="2" t="s">
        <v>1363</v>
      </c>
      <c r="F3173" s="2" t="s">
        <v>34</v>
      </c>
      <c r="G3173" s="2" t="s">
        <v>26</v>
      </c>
      <c r="H3173" s="3">
        <v>28065</v>
      </c>
      <c r="I3173" s="2">
        <v>1976</v>
      </c>
      <c r="J3173" s="2">
        <v>1980</v>
      </c>
      <c r="K3173" s="3">
        <v>43677</v>
      </c>
      <c r="L3173" s="2">
        <v>0</v>
      </c>
      <c r="M3173" s="2" t="s">
        <v>28</v>
      </c>
      <c r="N3173" s="2">
        <v>67</v>
      </c>
      <c r="O3173" s="2">
        <v>24.38</v>
      </c>
      <c r="P3173" s="2">
        <v>67.12</v>
      </c>
      <c r="Q3173" s="2">
        <v>86.18</v>
      </c>
      <c r="R3173" s="2">
        <v>190.5</v>
      </c>
      <c r="S3173" s="2">
        <v>190.5</v>
      </c>
      <c r="T3173" s="2">
        <v>23.75</v>
      </c>
      <c r="U3173" s="2">
        <v>203</v>
      </c>
      <c r="V3173" s="2" t="s">
        <v>28</v>
      </c>
      <c r="X3173" s="2"/>
      <c r="Y3173" s="2"/>
    </row>
    <row r="3174" spans="1:26" x14ac:dyDescent="0.25">
      <c r="A3174">
        <v>3173</v>
      </c>
      <c r="B3174" t="s">
        <v>3186</v>
      </c>
      <c r="C3174" s="1">
        <v>32157</v>
      </c>
      <c r="D3174" t="s">
        <v>23</v>
      </c>
      <c r="E3174" s="2" t="s">
        <v>1363</v>
      </c>
      <c r="F3174" s="2" t="s">
        <v>34</v>
      </c>
      <c r="G3174" s="2" t="s">
        <v>26</v>
      </c>
      <c r="H3174" s="3">
        <v>40848</v>
      </c>
      <c r="I3174" s="2">
        <v>2011</v>
      </c>
      <c r="J3174" s="2">
        <v>2016</v>
      </c>
      <c r="K3174" s="3">
        <v>43677</v>
      </c>
      <c r="L3174" s="2">
        <v>0</v>
      </c>
      <c r="M3174" s="2" t="s">
        <v>28</v>
      </c>
      <c r="N3174" s="2">
        <v>31</v>
      </c>
      <c r="O3174" s="2">
        <v>23.79</v>
      </c>
      <c r="P3174" s="2">
        <v>31.54</v>
      </c>
      <c r="Q3174" s="2">
        <v>92.99</v>
      </c>
      <c r="R3174" s="2">
        <v>190.5</v>
      </c>
      <c r="S3174" s="2">
        <v>190.5</v>
      </c>
      <c r="T3174" s="2">
        <v>25.62</v>
      </c>
      <c r="U3174" s="2">
        <v>150</v>
      </c>
      <c r="V3174" s="2" t="s">
        <v>28</v>
      </c>
      <c r="X3174" s="2"/>
      <c r="Y3174" s="2"/>
    </row>
    <row r="3175" spans="1:26" x14ac:dyDescent="0.25">
      <c r="A3175">
        <v>3174</v>
      </c>
      <c r="B3175" t="s">
        <v>3187</v>
      </c>
      <c r="C3175" s="1">
        <v>8392</v>
      </c>
      <c r="D3175" t="s">
        <v>23</v>
      </c>
      <c r="E3175" s="2" t="s">
        <v>280</v>
      </c>
      <c r="F3175" s="2" t="s">
        <v>34</v>
      </c>
      <c r="G3175" s="2" t="s">
        <v>30</v>
      </c>
      <c r="H3175" s="3">
        <v>17838</v>
      </c>
      <c r="I3175" s="2">
        <v>1948</v>
      </c>
      <c r="J3175" s="2">
        <v>1950</v>
      </c>
      <c r="K3175" s="3">
        <v>36737</v>
      </c>
      <c r="L3175" s="2">
        <v>1</v>
      </c>
      <c r="M3175" s="2" t="s">
        <v>27</v>
      </c>
      <c r="N3175" s="2">
        <v>77</v>
      </c>
      <c r="O3175" s="2">
        <v>25.86</v>
      </c>
      <c r="P3175" s="2">
        <v>77.599999999999994</v>
      </c>
      <c r="Q3175" s="2">
        <v>86.18</v>
      </c>
      <c r="R3175" s="2">
        <v>190.5</v>
      </c>
      <c r="S3175" s="2">
        <v>190.5</v>
      </c>
      <c r="T3175" s="2">
        <v>23.75</v>
      </c>
      <c r="U3175" s="2">
        <v>118</v>
      </c>
      <c r="V3175" s="2" t="s">
        <v>28</v>
      </c>
      <c r="W3175" s="2" t="s">
        <v>4399</v>
      </c>
      <c r="X3175" s="2" t="s">
        <v>4715</v>
      </c>
      <c r="Y3175" s="2" t="s">
        <v>4401</v>
      </c>
      <c r="Z3175" s="2" t="s">
        <v>4469</v>
      </c>
    </row>
    <row r="3176" spans="1:26" x14ac:dyDescent="0.25">
      <c r="A3176">
        <v>3175</v>
      </c>
      <c r="B3176" t="s">
        <v>3188</v>
      </c>
      <c r="C3176" s="1">
        <v>25705</v>
      </c>
      <c r="D3176" t="s">
        <v>23</v>
      </c>
      <c r="E3176" s="2" t="s">
        <v>1363</v>
      </c>
      <c r="F3176" s="2" t="s">
        <v>34</v>
      </c>
      <c r="G3176" s="2" t="s">
        <v>26</v>
      </c>
      <c r="H3176" s="3">
        <v>33909</v>
      </c>
      <c r="I3176" s="2">
        <v>1992</v>
      </c>
      <c r="J3176" s="2">
        <v>1995</v>
      </c>
      <c r="K3176" s="3">
        <v>43677</v>
      </c>
      <c r="L3176" s="2">
        <v>0</v>
      </c>
      <c r="M3176" s="2" t="s">
        <v>28</v>
      </c>
      <c r="N3176" s="2">
        <v>49</v>
      </c>
      <c r="O3176" s="2">
        <v>22.46</v>
      </c>
      <c r="P3176" s="2">
        <v>49.2</v>
      </c>
      <c r="Q3176" s="2">
        <v>86.18</v>
      </c>
      <c r="R3176" s="2">
        <v>190.5</v>
      </c>
      <c r="S3176" s="2">
        <v>190.5</v>
      </c>
      <c r="T3176" s="2">
        <v>23.75</v>
      </c>
      <c r="U3176" s="2">
        <v>224</v>
      </c>
      <c r="V3176" s="2" t="s">
        <v>28</v>
      </c>
      <c r="X3176" s="2"/>
      <c r="Y3176" s="2"/>
    </row>
    <row r="3177" spans="1:26" x14ac:dyDescent="0.25">
      <c r="A3177">
        <v>3176</v>
      </c>
      <c r="B3177" t="s">
        <v>3189</v>
      </c>
      <c r="C3177" s="1">
        <v>7312</v>
      </c>
      <c r="D3177" t="s">
        <v>23</v>
      </c>
      <c r="E3177" s="2" t="s">
        <v>169</v>
      </c>
      <c r="F3177" s="2" t="s">
        <v>34</v>
      </c>
      <c r="G3177" s="2" t="s">
        <v>30</v>
      </c>
      <c r="H3177" s="3">
        <v>17107</v>
      </c>
      <c r="I3177" s="2">
        <v>1946</v>
      </c>
      <c r="J3177" s="2">
        <v>1947</v>
      </c>
      <c r="K3177" s="3">
        <v>39869</v>
      </c>
      <c r="L3177" s="2">
        <v>1</v>
      </c>
      <c r="M3177" s="2" t="s">
        <v>27</v>
      </c>
      <c r="N3177" s="2">
        <v>89</v>
      </c>
      <c r="O3177" s="2">
        <v>26.82</v>
      </c>
      <c r="P3177" s="2">
        <v>89.14</v>
      </c>
      <c r="Q3177" s="2">
        <v>81.650000000000006</v>
      </c>
      <c r="R3177" s="2">
        <v>190.5</v>
      </c>
      <c r="S3177" s="2">
        <v>190.5</v>
      </c>
      <c r="T3177" s="2">
        <v>22.5</v>
      </c>
      <c r="U3177" s="2">
        <v>48</v>
      </c>
      <c r="V3177" s="2" t="s">
        <v>28</v>
      </c>
      <c r="W3177" s="2" t="s">
        <v>4399</v>
      </c>
      <c r="X3177" s="2" t="s">
        <v>4645</v>
      </c>
      <c r="Y3177" s="2" t="s">
        <v>4401</v>
      </c>
      <c r="Z3177" s="2" t="s">
        <v>4469</v>
      </c>
    </row>
    <row r="3178" spans="1:26" x14ac:dyDescent="0.25">
      <c r="A3178">
        <v>3177</v>
      </c>
      <c r="B3178" t="s">
        <v>3190</v>
      </c>
      <c r="C3178" s="1">
        <v>23445</v>
      </c>
      <c r="D3178" t="s">
        <v>23</v>
      </c>
      <c r="E3178" s="2" t="s">
        <v>1363</v>
      </c>
      <c r="F3178" s="2" t="s">
        <v>34</v>
      </c>
      <c r="G3178" s="2" t="s">
        <v>26</v>
      </c>
      <c r="H3178" s="3">
        <v>31717</v>
      </c>
      <c r="I3178" s="2">
        <v>1986</v>
      </c>
      <c r="J3178" s="2">
        <v>1987</v>
      </c>
      <c r="K3178" s="3">
        <v>43677</v>
      </c>
      <c r="L3178" s="2">
        <v>0</v>
      </c>
      <c r="M3178" s="2" t="s">
        <v>28</v>
      </c>
      <c r="N3178" s="2">
        <v>55</v>
      </c>
      <c r="O3178" s="2">
        <v>22.65</v>
      </c>
      <c r="P3178" s="2">
        <v>55.39</v>
      </c>
      <c r="Q3178" s="2">
        <v>81.650000000000006</v>
      </c>
      <c r="R3178" s="2">
        <v>190.5</v>
      </c>
      <c r="S3178" s="2">
        <v>190.5</v>
      </c>
      <c r="T3178" s="2">
        <v>22.5</v>
      </c>
      <c r="U3178" s="2">
        <v>42</v>
      </c>
      <c r="V3178" s="2" t="s">
        <v>27</v>
      </c>
      <c r="X3178" s="2"/>
      <c r="Y3178" s="2"/>
    </row>
    <row r="3179" spans="1:26" x14ac:dyDescent="0.25">
      <c r="A3179">
        <v>3178</v>
      </c>
      <c r="B3179" t="s">
        <v>3191</v>
      </c>
      <c r="C3179" s="1">
        <v>23809</v>
      </c>
      <c r="D3179" t="s">
        <v>23</v>
      </c>
      <c r="E3179" s="2" t="s">
        <v>1363</v>
      </c>
      <c r="F3179" s="2" t="s">
        <v>34</v>
      </c>
      <c r="G3179" s="2" t="s">
        <v>26</v>
      </c>
      <c r="H3179" s="3">
        <v>32082</v>
      </c>
      <c r="I3179" s="2">
        <v>1987</v>
      </c>
      <c r="J3179" s="2">
        <v>1997</v>
      </c>
      <c r="K3179" s="3">
        <v>43677</v>
      </c>
      <c r="L3179" s="2">
        <v>0</v>
      </c>
      <c r="M3179" s="2" t="s">
        <v>28</v>
      </c>
      <c r="N3179" s="2">
        <v>54</v>
      </c>
      <c r="O3179" s="2">
        <v>22.65</v>
      </c>
      <c r="P3179" s="2">
        <v>54.4</v>
      </c>
      <c r="Q3179" s="2">
        <v>77.11</v>
      </c>
      <c r="R3179" s="2">
        <v>190.5</v>
      </c>
      <c r="S3179" s="2">
        <v>190.5</v>
      </c>
      <c r="T3179" s="2">
        <v>21.25</v>
      </c>
      <c r="U3179" s="2">
        <v>737</v>
      </c>
      <c r="V3179" s="2" t="s">
        <v>28</v>
      </c>
      <c r="X3179" s="2"/>
      <c r="Y3179" s="2"/>
    </row>
    <row r="3180" spans="1:26" x14ac:dyDescent="0.25">
      <c r="A3180">
        <v>3179</v>
      </c>
      <c r="B3180" t="s">
        <v>3192</v>
      </c>
      <c r="C3180" s="1">
        <v>25296</v>
      </c>
      <c r="D3180" t="s">
        <v>23</v>
      </c>
      <c r="E3180" s="2" t="s">
        <v>1363</v>
      </c>
      <c r="F3180" s="2" t="s">
        <v>34</v>
      </c>
      <c r="G3180" s="2" t="s">
        <v>26</v>
      </c>
      <c r="H3180" s="3">
        <v>33543</v>
      </c>
      <c r="I3180" s="2">
        <v>1991</v>
      </c>
      <c r="J3180" s="2">
        <v>1994</v>
      </c>
      <c r="K3180" s="3">
        <v>43677</v>
      </c>
      <c r="L3180" s="2">
        <v>0</v>
      </c>
      <c r="M3180" s="2" t="s">
        <v>28</v>
      </c>
      <c r="N3180" s="2">
        <v>50</v>
      </c>
      <c r="O3180" s="2">
        <v>22.58</v>
      </c>
      <c r="P3180" s="2">
        <v>50.32</v>
      </c>
      <c r="Q3180" s="2">
        <v>90.72</v>
      </c>
      <c r="R3180" s="2">
        <v>190.5</v>
      </c>
      <c r="S3180" s="2">
        <v>190.5</v>
      </c>
      <c r="T3180" s="2">
        <v>25</v>
      </c>
      <c r="U3180" s="2">
        <v>183</v>
      </c>
      <c r="V3180" s="2" t="s">
        <v>28</v>
      </c>
      <c r="X3180" s="2"/>
      <c r="Y3180" s="2"/>
    </row>
    <row r="3181" spans="1:26" x14ac:dyDescent="0.25">
      <c r="A3181">
        <v>3180</v>
      </c>
      <c r="B3181" t="s">
        <v>3193</v>
      </c>
      <c r="C3181" s="1">
        <v>17879</v>
      </c>
      <c r="D3181" t="s">
        <v>23</v>
      </c>
      <c r="E3181" s="2" t="s">
        <v>772</v>
      </c>
      <c r="F3181" s="2" t="s">
        <v>34</v>
      </c>
      <c r="G3181" s="2" t="s">
        <v>26</v>
      </c>
      <c r="H3181" s="3">
        <v>26238</v>
      </c>
      <c r="I3181" s="2">
        <v>1971</v>
      </c>
      <c r="J3181" s="2">
        <v>1983</v>
      </c>
      <c r="K3181" s="3">
        <v>39968</v>
      </c>
      <c r="L3181" s="2">
        <v>1</v>
      </c>
      <c r="M3181" s="2" t="s">
        <v>27</v>
      </c>
      <c r="N3181" s="2">
        <v>60</v>
      </c>
      <c r="O3181" s="2">
        <v>22.89</v>
      </c>
      <c r="P3181" s="2">
        <v>60.48</v>
      </c>
      <c r="Q3181" s="2">
        <v>81.650000000000006</v>
      </c>
      <c r="R3181" s="2">
        <v>190.5</v>
      </c>
      <c r="S3181" s="2">
        <v>190.5</v>
      </c>
      <c r="T3181" s="2">
        <v>22.5</v>
      </c>
      <c r="U3181" s="2">
        <v>976</v>
      </c>
      <c r="V3181" s="2" t="s">
        <v>28</v>
      </c>
      <c r="W3181" s="2" t="s">
        <v>4384</v>
      </c>
      <c r="X3181" s="2" t="s">
        <v>4657</v>
      </c>
      <c r="Y3181" s="2" t="s">
        <v>4386</v>
      </c>
      <c r="Z3181" s="2" t="s">
        <v>4896</v>
      </c>
    </row>
    <row r="3182" spans="1:26" x14ac:dyDescent="0.25">
      <c r="A3182">
        <v>3181</v>
      </c>
      <c r="B3182" t="s">
        <v>3194</v>
      </c>
      <c r="C3182" s="1">
        <v>25003</v>
      </c>
      <c r="D3182" t="s">
        <v>23</v>
      </c>
      <c r="E3182" s="2" t="s">
        <v>1363</v>
      </c>
      <c r="F3182" s="2" t="s">
        <v>34</v>
      </c>
      <c r="G3182" s="2" t="s">
        <v>26</v>
      </c>
      <c r="H3182" s="3">
        <v>33178</v>
      </c>
      <c r="I3182" s="2">
        <v>1990</v>
      </c>
      <c r="J3182" s="2">
        <v>2001</v>
      </c>
      <c r="K3182" s="3">
        <v>43677</v>
      </c>
      <c r="L3182" s="2">
        <v>0</v>
      </c>
      <c r="M3182" s="2" t="s">
        <v>28</v>
      </c>
      <c r="N3182" s="2">
        <v>51</v>
      </c>
      <c r="O3182" s="2">
        <v>22.38</v>
      </c>
      <c r="P3182" s="2">
        <v>51.13</v>
      </c>
      <c r="Q3182" s="2">
        <v>83.91</v>
      </c>
      <c r="R3182" s="2">
        <v>190.5</v>
      </c>
      <c r="S3182" s="2">
        <v>190.5</v>
      </c>
      <c r="T3182" s="2">
        <v>23.12</v>
      </c>
      <c r="U3182" s="2">
        <v>457</v>
      </c>
      <c r="V3182" s="2" t="s">
        <v>28</v>
      </c>
      <c r="X3182" s="2"/>
      <c r="Y3182" s="2"/>
    </row>
    <row r="3183" spans="1:26" x14ac:dyDescent="0.25">
      <c r="A3183">
        <v>3182</v>
      </c>
      <c r="B3183" t="s">
        <v>3195</v>
      </c>
      <c r="C3183" s="1">
        <v>10735</v>
      </c>
      <c r="D3183" t="s">
        <v>23</v>
      </c>
      <c r="E3183" s="2" t="s">
        <v>169</v>
      </c>
      <c r="F3183" s="2" t="s">
        <v>34</v>
      </c>
      <c r="H3183" s="3">
        <v>19664</v>
      </c>
      <c r="I3183" s="2">
        <v>1953</v>
      </c>
      <c r="J3183" s="2">
        <v>1954</v>
      </c>
      <c r="K3183" s="3">
        <v>36321</v>
      </c>
      <c r="L3183" s="2">
        <v>1</v>
      </c>
      <c r="M3183" s="2" t="s">
        <v>27</v>
      </c>
      <c r="N3183" s="2">
        <v>70</v>
      </c>
      <c r="O3183" s="2">
        <v>24.45</v>
      </c>
      <c r="P3183" s="2">
        <v>70.05</v>
      </c>
      <c r="Q3183" s="2">
        <v>97.52</v>
      </c>
      <c r="R3183" s="2">
        <v>190.5</v>
      </c>
      <c r="S3183" s="2">
        <v>190.5</v>
      </c>
      <c r="T3183" s="2">
        <v>26.87</v>
      </c>
      <c r="U3183" s="2">
        <v>40</v>
      </c>
      <c r="V3183" s="2" t="s">
        <v>28</v>
      </c>
      <c r="W3183" s="2" t="s">
        <v>4399</v>
      </c>
      <c r="X3183" s="2" t="s">
        <v>4645</v>
      </c>
      <c r="Y3183" s="2" t="s">
        <v>4401</v>
      </c>
      <c r="Z3183" s="2" t="s">
        <v>4469</v>
      </c>
    </row>
    <row r="3184" spans="1:26" x14ac:dyDescent="0.25">
      <c r="A3184">
        <v>3183</v>
      </c>
      <c r="B3184" t="s">
        <v>3196</v>
      </c>
      <c r="C3184" s="1">
        <v>26778</v>
      </c>
      <c r="D3184" t="s">
        <v>23</v>
      </c>
      <c r="E3184" s="2" t="s">
        <v>1363</v>
      </c>
      <c r="F3184" s="2" t="s">
        <v>34</v>
      </c>
      <c r="G3184" s="2" t="s">
        <v>26</v>
      </c>
      <c r="H3184" s="3">
        <v>35004</v>
      </c>
      <c r="I3184" s="2">
        <v>1995</v>
      </c>
      <c r="J3184" s="2">
        <v>2008</v>
      </c>
      <c r="K3184" s="3">
        <v>43677</v>
      </c>
      <c r="L3184" s="2">
        <v>0</v>
      </c>
      <c r="M3184" s="2" t="s">
        <v>28</v>
      </c>
      <c r="N3184" s="2">
        <v>46</v>
      </c>
      <c r="O3184" s="2">
        <v>22.52</v>
      </c>
      <c r="P3184" s="2">
        <v>46.27</v>
      </c>
      <c r="Q3184" s="2">
        <v>86.18</v>
      </c>
      <c r="R3184" s="2">
        <v>190.5</v>
      </c>
      <c r="S3184" s="2">
        <v>190.5</v>
      </c>
      <c r="T3184" s="2">
        <v>23.75</v>
      </c>
      <c r="U3184" s="2">
        <v>846</v>
      </c>
      <c r="V3184" s="2" t="s">
        <v>28</v>
      </c>
      <c r="X3184" s="2"/>
      <c r="Y3184" s="2"/>
    </row>
    <row r="3185" spans="1:26" x14ac:dyDescent="0.25">
      <c r="A3185">
        <v>3184</v>
      </c>
      <c r="B3185" t="s">
        <v>3197</v>
      </c>
      <c r="C3185" s="1">
        <v>19374</v>
      </c>
      <c r="D3185" t="s">
        <v>23</v>
      </c>
      <c r="E3185" s="2" t="s">
        <v>1363</v>
      </c>
      <c r="F3185" s="2" t="s">
        <v>34</v>
      </c>
      <c r="G3185" s="2" t="s">
        <v>26</v>
      </c>
      <c r="H3185" s="3">
        <v>27699</v>
      </c>
      <c r="I3185" s="2">
        <v>1975</v>
      </c>
      <c r="J3185" s="2">
        <v>1986</v>
      </c>
      <c r="K3185" s="3">
        <v>43677</v>
      </c>
      <c r="L3185" s="2">
        <v>0</v>
      </c>
      <c r="M3185" s="2" t="s">
        <v>28</v>
      </c>
      <c r="N3185" s="2">
        <v>66</v>
      </c>
      <c r="O3185" s="2">
        <v>22.79</v>
      </c>
      <c r="P3185" s="2">
        <v>66.540000000000006</v>
      </c>
      <c r="Q3185" s="2">
        <v>89.81</v>
      </c>
      <c r="R3185" s="2">
        <v>190.5</v>
      </c>
      <c r="S3185" s="2">
        <v>190.5</v>
      </c>
      <c r="T3185" s="2">
        <v>24.75</v>
      </c>
      <c r="U3185" s="2">
        <v>821</v>
      </c>
      <c r="V3185" s="2" t="s">
        <v>28</v>
      </c>
      <c r="X3185" s="2"/>
      <c r="Y3185" s="2"/>
    </row>
    <row r="3186" spans="1:26" x14ac:dyDescent="0.25">
      <c r="A3186">
        <v>3185</v>
      </c>
      <c r="B3186" t="s">
        <v>3198</v>
      </c>
      <c r="C3186" s="1">
        <v>12683</v>
      </c>
      <c r="D3186" t="s">
        <v>23</v>
      </c>
      <c r="E3186" s="2" t="s">
        <v>1363</v>
      </c>
      <c r="F3186" s="2" t="s">
        <v>34</v>
      </c>
      <c r="G3186" s="2" t="s">
        <v>30</v>
      </c>
      <c r="H3186" s="3">
        <v>20760</v>
      </c>
      <c r="I3186" s="2">
        <v>1956</v>
      </c>
      <c r="J3186" s="2">
        <v>1960</v>
      </c>
      <c r="K3186" s="3">
        <v>40109</v>
      </c>
      <c r="L3186" s="2">
        <v>1</v>
      </c>
      <c r="M3186" s="2" t="s">
        <v>27</v>
      </c>
      <c r="N3186" s="2">
        <v>75</v>
      </c>
      <c r="O3186" s="2">
        <v>22.11</v>
      </c>
      <c r="P3186" s="2">
        <v>75.09</v>
      </c>
      <c r="Q3186" s="2">
        <v>83.91</v>
      </c>
      <c r="R3186" s="2">
        <v>190.5</v>
      </c>
      <c r="S3186" s="2">
        <v>190.5</v>
      </c>
      <c r="T3186" s="2">
        <v>23.12</v>
      </c>
      <c r="U3186" s="2">
        <v>192</v>
      </c>
      <c r="V3186" s="2" t="s">
        <v>28</v>
      </c>
      <c r="W3186" s="2" t="s">
        <v>4639</v>
      </c>
      <c r="X3186" s="2" t="s">
        <v>4744</v>
      </c>
      <c r="Y3186" s="2" t="s">
        <v>4745</v>
      </c>
      <c r="Z3186" s="2" t="s">
        <v>4901</v>
      </c>
    </row>
    <row r="3187" spans="1:26" x14ac:dyDescent="0.25">
      <c r="A3187">
        <v>3186</v>
      </c>
      <c r="B3187" t="s">
        <v>3199</v>
      </c>
      <c r="C3187" s="1">
        <v>18875</v>
      </c>
      <c r="D3187" t="s">
        <v>23</v>
      </c>
      <c r="E3187" s="2" t="s">
        <v>1363</v>
      </c>
      <c r="F3187" s="2" t="s">
        <v>34</v>
      </c>
      <c r="G3187" s="2" t="s">
        <v>30</v>
      </c>
      <c r="H3187" s="3">
        <v>27334</v>
      </c>
      <c r="I3187" s="2">
        <v>1974</v>
      </c>
      <c r="J3187" s="2">
        <v>1982</v>
      </c>
      <c r="K3187" s="3">
        <v>43677</v>
      </c>
      <c r="L3187" s="2">
        <v>0</v>
      </c>
      <c r="M3187" s="2" t="s">
        <v>28</v>
      </c>
      <c r="N3187" s="2">
        <v>67</v>
      </c>
      <c r="O3187" s="2">
        <v>23.16</v>
      </c>
      <c r="P3187" s="2">
        <v>67.900000000000006</v>
      </c>
      <c r="Q3187" s="2">
        <v>83.91</v>
      </c>
      <c r="R3187" s="2">
        <v>190.5</v>
      </c>
      <c r="S3187" s="2">
        <v>190.5</v>
      </c>
      <c r="T3187" s="2">
        <v>23.12</v>
      </c>
      <c r="U3187" s="2">
        <v>347</v>
      </c>
      <c r="V3187" s="2" t="s">
        <v>28</v>
      </c>
      <c r="X3187" s="2"/>
      <c r="Y3187" s="2"/>
    </row>
    <row r="3188" spans="1:26" x14ac:dyDescent="0.25">
      <c r="A3188">
        <v>3187</v>
      </c>
      <c r="B3188" t="s">
        <v>3200</v>
      </c>
      <c r="C3188" s="1">
        <v>23964</v>
      </c>
      <c r="D3188" t="s">
        <v>23</v>
      </c>
      <c r="E3188" s="2" t="s">
        <v>1363</v>
      </c>
      <c r="F3188" s="2" t="s">
        <v>34</v>
      </c>
      <c r="G3188" s="2" t="s">
        <v>43</v>
      </c>
      <c r="H3188" s="3">
        <v>32448</v>
      </c>
      <c r="I3188" s="2">
        <v>1988</v>
      </c>
      <c r="J3188" s="2">
        <v>2002</v>
      </c>
      <c r="K3188" s="3">
        <v>43677</v>
      </c>
      <c r="L3188" s="2">
        <v>0</v>
      </c>
      <c r="M3188" s="2" t="s">
        <v>28</v>
      </c>
      <c r="N3188" s="2">
        <v>53</v>
      </c>
      <c r="O3188" s="2">
        <v>23.23</v>
      </c>
      <c r="P3188" s="2">
        <v>53.97</v>
      </c>
      <c r="Q3188" s="2">
        <v>81.650000000000006</v>
      </c>
      <c r="R3188" s="2">
        <v>190.5</v>
      </c>
      <c r="S3188" s="2">
        <v>190.5</v>
      </c>
      <c r="T3188" s="2">
        <v>22.5</v>
      </c>
      <c r="U3188" s="2">
        <v>866</v>
      </c>
      <c r="V3188" s="2" t="s">
        <v>28</v>
      </c>
      <c r="X3188" s="2"/>
      <c r="Y3188" s="2"/>
    </row>
    <row r="3189" spans="1:26" x14ac:dyDescent="0.25">
      <c r="A3189">
        <v>3188</v>
      </c>
      <c r="B3189" t="s">
        <v>3201</v>
      </c>
      <c r="C3189" s="1">
        <v>12192</v>
      </c>
      <c r="D3189" t="s">
        <v>23</v>
      </c>
      <c r="E3189" s="2" t="s">
        <v>772</v>
      </c>
      <c r="F3189" s="2" t="s">
        <v>34</v>
      </c>
      <c r="G3189" s="2" t="s">
        <v>30</v>
      </c>
      <c r="H3189" s="3">
        <v>20394</v>
      </c>
      <c r="I3189" s="2">
        <v>1955</v>
      </c>
      <c r="J3189" s="2">
        <v>1956</v>
      </c>
      <c r="K3189" s="3">
        <v>40786</v>
      </c>
      <c r="L3189" s="2">
        <v>1</v>
      </c>
      <c r="M3189" s="2" t="s">
        <v>27</v>
      </c>
      <c r="N3189" s="2">
        <v>78</v>
      </c>
      <c r="O3189" s="2">
        <v>22.46</v>
      </c>
      <c r="P3189" s="2">
        <v>78.290000000000006</v>
      </c>
      <c r="Q3189" s="2">
        <v>83.91</v>
      </c>
      <c r="R3189" s="2">
        <v>190.5</v>
      </c>
      <c r="S3189" s="2">
        <v>190.5</v>
      </c>
      <c r="T3189" s="2">
        <v>23.12</v>
      </c>
      <c r="U3189" s="2">
        <v>72</v>
      </c>
      <c r="V3189" s="2" t="s">
        <v>28</v>
      </c>
      <c r="W3189" s="2" t="s">
        <v>4399</v>
      </c>
      <c r="X3189" s="2" t="s">
        <v>4645</v>
      </c>
      <c r="Y3189" s="2" t="s">
        <v>4401</v>
      </c>
      <c r="Z3189" s="2" t="s">
        <v>4469</v>
      </c>
    </row>
    <row r="3190" spans="1:26" x14ac:dyDescent="0.25">
      <c r="A3190">
        <v>3189</v>
      </c>
      <c r="B3190" t="s">
        <v>3202</v>
      </c>
      <c r="C3190" s="1">
        <v>13320</v>
      </c>
      <c r="D3190" t="s">
        <v>23</v>
      </c>
      <c r="E3190" s="2" t="s">
        <v>169</v>
      </c>
      <c r="F3190" s="2" t="s">
        <v>34</v>
      </c>
      <c r="G3190" s="2" t="s">
        <v>30</v>
      </c>
      <c r="H3190" s="3">
        <v>21855</v>
      </c>
      <c r="I3190" s="2">
        <v>1959</v>
      </c>
      <c r="J3190" s="2">
        <v>1960</v>
      </c>
      <c r="K3190" s="3">
        <v>43677</v>
      </c>
      <c r="L3190" s="2">
        <v>0</v>
      </c>
      <c r="M3190" s="2" t="s">
        <v>28</v>
      </c>
      <c r="N3190" s="2">
        <v>83</v>
      </c>
      <c r="O3190" s="2">
        <v>23.37</v>
      </c>
      <c r="P3190" s="2">
        <v>83.11</v>
      </c>
      <c r="Q3190" s="2">
        <v>83.91</v>
      </c>
      <c r="R3190" s="2">
        <v>190.5</v>
      </c>
      <c r="S3190" s="2">
        <v>190.5</v>
      </c>
      <c r="T3190" s="2">
        <v>23.12</v>
      </c>
      <c r="U3190" s="2">
        <v>8</v>
      </c>
      <c r="V3190" s="2" t="s">
        <v>28</v>
      </c>
      <c r="X3190" s="2"/>
      <c r="Y3190" s="2"/>
    </row>
    <row r="3191" spans="1:26" x14ac:dyDescent="0.25">
      <c r="A3191">
        <v>3190</v>
      </c>
      <c r="B3191" t="s">
        <v>3203</v>
      </c>
      <c r="C3191" s="1">
        <v>26993</v>
      </c>
      <c r="D3191" t="s">
        <v>23</v>
      </c>
      <c r="E3191" s="2" t="s">
        <v>1363</v>
      </c>
      <c r="F3191" s="2" t="s">
        <v>34</v>
      </c>
      <c r="G3191" s="2" t="s">
        <v>26</v>
      </c>
      <c r="H3191" s="3">
        <v>35370</v>
      </c>
      <c r="I3191" s="2">
        <v>1996</v>
      </c>
      <c r="J3191" s="2">
        <v>2005</v>
      </c>
      <c r="K3191" s="3">
        <v>43677</v>
      </c>
      <c r="L3191" s="2">
        <v>0</v>
      </c>
      <c r="M3191" s="2" t="s">
        <v>28</v>
      </c>
      <c r="N3191" s="2">
        <v>45</v>
      </c>
      <c r="O3191" s="2">
        <v>22.93</v>
      </c>
      <c r="P3191" s="2">
        <v>45.68</v>
      </c>
      <c r="Q3191" s="2">
        <v>95.25</v>
      </c>
      <c r="R3191" s="2">
        <v>190.5</v>
      </c>
      <c r="S3191" s="2">
        <v>190.5</v>
      </c>
      <c r="T3191" s="2">
        <v>26.25</v>
      </c>
      <c r="U3191" s="2">
        <v>501</v>
      </c>
      <c r="V3191" s="2" t="s">
        <v>27</v>
      </c>
      <c r="X3191" s="2"/>
      <c r="Y3191" s="2"/>
    </row>
    <row r="3192" spans="1:26" x14ac:dyDescent="0.25">
      <c r="A3192">
        <v>3191</v>
      </c>
      <c r="B3192" t="s">
        <v>3204</v>
      </c>
      <c r="C3192" s="1">
        <v>24299</v>
      </c>
      <c r="D3192" t="s">
        <v>23</v>
      </c>
      <c r="E3192" s="2" t="s">
        <v>1363</v>
      </c>
      <c r="F3192" s="2" t="s">
        <v>34</v>
      </c>
      <c r="G3192" s="2" t="s">
        <v>26</v>
      </c>
      <c r="H3192" s="3">
        <v>32448</v>
      </c>
      <c r="I3192" s="2">
        <v>1988</v>
      </c>
      <c r="J3192" s="2">
        <v>2005</v>
      </c>
      <c r="K3192" s="3">
        <v>43677</v>
      </c>
      <c r="L3192" s="2">
        <v>0</v>
      </c>
      <c r="M3192" s="2" t="s">
        <v>28</v>
      </c>
      <c r="N3192" s="2">
        <v>53</v>
      </c>
      <c r="O3192" s="2">
        <v>22.31</v>
      </c>
      <c r="P3192" s="2">
        <v>53.05</v>
      </c>
      <c r="Q3192" s="2">
        <v>79.38</v>
      </c>
      <c r="R3192" s="2">
        <v>190.5</v>
      </c>
      <c r="S3192" s="2">
        <v>190.5</v>
      </c>
      <c r="T3192" s="2">
        <v>21.87</v>
      </c>
      <c r="U3192" s="2">
        <v>1094</v>
      </c>
      <c r="V3192" s="2" t="s">
        <v>28</v>
      </c>
      <c r="X3192" s="2"/>
      <c r="Y3192" s="2"/>
    </row>
    <row r="3193" spans="1:26" x14ac:dyDescent="0.25">
      <c r="A3193">
        <v>3192</v>
      </c>
      <c r="B3193" t="s">
        <v>3205</v>
      </c>
      <c r="C3193" s="1">
        <v>22502</v>
      </c>
      <c r="D3193" t="s">
        <v>23</v>
      </c>
      <c r="E3193" s="2" t="s">
        <v>1363</v>
      </c>
      <c r="F3193" s="2" t="s">
        <v>34</v>
      </c>
      <c r="G3193" s="2" t="s">
        <v>26</v>
      </c>
      <c r="H3193" s="3">
        <v>30621</v>
      </c>
      <c r="I3193" s="2">
        <v>1983</v>
      </c>
      <c r="J3193" s="2">
        <v>1985</v>
      </c>
      <c r="K3193" s="3">
        <v>43677</v>
      </c>
      <c r="L3193" s="2">
        <v>0</v>
      </c>
      <c r="M3193" s="2" t="s">
        <v>28</v>
      </c>
      <c r="N3193" s="2">
        <v>57</v>
      </c>
      <c r="O3193" s="2">
        <v>22.23</v>
      </c>
      <c r="P3193" s="2">
        <v>57.97</v>
      </c>
      <c r="Q3193" s="2">
        <v>86.18</v>
      </c>
      <c r="R3193" s="2">
        <v>190.5</v>
      </c>
      <c r="S3193" s="2">
        <v>190.5</v>
      </c>
      <c r="T3193" s="2">
        <v>23.75</v>
      </c>
      <c r="U3193" s="2">
        <v>46</v>
      </c>
      <c r="V3193" s="2" t="s">
        <v>28</v>
      </c>
      <c r="X3193" s="2"/>
      <c r="Y3193" s="2"/>
    </row>
    <row r="3194" spans="1:26" x14ac:dyDescent="0.25">
      <c r="A3194">
        <v>3193</v>
      </c>
      <c r="B3194" t="s">
        <v>3206</v>
      </c>
      <c r="C3194" s="1">
        <v>24748</v>
      </c>
      <c r="D3194" t="s">
        <v>23</v>
      </c>
      <c r="E3194" s="2" t="s">
        <v>1363</v>
      </c>
      <c r="F3194" s="2" t="s">
        <v>34</v>
      </c>
      <c r="G3194" s="2" t="s">
        <v>26</v>
      </c>
      <c r="H3194" s="3">
        <v>32813</v>
      </c>
      <c r="I3194" s="2">
        <v>1989</v>
      </c>
      <c r="J3194" s="2">
        <v>1990</v>
      </c>
      <c r="K3194" s="3">
        <v>35980</v>
      </c>
      <c r="L3194" s="2">
        <v>1</v>
      </c>
      <c r="M3194" s="2" t="s">
        <v>27</v>
      </c>
      <c r="N3194" s="2">
        <v>30</v>
      </c>
      <c r="O3194" s="2">
        <v>22.08</v>
      </c>
      <c r="P3194" s="2">
        <v>30.75</v>
      </c>
      <c r="Q3194" s="2">
        <v>86.18</v>
      </c>
      <c r="R3194" s="2">
        <v>190.5</v>
      </c>
      <c r="S3194" s="2">
        <v>190.5</v>
      </c>
      <c r="T3194" s="2">
        <v>23.75</v>
      </c>
      <c r="U3194" s="2">
        <v>17</v>
      </c>
      <c r="V3194" s="2" t="s">
        <v>28</v>
      </c>
      <c r="W3194" s="2" t="s">
        <v>4402</v>
      </c>
      <c r="X3194" s="2" t="s">
        <v>4746</v>
      </c>
      <c r="Y3194" s="2" t="s">
        <v>4747</v>
      </c>
      <c r="Z3194" s="2" t="s">
        <v>4902</v>
      </c>
    </row>
    <row r="3195" spans="1:26" x14ac:dyDescent="0.25">
      <c r="A3195">
        <v>3194</v>
      </c>
      <c r="B3195" t="s">
        <v>3207</v>
      </c>
      <c r="C3195" s="1">
        <v>32975</v>
      </c>
      <c r="D3195" t="s">
        <v>23</v>
      </c>
      <c r="E3195" s="2" t="s">
        <v>1363</v>
      </c>
      <c r="F3195" s="2" t="s">
        <v>34</v>
      </c>
      <c r="G3195" s="2" t="s">
        <v>26</v>
      </c>
      <c r="H3195" s="3">
        <v>41214</v>
      </c>
      <c r="I3195" s="2">
        <v>2012</v>
      </c>
      <c r="J3195" s="2">
        <v>2014</v>
      </c>
      <c r="K3195" s="3">
        <v>43677</v>
      </c>
      <c r="L3195" s="2">
        <v>0</v>
      </c>
      <c r="M3195" s="2" t="s">
        <v>28</v>
      </c>
      <c r="N3195" s="2">
        <v>29</v>
      </c>
      <c r="O3195" s="2">
        <v>22.56</v>
      </c>
      <c r="P3195" s="2">
        <v>29.3</v>
      </c>
      <c r="Q3195" s="2">
        <v>83.91</v>
      </c>
      <c r="R3195" s="2">
        <v>190.5</v>
      </c>
      <c r="S3195" s="2">
        <v>190.5</v>
      </c>
      <c r="T3195" s="2">
        <v>23.12</v>
      </c>
      <c r="U3195" s="2">
        <v>61</v>
      </c>
      <c r="V3195" s="2" t="s">
        <v>28</v>
      </c>
      <c r="X3195" s="2"/>
      <c r="Y3195" s="2"/>
    </row>
    <row r="3196" spans="1:26" x14ac:dyDescent="0.25">
      <c r="A3196">
        <v>3195</v>
      </c>
      <c r="B3196" t="s">
        <v>3208</v>
      </c>
      <c r="C3196" s="1">
        <v>25479</v>
      </c>
      <c r="D3196" t="s">
        <v>23</v>
      </c>
      <c r="E3196" s="2" t="s">
        <v>1363</v>
      </c>
      <c r="F3196" s="2" t="s">
        <v>34</v>
      </c>
      <c r="G3196" s="2" t="s">
        <v>26</v>
      </c>
      <c r="H3196" s="3">
        <v>33543</v>
      </c>
      <c r="I3196" s="2">
        <v>1991</v>
      </c>
      <c r="J3196" s="2">
        <v>1992</v>
      </c>
      <c r="K3196" s="3">
        <v>43677</v>
      </c>
      <c r="L3196" s="2">
        <v>0</v>
      </c>
      <c r="M3196" s="2" t="s">
        <v>28</v>
      </c>
      <c r="N3196" s="2">
        <v>49</v>
      </c>
      <c r="O3196" s="2">
        <v>22.08</v>
      </c>
      <c r="P3196" s="2">
        <v>49.82</v>
      </c>
      <c r="Q3196" s="2">
        <v>79.38</v>
      </c>
      <c r="R3196" s="2">
        <v>190.5</v>
      </c>
      <c r="S3196" s="2">
        <v>190.5</v>
      </c>
      <c r="T3196" s="2">
        <v>21.87</v>
      </c>
      <c r="U3196" s="2">
        <v>36</v>
      </c>
      <c r="V3196" s="2" t="s">
        <v>28</v>
      </c>
      <c r="X3196" s="2"/>
      <c r="Y3196" s="2"/>
    </row>
    <row r="3197" spans="1:26" x14ac:dyDescent="0.25">
      <c r="A3197">
        <v>3196</v>
      </c>
      <c r="B3197" t="s">
        <v>3209</v>
      </c>
      <c r="C3197" s="1">
        <v>22208</v>
      </c>
      <c r="D3197" t="s">
        <v>23</v>
      </c>
      <c r="E3197" s="2" t="s">
        <v>1363</v>
      </c>
      <c r="F3197" s="2" t="s">
        <v>34</v>
      </c>
      <c r="G3197" s="2" t="s">
        <v>26</v>
      </c>
      <c r="H3197" s="3">
        <v>30621</v>
      </c>
      <c r="I3197" s="2">
        <v>1983</v>
      </c>
      <c r="J3197" s="2">
        <v>1991</v>
      </c>
      <c r="K3197" s="3">
        <v>43677</v>
      </c>
      <c r="L3197" s="2">
        <v>0</v>
      </c>
      <c r="M3197" s="2" t="s">
        <v>28</v>
      </c>
      <c r="N3197" s="2">
        <v>58</v>
      </c>
      <c r="O3197" s="2">
        <v>23.03</v>
      </c>
      <c r="P3197" s="2">
        <v>58.78</v>
      </c>
      <c r="Q3197" s="2">
        <v>86.18</v>
      </c>
      <c r="R3197" s="2">
        <v>190.5</v>
      </c>
      <c r="S3197" s="2">
        <v>190.5</v>
      </c>
      <c r="T3197" s="2">
        <v>23.75</v>
      </c>
      <c r="U3197" s="2">
        <v>161</v>
      </c>
      <c r="V3197" s="2" t="s">
        <v>28</v>
      </c>
      <c r="X3197" s="2"/>
      <c r="Y3197" s="2"/>
    </row>
    <row r="3198" spans="1:26" x14ac:dyDescent="0.25">
      <c r="A3198">
        <v>3197</v>
      </c>
      <c r="B3198" t="s">
        <v>3210</v>
      </c>
      <c r="C3198" s="1">
        <v>28549</v>
      </c>
      <c r="D3198" t="s">
        <v>23</v>
      </c>
      <c r="E3198" s="2" t="s">
        <v>1363</v>
      </c>
      <c r="F3198" s="2" t="s">
        <v>34</v>
      </c>
      <c r="G3198" s="2" t="s">
        <v>26</v>
      </c>
      <c r="H3198" s="3">
        <v>37196</v>
      </c>
      <c r="I3198" s="2">
        <v>2001</v>
      </c>
      <c r="J3198" s="2">
        <v>2014</v>
      </c>
      <c r="K3198" s="3">
        <v>43677</v>
      </c>
      <c r="L3198" s="2">
        <v>0</v>
      </c>
      <c r="M3198" s="2" t="s">
        <v>28</v>
      </c>
      <c r="N3198" s="2">
        <v>41</v>
      </c>
      <c r="O3198" s="2">
        <v>23.67</v>
      </c>
      <c r="P3198" s="2">
        <v>41.42</v>
      </c>
      <c r="Q3198" s="2">
        <v>88.45</v>
      </c>
      <c r="R3198" s="2">
        <v>190.5</v>
      </c>
      <c r="S3198" s="2">
        <v>190.5</v>
      </c>
      <c r="T3198" s="2">
        <v>24.37</v>
      </c>
      <c r="U3198" s="2">
        <v>547</v>
      </c>
      <c r="V3198" s="2" t="s">
        <v>28</v>
      </c>
      <c r="X3198" s="2"/>
      <c r="Y3198" s="2"/>
    </row>
    <row r="3199" spans="1:26" x14ac:dyDescent="0.25">
      <c r="A3199">
        <v>3198</v>
      </c>
      <c r="B3199" t="s">
        <v>3211</v>
      </c>
      <c r="C3199" s="1">
        <v>21147</v>
      </c>
      <c r="D3199" t="s">
        <v>23</v>
      </c>
      <c r="E3199" s="2" t="s">
        <v>1363</v>
      </c>
      <c r="F3199" s="2" t="s">
        <v>34</v>
      </c>
      <c r="G3199" s="2" t="s">
        <v>26</v>
      </c>
      <c r="H3199" s="3">
        <v>29526</v>
      </c>
      <c r="I3199" s="2">
        <v>1980</v>
      </c>
      <c r="J3199" s="2">
        <v>1988</v>
      </c>
      <c r="K3199" s="3">
        <v>43677</v>
      </c>
      <c r="L3199" s="2">
        <v>0</v>
      </c>
      <c r="M3199" s="2" t="s">
        <v>28</v>
      </c>
      <c r="N3199" s="2">
        <v>61</v>
      </c>
      <c r="O3199" s="2">
        <v>22.94</v>
      </c>
      <c r="P3199" s="2">
        <v>61.68</v>
      </c>
      <c r="Q3199" s="2">
        <v>80.739999999999995</v>
      </c>
      <c r="R3199" s="2">
        <v>190.5</v>
      </c>
      <c r="S3199" s="2">
        <v>190.5</v>
      </c>
      <c r="T3199" s="2">
        <v>22.25</v>
      </c>
      <c r="U3199" s="2">
        <v>468</v>
      </c>
      <c r="V3199" s="2" t="s">
        <v>28</v>
      </c>
      <c r="X3199" s="2"/>
      <c r="Y3199" s="2"/>
    </row>
    <row r="3200" spans="1:26" x14ac:dyDescent="0.25">
      <c r="A3200">
        <v>3199</v>
      </c>
      <c r="B3200" t="s">
        <v>3212</v>
      </c>
      <c r="C3200" s="1">
        <v>20443</v>
      </c>
      <c r="D3200" t="s">
        <v>23</v>
      </c>
      <c r="E3200" s="2" t="s">
        <v>1363</v>
      </c>
      <c r="F3200" s="2" t="s">
        <v>34</v>
      </c>
      <c r="G3200" s="2" t="s">
        <v>43</v>
      </c>
      <c r="H3200" s="3">
        <v>28795</v>
      </c>
      <c r="I3200" s="2">
        <v>1978</v>
      </c>
      <c r="J3200" s="2">
        <v>1982</v>
      </c>
      <c r="K3200" s="3">
        <v>43677</v>
      </c>
      <c r="L3200" s="2">
        <v>0</v>
      </c>
      <c r="M3200" s="2" t="s">
        <v>28</v>
      </c>
      <c r="N3200" s="2">
        <v>63</v>
      </c>
      <c r="O3200" s="2">
        <v>22.87</v>
      </c>
      <c r="P3200" s="2">
        <v>63.61</v>
      </c>
      <c r="Q3200" s="2">
        <v>79.38</v>
      </c>
      <c r="R3200" s="2">
        <v>190.5</v>
      </c>
      <c r="S3200" s="2">
        <v>190.5</v>
      </c>
      <c r="T3200" s="2">
        <v>21.87</v>
      </c>
      <c r="U3200" s="2">
        <v>154</v>
      </c>
      <c r="V3200" s="2" t="s">
        <v>28</v>
      </c>
      <c r="X3200" s="2"/>
      <c r="Y3200" s="2"/>
    </row>
    <row r="3201" spans="1:26" x14ac:dyDescent="0.25">
      <c r="A3201">
        <v>3200</v>
      </c>
      <c r="B3201" t="s">
        <v>3213</v>
      </c>
      <c r="C3201" s="1">
        <v>30137</v>
      </c>
      <c r="D3201" t="s">
        <v>23</v>
      </c>
      <c r="E3201" s="2" t="s">
        <v>1363</v>
      </c>
      <c r="F3201" s="2" t="s">
        <v>25</v>
      </c>
      <c r="G3201" s="2" t="s">
        <v>30</v>
      </c>
      <c r="H3201" s="3">
        <v>38292</v>
      </c>
      <c r="I3201" s="2">
        <v>2004</v>
      </c>
      <c r="J3201" s="2">
        <v>2017</v>
      </c>
      <c r="K3201" s="3">
        <v>43677</v>
      </c>
      <c r="L3201" s="2">
        <v>0</v>
      </c>
      <c r="M3201" s="2" t="s">
        <v>28</v>
      </c>
      <c r="N3201" s="2">
        <v>37</v>
      </c>
      <c r="O3201" s="2">
        <v>22.33</v>
      </c>
      <c r="P3201" s="2">
        <v>37.07</v>
      </c>
      <c r="Q3201" s="2">
        <v>92.99</v>
      </c>
      <c r="R3201" s="2">
        <v>190.5</v>
      </c>
      <c r="S3201" s="2">
        <v>190.5</v>
      </c>
      <c r="T3201" s="2">
        <v>25.62</v>
      </c>
      <c r="U3201" s="2">
        <v>734</v>
      </c>
      <c r="V3201" s="2" t="s">
        <v>27</v>
      </c>
      <c r="X3201" s="2"/>
      <c r="Y3201" s="2"/>
    </row>
    <row r="3202" spans="1:26" x14ac:dyDescent="0.25">
      <c r="A3202">
        <v>3201</v>
      </c>
      <c r="B3202" t="s">
        <v>3214</v>
      </c>
      <c r="C3202" s="1">
        <v>32221</v>
      </c>
      <c r="D3202" t="s">
        <v>23</v>
      </c>
      <c r="E3202" s="2" t="s">
        <v>1363</v>
      </c>
      <c r="F3202" s="2" t="s">
        <v>34</v>
      </c>
      <c r="G3202" s="2" t="s">
        <v>26</v>
      </c>
      <c r="H3202" s="3">
        <v>40483</v>
      </c>
      <c r="I3202" s="2">
        <v>2010</v>
      </c>
      <c r="J3202" s="2">
        <v>2012</v>
      </c>
      <c r="K3202" s="3">
        <v>43677</v>
      </c>
      <c r="L3202" s="2">
        <v>0</v>
      </c>
      <c r="M3202" s="2" t="s">
        <v>28</v>
      </c>
      <c r="N3202" s="2">
        <v>31</v>
      </c>
      <c r="O3202" s="2">
        <v>22.62</v>
      </c>
      <c r="P3202" s="2">
        <v>31.36</v>
      </c>
      <c r="Q3202" s="2">
        <v>92.99</v>
      </c>
      <c r="R3202" s="2">
        <v>190.5</v>
      </c>
      <c r="S3202" s="2">
        <v>190.5</v>
      </c>
      <c r="T3202" s="2">
        <v>25.62</v>
      </c>
      <c r="U3202" s="2">
        <v>60</v>
      </c>
      <c r="V3202" s="2" t="s">
        <v>28</v>
      </c>
      <c r="X3202" s="2"/>
      <c r="Y3202" s="2"/>
    </row>
    <row r="3203" spans="1:26" x14ac:dyDescent="0.25">
      <c r="A3203">
        <v>3202</v>
      </c>
      <c r="B3203" t="s">
        <v>3215</v>
      </c>
      <c r="C3203" s="1">
        <v>17809</v>
      </c>
      <c r="D3203" t="s">
        <v>23</v>
      </c>
      <c r="E3203" s="2" t="s">
        <v>1363</v>
      </c>
      <c r="F3203" s="2" t="s">
        <v>34</v>
      </c>
      <c r="G3203" s="2" t="s">
        <v>30</v>
      </c>
      <c r="H3203" s="3">
        <v>25873</v>
      </c>
      <c r="I3203" s="2">
        <v>1970</v>
      </c>
      <c r="J3203" s="2">
        <v>1972</v>
      </c>
      <c r="K3203" s="3">
        <v>43677</v>
      </c>
      <c r="L3203" s="2">
        <v>0</v>
      </c>
      <c r="M3203" s="2" t="s">
        <v>28</v>
      </c>
      <c r="N3203" s="2">
        <v>70</v>
      </c>
      <c r="O3203" s="2">
        <v>22.08</v>
      </c>
      <c r="P3203" s="2">
        <v>70.819999999999993</v>
      </c>
      <c r="Q3203" s="2">
        <v>83.91</v>
      </c>
      <c r="R3203" s="2">
        <v>190.5</v>
      </c>
      <c r="S3203" s="2">
        <v>190.5</v>
      </c>
      <c r="T3203" s="2">
        <v>23.12</v>
      </c>
      <c r="U3203" s="2">
        <v>100</v>
      </c>
      <c r="V3203" s="2" t="s">
        <v>28</v>
      </c>
      <c r="X3203" s="2"/>
      <c r="Y3203" s="2"/>
    </row>
    <row r="3204" spans="1:26" x14ac:dyDescent="0.25">
      <c r="A3204">
        <v>3203</v>
      </c>
      <c r="B3204" t="s">
        <v>3216</v>
      </c>
      <c r="C3204" s="1">
        <v>8337</v>
      </c>
      <c r="D3204" t="s">
        <v>23</v>
      </c>
      <c r="E3204" s="2" t="s">
        <v>772</v>
      </c>
      <c r="F3204" s="2" t="s">
        <v>34</v>
      </c>
      <c r="G3204" s="2" t="s">
        <v>30</v>
      </c>
      <c r="H3204" s="3">
        <v>17107</v>
      </c>
      <c r="I3204" s="2">
        <v>1946</v>
      </c>
      <c r="J3204" s="2">
        <v>1950</v>
      </c>
      <c r="K3204" s="3">
        <v>39316</v>
      </c>
      <c r="L3204" s="2">
        <v>1</v>
      </c>
      <c r="M3204" s="2" t="s">
        <v>27</v>
      </c>
      <c r="N3204" s="2">
        <v>84</v>
      </c>
      <c r="O3204" s="2">
        <v>24.01</v>
      </c>
      <c r="P3204" s="2">
        <v>84.82</v>
      </c>
      <c r="Q3204" s="2">
        <v>83.91</v>
      </c>
      <c r="R3204" s="2">
        <v>190.5</v>
      </c>
      <c r="S3204" s="2">
        <v>190.5</v>
      </c>
      <c r="T3204" s="2">
        <v>23.12</v>
      </c>
      <c r="U3204" s="2">
        <v>175</v>
      </c>
      <c r="V3204" s="2" t="s">
        <v>28</v>
      </c>
      <c r="X3204" s="2" t="s">
        <v>4748</v>
      </c>
      <c r="Y3204" s="2" t="s">
        <v>4749</v>
      </c>
      <c r="Z3204" s="2" t="s">
        <v>4901</v>
      </c>
    </row>
    <row r="3205" spans="1:26" x14ac:dyDescent="0.25">
      <c r="A3205">
        <v>3204</v>
      </c>
      <c r="B3205" t="s">
        <v>3217</v>
      </c>
      <c r="C3205" s="1">
        <v>8457</v>
      </c>
      <c r="D3205" t="s">
        <v>23</v>
      </c>
      <c r="E3205" s="2" t="s">
        <v>772</v>
      </c>
      <c r="F3205" s="2" t="s">
        <v>34</v>
      </c>
      <c r="G3205" s="2" t="s">
        <v>30</v>
      </c>
      <c r="H3205" s="3">
        <v>17472</v>
      </c>
      <c r="I3205" s="2">
        <v>1947</v>
      </c>
      <c r="J3205" s="2">
        <v>1952</v>
      </c>
      <c r="K3205" s="3">
        <v>40955</v>
      </c>
      <c r="L3205" s="2">
        <v>1</v>
      </c>
      <c r="M3205" s="2" t="s">
        <v>27</v>
      </c>
      <c r="N3205" s="2">
        <v>88</v>
      </c>
      <c r="O3205" s="2">
        <v>24.68</v>
      </c>
      <c r="P3205" s="2">
        <v>88.97</v>
      </c>
      <c r="Q3205" s="2">
        <v>88.45</v>
      </c>
      <c r="R3205" s="2">
        <v>190.5</v>
      </c>
      <c r="S3205" s="2">
        <v>190.5</v>
      </c>
      <c r="T3205" s="2">
        <v>24.37</v>
      </c>
      <c r="U3205" s="2">
        <v>175</v>
      </c>
      <c r="V3205" s="2" t="s">
        <v>28</v>
      </c>
      <c r="W3205" s="2" t="s">
        <v>4399</v>
      </c>
      <c r="X3205" s="2" t="s">
        <v>4750</v>
      </c>
      <c r="Y3205" s="2" t="s">
        <v>4401</v>
      </c>
      <c r="Z3205" s="2" t="s">
        <v>4469</v>
      </c>
    </row>
    <row r="3206" spans="1:26" x14ac:dyDescent="0.25">
      <c r="A3206">
        <v>3205</v>
      </c>
      <c r="B3206" t="s">
        <v>3218</v>
      </c>
      <c r="C3206" s="1">
        <v>10483</v>
      </c>
      <c r="D3206" t="s">
        <v>23</v>
      </c>
      <c r="E3206" s="2" t="s">
        <v>280</v>
      </c>
      <c r="F3206" s="2" t="s">
        <v>25</v>
      </c>
      <c r="G3206" s="2" t="s">
        <v>30</v>
      </c>
      <c r="H3206" s="3">
        <v>18203</v>
      </c>
      <c r="I3206" s="2">
        <v>1949</v>
      </c>
      <c r="J3206" s="2">
        <v>1956</v>
      </c>
      <c r="K3206" s="3">
        <v>41951</v>
      </c>
      <c r="L3206" s="2">
        <v>1</v>
      </c>
      <c r="M3206" s="2" t="s">
        <v>27</v>
      </c>
      <c r="N3206" s="2">
        <v>86</v>
      </c>
      <c r="O3206" s="2">
        <v>21.14</v>
      </c>
      <c r="P3206" s="2">
        <v>86.15</v>
      </c>
      <c r="Q3206" s="2">
        <v>88.45</v>
      </c>
      <c r="R3206" s="2">
        <v>190.5</v>
      </c>
      <c r="S3206" s="2">
        <v>190.5</v>
      </c>
      <c r="T3206" s="2">
        <v>24.37</v>
      </c>
      <c r="U3206" s="2">
        <v>224</v>
      </c>
      <c r="V3206" s="2" t="s">
        <v>28</v>
      </c>
      <c r="X3206" s="2" t="s">
        <v>4670</v>
      </c>
      <c r="Y3206" s="2" t="s">
        <v>4751</v>
      </c>
      <c r="Z3206" s="2" t="s">
        <v>4901</v>
      </c>
    </row>
    <row r="3207" spans="1:26" x14ac:dyDescent="0.25">
      <c r="A3207">
        <v>3206</v>
      </c>
      <c r="B3207" t="s">
        <v>3219</v>
      </c>
      <c r="C3207" s="1">
        <v>20100</v>
      </c>
      <c r="D3207" t="s">
        <v>23</v>
      </c>
      <c r="E3207" s="2" t="s">
        <v>1363</v>
      </c>
      <c r="F3207" s="2" t="s">
        <v>34</v>
      </c>
      <c r="G3207" s="2" t="s">
        <v>26</v>
      </c>
      <c r="H3207" s="3">
        <v>28795</v>
      </c>
      <c r="I3207" s="2">
        <v>1978</v>
      </c>
      <c r="J3207" s="2">
        <v>1980</v>
      </c>
      <c r="K3207" s="3">
        <v>43677</v>
      </c>
      <c r="L3207" s="2">
        <v>0</v>
      </c>
      <c r="M3207" s="2" t="s">
        <v>28</v>
      </c>
      <c r="N3207" s="2">
        <v>64</v>
      </c>
      <c r="O3207" s="2">
        <v>23.81</v>
      </c>
      <c r="P3207" s="2">
        <v>64.55</v>
      </c>
      <c r="Q3207" s="2">
        <v>79.38</v>
      </c>
      <c r="R3207" s="2">
        <v>190.5</v>
      </c>
      <c r="S3207" s="2">
        <v>190.5</v>
      </c>
      <c r="T3207" s="2">
        <v>21.87</v>
      </c>
      <c r="U3207" s="2">
        <v>81</v>
      </c>
      <c r="V3207" s="2" t="s">
        <v>28</v>
      </c>
      <c r="X3207" s="2"/>
      <c r="Y3207" s="2"/>
    </row>
    <row r="3208" spans="1:26" x14ac:dyDescent="0.25">
      <c r="A3208">
        <v>3207</v>
      </c>
      <c r="B3208" t="s">
        <v>3220</v>
      </c>
      <c r="C3208" s="1">
        <v>13622</v>
      </c>
      <c r="D3208" t="s">
        <v>23</v>
      </c>
      <c r="E3208" s="2" t="s">
        <v>169</v>
      </c>
      <c r="F3208" s="2" t="s">
        <v>34</v>
      </c>
      <c r="G3208" s="2" t="s">
        <v>26</v>
      </c>
      <c r="H3208" s="3">
        <v>22586</v>
      </c>
      <c r="I3208" s="2">
        <v>1961</v>
      </c>
      <c r="J3208" s="2">
        <v>1962</v>
      </c>
      <c r="K3208" s="3">
        <v>37049</v>
      </c>
      <c r="L3208" s="2">
        <v>1</v>
      </c>
      <c r="M3208" s="2" t="s">
        <v>27</v>
      </c>
      <c r="N3208" s="2">
        <v>64</v>
      </c>
      <c r="O3208" s="2">
        <v>24.54</v>
      </c>
      <c r="P3208" s="2">
        <v>64.14</v>
      </c>
      <c r="Q3208" s="2">
        <v>95.25</v>
      </c>
      <c r="R3208" s="2">
        <v>190.5</v>
      </c>
      <c r="S3208" s="2">
        <v>190.5</v>
      </c>
      <c r="T3208" s="2">
        <v>26.25</v>
      </c>
      <c r="U3208" s="2">
        <v>65</v>
      </c>
      <c r="V3208" s="2" t="s">
        <v>28</v>
      </c>
      <c r="W3208" s="2" t="s">
        <v>4399</v>
      </c>
      <c r="X3208" s="2" t="s">
        <v>4752</v>
      </c>
      <c r="Y3208" s="2" t="s">
        <v>4386</v>
      </c>
      <c r="Z3208" s="2" t="s">
        <v>4896</v>
      </c>
    </row>
    <row r="3209" spans="1:26" x14ac:dyDescent="0.25">
      <c r="A3209">
        <v>3208</v>
      </c>
      <c r="B3209" t="s">
        <v>3221</v>
      </c>
      <c r="C3209" s="1">
        <v>16170</v>
      </c>
      <c r="D3209" t="s">
        <v>23</v>
      </c>
      <c r="E3209" s="2" t="s">
        <v>1363</v>
      </c>
      <c r="F3209" s="2" t="s">
        <v>34</v>
      </c>
      <c r="G3209" s="2" t="s">
        <v>26</v>
      </c>
      <c r="H3209" s="3">
        <v>24777</v>
      </c>
      <c r="I3209" s="2">
        <v>1967</v>
      </c>
      <c r="J3209" s="2">
        <v>1976</v>
      </c>
      <c r="K3209" s="3">
        <v>39265</v>
      </c>
      <c r="L3209" s="2">
        <v>1</v>
      </c>
      <c r="M3209" s="2" t="s">
        <v>27</v>
      </c>
      <c r="N3209" s="2">
        <v>63</v>
      </c>
      <c r="O3209" s="2">
        <v>23.56</v>
      </c>
      <c r="P3209" s="2">
        <v>63.23</v>
      </c>
      <c r="Q3209" s="2">
        <v>88.45</v>
      </c>
      <c r="R3209" s="2">
        <v>190.5</v>
      </c>
      <c r="S3209" s="2">
        <v>190.5</v>
      </c>
      <c r="T3209" s="2">
        <v>24.37</v>
      </c>
      <c r="U3209" s="2">
        <v>698</v>
      </c>
      <c r="V3209" s="2" t="s">
        <v>28</v>
      </c>
      <c r="W3209" s="2" t="s">
        <v>4395</v>
      </c>
      <c r="X3209" s="2" t="s">
        <v>4512</v>
      </c>
      <c r="Y3209" s="2" t="s">
        <v>4451</v>
      </c>
      <c r="Z3209" s="2" t="s">
        <v>4435</v>
      </c>
    </row>
    <row r="3210" spans="1:26" x14ac:dyDescent="0.25">
      <c r="A3210">
        <v>3209</v>
      </c>
      <c r="B3210" t="s">
        <v>3222</v>
      </c>
      <c r="C3210" s="1">
        <v>20534</v>
      </c>
      <c r="D3210" t="s">
        <v>23</v>
      </c>
      <c r="E3210" s="2" t="s">
        <v>1363</v>
      </c>
      <c r="F3210" s="2" t="s">
        <v>34</v>
      </c>
      <c r="G3210" s="2" t="s">
        <v>26</v>
      </c>
      <c r="H3210" s="3">
        <v>28430</v>
      </c>
      <c r="I3210" s="2">
        <v>1977</v>
      </c>
      <c r="J3210" s="2">
        <v>1978</v>
      </c>
      <c r="K3210" s="3">
        <v>43677</v>
      </c>
      <c r="L3210" s="2">
        <v>0</v>
      </c>
      <c r="M3210" s="2" t="s">
        <v>28</v>
      </c>
      <c r="N3210" s="2">
        <v>63</v>
      </c>
      <c r="O3210" s="2">
        <v>21.62</v>
      </c>
      <c r="P3210" s="2">
        <v>63.36</v>
      </c>
      <c r="Q3210" s="2">
        <v>81.650000000000006</v>
      </c>
      <c r="R3210" s="2">
        <v>190.5</v>
      </c>
      <c r="S3210" s="2">
        <v>190.5</v>
      </c>
      <c r="T3210" s="2">
        <v>22.5</v>
      </c>
      <c r="U3210" s="2">
        <v>40</v>
      </c>
      <c r="V3210" s="2" t="s">
        <v>28</v>
      </c>
      <c r="X3210" s="2"/>
      <c r="Y3210" s="2"/>
    </row>
    <row r="3211" spans="1:26" x14ac:dyDescent="0.25">
      <c r="A3211">
        <v>3210</v>
      </c>
      <c r="B3211" t="s">
        <v>3223</v>
      </c>
      <c r="C3211" s="1">
        <v>17355</v>
      </c>
      <c r="D3211" t="s">
        <v>23</v>
      </c>
      <c r="E3211" s="2" t="s">
        <v>772</v>
      </c>
      <c r="F3211" s="2" t="s">
        <v>34</v>
      </c>
      <c r="G3211" s="2" t="s">
        <v>26</v>
      </c>
      <c r="H3211" s="3">
        <v>25508</v>
      </c>
      <c r="I3211" s="2">
        <v>1969</v>
      </c>
      <c r="J3211" s="2">
        <v>1974</v>
      </c>
      <c r="K3211" s="3">
        <v>43677</v>
      </c>
      <c r="L3211" s="2">
        <v>0</v>
      </c>
      <c r="M3211" s="2" t="s">
        <v>28</v>
      </c>
      <c r="N3211" s="2">
        <v>72</v>
      </c>
      <c r="O3211" s="2">
        <v>22.32</v>
      </c>
      <c r="P3211" s="2">
        <v>72.069999999999993</v>
      </c>
      <c r="Q3211" s="2">
        <v>81.650000000000006</v>
      </c>
      <c r="R3211" s="2">
        <v>190.5</v>
      </c>
      <c r="S3211" s="2">
        <v>190.5</v>
      </c>
      <c r="T3211" s="2">
        <v>22.5</v>
      </c>
      <c r="U3211" s="2">
        <v>303</v>
      </c>
      <c r="V3211" s="2" t="s">
        <v>28</v>
      </c>
      <c r="X3211" s="2"/>
      <c r="Y3211" s="2"/>
    </row>
    <row r="3212" spans="1:26" x14ac:dyDescent="0.25">
      <c r="A3212">
        <v>3211</v>
      </c>
      <c r="B3212" t="s">
        <v>3224</v>
      </c>
      <c r="C3212" s="1">
        <v>32459</v>
      </c>
      <c r="D3212" t="s">
        <v>85</v>
      </c>
      <c r="E3212" s="2" t="s">
        <v>1363</v>
      </c>
      <c r="F3212" s="2" t="s">
        <v>34</v>
      </c>
      <c r="G3212" s="2" t="s">
        <v>26</v>
      </c>
      <c r="H3212" s="3">
        <v>39753</v>
      </c>
      <c r="I3212" s="2">
        <v>2008</v>
      </c>
      <c r="J3212" s="2">
        <v>2020</v>
      </c>
      <c r="K3212" s="3">
        <v>43677</v>
      </c>
      <c r="L3212" s="2">
        <v>0</v>
      </c>
      <c r="M3212" s="2" t="s">
        <v>28</v>
      </c>
      <c r="N3212" s="2">
        <v>30</v>
      </c>
      <c r="O3212" s="2">
        <v>19.97</v>
      </c>
      <c r="P3212" s="2">
        <v>30.71</v>
      </c>
      <c r="Q3212" s="2">
        <v>90.72</v>
      </c>
      <c r="R3212" s="2">
        <v>190.5</v>
      </c>
      <c r="S3212" s="2">
        <v>190.5</v>
      </c>
      <c r="T3212" s="2">
        <v>25</v>
      </c>
      <c r="U3212" s="2">
        <v>493</v>
      </c>
      <c r="V3212" s="2" t="s">
        <v>28</v>
      </c>
      <c r="X3212" s="2"/>
      <c r="Y3212" s="2"/>
    </row>
    <row r="3213" spans="1:26" x14ac:dyDescent="0.25">
      <c r="A3213">
        <v>3212</v>
      </c>
      <c r="B3213" t="s">
        <v>3225</v>
      </c>
      <c r="C3213" s="1">
        <v>22869</v>
      </c>
      <c r="D3213" t="s">
        <v>23</v>
      </c>
      <c r="E3213" s="2" t="s">
        <v>1363</v>
      </c>
      <c r="F3213" s="2" t="s">
        <v>34</v>
      </c>
      <c r="G3213" s="2" t="s">
        <v>26</v>
      </c>
      <c r="H3213" s="3">
        <v>30621</v>
      </c>
      <c r="I3213" s="2">
        <v>1983</v>
      </c>
      <c r="J3213" s="2">
        <v>1997</v>
      </c>
      <c r="K3213" s="3">
        <v>43677</v>
      </c>
      <c r="L3213" s="2">
        <v>0</v>
      </c>
      <c r="M3213" s="2" t="s">
        <v>28</v>
      </c>
      <c r="N3213" s="2">
        <v>56</v>
      </c>
      <c r="O3213" s="2">
        <v>21.22</v>
      </c>
      <c r="P3213" s="2">
        <v>56.97</v>
      </c>
      <c r="Q3213" s="2">
        <v>80.290000000000006</v>
      </c>
      <c r="R3213" s="2">
        <v>190.5</v>
      </c>
      <c r="S3213" s="2">
        <v>190.5</v>
      </c>
      <c r="T3213" s="2">
        <v>22.12</v>
      </c>
      <c r="U3213" s="2">
        <v>385</v>
      </c>
      <c r="V3213" s="2" t="s">
        <v>28</v>
      </c>
      <c r="X3213" s="2"/>
      <c r="Y3213" s="2"/>
    </row>
    <row r="3214" spans="1:26" x14ac:dyDescent="0.25">
      <c r="A3214">
        <v>3213</v>
      </c>
      <c r="B3214" t="s">
        <v>3226</v>
      </c>
      <c r="C3214" s="1">
        <v>17122</v>
      </c>
      <c r="D3214" t="s">
        <v>23</v>
      </c>
      <c r="E3214" s="2" t="s">
        <v>20</v>
      </c>
      <c r="F3214" s="2" t="s">
        <v>34</v>
      </c>
      <c r="G3214" s="2" t="s">
        <v>26</v>
      </c>
      <c r="H3214" s="3">
        <v>25508</v>
      </c>
      <c r="I3214" s="2">
        <v>1969</v>
      </c>
      <c r="J3214" s="2">
        <v>1981</v>
      </c>
      <c r="K3214" s="3">
        <v>43116</v>
      </c>
      <c r="L3214" s="2">
        <v>1</v>
      </c>
      <c r="M3214" s="2" t="s">
        <v>27</v>
      </c>
      <c r="N3214" s="2">
        <v>71</v>
      </c>
      <c r="O3214" s="2">
        <v>22.96</v>
      </c>
      <c r="P3214" s="2">
        <v>71.17</v>
      </c>
      <c r="Q3214" s="2">
        <v>86.18</v>
      </c>
      <c r="R3214" s="2">
        <v>190.5</v>
      </c>
      <c r="S3214" s="2">
        <v>190.5</v>
      </c>
      <c r="T3214" s="2">
        <v>23.75</v>
      </c>
      <c r="U3214" s="2">
        <v>837</v>
      </c>
      <c r="V3214" s="2" t="s">
        <v>28</v>
      </c>
      <c r="X3214" s="2" t="s">
        <v>4753</v>
      </c>
      <c r="Y3214" s="2" t="s">
        <v>4749</v>
      </c>
      <c r="Z3214" s="2" t="s">
        <v>4901</v>
      </c>
    </row>
    <row r="3215" spans="1:26" x14ac:dyDescent="0.25">
      <c r="A3215">
        <v>3214</v>
      </c>
      <c r="B3215" t="s">
        <v>3227</v>
      </c>
      <c r="C3215" s="1">
        <v>22878</v>
      </c>
      <c r="D3215" t="s">
        <v>23</v>
      </c>
      <c r="E3215" s="2" t="s">
        <v>1363</v>
      </c>
      <c r="F3215" s="2" t="s">
        <v>34</v>
      </c>
      <c r="G3215" s="2" t="s">
        <v>26</v>
      </c>
      <c r="H3215" s="3">
        <v>30987</v>
      </c>
      <c r="I3215" s="2">
        <v>1984</v>
      </c>
      <c r="J3215" s="2">
        <v>1986</v>
      </c>
      <c r="K3215" s="3">
        <v>43677</v>
      </c>
      <c r="L3215" s="2">
        <v>0</v>
      </c>
      <c r="M3215" s="2" t="s">
        <v>28</v>
      </c>
      <c r="N3215" s="2">
        <v>56</v>
      </c>
      <c r="O3215" s="2">
        <v>22.2</v>
      </c>
      <c r="P3215" s="2">
        <v>56.94</v>
      </c>
      <c r="Q3215" s="2">
        <v>88.45</v>
      </c>
      <c r="R3215" s="2">
        <v>190.5</v>
      </c>
      <c r="S3215" s="2">
        <v>190.5</v>
      </c>
      <c r="T3215" s="2">
        <v>24.37</v>
      </c>
      <c r="U3215" s="2">
        <v>82</v>
      </c>
      <c r="V3215" s="2" t="s">
        <v>28</v>
      </c>
      <c r="X3215" s="2"/>
      <c r="Y3215" s="2"/>
    </row>
    <row r="3216" spans="1:26" x14ac:dyDescent="0.25">
      <c r="A3216">
        <v>3215</v>
      </c>
      <c r="B3216" t="s">
        <v>3228</v>
      </c>
      <c r="C3216" s="1">
        <v>16801</v>
      </c>
      <c r="D3216" t="s">
        <v>23</v>
      </c>
      <c r="E3216" s="2" t="s">
        <v>1363</v>
      </c>
      <c r="F3216" s="2" t="s">
        <v>34</v>
      </c>
      <c r="G3216" s="2" t="s">
        <v>26</v>
      </c>
      <c r="H3216" s="3">
        <v>25508</v>
      </c>
      <c r="I3216" s="2">
        <v>1969</v>
      </c>
      <c r="J3216" s="2">
        <v>1971</v>
      </c>
      <c r="K3216" s="3">
        <v>43677</v>
      </c>
      <c r="L3216" s="2">
        <v>0</v>
      </c>
      <c r="M3216" s="2" t="s">
        <v>28</v>
      </c>
      <c r="N3216" s="2">
        <v>73</v>
      </c>
      <c r="O3216" s="2">
        <v>23.84</v>
      </c>
      <c r="P3216" s="2">
        <v>73.58</v>
      </c>
      <c r="Q3216" s="2">
        <v>79.38</v>
      </c>
      <c r="R3216" s="2">
        <v>190.5</v>
      </c>
      <c r="S3216" s="2">
        <v>190.5</v>
      </c>
      <c r="T3216" s="2">
        <v>21.87</v>
      </c>
      <c r="U3216" s="2">
        <v>128</v>
      </c>
      <c r="V3216" s="2" t="s">
        <v>28</v>
      </c>
      <c r="X3216" s="2"/>
      <c r="Y3216" s="2"/>
    </row>
    <row r="3217" spans="1:26" x14ac:dyDescent="0.25">
      <c r="A3217">
        <v>3216</v>
      </c>
      <c r="B3217" t="s">
        <v>3229</v>
      </c>
      <c r="C3217" s="1">
        <v>19724</v>
      </c>
      <c r="D3217" t="s">
        <v>23</v>
      </c>
      <c r="E3217" s="2" t="s">
        <v>1363</v>
      </c>
      <c r="F3217" s="2" t="s">
        <v>34</v>
      </c>
      <c r="G3217" s="2" t="s">
        <v>26</v>
      </c>
      <c r="H3217" s="3">
        <v>28065</v>
      </c>
      <c r="I3217" s="2">
        <v>1976</v>
      </c>
      <c r="J3217" s="2">
        <v>1977</v>
      </c>
      <c r="K3217" s="3">
        <v>43677</v>
      </c>
      <c r="L3217" s="2">
        <v>0</v>
      </c>
      <c r="M3217" s="2" t="s">
        <v>28</v>
      </c>
      <c r="N3217" s="2">
        <v>65</v>
      </c>
      <c r="O3217" s="2">
        <v>22.84</v>
      </c>
      <c r="P3217" s="2">
        <v>65.58</v>
      </c>
      <c r="Q3217" s="2">
        <v>81.650000000000006</v>
      </c>
      <c r="R3217" s="2">
        <v>190.5</v>
      </c>
      <c r="S3217" s="2">
        <v>190.5</v>
      </c>
      <c r="T3217" s="2">
        <v>22.5</v>
      </c>
      <c r="U3217" s="2">
        <v>22</v>
      </c>
      <c r="V3217" s="2" t="s">
        <v>28</v>
      </c>
      <c r="X3217" s="2"/>
      <c r="Y3217" s="2"/>
    </row>
    <row r="3218" spans="1:26" x14ac:dyDescent="0.25">
      <c r="A3218">
        <v>3217</v>
      </c>
      <c r="B3218" t="s">
        <v>3230</v>
      </c>
      <c r="C3218" s="1">
        <v>16542</v>
      </c>
      <c r="D3218" t="s">
        <v>23</v>
      </c>
      <c r="E3218" s="2" t="s">
        <v>1363</v>
      </c>
      <c r="F3218" s="2" t="s">
        <v>34</v>
      </c>
      <c r="G3218" s="2" t="s">
        <v>30</v>
      </c>
      <c r="H3218" s="3">
        <v>25143</v>
      </c>
      <c r="I3218" s="2">
        <v>1968</v>
      </c>
      <c r="J3218" s="2">
        <v>1969</v>
      </c>
      <c r="K3218" s="3">
        <v>43677</v>
      </c>
      <c r="L3218" s="2">
        <v>0</v>
      </c>
      <c r="M3218" s="2" t="s">
        <v>28</v>
      </c>
      <c r="N3218" s="2">
        <v>74</v>
      </c>
      <c r="O3218" s="2">
        <v>23.55</v>
      </c>
      <c r="P3218" s="2">
        <v>74.290000000000006</v>
      </c>
      <c r="Q3218" s="2">
        <v>81.650000000000006</v>
      </c>
      <c r="R3218" s="2">
        <v>190.5</v>
      </c>
      <c r="S3218" s="2">
        <v>190.5</v>
      </c>
      <c r="T3218" s="2">
        <v>22.5</v>
      </c>
      <c r="U3218" s="2">
        <v>3</v>
      </c>
      <c r="V3218" s="2" t="s">
        <v>28</v>
      </c>
      <c r="X3218" s="2"/>
      <c r="Y3218" s="2"/>
    </row>
    <row r="3219" spans="1:26" x14ac:dyDescent="0.25">
      <c r="A3219">
        <v>3218</v>
      </c>
      <c r="B3219" t="s">
        <v>3231</v>
      </c>
      <c r="C3219" s="1">
        <v>30859</v>
      </c>
      <c r="D3219" t="s">
        <v>23</v>
      </c>
      <c r="E3219" s="2" t="s">
        <v>1363</v>
      </c>
      <c r="F3219" s="2" t="s">
        <v>34</v>
      </c>
      <c r="G3219" s="2" t="s">
        <v>43</v>
      </c>
      <c r="H3219" s="3">
        <v>38657</v>
      </c>
      <c r="I3219" s="2">
        <v>2005</v>
      </c>
      <c r="J3219" s="2">
        <v>2017</v>
      </c>
      <c r="K3219" s="3">
        <v>43677</v>
      </c>
      <c r="L3219" s="2">
        <v>0</v>
      </c>
      <c r="M3219" s="2" t="s">
        <v>28</v>
      </c>
      <c r="N3219" s="2">
        <v>35</v>
      </c>
      <c r="O3219" s="2">
        <v>21.35</v>
      </c>
      <c r="P3219" s="2">
        <v>35.090000000000003</v>
      </c>
      <c r="Q3219" s="2">
        <v>90.72</v>
      </c>
      <c r="R3219" s="2">
        <v>190.5</v>
      </c>
      <c r="S3219" s="2">
        <v>190.5</v>
      </c>
      <c r="T3219" s="2">
        <v>25</v>
      </c>
      <c r="U3219" s="2">
        <v>700</v>
      </c>
      <c r="V3219" s="2" t="s">
        <v>28</v>
      </c>
      <c r="X3219" s="2"/>
      <c r="Y3219" s="2"/>
    </row>
    <row r="3220" spans="1:26" x14ac:dyDescent="0.25">
      <c r="A3220">
        <v>3219</v>
      </c>
      <c r="B3220" t="s">
        <v>3232</v>
      </c>
      <c r="C3220" s="1">
        <v>29276</v>
      </c>
      <c r="D3220" t="s">
        <v>23</v>
      </c>
      <c r="E3220" s="2" t="s">
        <v>1363</v>
      </c>
      <c r="F3220" s="2" t="s">
        <v>34</v>
      </c>
      <c r="G3220" s="2" t="s">
        <v>26</v>
      </c>
      <c r="H3220" s="3">
        <v>37561</v>
      </c>
      <c r="I3220" s="2">
        <v>2002</v>
      </c>
      <c r="J3220" s="2">
        <v>2005</v>
      </c>
      <c r="K3220" s="3">
        <v>43677</v>
      </c>
      <c r="L3220" s="2">
        <v>0</v>
      </c>
      <c r="M3220" s="2" t="s">
        <v>28</v>
      </c>
      <c r="N3220" s="2">
        <v>39</v>
      </c>
      <c r="O3220" s="2">
        <v>22.68</v>
      </c>
      <c r="P3220" s="2">
        <v>39.43</v>
      </c>
      <c r="Q3220" s="2">
        <v>96.16</v>
      </c>
      <c r="R3220" s="2">
        <v>190.5</v>
      </c>
      <c r="S3220" s="2">
        <v>190.5</v>
      </c>
      <c r="T3220" s="2">
        <v>26.5</v>
      </c>
      <c r="U3220" s="2">
        <v>86</v>
      </c>
      <c r="V3220" s="2" t="s">
        <v>28</v>
      </c>
      <c r="X3220" s="2"/>
      <c r="Y3220" s="2"/>
    </row>
    <row r="3221" spans="1:26" x14ac:dyDescent="0.25">
      <c r="A3221">
        <v>3220</v>
      </c>
      <c r="B3221" t="s">
        <v>1888</v>
      </c>
      <c r="C3221" s="1">
        <v>31384</v>
      </c>
      <c r="D3221" t="s">
        <v>23</v>
      </c>
      <c r="E3221" s="2" t="s">
        <v>1363</v>
      </c>
      <c r="F3221" s="2" t="s">
        <v>34</v>
      </c>
      <c r="G3221" s="2" t="s">
        <v>26</v>
      </c>
      <c r="H3221" s="3">
        <v>39022</v>
      </c>
      <c r="I3221" s="2">
        <v>2006</v>
      </c>
      <c r="J3221" s="2">
        <v>2010</v>
      </c>
      <c r="K3221" s="3">
        <v>43677</v>
      </c>
      <c r="L3221" s="2">
        <v>0</v>
      </c>
      <c r="M3221" s="2" t="s">
        <v>28</v>
      </c>
      <c r="N3221" s="2">
        <v>33</v>
      </c>
      <c r="O3221" s="2">
        <v>20.91</v>
      </c>
      <c r="P3221" s="2">
        <v>33.659999999999997</v>
      </c>
      <c r="Q3221" s="2">
        <v>92.99</v>
      </c>
      <c r="R3221" s="2">
        <v>190.5</v>
      </c>
      <c r="S3221" s="2">
        <v>190.5</v>
      </c>
      <c r="T3221" s="2">
        <v>25.62</v>
      </c>
      <c r="U3221" s="2">
        <v>203</v>
      </c>
      <c r="V3221" s="2" t="s">
        <v>27</v>
      </c>
      <c r="X3221" s="2"/>
      <c r="Y3221" s="2"/>
    </row>
    <row r="3222" spans="1:26" x14ac:dyDescent="0.25">
      <c r="A3222">
        <v>3221</v>
      </c>
      <c r="B3222" t="s">
        <v>3233</v>
      </c>
      <c r="C3222" s="1">
        <v>20011</v>
      </c>
      <c r="D3222" t="s">
        <v>23</v>
      </c>
      <c r="E3222" s="2" t="s">
        <v>1363</v>
      </c>
      <c r="F3222" s="2" t="s">
        <v>34</v>
      </c>
      <c r="G3222" s="2" t="s">
        <v>26</v>
      </c>
      <c r="H3222" s="3">
        <v>28430</v>
      </c>
      <c r="I3222" s="2">
        <v>1977</v>
      </c>
      <c r="J3222" s="2">
        <v>1987</v>
      </c>
      <c r="K3222" s="3">
        <v>41355</v>
      </c>
      <c r="L3222" s="2">
        <v>1</v>
      </c>
      <c r="M3222" s="2" t="s">
        <v>27</v>
      </c>
      <c r="N3222" s="2">
        <v>58</v>
      </c>
      <c r="O3222" s="2">
        <v>23.05</v>
      </c>
      <c r="P3222" s="2">
        <v>58.44</v>
      </c>
      <c r="Q3222" s="2">
        <v>85.27</v>
      </c>
      <c r="R3222" s="2">
        <v>190.5</v>
      </c>
      <c r="S3222" s="2">
        <v>190.5</v>
      </c>
      <c r="T3222" s="2">
        <v>23.5</v>
      </c>
      <c r="U3222" s="2">
        <v>655</v>
      </c>
      <c r="V3222" s="2" t="s">
        <v>28</v>
      </c>
      <c r="W3222" s="2" t="s">
        <v>4395</v>
      </c>
      <c r="X3222" s="2" t="s">
        <v>4754</v>
      </c>
      <c r="Y3222" s="2" t="s">
        <v>4387</v>
      </c>
      <c r="Z3222" s="2" t="s">
        <v>4896</v>
      </c>
    </row>
    <row r="3223" spans="1:26" x14ac:dyDescent="0.25">
      <c r="A3223">
        <v>3222</v>
      </c>
      <c r="B3223" t="s">
        <v>3234</v>
      </c>
      <c r="C3223" s="1">
        <v>16339</v>
      </c>
      <c r="D3223" t="s">
        <v>23</v>
      </c>
      <c r="E3223" s="2" t="s">
        <v>1363</v>
      </c>
      <c r="F3223" s="2" t="s">
        <v>34</v>
      </c>
      <c r="G3223" s="2" t="s">
        <v>26</v>
      </c>
      <c r="H3223" s="3">
        <v>25143</v>
      </c>
      <c r="I3223" s="2">
        <v>1968</v>
      </c>
      <c r="J3223" s="2">
        <v>1976</v>
      </c>
      <c r="K3223" s="3">
        <v>38081</v>
      </c>
      <c r="L3223" s="2">
        <v>1</v>
      </c>
      <c r="M3223" s="2" t="s">
        <v>27</v>
      </c>
      <c r="N3223" s="2">
        <v>59</v>
      </c>
      <c r="O3223" s="2">
        <v>24.1</v>
      </c>
      <c r="P3223" s="2">
        <v>59.53</v>
      </c>
      <c r="Q3223" s="2">
        <v>85.27</v>
      </c>
      <c r="R3223" s="2">
        <v>190.5</v>
      </c>
      <c r="S3223" s="2">
        <v>190.5</v>
      </c>
      <c r="T3223" s="2">
        <v>23.5</v>
      </c>
      <c r="U3223" s="2">
        <v>516</v>
      </c>
      <c r="V3223" s="2" t="s">
        <v>28</v>
      </c>
      <c r="W3223" s="2" t="s">
        <v>4384</v>
      </c>
      <c r="X3223" s="2" t="s">
        <v>4411</v>
      </c>
      <c r="Y3223" s="2" t="s">
        <v>4386</v>
      </c>
      <c r="Z3223" s="2" t="s">
        <v>4896</v>
      </c>
    </row>
    <row r="3224" spans="1:26" x14ac:dyDescent="0.25">
      <c r="A3224">
        <v>3223</v>
      </c>
      <c r="B3224" t="s">
        <v>1494</v>
      </c>
      <c r="C3224" s="1">
        <v>16459</v>
      </c>
      <c r="D3224" t="s">
        <v>23</v>
      </c>
      <c r="E3224" s="2" t="s">
        <v>1363</v>
      </c>
      <c r="F3224" s="2" t="s">
        <v>34</v>
      </c>
      <c r="G3224" s="2" t="s">
        <v>26</v>
      </c>
      <c r="H3224" s="3">
        <v>25143</v>
      </c>
      <c r="I3224" s="2">
        <v>1968</v>
      </c>
      <c r="J3224" s="2">
        <v>1970</v>
      </c>
      <c r="K3224" s="3">
        <v>43677</v>
      </c>
      <c r="L3224" s="2">
        <v>0</v>
      </c>
      <c r="M3224" s="2" t="s">
        <v>28</v>
      </c>
      <c r="N3224" s="2">
        <v>74</v>
      </c>
      <c r="O3224" s="2">
        <v>23.78</v>
      </c>
      <c r="P3224" s="2">
        <v>74.52</v>
      </c>
      <c r="Q3224" s="2">
        <v>81.650000000000006</v>
      </c>
      <c r="R3224" s="2">
        <v>190.5</v>
      </c>
      <c r="S3224" s="2">
        <v>190.5</v>
      </c>
      <c r="T3224" s="2">
        <v>22.5</v>
      </c>
      <c r="U3224" s="2">
        <v>66</v>
      </c>
      <c r="V3224" s="2" t="s">
        <v>28</v>
      </c>
      <c r="X3224" s="2"/>
      <c r="Y3224" s="2"/>
    </row>
    <row r="3225" spans="1:26" x14ac:dyDescent="0.25">
      <c r="A3225">
        <v>3224</v>
      </c>
      <c r="B3225" t="s">
        <v>3235</v>
      </c>
      <c r="C3225" s="1">
        <v>27176</v>
      </c>
      <c r="D3225" t="s">
        <v>23</v>
      </c>
      <c r="E3225" s="2" t="s">
        <v>772</v>
      </c>
      <c r="F3225" s="2" t="s">
        <v>34</v>
      </c>
      <c r="G3225" s="2" t="s">
        <v>26</v>
      </c>
      <c r="H3225" s="3">
        <v>36465</v>
      </c>
      <c r="I3225" s="2">
        <v>1999</v>
      </c>
      <c r="J3225" s="2">
        <v>2000</v>
      </c>
      <c r="K3225" s="3">
        <v>43677</v>
      </c>
      <c r="L3225" s="2">
        <v>0</v>
      </c>
      <c r="M3225" s="2" t="s">
        <v>28</v>
      </c>
      <c r="N3225" s="2">
        <v>45</v>
      </c>
      <c r="O3225" s="2">
        <v>25.43</v>
      </c>
      <c r="P3225" s="2">
        <v>45.18</v>
      </c>
      <c r="Q3225" s="2">
        <v>81.650000000000006</v>
      </c>
      <c r="R3225" s="2">
        <v>190.5</v>
      </c>
      <c r="S3225" s="2">
        <v>190.5</v>
      </c>
      <c r="T3225" s="2">
        <v>22.5</v>
      </c>
      <c r="U3225" s="2">
        <v>25</v>
      </c>
      <c r="V3225" s="2" t="s">
        <v>28</v>
      </c>
      <c r="X3225" s="2"/>
      <c r="Y3225" s="2"/>
    </row>
    <row r="3226" spans="1:26" x14ac:dyDescent="0.25">
      <c r="A3226">
        <v>3225</v>
      </c>
      <c r="B3226" t="s">
        <v>3236</v>
      </c>
      <c r="C3226" s="1">
        <v>18643</v>
      </c>
      <c r="D3226" t="s">
        <v>23</v>
      </c>
      <c r="E3226" s="2" t="s">
        <v>1363</v>
      </c>
      <c r="F3226" s="2" t="s">
        <v>34</v>
      </c>
      <c r="G3226" s="2" t="s">
        <v>26</v>
      </c>
      <c r="H3226" s="3">
        <v>27334</v>
      </c>
      <c r="I3226" s="2">
        <v>1974</v>
      </c>
      <c r="J3226" s="2">
        <v>1978</v>
      </c>
      <c r="K3226" s="3">
        <v>43677</v>
      </c>
      <c r="L3226" s="2">
        <v>0</v>
      </c>
      <c r="M3226" s="2" t="s">
        <v>28</v>
      </c>
      <c r="N3226" s="2">
        <v>68</v>
      </c>
      <c r="O3226" s="2">
        <v>23.79</v>
      </c>
      <c r="P3226" s="2">
        <v>68.540000000000006</v>
      </c>
      <c r="Q3226" s="2">
        <v>79.38</v>
      </c>
      <c r="R3226" s="2">
        <v>190.5</v>
      </c>
      <c r="S3226" s="2">
        <v>190.5</v>
      </c>
      <c r="T3226" s="2">
        <v>21.87</v>
      </c>
      <c r="U3226" s="2">
        <v>143</v>
      </c>
      <c r="V3226" s="2" t="s">
        <v>28</v>
      </c>
      <c r="X3226" s="2"/>
      <c r="Y3226" s="2"/>
    </row>
    <row r="3227" spans="1:26" x14ac:dyDescent="0.25">
      <c r="A3227">
        <v>3226</v>
      </c>
      <c r="B3227" t="s">
        <v>3237</v>
      </c>
      <c r="C3227" s="1">
        <v>20308</v>
      </c>
      <c r="D3227" t="s">
        <v>23</v>
      </c>
      <c r="E3227" s="2" t="s">
        <v>1363</v>
      </c>
      <c r="F3227" s="2" t="s">
        <v>34</v>
      </c>
      <c r="G3227" s="2" t="s">
        <v>26</v>
      </c>
      <c r="H3227" s="3">
        <v>29160</v>
      </c>
      <c r="I3227" s="2">
        <v>1979</v>
      </c>
      <c r="J3227" s="2">
        <v>1980</v>
      </c>
      <c r="K3227" s="3">
        <v>43677</v>
      </c>
      <c r="L3227" s="2">
        <v>0</v>
      </c>
      <c r="M3227" s="2" t="s">
        <v>28</v>
      </c>
      <c r="N3227" s="2">
        <v>63</v>
      </c>
      <c r="O3227" s="2">
        <v>24.24</v>
      </c>
      <c r="P3227" s="2">
        <v>63.98</v>
      </c>
      <c r="Q3227" s="2">
        <v>79.38</v>
      </c>
      <c r="R3227" s="2">
        <v>190.5</v>
      </c>
      <c r="S3227" s="2">
        <v>190.5</v>
      </c>
      <c r="T3227" s="2">
        <v>21.87</v>
      </c>
      <c r="U3227" s="2">
        <v>16</v>
      </c>
      <c r="V3227" s="2" t="s">
        <v>28</v>
      </c>
      <c r="X3227" s="2"/>
      <c r="Y3227" s="2"/>
    </row>
    <row r="3228" spans="1:26" x14ac:dyDescent="0.25">
      <c r="A3228">
        <v>3227</v>
      </c>
      <c r="B3228" t="s">
        <v>3238</v>
      </c>
      <c r="C3228" s="1">
        <v>23574</v>
      </c>
      <c r="D3228" t="s">
        <v>23</v>
      </c>
      <c r="E3228" s="2" t="s">
        <v>1363</v>
      </c>
      <c r="F3228" s="2" t="s">
        <v>34</v>
      </c>
      <c r="G3228" s="2" t="s">
        <v>26</v>
      </c>
      <c r="H3228" s="3">
        <v>32082</v>
      </c>
      <c r="I3228" s="2">
        <v>1987</v>
      </c>
      <c r="J3228" s="2">
        <v>1988</v>
      </c>
      <c r="K3228" s="3">
        <v>43677</v>
      </c>
      <c r="L3228" s="2">
        <v>0</v>
      </c>
      <c r="M3228" s="2" t="s">
        <v>28</v>
      </c>
      <c r="N3228" s="2">
        <v>55</v>
      </c>
      <c r="O3228" s="2">
        <v>23.29</v>
      </c>
      <c r="P3228" s="2">
        <v>55.04</v>
      </c>
      <c r="Q3228" s="2">
        <v>88.45</v>
      </c>
      <c r="R3228" s="2">
        <v>190.5</v>
      </c>
      <c r="S3228" s="2">
        <v>190.5</v>
      </c>
      <c r="T3228" s="2">
        <v>24.37</v>
      </c>
      <c r="U3228" s="2">
        <v>24</v>
      </c>
      <c r="V3228" s="2" t="s">
        <v>28</v>
      </c>
      <c r="X3228" s="2"/>
      <c r="Y3228" s="2"/>
    </row>
    <row r="3229" spans="1:26" x14ac:dyDescent="0.25">
      <c r="A3229">
        <v>3228</v>
      </c>
      <c r="B3229" t="s">
        <v>3239</v>
      </c>
      <c r="C3229" s="1">
        <v>22730</v>
      </c>
      <c r="D3229" t="s">
        <v>23</v>
      </c>
      <c r="E3229" s="2" t="s">
        <v>1363</v>
      </c>
      <c r="F3229" s="2" t="s">
        <v>34</v>
      </c>
      <c r="G3229" s="2" t="s">
        <v>26</v>
      </c>
      <c r="H3229" s="3">
        <v>30987</v>
      </c>
      <c r="I3229" s="2">
        <v>1984</v>
      </c>
      <c r="J3229" s="2">
        <v>1991</v>
      </c>
      <c r="K3229" s="3">
        <v>43677</v>
      </c>
      <c r="L3229" s="2">
        <v>0</v>
      </c>
      <c r="M3229" s="2" t="s">
        <v>28</v>
      </c>
      <c r="N3229" s="2">
        <v>57</v>
      </c>
      <c r="O3229" s="2">
        <v>22.61</v>
      </c>
      <c r="P3229" s="2">
        <v>57.35</v>
      </c>
      <c r="Q3229" s="2">
        <v>83.91</v>
      </c>
      <c r="R3229" s="2">
        <v>190.5</v>
      </c>
      <c r="S3229" s="2">
        <v>190.5</v>
      </c>
      <c r="T3229" s="2">
        <v>23.12</v>
      </c>
      <c r="U3229" s="2">
        <v>274</v>
      </c>
      <c r="V3229" s="2" t="s">
        <v>28</v>
      </c>
      <c r="X3229" s="2"/>
      <c r="Y3229" s="2"/>
    </row>
    <row r="3230" spans="1:26" x14ac:dyDescent="0.25">
      <c r="A3230">
        <v>3229</v>
      </c>
      <c r="B3230" t="s">
        <v>3240</v>
      </c>
      <c r="C3230" s="1">
        <v>30864</v>
      </c>
      <c r="D3230" t="s">
        <v>23</v>
      </c>
      <c r="E3230" s="2" t="s">
        <v>1363</v>
      </c>
      <c r="F3230" s="2" t="s">
        <v>34</v>
      </c>
      <c r="G3230" s="2" t="s">
        <v>26</v>
      </c>
      <c r="H3230" s="3">
        <v>38657</v>
      </c>
      <c r="I3230" s="2">
        <v>2005</v>
      </c>
      <c r="J3230" s="2">
        <v>2007</v>
      </c>
      <c r="K3230" s="3">
        <v>43677</v>
      </c>
      <c r="L3230" s="2">
        <v>0</v>
      </c>
      <c r="M3230" s="2" t="s">
        <v>28</v>
      </c>
      <c r="N3230" s="2">
        <v>35</v>
      </c>
      <c r="O3230" s="2">
        <v>21.34</v>
      </c>
      <c r="P3230" s="2">
        <v>35.08</v>
      </c>
      <c r="Q3230" s="2">
        <v>95.25</v>
      </c>
      <c r="R3230" s="2">
        <v>190.5</v>
      </c>
      <c r="S3230" s="2">
        <v>190.5</v>
      </c>
      <c r="T3230" s="2">
        <v>26.25</v>
      </c>
      <c r="U3230" s="2">
        <v>26</v>
      </c>
      <c r="V3230" s="2" t="s">
        <v>28</v>
      </c>
      <c r="X3230" s="2"/>
      <c r="Y3230" s="2"/>
    </row>
    <row r="3231" spans="1:26" x14ac:dyDescent="0.25">
      <c r="A3231">
        <v>3230</v>
      </c>
      <c r="B3231" t="s">
        <v>3241</v>
      </c>
      <c r="C3231" s="1">
        <v>22853</v>
      </c>
      <c r="D3231" t="s">
        <v>23</v>
      </c>
      <c r="E3231" s="2" t="s">
        <v>20</v>
      </c>
      <c r="F3231" s="2" t="s">
        <v>34</v>
      </c>
      <c r="G3231" s="2" t="s">
        <v>26</v>
      </c>
      <c r="H3231" s="3">
        <v>30987</v>
      </c>
      <c r="I3231" s="2">
        <v>1984</v>
      </c>
      <c r="J3231" s="2">
        <v>1995</v>
      </c>
      <c r="K3231" s="3">
        <v>43677</v>
      </c>
      <c r="L3231" s="2">
        <v>0</v>
      </c>
      <c r="M3231" s="2" t="s">
        <v>28</v>
      </c>
      <c r="N3231" s="2">
        <v>57</v>
      </c>
      <c r="O3231" s="2">
        <v>22.27</v>
      </c>
      <c r="P3231" s="2">
        <v>57.01</v>
      </c>
      <c r="Q3231" s="2">
        <v>79.38</v>
      </c>
      <c r="R3231" s="2">
        <v>190.5</v>
      </c>
      <c r="S3231" s="2">
        <v>190.5</v>
      </c>
      <c r="T3231" s="2">
        <v>21.87</v>
      </c>
      <c r="U3231" s="2">
        <v>574</v>
      </c>
      <c r="V3231" s="2" t="s">
        <v>28</v>
      </c>
      <c r="X3231" s="2"/>
      <c r="Y3231" s="2"/>
    </row>
    <row r="3232" spans="1:26" x14ac:dyDescent="0.25">
      <c r="A3232">
        <v>3231</v>
      </c>
      <c r="B3232" t="s">
        <v>3242</v>
      </c>
      <c r="C3232" s="1">
        <v>17491</v>
      </c>
      <c r="D3232" t="s">
        <v>23</v>
      </c>
      <c r="E3232" s="2" t="s">
        <v>20</v>
      </c>
      <c r="F3232" s="2" t="s">
        <v>34</v>
      </c>
      <c r="G3232" s="2" t="s">
        <v>30</v>
      </c>
      <c r="H3232" s="3">
        <v>25873</v>
      </c>
      <c r="I3232" s="2">
        <v>1970</v>
      </c>
      <c r="J3232" s="2">
        <v>1972</v>
      </c>
      <c r="K3232" s="3">
        <v>35100</v>
      </c>
      <c r="L3232" s="2">
        <v>1</v>
      </c>
      <c r="M3232" s="2" t="s">
        <v>27</v>
      </c>
      <c r="N3232" s="2">
        <v>48</v>
      </c>
      <c r="O3232" s="2">
        <v>22.95</v>
      </c>
      <c r="P3232" s="2">
        <v>48.21</v>
      </c>
      <c r="Q3232" s="2">
        <v>92.99</v>
      </c>
      <c r="R3232" s="2">
        <v>190.5</v>
      </c>
      <c r="S3232" s="2">
        <v>190.5</v>
      </c>
      <c r="T3232" s="2">
        <v>25.62</v>
      </c>
      <c r="U3232" s="2">
        <v>78</v>
      </c>
      <c r="V3232" s="2" t="s">
        <v>28</v>
      </c>
      <c r="W3232" s="2" t="s">
        <v>4384</v>
      </c>
      <c r="X3232" s="2" t="s">
        <v>4755</v>
      </c>
      <c r="Y3232" s="2" t="s">
        <v>4401</v>
      </c>
      <c r="Z3232" s="2" t="s">
        <v>4469</v>
      </c>
    </row>
    <row r="3233" spans="1:26" x14ac:dyDescent="0.25">
      <c r="A3233">
        <v>3232</v>
      </c>
      <c r="B3233" t="s">
        <v>3243</v>
      </c>
      <c r="C3233" s="1">
        <v>29922</v>
      </c>
      <c r="D3233" t="s">
        <v>23</v>
      </c>
      <c r="E3233" s="2" t="s">
        <v>20</v>
      </c>
      <c r="F3233" s="2" t="s">
        <v>34</v>
      </c>
      <c r="G3233" s="2" t="s">
        <v>26</v>
      </c>
      <c r="H3233" s="3">
        <v>38657</v>
      </c>
      <c r="I3233" s="2">
        <v>2005</v>
      </c>
      <c r="J3233" s="2">
        <v>2006</v>
      </c>
      <c r="K3233" s="3">
        <v>43677</v>
      </c>
      <c r="L3233" s="2">
        <v>0</v>
      </c>
      <c r="M3233" s="2" t="s">
        <v>28</v>
      </c>
      <c r="N3233" s="2">
        <v>37</v>
      </c>
      <c r="O3233" s="2">
        <v>23.92</v>
      </c>
      <c r="P3233" s="2">
        <v>37.659999999999997</v>
      </c>
      <c r="Q3233" s="2">
        <v>88.45</v>
      </c>
      <c r="R3233" s="2">
        <v>190.5</v>
      </c>
      <c r="S3233" s="2">
        <v>190.5</v>
      </c>
      <c r="T3233" s="2">
        <v>24.37</v>
      </c>
      <c r="U3233" s="2">
        <v>2</v>
      </c>
      <c r="V3233" s="2" t="s">
        <v>28</v>
      </c>
      <c r="X3233" s="2"/>
      <c r="Y3233" s="2"/>
    </row>
    <row r="3234" spans="1:26" x14ac:dyDescent="0.25">
      <c r="A3234">
        <v>3233</v>
      </c>
      <c r="B3234" t="s">
        <v>3244</v>
      </c>
      <c r="C3234" s="1">
        <v>7293</v>
      </c>
      <c r="D3234" t="s">
        <v>23</v>
      </c>
      <c r="E3234" s="2" t="s">
        <v>4375</v>
      </c>
      <c r="F3234" s="2" t="s">
        <v>34</v>
      </c>
      <c r="G3234" s="2" t="s">
        <v>30</v>
      </c>
      <c r="H3234" s="3">
        <v>17838</v>
      </c>
      <c r="I3234" s="2">
        <v>1948</v>
      </c>
      <c r="J3234" s="2">
        <v>1949</v>
      </c>
      <c r="K3234" s="3">
        <v>39066</v>
      </c>
      <c r="L3234" s="2">
        <v>1</v>
      </c>
      <c r="M3234" s="2" t="s">
        <v>27</v>
      </c>
      <c r="N3234" s="2">
        <v>86</v>
      </c>
      <c r="O3234" s="2">
        <v>28.87</v>
      </c>
      <c r="P3234" s="2">
        <v>86.99</v>
      </c>
      <c r="Q3234" s="2">
        <v>88.45</v>
      </c>
      <c r="R3234" s="2">
        <v>190.5</v>
      </c>
      <c r="S3234" s="2">
        <v>190.5</v>
      </c>
      <c r="T3234" s="2">
        <v>24.37</v>
      </c>
      <c r="U3234" s="2">
        <v>56</v>
      </c>
      <c r="V3234" s="2" t="s">
        <v>28</v>
      </c>
      <c r="W3234" s="2" t="s">
        <v>4414</v>
      </c>
      <c r="X3234" s="2" t="s">
        <v>4750</v>
      </c>
      <c r="Y3234" s="2" t="s">
        <v>4416</v>
      </c>
      <c r="Z3234" t="s">
        <v>4897</v>
      </c>
    </row>
    <row r="3235" spans="1:26" x14ac:dyDescent="0.25">
      <c r="A3235">
        <v>3234</v>
      </c>
      <c r="B3235" t="s">
        <v>3245</v>
      </c>
      <c r="C3235" s="1">
        <v>15446</v>
      </c>
      <c r="D3235" t="s">
        <v>23</v>
      </c>
      <c r="E3235" s="2" t="s">
        <v>20</v>
      </c>
      <c r="F3235" s="2" t="s">
        <v>34</v>
      </c>
      <c r="G3235" s="2" t="s">
        <v>26</v>
      </c>
      <c r="H3235" s="3">
        <v>23682</v>
      </c>
      <c r="I3235" s="2">
        <v>1964</v>
      </c>
      <c r="J3235" s="2">
        <v>1974</v>
      </c>
      <c r="K3235" s="3">
        <v>40865</v>
      </c>
      <c r="L3235" s="2">
        <v>1</v>
      </c>
      <c r="M3235" s="2" t="s">
        <v>27</v>
      </c>
      <c r="N3235" s="2">
        <v>69</v>
      </c>
      <c r="O3235" s="2">
        <v>22.55</v>
      </c>
      <c r="P3235" s="2">
        <v>69.59</v>
      </c>
      <c r="Q3235" s="2">
        <v>83.91</v>
      </c>
      <c r="R3235" s="2">
        <v>187.96</v>
      </c>
      <c r="S3235" s="2">
        <v>187.96</v>
      </c>
      <c r="T3235" s="2">
        <v>23.75</v>
      </c>
      <c r="U3235" s="2">
        <v>724</v>
      </c>
      <c r="V3235" s="2" t="s">
        <v>28</v>
      </c>
      <c r="W3235" s="2" t="s">
        <v>4384</v>
      </c>
      <c r="X3235" s="2" t="s">
        <v>4756</v>
      </c>
      <c r="Y3235" s="2" t="s">
        <v>4487</v>
      </c>
      <c r="Z3235" s="2" t="s">
        <v>4896</v>
      </c>
    </row>
    <row r="3236" spans="1:26" x14ac:dyDescent="0.25">
      <c r="A3236">
        <v>3235</v>
      </c>
      <c r="B3236" t="s">
        <v>3246</v>
      </c>
      <c r="C3236" s="1">
        <v>30829</v>
      </c>
      <c r="D3236" t="s">
        <v>23</v>
      </c>
      <c r="E3236" s="2" t="s">
        <v>1363</v>
      </c>
      <c r="F3236" s="2" t="s">
        <v>34</v>
      </c>
      <c r="G3236" s="2" t="s">
        <v>26</v>
      </c>
      <c r="H3236" s="3">
        <v>39387</v>
      </c>
      <c r="I3236" s="2">
        <v>2007</v>
      </c>
      <c r="J3236" s="2">
        <v>2012</v>
      </c>
      <c r="K3236" s="3">
        <v>43677</v>
      </c>
      <c r="L3236" s="2">
        <v>0</v>
      </c>
      <c r="M3236" s="2" t="s">
        <v>28</v>
      </c>
      <c r="N3236" s="2">
        <v>35</v>
      </c>
      <c r="O3236" s="2">
        <v>23.43</v>
      </c>
      <c r="P3236" s="2">
        <v>35.18</v>
      </c>
      <c r="Q3236" s="2">
        <v>86.18</v>
      </c>
      <c r="R3236" s="2">
        <v>187.96</v>
      </c>
      <c r="S3236" s="2">
        <v>187.96</v>
      </c>
      <c r="T3236" s="2">
        <v>24.39</v>
      </c>
      <c r="U3236" s="2">
        <v>19</v>
      </c>
      <c r="V3236" s="2" t="s">
        <v>28</v>
      </c>
      <c r="X3236" s="2"/>
      <c r="Y3236" s="2"/>
    </row>
    <row r="3237" spans="1:26" x14ac:dyDescent="0.25">
      <c r="A3237">
        <v>3236</v>
      </c>
      <c r="B3237" t="s">
        <v>3247</v>
      </c>
      <c r="C3237" s="1">
        <v>23704</v>
      </c>
      <c r="D3237" t="s">
        <v>23</v>
      </c>
      <c r="E3237" s="2" t="s">
        <v>1363</v>
      </c>
      <c r="F3237" s="2" t="s">
        <v>34</v>
      </c>
      <c r="G3237" s="2" t="s">
        <v>30</v>
      </c>
      <c r="H3237" s="3">
        <v>32082</v>
      </c>
      <c r="I3237" s="2">
        <v>1987</v>
      </c>
      <c r="J3237" s="2">
        <v>1991</v>
      </c>
      <c r="K3237" s="3">
        <v>43677</v>
      </c>
      <c r="L3237" s="2">
        <v>0</v>
      </c>
      <c r="M3237" s="2" t="s">
        <v>28</v>
      </c>
      <c r="N3237" s="2">
        <v>54</v>
      </c>
      <c r="O3237" s="2">
        <v>22.94</v>
      </c>
      <c r="P3237" s="2">
        <v>54.68</v>
      </c>
      <c r="Q3237" s="2">
        <v>83.01</v>
      </c>
      <c r="R3237" s="2">
        <v>187.96</v>
      </c>
      <c r="S3237" s="2">
        <v>187.96</v>
      </c>
      <c r="T3237" s="2">
        <v>23.5</v>
      </c>
      <c r="U3237" s="2">
        <v>169</v>
      </c>
      <c r="V3237" s="2" t="s">
        <v>28</v>
      </c>
      <c r="X3237" s="2"/>
      <c r="Y3237" s="2"/>
    </row>
    <row r="3238" spans="1:26" x14ac:dyDescent="0.25">
      <c r="A3238">
        <v>3237</v>
      </c>
      <c r="B3238" t="s">
        <v>3248</v>
      </c>
      <c r="C3238" s="1">
        <v>17436</v>
      </c>
      <c r="D3238" t="s">
        <v>23</v>
      </c>
      <c r="E3238" s="2" t="s">
        <v>1363</v>
      </c>
      <c r="F3238" s="2" t="s">
        <v>34</v>
      </c>
      <c r="G3238" s="2" t="s">
        <v>26</v>
      </c>
      <c r="H3238" s="3">
        <v>25508</v>
      </c>
      <c r="I3238" s="2">
        <v>1969</v>
      </c>
      <c r="J3238" s="2">
        <v>1979</v>
      </c>
      <c r="K3238" s="3">
        <v>43677</v>
      </c>
      <c r="L3238" s="2">
        <v>0</v>
      </c>
      <c r="M3238" s="2" t="s">
        <v>28</v>
      </c>
      <c r="N3238" s="2">
        <v>71</v>
      </c>
      <c r="O3238" s="2">
        <v>22.1</v>
      </c>
      <c r="P3238" s="2">
        <v>71.84</v>
      </c>
      <c r="Q3238" s="2">
        <v>79.38</v>
      </c>
      <c r="R3238" s="2">
        <v>187.96</v>
      </c>
      <c r="S3238" s="2">
        <v>187.96</v>
      </c>
      <c r="T3238" s="2">
        <v>22.47</v>
      </c>
      <c r="U3238" s="2">
        <v>702</v>
      </c>
      <c r="V3238" s="2" t="s">
        <v>28</v>
      </c>
      <c r="X3238" s="2"/>
      <c r="Y3238" s="2"/>
    </row>
    <row r="3239" spans="1:26" x14ac:dyDescent="0.25">
      <c r="A3239">
        <v>3238</v>
      </c>
      <c r="B3239" t="s">
        <v>3249</v>
      </c>
      <c r="C3239" s="1">
        <v>27965</v>
      </c>
      <c r="D3239" t="s">
        <v>23</v>
      </c>
      <c r="E3239" s="2" t="s">
        <v>1363</v>
      </c>
      <c r="F3239" s="2" t="s">
        <v>34</v>
      </c>
      <c r="G3239" s="2" t="s">
        <v>26</v>
      </c>
      <c r="H3239" s="3">
        <v>36465</v>
      </c>
      <c r="I3239" s="2">
        <v>1999</v>
      </c>
      <c r="J3239" s="2">
        <v>2010</v>
      </c>
      <c r="K3239" s="3">
        <v>43677</v>
      </c>
      <c r="L3239" s="2">
        <v>0</v>
      </c>
      <c r="M3239" s="2" t="s">
        <v>28</v>
      </c>
      <c r="N3239" s="2">
        <v>43</v>
      </c>
      <c r="O3239" s="2">
        <v>23.27</v>
      </c>
      <c r="P3239" s="2">
        <v>43.02</v>
      </c>
      <c r="Q3239" s="2">
        <v>77.56</v>
      </c>
      <c r="R3239" s="2">
        <v>187.96</v>
      </c>
      <c r="S3239" s="2">
        <v>187.96</v>
      </c>
      <c r="T3239" s="2">
        <v>21.95</v>
      </c>
      <c r="U3239" s="2">
        <v>671</v>
      </c>
      <c r="V3239" s="2" t="s">
        <v>28</v>
      </c>
      <c r="X3239" s="2"/>
      <c r="Y3239" s="2"/>
    </row>
    <row r="3240" spans="1:26" x14ac:dyDescent="0.25">
      <c r="A3240">
        <v>3239</v>
      </c>
      <c r="B3240" t="s">
        <v>3250</v>
      </c>
      <c r="C3240" s="1">
        <v>16322</v>
      </c>
      <c r="D3240" t="s">
        <v>23</v>
      </c>
      <c r="E3240" s="2" t="s">
        <v>772</v>
      </c>
      <c r="F3240" s="2" t="s">
        <v>34</v>
      </c>
      <c r="G3240" s="2" t="s">
        <v>26</v>
      </c>
      <c r="H3240" s="3">
        <v>24777</v>
      </c>
      <c r="I3240" s="2">
        <v>1967</v>
      </c>
      <c r="J3240" s="2">
        <v>1971</v>
      </c>
      <c r="K3240" s="3">
        <v>43677</v>
      </c>
      <c r="L3240" s="2">
        <v>0</v>
      </c>
      <c r="M3240" s="2" t="s">
        <v>28</v>
      </c>
      <c r="N3240" s="2">
        <v>74</v>
      </c>
      <c r="O3240" s="2">
        <v>23.15</v>
      </c>
      <c r="P3240" s="2">
        <v>74.89</v>
      </c>
      <c r="Q3240" s="2">
        <v>90.72</v>
      </c>
      <c r="R3240" s="2">
        <v>187.96</v>
      </c>
      <c r="S3240" s="2">
        <v>187.96</v>
      </c>
      <c r="T3240" s="2">
        <v>25.68</v>
      </c>
      <c r="U3240" s="2">
        <v>81</v>
      </c>
      <c r="V3240" s="2" t="s">
        <v>28</v>
      </c>
      <c r="X3240" s="2"/>
      <c r="Y3240" s="2"/>
    </row>
    <row r="3241" spans="1:26" x14ac:dyDescent="0.25">
      <c r="A3241">
        <v>3240</v>
      </c>
      <c r="B3241" t="s">
        <v>3251</v>
      </c>
      <c r="C3241" s="1">
        <v>18629</v>
      </c>
      <c r="D3241" t="s">
        <v>23</v>
      </c>
      <c r="E3241" s="2" t="s">
        <v>1363</v>
      </c>
      <c r="F3241" s="2" t="s">
        <v>34</v>
      </c>
      <c r="G3241" s="2" t="s">
        <v>30</v>
      </c>
      <c r="H3241" s="3">
        <v>27334</v>
      </c>
      <c r="I3241" s="2">
        <v>1974</v>
      </c>
      <c r="J3241" s="2">
        <v>1976</v>
      </c>
      <c r="K3241" s="3">
        <v>43677</v>
      </c>
      <c r="L3241" s="2">
        <v>0</v>
      </c>
      <c r="M3241" s="2" t="s">
        <v>28</v>
      </c>
      <c r="N3241" s="2">
        <v>68</v>
      </c>
      <c r="O3241" s="2">
        <v>23.83</v>
      </c>
      <c r="P3241" s="2">
        <v>68.58</v>
      </c>
      <c r="Q3241" s="2">
        <v>83.91</v>
      </c>
      <c r="R3241" s="2">
        <v>187.96</v>
      </c>
      <c r="S3241" s="2">
        <v>187.96</v>
      </c>
      <c r="T3241" s="2">
        <v>23.75</v>
      </c>
      <c r="U3241" s="2">
        <v>95</v>
      </c>
      <c r="V3241" s="2" t="s">
        <v>28</v>
      </c>
      <c r="X3241" s="2"/>
      <c r="Y3241" s="2"/>
    </row>
    <row r="3242" spans="1:26" x14ac:dyDescent="0.25">
      <c r="A3242">
        <v>3241</v>
      </c>
      <c r="B3242" t="s">
        <v>3252</v>
      </c>
      <c r="C3242" s="1">
        <v>24724</v>
      </c>
      <c r="D3242" t="s">
        <v>23</v>
      </c>
      <c r="E3242" s="2" t="s">
        <v>1363</v>
      </c>
      <c r="F3242" s="2" t="s">
        <v>34</v>
      </c>
      <c r="G3242" s="2" t="s">
        <v>26</v>
      </c>
      <c r="H3242" s="3">
        <v>32813</v>
      </c>
      <c r="I3242" s="2">
        <v>1989</v>
      </c>
      <c r="J3242" s="2">
        <v>2000</v>
      </c>
      <c r="K3242" s="3">
        <v>43677</v>
      </c>
      <c r="L3242" s="2">
        <v>0</v>
      </c>
      <c r="M3242" s="2" t="s">
        <v>28</v>
      </c>
      <c r="N3242" s="2">
        <v>51</v>
      </c>
      <c r="O3242" s="2">
        <v>22.15</v>
      </c>
      <c r="P3242" s="2">
        <v>51.89</v>
      </c>
      <c r="Q3242" s="2">
        <v>79.38</v>
      </c>
      <c r="R3242" s="2">
        <v>187.96</v>
      </c>
      <c r="S3242" s="2">
        <v>187.96</v>
      </c>
      <c r="T3242" s="2">
        <v>22.47</v>
      </c>
      <c r="U3242" s="2">
        <v>747</v>
      </c>
      <c r="V3242" s="2" t="s">
        <v>28</v>
      </c>
      <c r="X3242" s="2"/>
      <c r="Y3242" s="2"/>
    </row>
    <row r="3243" spans="1:26" x14ac:dyDescent="0.25">
      <c r="A3243">
        <v>3242</v>
      </c>
      <c r="B3243" t="s">
        <v>3253</v>
      </c>
      <c r="C3243" s="1">
        <v>14233</v>
      </c>
      <c r="D3243" t="s">
        <v>23</v>
      </c>
      <c r="E3243" s="2" t="s">
        <v>1363</v>
      </c>
      <c r="F3243" s="2" t="s">
        <v>34</v>
      </c>
      <c r="G3243" s="2" t="s">
        <v>30</v>
      </c>
      <c r="H3243" s="3">
        <v>23316</v>
      </c>
      <c r="I3243" s="2">
        <v>1963</v>
      </c>
      <c r="J3243" s="2">
        <v>1966</v>
      </c>
      <c r="K3243" s="3">
        <v>43677</v>
      </c>
      <c r="L3243" s="2">
        <v>0</v>
      </c>
      <c r="M3243" s="2" t="s">
        <v>28</v>
      </c>
      <c r="N3243" s="2">
        <v>80</v>
      </c>
      <c r="O3243" s="2">
        <v>24.87</v>
      </c>
      <c r="P3243" s="2">
        <v>80.61</v>
      </c>
      <c r="Q3243" s="2">
        <v>79.38</v>
      </c>
      <c r="R3243" s="2">
        <v>187.96</v>
      </c>
      <c r="S3243" s="2">
        <v>187.96</v>
      </c>
      <c r="T3243" s="2">
        <v>22.47</v>
      </c>
      <c r="U3243" s="2">
        <v>114</v>
      </c>
      <c r="V3243" s="2" t="s">
        <v>28</v>
      </c>
      <c r="X3243" s="2"/>
      <c r="Y3243" s="2"/>
    </row>
    <row r="3244" spans="1:26" x14ac:dyDescent="0.25">
      <c r="A3244">
        <v>3243</v>
      </c>
      <c r="B3244" t="s">
        <v>3254</v>
      </c>
      <c r="C3244" s="1">
        <v>29066</v>
      </c>
      <c r="D3244" t="s">
        <v>23</v>
      </c>
      <c r="E3244" s="2" t="s">
        <v>1363</v>
      </c>
      <c r="F3244" s="2" t="s">
        <v>25</v>
      </c>
      <c r="G3244" s="2" t="s">
        <v>43</v>
      </c>
      <c r="H3244" s="3">
        <v>37196</v>
      </c>
      <c r="I3244" s="2">
        <v>2001</v>
      </c>
      <c r="J3244" s="2">
        <v>2011</v>
      </c>
      <c r="K3244" s="3">
        <v>43677</v>
      </c>
      <c r="L3244" s="2">
        <v>0</v>
      </c>
      <c r="M3244" s="2" t="s">
        <v>28</v>
      </c>
      <c r="N3244" s="2">
        <v>40</v>
      </c>
      <c r="O3244" s="2">
        <v>22.26</v>
      </c>
      <c r="P3244" s="2">
        <v>40</v>
      </c>
      <c r="Q3244" s="2">
        <v>91.63</v>
      </c>
      <c r="R3244" s="2">
        <v>187.96</v>
      </c>
      <c r="S3244" s="2">
        <v>187.96</v>
      </c>
      <c r="T3244" s="2">
        <v>25.93</v>
      </c>
      <c r="U3244" s="2">
        <v>569</v>
      </c>
      <c r="V3244" s="2" t="s">
        <v>28</v>
      </c>
      <c r="X3244" s="2"/>
      <c r="Y3244" s="2"/>
    </row>
    <row r="3245" spans="1:26" x14ac:dyDescent="0.25">
      <c r="A3245">
        <v>3244</v>
      </c>
      <c r="B3245" t="s">
        <v>3255</v>
      </c>
      <c r="C3245" s="1">
        <v>10273</v>
      </c>
      <c r="D3245" t="s">
        <v>23</v>
      </c>
      <c r="E3245" s="2" t="s">
        <v>1363</v>
      </c>
      <c r="F3245" s="2" t="s">
        <v>34</v>
      </c>
      <c r="G3245" s="2" t="s">
        <v>30</v>
      </c>
      <c r="H3245" s="3">
        <v>19664</v>
      </c>
      <c r="I3245" s="2">
        <v>1953</v>
      </c>
      <c r="J3245" s="2">
        <v>1954</v>
      </c>
      <c r="K3245" s="3">
        <v>41652</v>
      </c>
      <c r="L3245" s="2">
        <v>1</v>
      </c>
      <c r="M3245" s="2" t="s">
        <v>27</v>
      </c>
      <c r="N3245" s="2">
        <v>85</v>
      </c>
      <c r="O3245" s="2">
        <v>25.71</v>
      </c>
      <c r="P3245" s="2">
        <v>85.91</v>
      </c>
      <c r="Q3245" s="2">
        <v>83.91</v>
      </c>
      <c r="R3245" s="2">
        <v>187.96</v>
      </c>
      <c r="S3245" s="2">
        <v>187.96</v>
      </c>
      <c r="T3245" s="2">
        <v>23.75</v>
      </c>
      <c r="U3245" s="2">
        <v>7</v>
      </c>
      <c r="V3245" s="2" t="s">
        <v>28</v>
      </c>
      <c r="X3245" s="2" t="s">
        <v>4757</v>
      </c>
      <c r="Y3245" s="2" t="s">
        <v>4758</v>
      </c>
      <c r="Z3245" s="2" t="s">
        <v>4901</v>
      </c>
    </row>
    <row r="3246" spans="1:26" x14ac:dyDescent="0.25">
      <c r="A3246">
        <v>3245</v>
      </c>
      <c r="B3246" t="s">
        <v>3256</v>
      </c>
      <c r="C3246" s="1">
        <v>11587</v>
      </c>
      <c r="D3246" t="s">
        <v>23</v>
      </c>
      <c r="E3246" s="2" t="s">
        <v>1363</v>
      </c>
      <c r="F3246" s="2" t="s">
        <v>34</v>
      </c>
      <c r="G3246" s="2" t="s">
        <v>30</v>
      </c>
      <c r="H3246" s="3">
        <v>20394</v>
      </c>
      <c r="I3246" s="2">
        <v>1955</v>
      </c>
      <c r="J3246" s="2">
        <v>1958</v>
      </c>
      <c r="K3246" s="3">
        <v>43677</v>
      </c>
      <c r="L3246" s="2">
        <v>0</v>
      </c>
      <c r="M3246" s="2" t="s">
        <v>28</v>
      </c>
      <c r="N3246" s="2">
        <v>87</v>
      </c>
      <c r="O3246" s="2">
        <v>24.11</v>
      </c>
      <c r="P3246" s="2">
        <v>87.86</v>
      </c>
      <c r="Q3246" s="2">
        <v>86.18</v>
      </c>
      <c r="R3246" s="2">
        <v>187.96</v>
      </c>
      <c r="S3246" s="2">
        <v>187.96</v>
      </c>
      <c r="T3246" s="2">
        <v>24.39</v>
      </c>
      <c r="U3246" s="2">
        <v>43</v>
      </c>
      <c r="V3246" s="2" t="s">
        <v>28</v>
      </c>
      <c r="X3246" s="2"/>
      <c r="Y3246" s="2"/>
    </row>
    <row r="3247" spans="1:26" x14ac:dyDescent="0.25">
      <c r="A3247">
        <v>3246</v>
      </c>
      <c r="B3247" t="s">
        <v>3257</v>
      </c>
      <c r="C3247" s="1">
        <v>29075</v>
      </c>
      <c r="D3247" t="s">
        <v>23</v>
      </c>
      <c r="E3247" s="2" t="s">
        <v>1363</v>
      </c>
      <c r="F3247" s="2" t="s">
        <v>34</v>
      </c>
      <c r="G3247" s="2" t="s">
        <v>26</v>
      </c>
      <c r="H3247" s="3">
        <v>36465</v>
      </c>
      <c r="I3247" s="2">
        <v>1999</v>
      </c>
      <c r="J3247" s="2">
        <v>2002</v>
      </c>
      <c r="K3247" s="3">
        <v>43677</v>
      </c>
      <c r="L3247" s="2">
        <v>0</v>
      </c>
      <c r="M3247" s="2" t="s">
        <v>28</v>
      </c>
      <c r="N3247" s="2">
        <v>39</v>
      </c>
      <c r="O3247" s="2">
        <v>20.23</v>
      </c>
      <c r="P3247" s="2">
        <v>39.979999999999997</v>
      </c>
      <c r="Q3247" s="2">
        <v>89.36</v>
      </c>
      <c r="R3247" s="2">
        <v>187.96</v>
      </c>
      <c r="S3247" s="2">
        <v>187.96</v>
      </c>
      <c r="T3247" s="2">
        <v>25.29</v>
      </c>
      <c r="U3247" s="2">
        <v>142</v>
      </c>
      <c r="V3247" s="2" t="s">
        <v>28</v>
      </c>
      <c r="X3247" s="2"/>
      <c r="Y3247" s="2"/>
    </row>
    <row r="3248" spans="1:26" x14ac:dyDescent="0.25">
      <c r="A3248">
        <v>3247</v>
      </c>
      <c r="B3248" t="s">
        <v>3258</v>
      </c>
      <c r="C3248" s="1">
        <v>8958</v>
      </c>
      <c r="D3248" t="s">
        <v>23</v>
      </c>
      <c r="E3248" s="2" t="s">
        <v>280</v>
      </c>
      <c r="F3248" s="2" t="s">
        <v>34</v>
      </c>
      <c r="G3248" s="2" t="s">
        <v>30</v>
      </c>
      <c r="H3248" s="3">
        <v>17838</v>
      </c>
      <c r="I3248" s="2">
        <v>1948</v>
      </c>
      <c r="J3248" s="2">
        <v>1949</v>
      </c>
      <c r="K3248" s="3">
        <v>42387</v>
      </c>
      <c r="L3248" s="2">
        <v>1</v>
      </c>
      <c r="M3248" s="2" t="s">
        <v>27</v>
      </c>
      <c r="N3248" s="2">
        <v>91</v>
      </c>
      <c r="O3248" s="2">
        <v>24.31</v>
      </c>
      <c r="P3248" s="2">
        <v>91.52</v>
      </c>
      <c r="Q3248" s="2">
        <v>81.650000000000006</v>
      </c>
      <c r="R3248" s="2">
        <v>187.96</v>
      </c>
      <c r="S3248" s="2">
        <v>187.96</v>
      </c>
      <c r="T3248" s="2">
        <v>23.11</v>
      </c>
      <c r="U3248" s="2">
        <v>34</v>
      </c>
      <c r="V3248" s="2" t="s">
        <v>28</v>
      </c>
      <c r="W3248" s="2" t="s">
        <v>4384</v>
      </c>
      <c r="X3248" s="2" t="s">
        <v>4759</v>
      </c>
      <c r="Y3248" s="2" t="s">
        <v>4386</v>
      </c>
      <c r="Z3248" s="2" t="s">
        <v>4896</v>
      </c>
    </row>
    <row r="3249" spans="1:26" x14ac:dyDescent="0.25">
      <c r="A3249">
        <v>3248</v>
      </c>
      <c r="B3249" t="s">
        <v>3259</v>
      </c>
      <c r="C3249" s="1">
        <v>29909</v>
      </c>
      <c r="D3249" t="s">
        <v>23</v>
      </c>
      <c r="E3249" s="2" t="s">
        <v>1363</v>
      </c>
      <c r="F3249" s="2" t="s">
        <v>34</v>
      </c>
      <c r="G3249" s="2" t="s">
        <v>26</v>
      </c>
      <c r="H3249" s="3">
        <v>37926</v>
      </c>
      <c r="I3249" s="2">
        <v>2003</v>
      </c>
      <c r="J3249" s="2">
        <v>2011</v>
      </c>
      <c r="K3249" s="3">
        <v>43677</v>
      </c>
      <c r="L3249" s="2">
        <v>0</v>
      </c>
      <c r="M3249" s="2" t="s">
        <v>28</v>
      </c>
      <c r="N3249" s="2">
        <v>37</v>
      </c>
      <c r="O3249" s="2">
        <v>21.95</v>
      </c>
      <c r="P3249" s="2">
        <v>37.69</v>
      </c>
      <c r="Q3249" s="2">
        <v>90.72</v>
      </c>
      <c r="R3249" s="2">
        <v>187.96</v>
      </c>
      <c r="S3249" s="2">
        <v>187.96</v>
      </c>
      <c r="T3249" s="2">
        <v>25.68</v>
      </c>
      <c r="U3249" s="2">
        <v>348</v>
      </c>
      <c r="V3249" s="2" t="s">
        <v>28</v>
      </c>
      <c r="X3249" s="2"/>
      <c r="Y3249" s="2"/>
    </row>
    <row r="3250" spans="1:26" x14ac:dyDescent="0.25">
      <c r="A3250">
        <v>3249</v>
      </c>
      <c r="B3250" t="s">
        <v>3260</v>
      </c>
      <c r="C3250" s="1">
        <v>7686</v>
      </c>
      <c r="D3250" t="s">
        <v>23</v>
      </c>
      <c r="E3250" s="2" t="s">
        <v>1363</v>
      </c>
      <c r="F3250" s="2" t="s">
        <v>34</v>
      </c>
      <c r="G3250" s="2" t="s">
        <v>30</v>
      </c>
      <c r="H3250" s="3">
        <v>18203</v>
      </c>
      <c r="I3250" s="2">
        <v>1949</v>
      </c>
      <c r="J3250" s="2">
        <v>1952</v>
      </c>
      <c r="K3250" s="3">
        <v>35871</v>
      </c>
      <c r="L3250" s="2">
        <v>1</v>
      </c>
      <c r="M3250" s="2" t="s">
        <v>27</v>
      </c>
      <c r="N3250" s="2">
        <v>77</v>
      </c>
      <c r="O3250" s="2">
        <v>28.79</v>
      </c>
      <c r="P3250" s="2">
        <v>77.17</v>
      </c>
      <c r="Q3250" s="2">
        <v>83.91</v>
      </c>
      <c r="R3250" s="2">
        <v>187.96</v>
      </c>
      <c r="S3250" s="2">
        <v>187.96</v>
      </c>
      <c r="T3250" s="2">
        <v>23.75</v>
      </c>
      <c r="U3250" s="2">
        <v>149</v>
      </c>
      <c r="V3250" s="2" t="s">
        <v>28</v>
      </c>
      <c r="W3250" s="2" t="s">
        <v>4414</v>
      </c>
      <c r="X3250" s="2" t="s">
        <v>4760</v>
      </c>
      <c r="Y3250" s="2" t="s">
        <v>4401</v>
      </c>
      <c r="Z3250" s="2" t="s">
        <v>4469</v>
      </c>
    </row>
    <row r="3251" spans="1:26" x14ac:dyDescent="0.25">
      <c r="A3251">
        <v>3250</v>
      </c>
      <c r="B3251" t="s">
        <v>3261</v>
      </c>
      <c r="C3251" s="1">
        <v>22959</v>
      </c>
      <c r="D3251" t="s">
        <v>23</v>
      </c>
      <c r="E3251" s="2" t="s">
        <v>1363</v>
      </c>
      <c r="F3251" s="2" t="s">
        <v>34</v>
      </c>
      <c r="G3251" s="2" t="s">
        <v>26</v>
      </c>
      <c r="H3251" s="3">
        <v>31352</v>
      </c>
      <c r="I3251" s="2">
        <v>1985</v>
      </c>
      <c r="J3251" s="2">
        <v>1995</v>
      </c>
      <c r="K3251" s="3">
        <v>43677</v>
      </c>
      <c r="L3251" s="2">
        <v>0</v>
      </c>
      <c r="M3251" s="2" t="s">
        <v>28</v>
      </c>
      <c r="N3251" s="2">
        <v>56</v>
      </c>
      <c r="O3251" s="2">
        <v>22.98</v>
      </c>
      <c r="P3251" s="2">
        <v>56.72</v>
      </c>
      <c r="Q3251" s="2">
        <v>79.38</v>
      </c>
      <c r="R3251" s="2">
        <v>187.96</v>
      </c>
      <c r="S3251" s="2">
        <v>187.96</v>
      </c>
      <c r="T3251" s="2">
        <v>22.47</v>
      </c>
      <c r="U3251" s="2">
        <v>612</v>
      </c>
      <c r="V3251" s="2" t="s">
        <v>28</v>
      </c>
      <c r="X3251" s="2"/>
      <c r="Y3251" s="2"/>
    </row>
    <row r="3252" spans="1:26" x14ac:dyDescent="0.25">
      <c r="A3252">
        <v>3251</v>
      </c>
      <c r="B3252" t="s">
        <v>3262</v>
      </c>
      <c r="C3252" s="1">
        <v>23817</v>
      </c>
      <c r="D3252" t="s">
        <v>23</v>
      </c>
      <c r="E3252" s="2" t="s">
        <v>1363</v>
      </c>
      <c r="F3252" s="2" t="s">
        <v>25</v>
      </c>
      <c r="G3252" s="2" t="s">
        <v>30</v>
      </c>
      <c r="H3252" s="3">
        <v>34639</v>
      </c>
      <c r="I3252" s="2">
        <v>1994</v>
      </c>
      <c r="J3252" s="2">
        <v>1995</v>
      </c>
      <c r="K3252" s="3">
        <v>43677</v>
      </c>
      <c r="L3252" s="2">
        <v>0</v>
      </c>
      <c r="M3252" s="2" t="s">
        <v>28</v>
      </c>
      <c r="N3252" s="2">
        <v>54</v>
      </c>
      <c r="O3252" s="2">
        <v>29.63</v>
      </c>
      <c r="P3252" s="2">
        <v>54.37</v>
      </c>
      <c r="Q3252" s="2">
        <v>76.2</v>
      </c>
      <c r="R3252" s="2">
        <v>187.96</v>
      </c>
      <c r="S3252" s="2">
        <v>187.96</v>
      </c>
      <c r="T3252" s="2">
        <v>21.57</v>
      </c>
      <c r="U3252" s="2">
        <v>10</v>
      </c>
      <c r="V3252" s="2" t="s">
        <v>28</v>
      </c>
      <c r="X3252" s="2"/>
      <c r="Y3252" s="2"/>
    </row>
    <row r="3253" spans="1:26" x14ac:dyDescent="0.25">
      <c r="A3253">
        <v>3252</v>
      </c>
      <c r="B3253" t="s">
        <v>3263</v>
      </c>
      <c r="C3253" s="1">
        <v>9673</v>
      </c>
      <c r="D3253" t="s">
        <v>23</v>
      </c>
      <c r="E3253" s="2" t="s">
        <v>1363</v>
      </c>
      <c r="F3253" s="2" t="s">
        <v>34</v>
      </c>
      <c r="G3253" s="2" t="s">
        <v>26</v>
      </c>
      <c r="H3253" s="3">
        <v>18568</v>
      </c>
      <c r="I3253" s="2">
        <v>1950</v>
      </c>
      <c r="J3253" s="2">
        <v>1951</v>
      </c>
      <c r="K3253" s="3">
        <v>32022</v>
      </c>
      <c r="L3253" s="2">
        <v>1</v>
      </c>
      <c r="M3253" s="2" t="s">
        <v>27</v>
      </c>
      <c r="N3253" s="2">
        <v>61</v>
      </c>
      <c r="O3253" s="2">
        <v>24.35</v>
      </c>
      <c r="P3253" s="2">
        <v>61.19</v>
      </c>
      <c r="Q3253" s="2">
        <v>72.569999999999993</v>
      </c>
      <c r="R3253" s="2">
        <v>187.96</v>
      </c>
      <c r="S3253" s="2">
        <v>187.96</v>
      </c>
      <c r="T3253" s="2">
        <v>20.54</v>
      </c>
      <c r="U3253" s="2">
        <v>2</v>
      </c>
      <c r="V3253" s="2" t="s">
        <v>28</v>
      </c>
      <c r="X3253" s="2" t="s">
        <v>4761</v>
      </c>
      <c r="Y3253" s="2" t="s">
        <v>4401</v>
      </c>
      <c r="Z3253" s="2" t="s">
        <v>4469</v>
      </c>
    </row>
    <row r="3254" spans="1:26" x14ac:dyDescent="0.25">
      <c r="A3254">
        <v>3253</v>
      </c>
      <c r="B3254" t="s">
        <v>3264</v>
      </c>
      <c r="C3254" s="1">
        <v>19932</v>
      </c>
      <c r="D3254" t="s">
        <v>23</v>
      </c>
      <c r="E3254" s="2" t="s">
        <v>1363</v>
      </c>
      <c r="F3254" s="2" t="s">
        <v>34</v>
      </c>
      <c r="G3254" s="2" t="s">
        <v>26</v>
      </c>
      <c r="H3254" s="3">
        <v>28430</v>
      </c>
      <c r="I3254" s="2">
        <v>1977</v>
      </c>
      <c r="J3254" s="2">
        <v>1978</v>
      </c>
      <c r="K3254" s="3">
        <v>43677</v>
      </c>
      <c r="L3254" s="2">
        <v>0</v>
      </c>
      <c r="M3254" s="2" t="s">
        <v>28</v>
      </c>
      <c r="N3254" s="2">
        <v>65</v>
      </c>
      <c r="O3254" s="2">
        <v>23.27</v>
      </c>
      <c r="P3254" s="2">
        <v>65.010000000000005</v>
      </c>
      <c r="Q3254" s="2">
        <v>79.38</v>
      </c>
      <c r="R3254" s="2">
        <v>187.96</v>
      </c>
      <c r="S3254" s="2">
        <v>187.96</v>
      </c>
      <c r="T3254" s="2">
        <v>22.47</v>
      </c>
      <c r="U3254" s="2">
        <v>7</v>
      </c>
      <c r="V3254" s="2" t="s">
        <v>28</v>
      </c>
      <c r="X3254" s="2"/>
      <c r="Y3254" s="2"/>
    </row>
    <row r="3255" spans="1:26" x14ac:dyDescent="0.25">
      <c r="A3255">
        <v>3254</v>
      </c>
      <c r="B3255" t="s">
        <v>3265</v>
      </c>
      <c r="C3255" s="1">
        <v>17051</v>
      </c>
      <c r="D3255" t="s">
        <v>23</v>
      </c>
      <c r="E3255" s="2" t="s">
        <v>772</v>
      </c>
      <c r="F3255" s="2" t="s">
        <v>34</v>
      </c>
      <c r="G3255" s="2" t="s">
        <v>26</v>
      </c>
      <c r="H3255" s="3">
        <v>28065</v>
      </c>
      <c r="I3255" s="2">
        <v>1976</v>
      </c>
      <c r="J3255" s="2">
        <v>1981</v>
      </c>
      <c r="K3255" s="3">
        <v>43677</v>
      </c>
      <c r="L3255" s="2">
        <v>0</v>
      </c>
      <c r="M3255" s="2" t="s">
        <v>28</v>
      </c>
      <c r="N3255" s="2">
        <v>72</v>
      </c>
      <c r="O3255" s="2">
        <v>30.15</v>
      </c>
      <c r="P3255" s="2">
        <v>72.900000000000006</v>
      </c>
      <c r="Q3255" s="2">
        <v>90.72</v>
      </c>
      <c r="R3255" s="2">
        <v>187.96</v>
      </c>
      <c r="S3255" s="2">
        <v>187.96</v>
      </c>
      <c r="T3255" s="2">
        <v>25.68</v>
      </c>
      <c r="U3255" s="2">
        <v>379</v>
      </c>
      <c r="V3255" s="2" t="s">
        <v>28</v>
      </c>
      <c r="X3255" s="2"/>
      <c r="Y3255" s="2"/>
    </row>
    <row r="3256" spans="1:26" x14ac:dyDescent="0.25">
      <c r="A3256">
        <v>3255</v>
      </c>
      <c r="B3256" t="s">
        <v>3266</v>
      </c>
      <c r="C3256" s="1">
        <v>18427</v>
      </c>
      <c r="D3256" t="s">
        <v>23</v>
      </c>
      <c r="E3256" s="2" t="s">
        <v>1363</v>
      </c>
      <c r="F3256" s="2" t="s">
        <v>34</v>
      </c>
      <c r="G3256" s="2" t="s">
        <v>26</v>
      </c>
      <c r="H3256" s="3">
        <v>26604</v>
      </c>
      <c r="I3256" s="2">
        <v>1972</v>
      </c>
      <c r="J3256" s="2">
        <v>1978</v>
      </c>
      <c r="K3256" s="3">
        <v>43677</v>
      </c>
      <c r="L3256" s="2">
        <v>0</v>
      </c>
      <c r="M3256" s="2" t="s">
        <v>28</v>
      </c>
      <c r="N3256" s="2">
        <v>69</v>
      </c>
      <c r="O3256" s="2">
        <v>22.39</v>
      </c>
      <c r="P3256" s="2">
        <v>69.13</v>
      </c>
      <c r="Q3256" s="2">
        <v>81.650000000000006</v>
      </c>
      <c r="R3256" s="2">
        <v>187.96</v>
      </c>
      <c r="S3256" s="2">
        <v>187.96</v>
      </c>
      <c r="T3256" s="2">
        <v>23.11</v>
      </c>
      <c r="U3256" s="2">
        <v>327</v>
      </c>
      <c r="V3256" s="2" t="s">
        <v>27</v>
      </c>
      <c r="X3256" s="2"/>
      <c r="Y3256" s="2"/>
    </row>
    <row r="3257" spans="1:26" x14ac:dyDescent="0.25">
      <c r="A3257">
        <v>3256</v>
      </c>
      <c r="B3257" t="s">
        <v>3267</v>
      </c>
      <c r="C3257" s="1">
        <v>33203</v>
      </c>
      <c r="D3257" t="s">
        <v>85</v>
      </c>
      <c r="E3257" s="2" t="s">
        <v>1363</v>
      </c>
      <c r="F3257" s="2" t="s">
        <v>34</v>
      </c>
      <c r="G3257" s="2" t="s">
        <v>26</v>
      </c>
      <c r="H3257" s="3">
        <v>40483</v>
      </c>
      <c r="I3257" s="2">
        <v>2010</v>
      </c>
      <c r="J3257" s="2">
        <v>2020</v>
      </c>
      <c r="K3257" s="3">
        <v>43677</v>
      </c>
      <c r="L3257" s="2">
        <v>0</v>
      </c>
      <c r="M3257" s="2" t="s">
        <v>28</v>
      </c>
      <c r="N3257" s="2">
        <v>28</v>
      </c>
      <c r="O3257" s="2">
        <v>19.93</v>
      </c>
      <c r="P3257" s="2">
        <v>28.68</v>
      </c>
      <c r="Q3257" s="2">
        <v>81.650000000000006</v>
      </c>
      <c r="R3257" s="2">
        <v>187.96</v>
      </c>
      <c r="S3257" s="2">
        <v>187.96</v>
      </c>
      <c r="T3257" s="2">
        <v>23.11</v>
      </c>
      <c r="U3257" s="2">
        <v>268</v>
      </c>
      <c r="V3257" s="2" t="s">
        <v>28</v>
      </c>
      <c r="X3257" s="2"/>
      <c r="Y3257" s="2"/>
    </row>
    <row r="3258" spans="1:26" x14ac:dyDescent="0.25">
      <c r="A3258">
        <v>3257</v>
      </c>
      <c r="B3258" t="s">
        <v>3268</v>
      </c>
      <c r="C3258" s="1">
        <v>20379</v>
      </c>
      <c r="D3258" t="s">
        <v>23</v>
      </c>
      <c r="E3258" s="2" t="s">
        <v>1363</v>
      </c>
      <c r="F3258" s="2" t="s">
        <v>34</v>
      </c>
      <c r="G3258" s="2" t="s">
        <v>30</v>
      </c>
      <c r="H3258" s="3">
        <v>28430</v>
      </c>
      <c r="I3258" s="2">
        <v>1977</v>
      </c>
      <c r="J3258" s="2">
        <v>1986</v>
      </c>
      <c r="K3258" s="3">
        <v>43677</v>
      </c>
      <c r="L3258" s="2">
        <v>0</v>
      </c>
      <c r="M3258" s="2" t="s">
        <v>28</v>
      </c>
      <c r="N3258" s="2">
        <v>63</v>
      </c>
      <c r="O3258" s="2">
        <v>22.04</v>
      </c>
      <c r="P3258" s="2">
        <v>63.79</v>
      </c>
      <c r="Q3258" s="2">
        <v>83.91</v>
      </c>
      <c r="R3258" s="2">
        <v>187.96</v>
      </c>
      <c r="S3258" s="2">
        <v>187.96</v>
      </c>
      <c r="T3258" s="2">
        <v>23.75</v>
      </c>
      <c r="U3258" s="2">
        <v>586</v>
      </c>
      <c r="V3258" s="2" t="s">
        <v>28</v>
      </c>
      <c r="X3258" s="2"/>
      <c r="Y3258" s="2"/>
    </row>
    <row r="3259" spans="1:26" x14ac:dyDescent="0.25">
      <c r="A3259">
        <v>3258</v>
      </c>
      <c r="B3259" t="s">
        <v>3269</v>
      </c>
      <c r="C3259" s="1">
        <v>29483</v>
      </c>
      <c r="D3259" t="s">
        <v>23</v>
      </c>
      <c r="E3259" s="2" t="s">
        <v>1363</v>
      </c>
      <c r="F3259" s="2" t="s">
        <v>34</v>
      </c>
      <c r="G3259" s="2" t="s">
        <v>26</v>
      </c>
      <c r="H3259" s="3">
        <v>37561</v>
      </c>
      <c r="I3259" s="2">
        <v>2002</v>
      </c>
      <c r="J3259" s="2">
        <v>2004</v>
      </c>
      <c r="K3259" s="3">
        <v>43677</v>
      </c>
      <c r="L3259" s="2">
        <v>0</v>
      </c>
      <c r="M3259" s="2" t="s">
        <v>28</v>
      </c>
      <c r="N3259" s="2">
        <v>38</v>
      </c>
      <c r="O3259" s="2">
        <v>22.12</v>
      </c>
      <c r="P3259" s="2">
        <v>38.86</v>
      </c>
      <c r="Q3259" s="2">
        <v>83.91</v>
      </c>
      <c r="R3259" s="2">
        <v>187.96</v>
      </c>
      <c r="S3259" s="2">
        <v>187.96</v>
      </c>
      <c r="T3259" s="2">
        <v>23.75</v>
      </c>
      <c r="U3259" s="2">
        <v>100</v>
      </c>
      <c r="V3259" s="2" t="s">
        <v>27</v>
      </c>
      <c r="X3259" s="2"/>
      <c r="Y3259" s="2"/>
    </row>
    <row r="3260" spans="1:26" x14ac:dyDescent="0.25">
      <c r="A3260">
        <v>3259</v>
      </c>
      <c r="B3260" t="s">
        <v>3270</v>
      </c>
      <c r="C3260" s="1">
        <v>8666</v>
      </c>
      <c r="D3260" t="s">
        <v>23</v>
      </c>
      <c r="E3260" s="2" t="s">
        <v>169</v>
      </c>
      <c r="F3260" s="2" t="s">
        <v>34</v>
      </c>
      <c r="G3260" s="2" t="s">
        <v>30</v>
      </c>
      <c r="H3260" s="3">
        <v>17107</v>
      </c>
      <c r="I3260" s="2">
        <v>1946</v>
      </c>
      <c r="J3260" s="2">
        <v>1947</v>
      </c>
      <c r="K3260" s="3">
        <v>33765</v>
      </c>
      <c r="L3260" s="2">
        <v>1</v>
      </c>
      <c r="M3260" s="2" t="s">
        <v>27</v>
      </c>
      <c r="N3260" s="2">
        <v>68</v>
      </c>
      <c r="O3260" s="2">
        <v>23.11</v>
      </c>
      <c r="P3260" s="2">
        <v>68.72</v>
      </c>
      <c r="Q3260" s="2">
        <v>88.45</v>
      </c>
      <c r="R3260" s="2">
        <v>187.96</v>
      </c>
      <c r="S3260" s="2">
        <v>187.96</v>
      </c>
      <c r="T3260" s="2">
        <v>25.04</v>
      </c>
      <c r="U3260" s="2">
        <v>58</v>
      </c>
      <c r="V3260" s="2" t="s">
        <v>28</v>
      </c>
      <c r="W3260" s="2" t="s">
        <v>4395</v>
      </c>
      <c r="X3260" s="2" t="s">
        <v>4762</v>
      </c>
      <c r="Y3260" s="2" t="s">
        <v>4642</v>
      </c>
      <c r="Z3260" s="2" t="s">
        <v>4435</v>
      </c>
    </row>
    <row r="3261" spans="1:26" x14ac:dyDescent="0.25">
      <c r="A3261">
        <v>3260</v>
      </c>
      <c r="B3261" t="s">
        <v>3271</v>
      </c>
      <c r="C3261" s="1">
        <v>19237</v>
      </c>
      <c r="D3261" t="s">
        <v>23</v>
      </c>
      <c r="E3261" s="2" t="s">
        <v>1363</v>
      </c>
      <c r="F3261" s="2" t="s">
        <v>34</v>
      </c>
      <c r="G3261" s="2" t="s">
        <v>26</v>
      </c>
      <c r="H3261" s="3">
        <v>28430</v>
      </c>
      <c r="I3261" s="2">
        <v>1977</v>
      </c>
      <c r="J3261" s="2">
        <v>1978</v>
      </c>
      <c r="K3261" s="3">
        <v>43677</v>
      </c>
      <c r="L3261" s="2">
        <v>0</v>
      </c>
      <c r="M3261" s="2" t="s">
        <v>28</v>
      </c>
      <c r="N3261" s="2">
        <v>66</v>
      </c>
      <c r="O3261" s="2">
        <v>25.17</v>
      </c>
      <c r="P3261" s="2">
        <v>66.91</v>
      </c>
      <c r="Q3261" s="2">
        <v>83.91</v>
      </c>
      <c r="R3261" s="2">
        <v>187.96</v>
      </c>
      <c r="S3261" s="2">
        <v>187.96</v>
      </c>
      <c r="T3261" s="2">
        <v>23.75</v>
      </c>
      <c r="U3261" s="2">
        <v>7</v>
      </c>
      <c r="V3261" s="2" t="s">
        <v>28</v>
      </c>
      <c r="X3261" s="2"/>
      <c r="Y3261" s="2"/>
    </row>
    <row r="3262" spans="1:26" x14ac:dyDescent="0.25">
      <c r="A3262">
        <v>3261</v>
      </c>
      <c r="B3262" t="s">
        <v>3272</v>
      </c>
      <c r="C3262" s="1">
        <v>30949</v>
      </c>
      <c r="D3262" t="s">
        <v>23</v>
      </c>
      <c r="E3262" s="2" t="s">
        <v>1363</v>
      </c>
      <c r="F3262" s="2" t="s">
        <v>34</v>
      </c>
      <c r="G3262" s="2" t="s">
        <v>26</v>
      </c>
      <c r="H3262" s="3">
        <v>39753</v>
      </c>
      <c r="I3262" s="2">
        <v>2008</v>
      </c>
      <c r="J3262" s="2">
        <v>2018</v>
      </c>
      <c r="K3262" s="3">
        <v>43677</v>
      </c>
      <c r="L3262" s="2">
        <v>0</v>
      </c>
      <c r="M3262" s="2" t="s">
        <v>28</v>
      </c>
      <c r="N3262" s="2">
        <v>34</v>
      </c>
      <c r="O3262" s="2">
        <v>24.1</v>
      </c>
      <c r="P3262" s="2">
        <v>34.85</v>
      </c>
      <c r="Q3262" s="2">
        <v>79.38</v>
      </c>
      <c r="R3262" s="2">
        <v>187.96</v>
      </c>
      <c r="S3262" s="2">
        <v>187.96</v>
      </c>
      <c r="T3262" s="2">
        <v>22.47</v>
      </c>
      <c r="U3262" s="2">
        <v>113</v>
      </c>
      <c r="V3262" s="2" t="s">
        <v>28</v>
      </c>
      <c r="X3262" s="2"/>
      <c r="Y3262" s="2"/>
    </row>
    <row r="3263" spans="1:26" x14ac:dyDescent="0.25">
      <c r="A3263">
        <v>3262</v>
      </c>
      <c r="B3263" t="s">
        <v>3273</v>
      </c>
      <c r="C3263" s="1">
        <v>8474</v>
      </c>
      <c r="D3263" t="s">
        <v>23</v>
      </c>
      <c r="E3263" s="2" t="s">
        <v>169</v>
      </c>
      <c r="F3263" s="2" t="s">
        <v>34</v>
      </c>
      <c r="G3263" s="2" t="s">
        <v>26</v>
      </c>
      <c r="H3263" s="3">
        <v>17838</v>
      </c>
      <c r="I3263" s="2">
        <v>1948</v>
      </c>
      <c r="J3263" s="2">
        <v>1949</v>
      </c>
      <c r="K3263" s="3">
        <v>33153</v>
      </c>
      <c r="L3263" s="2">
        <v>1</v>
      </c>
      <c r="M3263" s="2" t="s">
        <v>27</v>
      </c>
      <c r="N3263" s="2">
        <v>67</v>
      </c>
      <c r="O3263" s="2">
        <v>25.64</v>
      </c>
      <c r="P3263" s="2">
        <v>67.569999999999993</v>
      </c>
      <c r="Q3263" s="2">
        <v>79.38</v>
      </c>
      <c r="R3263" s="2">
        <v>187.96</v>
      </c>
      <c r="S3263" s="2">
        <v>187.96</v>
      </c>
      <c r="T3263" s="2">
        <v>22.47</v>
      </c>
      <c r="U3263" s="2">
        <v>3</v>
      </c>
      <c r="V3263" s="2" t="s">
        <v>28</v>
      </c>
      <c r="X3263" s="2" t="s">
        <v>4750</v>
      </c>
      <c r="Y3263" s="2" t="s">
        <v>4401</v>
      </c>
      <c r="Z3263" s="2" t="s">
        <v>4469</v>
      </c>
    </row>
    <row r="3264" spans="1:26" x14ac:dyDescent="0.25">
      <c r="A3264">
        <v>3263</v>
      </c>
      <c r="B3264" t="s">
        <v>3274</v>
      </c>
      <c r="C3264" s="1">
        <v>24980</v>
      </c>
      <c r="D3264" t="s">
        <v>23</v>
      </c>
      <c r="E3264" s="2" t="s">
        <v>1363</v>
      </c>
      <c r="F3264" s="2" t="s">
        <v>34</v>
      </c>
      <c r="G3264" s="2" t="s">
        <v>26</v>
      </c>
      <c r="H3264" s="3">
        <v>33543</v>
      </c>
      <c r="I3264" s="2">
        <v>1991</v>
      </c>
      <c r="J3264" s="2">
        <v>2003</v>
      </c>
      <c r="K3264" s="3">
        <v>43677</v>
      </c>
      <c r="L3264" s="2">
        <v>0</v>
      </c>
      <c r="M3264" s="2" t="s">
        <v>28</v>
      </c>
      <c r="N3264" s="2">
        <v>51</v>
      </c>
      <c r="O3264" s="2">
        <v>23.44</v>
      </c>
      <c r="P3264" s="2">
        <v>51.19</v>
      </c>
      <c r="Q3264" s="2">
        <v>86.18</v>
      </c>
      <c r="R3264" s="2">
        <v>187.96</v>
      </c>
      <c r="S3264" s="2">
        <v>187.96</v>
      </c>
      <c r="T3264" s="2">
        <v>24.39</v>
      </c>
      <c r="U3264" s="2">
        <v>655</v>
      </c>
      <c r="V3264" s="2" t="s">
        <v>28</v>
      </c>
      <c r="X3264" s="2"/>
      <c r="Y3264" s="2"/>
    </row>
    <row r="3265" spans="1:26" x14ac:dyDescent="0.25">
      <c r="A3265">
        <v>3264</v>
      </c>
      <c r="B3265" t="s">
        <v>3275</v>
      </c>
      <c r="C3265" s="1">
        <v>29009</v>
      </c>
      <c r="D3265" t="s">
        <v>23</v>
      </c>
      <c r="E3265" s="2" t="s">
        <v>1363</v>
      </c>
      <c r="F3265" s="2" t="s">
        <v>34</v>
      </c>
      <c r="G3265" s="2" t="s">
        <v>26</v>
      </c>
      <c r="H3265" s="3">
        <v>37196</v>
      </c>
      <c r="I3265" s="2">
        <v>2001</v>
      </c>
      <c r="J3265" s="2">
        <v>2005</v>
      </c>
      <c r="K3265" s="3">
        <v>43677</v>
      </c>
      <c r="L3265" s="2">
        <v>0</v>
      </c>
      <c r="M3265" s="2" t="s">
        <v>28</v>
      </c>
      <c r="N3265" s="2">
        <v>40</v>
      </c>
      <c r="O3265" s="2">
        <v>22.41</v>
      </c>
      <c r="P3265" s="2">
        <v>40.159999999999997</v>
      </c>
      <c r="Q3265" s="2">
        <v>85.73</v>
      </c>
      <c r="R3265" s="2">
        <v>187.96</v>
      </c>
      <c r="S3265" s="2">
        <v>187.96</v>
      </c>
      <c r="T3265" s="2">
        <v>24.27</v>
      </c>
      <c r="U3265" s="2">
        <v>134</v>
      </c>
      <c r="V3265" s="2" t="s">
        <v>28</v>
      </c>
      <c r="X3265" s="2"/>
      <c r="Y3265" s="2"/>
    </row>
    <row r="3266" spans="1:26" x14ac:dyDescent="0.25">
      <c r="A3266">
        <v>3265</v>
      </c>
      <c r="B3266" t="s">
        <v>3276</v>
      </c>
      <c r="C3266" s="1">
        <v>19418</v>
      </c>
      <c r="D3266" t="s">
        <v>23</v>
      </c>
      <c r="E3266" s="2" t="s">
        <v>1363</v>
      </c>
      <c r="F3266" s="2" t="s">
        <v>34</v>
      </c>
      <c r="G3266" s="2" t="s">
        <v>26</v>
      </c>
      <c r="H3266" s="3">
        <v>28065</v>
      </c>
      <c r="I3266" s="2">
        <v>1976</v>
      </c>
      <c r="J3266" s="2">
        <v>1978</v>
      </c>
      <c r="K3266" s="3">
        <v>42306</v>
      </c>
      <c r="L3266" s="2">
        <v>1</v>
      </c>
      <c r="M3266" s="2" t="s">
        <v>27</v>
      </c>
      <c r="N3266" s="2">
        <v>62</v>
      </c>
      <c r="O3266" s="2">
        <v>23.67</v>
      </c>
      <c r="P3266" s="2">
        <v>62.66</v>
      </c>
      <c r="Q3266" s="2">
        <v>83.91</v>
      </c>
      <c r="R3266" s="2">
        <v>187.96</v>
      </c>
      <c r="S3266" s="2">
        <v>187.96</v>
      </c>
      <c r="T3266" s="2">
        <v>23.75</v>
      </c>
      <c r="U3266" s="2">
        <v>63</v>
      </c>
      <c r="V3266" s="2" t="s">
        <v>28</v>
      </c>
      <c r="X3266" s="2" t="s">
        <v>4763</v>
      </c>
      <c r="Y3266" s="2" t="s">
        <v>4764</v>
      </c>
      <c r="Z3266" s="2" t="s">
        <v>4901</v>
      </c>
    </row>
    <row r="3267" spans="1:26" x14ac:dyDescent="0.25">
      <c r="A3267">
        <v>3266</v>
      </c>
      <c r="B3267" t="s">
        <v>3277</v>
      </c>
      <c r="C3267" s="1">
        <v>21369</v>
      </c>
      <c r="D3267" t="s">
        <v>23</v>
      </c>
      <c r="E3267" s="2" t="s">
        <v>1363</v>
      </c>
      <c r="F3267" s="2" t="s">
        <v>34</v>
      </c>
      <c r="G3267" s="2" t="s">
        <v>26</v>
      </c>
      <c r="H3267" s="3">
        <v>29891</v>
      </c>
      <c r="I3267" s="2">
        <v>1981</v>
      </c>
      <c r="J3267" s="2">
        <v>1982</v>
      </c>
      <c r="K3267" s="3">
        <v>43677</v>
      </c>
      <c r="L3267" s="2">
        <v>0</v>
      </c>
      <c r="M3267" s="2" t="s">
        <v>28</v>
      </c>
      <c r="N3267" s="2">
        <v>61</v>
      </c>
      <c r="O3267" s="2">
        <v>23.33</v>
      </c>
      <c r="P3267" s="2">
        <v>61.08</v>
      </c>
      <c r="Q3267" s="2">
        <v>81.650000000000006</v>
      </c>
      <c r="R3267" s="2">
        <v>187.96</v>
      </c>
      <c r="S3267" s="2">
        <v>187.96</v>
      </c>
      <c r="T3267" s="2">
        <v>23.11</v>
      </c>
      <c r="U3267" s="2">
        <v>9</v>
      </c>
      <c r="V3267" s="2" t="s">
        <v>28</v>
      </c>
      <c r="X3267" s="2"/>
      <c r="Y3267" s="2"/>
    </row>
    <row r="3268" spans="1:26" x14ac:dyDescent="0.25">
      <c r="A3268">
        <v>3267</v>
      </c>
      <c r="B3268" t="s">
        <v>3278</v>
      </c>
      <c r="C3268" s="1">
        <v>22955</v>
      </c>
      <c r="D3268" t="s">
        <v>23</v>
      </c>
      <c r="E3268" s="2" t="s">
        <v>1363</v>
      </c>
      <c r="F3268" s="2" t="s">
        <v>34</v>
      </c>
      <c r="G3268" s="2" t="s">
        <v>26</v>
      </c>
      <c r="H3268" s="3">
        <v>30987</v>
      </c>
      <c r="I3268" s="2">
        <v>1984</v>
      </c>
      <c r="J3268" s="2">
        <v>1993</v>
      </c>
      <c r="K3268" s="3">
        <v>43677</v>
      </c>
      <c r="L3268" s="2">
        <v>0</v>
      </c>
      <c r="M3268" s="2" t="s">
        <v>28</v>
      </c>
      <c r="N3268" s="2">
        <v>56</v>
      </c>
      <c r="O3268" s="2">
        <v>21.99</v>
      </c>
      <c r="P3268" s="2">
        <v>56.73</v>
      </c>
      <c r="Q3268" s="2">
        <v>83.91</v>
      </c>
      <c r="R3268" s="2">
        <v>187.96</v>
      </c>
      <c r="S3268" s="2">
        <v>187.96</v>
      </c>
      <c r="T3268" s="2">
        <v>23.75</v>
      </c>
      <c r="U3268" s="2">
        <v>101</v>
      </c>
      <c r="V3268" s="2" t="s">
        <v>28</v>
      </c>
      <c r="X3268" s="2"/>
      <c r="Y3268" s="2"/>
    </row>
    <row r="3269" spans="1:26" x14ac:dyDescent="0.25">
      <c r="A3269">
        <v>3268</v>
      </c>
      <c r="B3269" t="s">
        <v>3279</v>
      </c>
      <c r="C3269" s="1">
        <v>13188</v>
      </c>
      <c r="D3269" t="s">
        <v>23</v>
      </c>
      <c r="E3269" s="2" t="s">
        <v>1363</v>
      </c>
      <c r="F3269" s="2" t="s">
        <v>34</v>
      </c>
      <c r="G3269" s="2" t="s">
        <v>30</v>
      </c>
      <c r="H3269" s="3">
        <v>22586</v>
      </c>
      <c r="I3269" s="2">
        <v>1961</v>
      </c>
      <c r="J3269" s="2">
        <v>1966</v>
      </c>
      <c r="K3269" s="3">
        <v>41190</v>
      </c>
      <c r="L3269" s="2">
        <v>1</v>
      </c>
      <c r="M3269" s="2" t="s">
        <v>27</v>
      </c>
      <c r="N3269" s="2">
        <v>76</v>
      </c>
      <c r="O3269" s="2">
        <v>25.73</v>
      </c>
      <c r="P3269" s="2">
        <v>76.67</v>
      </c>
      <c r="Q3269" s="2">
        <v>90.72</v>
      </c>
      <c r="R3269" s="2">
        <v>187.96</v>
      </c>
      <c r="S3269" s="2">
        <v>187.96</v>
      </c>
      <c r="T3269" s="2">
        <v>25.68</v>
      </c>
      <c r="U3269" s="2">
        <v>279</v>
      </c>
      <c r="V3269" s="2" t="s">
        <v>28</v>
      </c>
      <c r="W3269" s="2" t="s">
        <v>4399</v>
      </c>
      <c r="X3269" s="2" t="s">
        <v>4765</v>
      </c>
      <c r="Y3269" s="2" t="s">
        <v>4612</v>
      </c>
      <c r="Z3269" s="2" t="s">
        <v>4435</v>
      </c>
    </row>
    <row r="3270" spans="1:26" x14ac:dyDescent="0.25">
      <c r="A3270">
        <v>3269</v>
      </c>
      <c r="B3270" t="s">
        <v>3280</v>
      </c>
      <c r="C3270" s="1">
        <v>14070</v>
      </c>
      <c r="D3270" t="s">
        <v>23</v>
      </c>
      <c r="E3270" s="2" t="s">
        <v>1363</v>
      </c>
      <c r="F3270" s="2" t="s">
        <v>34</v>
      </c>
      <c r="G3270" s="2" t="s">
        <v>26</v>
      </c>
      <c r="H3270" s="3">
        <v>22586</v>
      </c>
      <c r="I3270" s="2">
        <v>1961</v>
      </c>
      <c r="J3270" s="2">
        <v>1965</v>
      </c>
      <c r="K3270" s="3">
        <v>36719</v>
      </c>
      <c r="L3270" s="2">
        <v>1</v>
      </c>
      <c r="M3270" s="2" t="s">
        <v>27</v>
      </c>
      <c r="N3270" s="2">
        <v>62</v>
      </c>
      <c r="O3270" s="2">
        <v>23.32</v>
      </c>
      <c r="P3270" s="2">
        <v>62.01</v>
      </c>
      <c r="Q3270" s="2">
        <v>79.38</v>
      </c>
      <c r="R3270" s="2">
        <v>187.96</v>
      </c>
      <c r="S3270" s="2">
        <v>187.96</v>
      </c>
      <c r="T3270" s="2">
        <v>22.47</v>
      </c>
      <c r="U3270" s="2">
        <v>234</v>
      </c>
      <c r="V3270" s="2" t="s">
        <v>28</v>
      </c>
      <c r="W3270" s="2" t="s">
        <v>4395</v>
      </c>
      <c r="X3270" s="2" t="s">
        <v>4527</v>
      </c>
      <c r="Y3270" s="2" t="s">
        <v>4743</v>
      </c>
      <c r="Z3270" s="2" t="s">
        <v>4435</v>
      </c>
    </row>
    <row r="3271" spans="1:26" x14ac:dyDescent="0.25">
      <c r="A3271">
        <v>3270</v>
      </c>
      <c r="B3271" t="s">
        <v>3281</v>
      </c>
      <c r="C3271" s="1">
        <v>26563</v>
      </c>
      <c r="D3271" t="s">
        <v>23</v>
      </c>
      <c r="E3271" s="2" t="s">
        <v>1363</v>
      </c>
      <c r="F3271" s="2" t="s">
        <v>34</v>
      </c>
      <c r="G3271" s="2" t="s">
        <v>26</v>
      </c>
      <c r="H3271" s="3">
        <v>35004</v>
      </c>
      <c r="I3271" s="2">
        <v>1995</v>
      </c>
      <c r="J3271" s="2">
        <v>1997</v>
      </c>
      <c r="K3271" s="3">
        <v>43677</v>
      </c>
      <c r="L3271" s="2">
        <v>0</v>
      </c>
      <c r="M3271" s="2" t="s">
        <v>28</v>
      </c>
      <c r="N3271" s="2">
        <v>46</v>
      </c>
      <c r="O3271" s="2">
        <v>23.11</v>
      </c>
      <c r="P3271" s="2">
        <v>46.86</v>
      </c>
      <c r="Q3271" s="2">
        <v>85.27</v>
      </c>
      <c r="R3271" s="2">
        <v>187.96</v>
      </c>
      <c r="S3271" s="2">
        <v>187.96</v>
      </c>
      <c r="T3271" s="2">
        <v>24.14</v>
      </c>
      <c r="U3271" s="2">
        <v>51</v>
      </c>
      <c r="V3271" s="2" t="s">
        <v>28</v>
      </c>
      <c r="X3271" s="2"/>
      <c r="Y3271" s="2"/>
    </row>
    <row r="3272" spans="1:26" x14ac:dyDescent="0.25">
      <c r="A3272">
        <v>3271</v>
      </c>
      <c r="B3272" t="s">
        <v>3282</v>
      </c>
      <c r="C3272" s="1">
        <v>9196</v>
      </c>
      <c r="D3272" t="s">
        <v>23</v>
      </c>
      <c r="E3272" s="2" t="s">
        <v>169</v>
      </c>
      <c r="F3272" s="2" t="s">
        <v>34</v>
      </c>
      <c r="G3272" s="2" t="s">
        <v>30</v>
      </c>
      <c r="H3272" s="3">
        <v>18203</v>
      </c>
      <c r="I3272" s="2">
        <v>1949</v>
      </c>
      <c r="J3272" s="2">
        <v>1951</v>
      </c>
      <c r="K3272" s="3">
        <v>35956</v>
      </c>
      <c r="L3272" s="2">
        <v>1</v>
      </c>
      <c r="M3272" s="2" t="s">
        <v>27</v>
      </c>
      <c r="N3272" s="2">
        <v>73</v>
      </c>
      <c r="O3272" s="2">
        <v>24.66</v>
      </c>
      <c r="P3272" s="2">
        <v>73.260000000000005</v>
      </c>
      <c r="Q3272" s="2">
        <v>86.18</v>
      </c>
      <c r="R3272" s="2">
        <v>187.96</v>
      </c>
      <c r="S3272" s="2">
        <v>187.96</v>
      </c>
      <c r="T3272" s="2">
        <v>24.39</v>
      </c>
      <c r="U3272" s="2">
        <v>63</v>
      </c>
      <c r="V3272" s="2" t="s">
        <v>28</v>
      </c>
      <c r="X3272" s="2" t="s">
        <v>4766</v>
      </c>
      <c r="Y3272" s="2" t="s">
        <v>4676</v>
      </c>
      <c r="Z3272" s="2" t="s">
        <v>4901</v>
      </c>
    </row>
    <row r="3273" spans="1:26" x14ac:dyDescent="0.25">
      <c r="A3273">
        <v>3272</v>
      </c>
      <c r="B3273" t="s">
        <v>3283</v>
      </c>
      <c r="C3273" s="1">
        <v>15172</v>
      </c>
      <c r="D3273" t="s">
        <v>23</v>
      </c>
      <c r="E3273" s="2" t="s">
        <v>1363</v>
      </c>
      <c r="F3273" s="2" t="s">
        <v>34</v>
      </c>
      <c r="G3273" s="2" t="s">
        <v>26</v>
      </c>
      <c r="H3273" s="3">
        <v>24412</v>
      </c>
      <c r="I3273" s="2">
        <v>1966</v>
      </c>
      <c r="J3273" s="2">
        <v>1976</v>
      </c>
      <c r="K3273" s="3">
        <v>43677</v>
      </c>
      <c r="L3273" s="2">
        <v>0</v>
      </c>
      <c r="M3273" s="2" t="s">
        <v>28</v>
      </c>
      <c r="N3273" s="2">
        <v>78</v>
      </c>
      <c r="O3273" s="2">
        <v>25.3</v>
      </c>
      <c r="P3273" s="2">
        <v>78.040000000000006</v>
      </c>
      <c r="Q3273" s="2">
        <v>79.38</v>
      </c>
      <c r="R3273" s="2">
        <v>187.96</v>
      </c>
      <c r="S3273" s="2">
        <v>187.96</v>
      </c>
      <c r="T3273" s="2">
        <v>22.47</v>
      </c>
      <c r="U3273" s="2">
        <v>725</v>
      </c>
      <c r="V3273" s="2" t="s">
        <v>28</v>
      </c>
      <c r="X3273" s="2"/>
      <c r="Y3273" s="2"/>
    </row>
    <row r="3274" spans="1:26" x14ac:dyDescent="0.25">
      <c r="A3274">
        <v>3273</v>
      </c>
      <c r="B3274" t="s">
        <v>3284</v>
      </c>
      <c r="C3274" s="1">
        <v>28375</v>
      </c>
      <c r="D3274" t="s">
        <v>23</v>
      </c>
      <c r="E3274" s="2" t="s">
        <v>1363</v>
      </c>
      <c r="F3274" s="2" t="s">
        <v>34</v>
      </c>
      <c r="G3274" s="2" t="s">
        <v>26</v>
      </c>
      <c r="H3274" s="3">
        <v>36831</v>
      </c>
      <c r="I3274" s="2">
        <v>2000</v>
      </c>
      <c r="J3274" s="2">
        <v>2006</v>
      </c>
      <c r="K3274" s="3">
        <v>43677</v>
      </c>
      <c r="L3274" s="2">
        <v>0</v>
      </c>
      <c r="M3274" s="2" t="s">
        <v>28</v>
      </c>
      <c r="N3274" s="2">
        <v>41</v>
      </c>
      <c r="O3274" s="2">
        <v>23.15</v>
      </c>
      <c r="P3274" s="2">
        <v>41.89</v>
      </c>
      <c r="Q3274" s="2">
        <v>92.99</v>
      </c>
      <c r="R3274" s="2">
        <v>187.96</v>
      </c>
      <c r="S3274" s="2">
        <v>187.96</v>
      </c>
      <c r="T3274" s="2">
        <v>26.32</v>
      </c>
      <c r="U3274" s="2">
        <v>167</v>
      </c>
      <c r="V3274" s="2" t="s">
        <v>28</v>
      </c>
      <c r="X3274" s="2"/>
      <c r="Y3274" s="2"/>
    </row>
    <row r="3275" spans="1:26" x14ac:dyDescent="0.25">
      <c r="A3275">
        <v>3274</v>
      </c>
      <c r="B3275" t="s">
        <v>3285</v>
      </c>
      <c r="C3275" s="1">
        <v>7470</v>
      </c>
      <c r="D3275" t="s">
        <v>23</v>
      </c>
      <c r="E3275" s="2" t="s">
        <v>772</v>
      </c>
      <c r="F3275" s="2" t="s">
        <v>34</v>
      </c>
      <c r="G3275" s="2" t="s">
        <v>30</v>
      </c>
      <c r="H3275" s="3">
        <v>18203</v>
      </c>
      <c r="I3275" s="2">
        <v>1949</v>
      </c>
      <c r="J3275" s="2">
        <v>1950</v>
      </c>
      <c r="K3275" s="3">
        <v>38714</v>
      </c>
      <c r="L3275" s="2">
        <v>1</v>
      </c>
      <c r="M3275" s="2" t="s">
        <v>27</v>
      </c>
      <c r="N3275" s="2">
        <v>85</v>
      </c>
      <c r="O3275" s="2">
        <v>29.39</v>
      </c>
      <c r="P3275" s="2">
        <v>85.54</v>
      </c>
      <c r="Q3275" s="2">
        <v>81.650000000000006</v>
      </c>
      <c r="R3275" s="2">
        <v>187.96</v>
      </c>
      <c r="S3275" s="2">
        <v>187.96</v>
      </c>
      <c r="T3275" s="2">
        <v>23.11</v>
      </c>
      <c r="U3275" s="2">
        <v>7</v>
      </c>
      <c r="V3275" s="2" t="s">
        <v>28</v>
      </c>
      <c r="W3275" s="2" t="s">
        <v>4399</v>
      </c>
      <c r="X3275" s="2" t="s">
        <v>4750</v>
      </c>
      <c r="Y3275" s="2" t="s">
        <v>4401</v>
      </c>
      <c r="Z3275" s="2" t="s">
        <v>4469</v>
      </c>
    </row>
    <row r="3276" spans="1:26" x14ac:dyDescent="0.25">
      <c r="A3276">
        <v>3275</v>
      </c>
      <c r="B3276" t="s">
        <v>3286</v>
      </c>
      <c r="C3276" s="1">
        <v>32429</v>
      </c>
      <c r="D3276" t="s">
        <v>23</v>
      </c>
      <c r="E3276" s="2" t="s">
        <v>1363</v>
      </c>
      <c r="F3276" s="2" t="s">
        <v>34</v>
      </c>
      <c r="G3276" s="2" t="s">
        <v>26</v>
      </c>
      <c r="H3276" s="3">
        <v>40848</v>
      </c>
      <c r="I3276" s="2">
        <v>2011</v>
      </c>
      <c r="J3276" s="2">
        <v>2017</v>
      </c>
      <c r="K3276" s="3">
        <v>43677</v>
      </c>
      <c r="L3276" s="2">
        <v>0</v>
      </c>
      <c r="M3276" s="2" t="s">
        <v>28</v>
      </c>
      <c r="N3276" s="2">
        <v>30</v>
      </c>
      <c r="O3276" s="2">
        <v>23.05</v>
      </c>
      <c r="P3276" s="2">
        <v>30.8</v>
      </c>
      <c r="Q3276" s="2">
        <v>79.38</v>
      </c>
      <c r="R3276" s="2">
        <v>187.96</v>
      </c>
      <c r="S3276" s="2">
        <v>187.96</v>
      </c>
      <c r="T3276" s="2">
        <v>22.47</v>
      </c>
      <c r="U3276" s="2">
        <v>288</v>
      </c>
      <c r="V3276" s="2" t="s">
        <v>28</v>
      </c>
      <c r="X3276" s="2"/>
      <c r="Y3276" s="2"/>
    </row>
    <row r="3277" spans="1:26" x14ac:dyDescent="0.25">
      <c r="A3277">
        <v>3276</v>
      </c>
      <c r="B3277" t="s">
        <v>3287</v>
      </c>
      <c r="C3277" s="1">
        <v>17130</v>
      </c>
      <c r="D3277" t="s">
        <v>23</v>
      </c>
      <c r="E3277" s="2" t="s">
        <v>1363</v>
      </c>
      <c r="F3277" s="2" t="s">
        <v>34</v>
      </c>
      <c r="G3277" s="2" t="s">
        <v>26</v>
      </c>
      <c r="H3277" s="3">
        <v>25873</v>
      </c>
      <c r="I3277" s="2">
        <v>1970</v>
      </c>
      <c r="J3277" s="2">
        <v>1972</v>
      </c>
      <c r="K3277" s="3">
        <v>43677</v>
      </c>
      <c r="L3277" s="2">
        <v>0</v>
      </c>
      <c r="M3277" s="2" t="s">
        <v>28</v>
      </c>
      <c r="N3277" s="2">
        <v>72</v>
      </c>
      <c r="O3277" s="2">
        <v>23.94</v>
      </c>
      <c r="P3277" s="2">
        <v>72.680000000000007</v>
      </c>
      <c r="Q3277" s="2">
        <v>79.38</v>
      </c>
      <c r="R3277" s="2">
        <v>187.96</v>
      </c>
      <c r="S3277" s="2">
        <v>187.96</v>
      </c>
      <c r="T3277" s="2">
        <v>22.47</v>
      </c>
      <c r="U3277" s="2">
        <v>74</v>
      </c>
      <c r="V3277" s="2" t="s">
        <v>28</v>
      </c>
      <c r="X3277" s="2"/>
      <c r="Y3277" s="2"/>
    </row>
    <row r="3278" spans="1:26" x14ac:dyDescent="0.25">
      <c r="A3278">
        <v>3277</v>
      </c>
      <c r="B3278" t="s">
        <v>3288</v>
      </c>
      <c r="C3278" s="1">
        <v>30293</v>
      </c>
      <c r="D3278" t="s">
        <v>23</v>
      </c>
      <c r="E3278" s="2" t="s">
        <v>1363</v>
      </c>
      <c r="F3278" s="2" t="s">
        <v>34</v>
      </c>
      <c r="G3278" s="2" t="s">
        <v>26</v>
      </c>
      <c r="H3278" s="3">
        <v>39022</v>
      </c>
      <c r="I3278" s="2">
        <v>2006</v>
      </c>
      <c r="J3278" s="2">
        <v>2013</v>
      </c>
      <c r="K3278" s="3">
        <v>43677</v>
      </c>
      <c r="L3278" s="2">
        <v>0</v>
      </c>
      <c r="M3278" s="2" t="s">
        <v>28</v>
      </c>
      <c r="N3278" s="2">
        <v>36</v>
      </c>
      <c r="O3278" s="2">
        <v>23.9</v>
      </c>
      <c r="P3278" s="2">
        <v>36.64</v>
      </c>
      <c r="Q3278" s="2">
        <v>88.45</v>
      </c>
      <c r="R3278" s="2">
        <v>187.96</v>
      </c>
      <c r="S3278" s="2">
        <v>187.96</v>
      </c>
      <c r="T3278" s="2">
        <v>25.04</v>
      </c>
      <c r="U3278" s="2">
        <v>16</v>
      </c>
      <c r="V3278" s="2" t="s">
        <v>28</v>
      </c>
      <c r="X3278" s="2"/>
      <c r="Y3278" s="2"/>
    </row>
    <row r="3279" spans="1:26" x14ac:dyDescent="0.25">
      <c r="A3279">
        <v>3278</v>
      </c>
      <c r="B3279" t="s">
        <v>3289</v>
      </c>
      <c r="C3279" s="1">
        <v>20452</v>
      </c>
      <c r="D3279" t="s">
        <v>23</v>
      </c>
      <c r="E3279" s="2" t="s">
        <v>1363</v>
      </c>
      <c r="F3279" s="2" t="s">
        <v>34</v>
      </c>
      <c r="G3279" s="2" t="s">
        <v>26</v>
      </c>
      <c r="H3279" s="3">
        <v>30256</v>
      </c>
      <c r="I3279" s="2">
        <v>1982</v>
      </c>
      <c r="J3279" s="2">
        <v>1983</v>
      </c>
      <c r="K3279" s="3">
        <v>43677</v>
      </c>
      <c r="L3279" s="2">
        <v>0</v>
      </c>
      <c r="M3279" s="2" t="s">
        <v>28</v>
      </c>
      <c r="N3279" s="2">
        <v>63</v>
      </c>
      <c r="O3279" s="2">
        <v>26.84</v>
      </c>
      <c r="P3279" s="2">
        <v>63.59</v>
      </c>
      <c r="Q3279" s="2">
        <v>81.650000000000006</v>
      </c>
      <c r="R3279" s="2">
        <v>187.96</v>
      </c>
      <c r="S3279" s="2">
        <v>187.96</v>
      </c>
      <c r="T3279" s="2">
        <v>23.11</v>
      </c>
      <c r="U3279" s="2">
        <v>7</v>
      </c>
      <c r="V3279" s="2" t="s">
        <v>28</v>
      </c>
      <c r="X3279" s="2"/>
      <c r="Y3279" s="2"/>
    </row>
    <row r="3280" spans="1:26" x14ac:dyDescent="0.25">
      <c r="A3280">
        <v>3279</v>
      </c>
      <c r="B3280" t="s">
        <v>3290</v>
      </c>
      <c r="C3280" s="1">
        <v>33108</v>
      </c>
      <c r="D3280" t="s">
        <v>85</v>
      </c>
      <c r="E3280" s="2" t="s">
        <v>1363</v>
      </c>
      <c r="F3280" s="2" t="s">
        <v>34</v>
      </c>
      <c r="G3280" s="2" t="s">
        <v>43</v>
      </c>
      <c r="H3280" s="3">
        <v>41579</v>
      </c>
      <c r="I3280" s="2">
        <v>2013</v>
      </c>
      <c r="J3280" s="2">
        <v>2020</v>
      </c>
      <c r="K3280" s="3">
        <v>43677</v>
      </c>
      <c r="L3280" s="2">
        <v>0</v>
      </c>
      <c r="M3280" s="2" t="s">
        <v>28</v>
      </c>
      <c r="N3280" s="2">
        <v>28</v>
      </c>
      <c r="O3280" s="2">
        <v>23.19</v>
      </c>
      <c r="P3280" s="2">
        <v>28.94</v>
      </c>
      <c r="Q3280" s="2">
        <v>83.91</v>
      </c>
      <c r="R3280" s="2">
        <v>187.96</v>
      </c>
      <c r="S3280" s="2">
        <v>187.96</v>
      </c>
      <c r="T3280" s="2">
        <v>23.75</v>
      </c>
      <c r="U3280" s="2">
        <v>4</v>
      </c>
      <c r="V3280" s="2" t="s">
        <v>28</v>
      </c>
      <c r="X3280" s="2"/>
      <c r="Y3280" s="2"/>
    </row>
    <row r="3281" spans="1:26" x14ac:dyDescent="0.25">
      <c r="A3281">
        <v>3280</v>
      </c>
      <c r="B3281" t="s">
        <v>3291</v>
      </c>
      <c r="C3281" s="1">
        <v>7758</v>
      </c>
      <c r="D3281" t="s">
        <v>23</v>
      </c>
      <c r="E3281" s="2" t="s">
        <v>772</v>
      </c>
      <c r="F3281" s="2" t="s">
        <v>34</v>
      </c>
      <c r="G3281" s="2" t="s">
        <v>30</v>
      </c>
      <c r="H3281" s="3">
        <v>17107</v>
      </c>
      <c r="I3281" s="2">
        <v>1946</v>
      </c>
      <c r="J3281" s="2">
        <v>1947</v>
      </c>
      <c r="K3281" s="3">
        <v>35392</v>
      </c>
      <c r="L3281" s="2">
        <v>1</v>
      </c>
      <c r="M3281" s="2" t="s">
        <v>27</v>
      </c>
      <c r="N3281" s="2">
        <v>75</v>
      </c>
      <c r="O3281" s="2">
        <v>25.6</v>
      </c>
      <c r="P3281" s="2">
        <v>75.66</v>
      </c>
      <c r="Q3281" s="2">
        <v>79.38</v>
      </c>
      <c r="R3281" s="2">
        <v>187.96</v>
      </c>
      <c r="S3281" s="2">
        <v>187.96</v>
      </c>
      <c r="T3281" s="2">
        <v>22.47</v>
      </c>
      <c r="U3281" s="2">
        <v>59</v>
      </c>
      <c r="V3281" s="2" t="s">
        <v>28</v>
      </c>
      <c r="W3281" s="2" t="s">
        <v>4399</v>
      </c>
      <c r="X3281" s="2" t="s">
        <v>4750</v>
      </c>
      <c r="Y3281" s="2" t="s">
        <v>4401</v>
      </c>
      <c r="Z3281" s="2" t="s">
        <v>4469</v>
      </c>
    </row>
    <row r="3282" spans="1:26" x14ac:dyDescent="0.25">
      <c r="A3282">
        <v>3281</v>
      </c>
      <c r="B3282" t="s">
        <v>3292</v>
      </c>
      <c r="C3282" s="1">
        <v>18148</v>
      </c>
      <c r="D3282" t="s">
        <v>23</v>
      </c>
      <c r="E3282" s="2" t="s">
        <v>1363</v>
      </c>
      <c r="F3282" s="2" t="s">
        <v>34</v>
      </c>
      <c r="G3282" s="2" t="s">
        <v>26</v>
      </c>
      <c r="H3282" s="3">
        <v>26238</v>
      </c>
      <c r="I3282" s="2">
        <v>1971</v>
      </c>
      <c r="J3282" s="2">
        <v>1974</v>
      </c>
      <c r="K3282" s="3">
        <v>43677</v>
      </c>
      <c r="L3282" s="2">
        <v>0</v>
      </c>
      <c r="M3282" s="2" t="s">
        <v>28</v>
      </c>
      <c r="N3282" s="2">
        <v>69</v>
      </c>
      <c r="O3282" s="2">
        <v>22.15</v>
      </c>
      <c r="P3282" s="2">
        <v>69.89</v>
      </c>
      <c r="Q3282" s="2">
        <v>72.569999999999993</v>
      </c>
      <c r="R3282" s="2">
        <v>187.96</v>
      </c>
      <c r="S3282" s="2">
        <v>187.96</v>
      </c>
      <c r="T3282" s="2">
        <v>20.54</v>
      </c>
      <c r="U3282" s="2">
        <v>144</v>
      </c>
      <c r="V3282" s="2" t="s">
        <v>28</v>
      </c>
      <c r="X3282" s="2"/>
      <c r="Y3282" s="2"/>
    </row>
    <row r="3283" spans="1:26" x14ac:dyDescent="0.25">
      <c r="A3283">
        <v>3282</v>
      </c>
      <c r="B3283" t="s">
        <v>3293</v>
      </c>
      <c r="C3283" s="1">
        <v>20383</v>
      </c>
      <c r="D3283" t="s">
        <v>23</v>
      </c>
      <c r="E3283" s="2" t="s">
        <v>1363</v>
      </c>
      <c r="F3283" s="2" t="s">
        <v>34</v>
      </c>
      <c r="G3283" s="2" t="s">
        <v>26</v>
      </c>
      <c r="H3283" s="3">
        <v>28065</v>
      </c>
      <c r="I3283" s="2">
        <v>1976</v>
      </c>
      <c r="J3283" s="2">
        <v>1986</v>
      </c>
      <c r="K3283" s="3">
        <v>43677</v>
      </c>
      <c r="L3283" s="2">
        <v>0</v>
      </c>
      <c r="M3283" s="2" t="s">
        <v>28</v>
      </c>
      <c r="N3283" s="2">
        <v>63</v>
      </c>
      <c r="O3283" s="2">
        <v>21.03</v>
      </c>
      <c r="P3283" s="2">
        <v>63.78</v>
      </c>
      <c r="Q3283" s="2">
        <v>77.11</v>
      </c>
      <c r="R3283" s="2">
        <v>187.96</v>
      </c>
      <c r="S3283" s="2">
        <v>187.96</v>
      </c>
      <c r="T3283" s="2">
        <v>21.83</v>
      </c>
      <c r="U3283" s="2">
        <v>750</v>
      </c>
      <c r="V3283" s="2" t="s">
        <v>28</v>
      </c>
      <c r="X3283" s="2"/>
      <c r="Y3283" s="2"/>
    </row>
    <row r="3284" spans="1:26" x14ac:dyDescent="0.25">
      <c r="A3284">
        <v>3283</v>
      </c>
      <c r="B3284" t="s">
        <v>3294</v>
      </c>
      <c r="C3284" s="1">
        <v>23282</v>
      </c>
      <c r="D3284" t="s">
        <v>23</v>
      </c>
      <c r="E3284" s="2" t="s">
        <v>1363</v>
      </c>
      <c r="F3284" s="2" t="s">
        <v>34</v>
      </c>
      <c r="G3284" s="2" t="s">
        <v>26</v>
      </c>
      <c r="H3284" s="3">
        <v>31717</v>
      </c>
      <c r="I3284" s="2">
        <v>1986</v>
      </c>
      <c r="J3284" s="2">
        <v>1995</v>
      </c>
      <c r="K3284" s="3">
        <v>43677</v>
      </c>
      <c r="L3284" s="2">
        <v>0</v>
      </c>
      <c r="M3284" s="2" t="s">
        <v>28</v>
      </c>
      <c r="N3284" s="2">
        <v>55</v>
      </c>
      <c r="O3284" s="2">
        <v>23.09</v>
      </c>
      <c r="P3284" s="2">
        <v>55.84</v>
      </c>
      <c r="Q3284" s="2">
        <v>74.84</v>
      </c>
      <c r="R3284" s="2">
        <v>187.96</v>
      </c>
      <c r="S3284" s="2">
        <v>187.96</v>
      </c>
      <c r="T3284" s="2">
        <v>21.18</v>
      </c>
      <c r="U3284" s="2">
        <v>541</v>
      </c>
      <c r="V3284" s="2" t="s">
        <v>27</v>
      </c>
      <c r="X3284" s="2"/>
      <c r="Y3284" s="2"/>
    </row>
    <row r="3285" spans="1:26" x14ac:dyDescent="0.25">
      <c r="A3285">
        <v>3284</v>
      </c>
      <c r="B3285" t="s">
        <v>3295</v>
      </c>
      <c r="C3285" s="1">
        <v>26188</v>
      </c>
      <c r="D3285" t="s">
        <v>23</v>
      </c>
      <c r="E3285" s="2" t="s">
        <v>1363</v>
      </c>
      <c r="F3285" s="2" t="s">
        <v>34</v>
      </c>
      <c r="G3285" s="2" t="s">
        <v>26</v>
      </c>
      <c r="H3285" s="3">
        <v>34274</v>
      </c>
      <c r="I3285" s="2">
        <v>1993</v>
      </c>
      <c r="J3285" s="2">
        <v>1999</v>
      </c>
      <c r="K3285" s="3">
        <v>43677</v>
      </c>
      <c r="L3285" s="2">
        <v>0</v>
      </c>
      <c r="M3285" s="2" t="s">
        <v>28</v>
      </c>
      <c r="N3285" s="2">
        <v>47</v>
      </c>
      <c r="O3285" s="2">
        <v>22.14</v>
      </c>
      <c r="P3285" s="2">
        <v>47.88</v>
      </c>
      <c r="Q3285" s="2">
        <v>86.18</v>
      </c>
      <c r="R3285" s="2">
        <v>187.96</v>
      </c>
      <c r="S3285" s="2">
        <v>187.96</v>
      </c>
      <c r="T3285" s="2">
        <v>24.39</v>
      </c>
      <c r="U3285" s="2">
        <v>402</v>
      </c>
      <c r="V3285" s="2" t="s">
        <v>28</v>
      </c>
      <c r="X3285" s="2"/>
      <c r="Y3285" s="2"/>
    </row>
    <row r="3286" spans="1:26" x14ac:dyDescent="0.25">
      <c r="A3286">
        <v>3285</v>
      </c>
      <c r="B3286" t="s">
        <v>3296</v>
      </c>
      <c r="C3286" s="1">
        <v>10793</v>
      </c>
      <c r="D3286" t="s">
        <v>23</v>
      </c>
      <c r="E3286" s="2" t="s">
        <v>1363</v>
      </c>
      <c r="F3286" s="2" t="s">
        <v>34</v>
      </c>
      <c r="G3286" s="2" t="s">
        <v>30</v>
      </c>
      <c r="H3286" s="3">
        <v>20029</v>
      </c>
      <c r="I3286" s="2">
        <v>1954</v>
      </c>
      <c r="J3286" s="2">
        <v>1959</v>
      </c>
      <c r="K3286" s="3">
        <v>43677</v>
      </c>
      <c r="L3286" s="2">
        <v>0</v>
      </c>
      <c r="M3286" s="2" t="s">
        <v>28</v>
      </c>
      <c r="N3286" s="2">
        <v>90</v>
      </c>
      <c r="O3286" s="2">
        <v>25.29</v>
      </c>
      <c r="P3286" s="2">
        <v>90.03</v>
      </c>
      <c r="Q3286" s="2">
        <v>86.18</v>
      </c>
      <c r="R3286" s="2">
        <v>187.96</v>
      </c>
      <c r="S3286" s="2">
        <v>187.96</v>
      </c>
      <c r="T3286" s="2">
        <v>24.39</v>
      </c>
      <c r="U3286" s="2">
        <v>315</v>
      </c>
      <c r="V3286" s="2" t="s">
        <v>28</v>
      </c>
      <c r="X3286" s="2"/>
      <c r="Y3286" s="2"/>
    </row>
    <row r="3287" spans="1:26" x14ac:dyDescent="0.25">
      <c r="A3287">
        <v>3286</v>
      </c>
      <c r="B3287" t="s">
        <v>3297</v>
      </c>
      <c r="C3287" s="1">
        <v>11220</v>
      </c>
      <c r="D3287" t="s">
        <v>23</v>
      </c>
      <c r="E3287" s="2" t="s">
        <v>1363</v>
      </c>
      <c r="F3287" s="2" t="s">
        <v>34</v>
      </c>
      <c r="G3287" s="2" t="s">
        <v>26</v>
      </c>
      <c r="H3287" s="3">
        <v>19299</v>
      </c>
      <c r="I3287" s="2">
        <v>1952</v>
      </c>
      <c r="J3287" s="2">
        <v>1953</v>
      </c>
      <c r="K3287" s="3">
        <v>42394</v>
      </c>
      <c r="L3287" s="2">
        <v>1</v>
      </c>
      <c r="M3287" s="2" t="s">
        <v>27</v>
      </c>
      <c r="N3287" s="2">
        <v>85</v>
      </c>
      <c r="O3287" s="2">
        <v>22.12</v>
      </c>
      <c r="P3287" s="2">
        <v>85.35</v>
      </c>
      <c r="Q3287" s="2">
        <v>79.38</v>
      </c>
      <c r="R3287" s="2">
        <v>187.96</v>
      </c>
      <c r="S3287" s="2">
        <v>187.96</v>
      </c>
      <c r="T3287" s="2">
        <v>22.47</v>
      </c>
      <c r="U3287" s="2">
        <v>1</v>
      </c>
      <c r="V3287" s="2" t="s">
        <v>27</v>
      </c>
      <c r="X3287" s="2" t="s">
        <v>4750</v>
      </c>
      <c r="Y3287" s="2" t="s">
        <v>4401</v>
      </c>
      <c r="Z3287" s="2" t="s">
        <v>4469</v>
      </c>
    </row>
    <row r="3288" spans="1:26" x14ac:dyDescent="0.25">
      <c r="A3288">
        <v>3287</v>
      </c>
      <c r="B3288" t="s">
        <v>3298</v>
      </c>
      <c r="C3288" s="1">
        <v>31110</v>
      </c>
      <c r="D3288" t="s">
        <v>23</v>
      </c>
      <c r="E3288" s="2" t="s">
        <v>1363</v>
      </c>
      <c r="F3288" s="2" t="s">
        <v>25</v>
      </c>
      <c r="G3288" s="2" t="s">
        <v>26</v>
      </c>
      <c r="H3288" s="3">
        <v>39387</v>
      </c>
      <c r="I3288" s="2">
        <v>2007</v>
      </c>
      <c r="J3288" s="2">
        <v>2008</v>
      </c>
      <c r="K3288" s="3">
        <v>43677</v>
      </c>
      <c r="L3288" s="2">
        <v>0</v>
      </c>
      <c r="M3288" s="2" t="s">
        <v>28</v>
      </c>
      <c r="N3288" s="2">
        <v>34</v>
      </c>
      <c r="O3288" s="2">
        <v>22.66</v>
      </c>
      <c r="P3288" s="2">
        <v>34.409999999999997</v>
      </c>
      <c r="Q3288" s="2">
        <v>87.09</v>
      </c>
      <c r="R3288" s="2">
        <v>187.96</v>
      </c>
      <c r="S3288" s="2">
        <v>187.96</v>
      </c>
      <c r="T3288" s="2">
        <v>24.65</v>
      </c>
      <c r="U3288" s="2">
        <v>6</v>
      </c>
      <c r="V3288" s="2" t="s">
        <v>28</v>
      </c>
      <c r="X3288" s="2"/>
      <c r="Y3288" s="2"/>
    </row>
    <row r="3289" spans="1:26" x14ac:dyDescent="0.25">
      <c r="A3289">
        <v>3288</v>
      </c>
      <c r="B3289" t="s">
        <v>3299</v>
      </c>
      <c r="C3289" s="1">
        <v>24710</v>
      </c>
      <c r="D3289" t="s">
        <v>23</v>
      </c>
      <c r="E3289" s="2" t="s">
        <v>1363</v>
      </c>
      <c r="F3289" s="2" t="s">
        <v>25</v>
      </c>
      <c r="G3289" s="2" t="s">
        <v>30</v>
      </c>
      <c r="H3289" s="3">
        <v>35370</v>
      </c>
      <c r="I3289" s="2">
        <v>1996</v>
      </c>
      <c r="J3289" s="2">
        <v>1997</v>
      </c>
      <c r="K3289" s="3">
        <v>43677</v>
      </c>
      <c r="L3289" s="2">
        <v>0</v>
      </c>
      <c r="M3289" s="2" t="s">
        <v>28</v>
      </c>
      <c r="N3289" s="2">
        <v>51</v>
      </c>
      <c r="O3289" s="2">
        <v>29.19</v>
      </c>
      <c r="P3289" s="2">
        <v>51.93</v>
      </c>
      <c r="Q3289" s="2">
        <v>89.81</v>
      </c>
      <c r="R3289" s="2">
        <v>187.96</v>
      </c>
      <c r="S3289" s="2">
        <v>187.96</v>
      </c>
      <c r="T3289" s="2">
        <v>25.42</v>
      </c>
      <c r="U3289" s="2">
        <v>8</v>
      </c>
      <c r="V3289" s="2" t="s">
        <v>28</v>
      </c>
      <c r="X3289" s="2"/>
      <c r="Y3289" s="2"/>
    </row>
    <row r="3290" spans="1:26" x14ac:dyDescent="0.25">
      <c r="A3290">
        <v>3289</v>
      </c>
      <c r="B3290" t="s">
        <v>3300</v>
      </c>
      <c r="C3290" s="1">
        <v>9781</v>
      </c>
      <c r="D3290" t="s">
        <v>23</v>
      </c>
      <c r="E3290" s="2" t="s">
        <v>772</v>
      </c>
      <c r="F3290" s="2" t="s">
        <v>34</v>
      </c>
      <c r="G3290" s="2" t="s">
        <v>30</v>
      </c>
      <c r="H3290" s="3">
        <v>18568</v>
      </c>
      <c r="I3290" s="2">
        <v>1950</v>
      </c>
      <c r="J3290" s="2">
        <v>1954</v>
      </c>
      <c r="K3290" s="3">
        <v>30580</v>
      </c>
      <c r="L3290" s="2">
        <v>1</v>
      </c>
      <c r="M3290" s="2" t="s">
        <v>27</v>
      </c>
      <c r="N3290" s="2">
        <v>56</v>
      </c>
      <c r="O3290" s="2">
        <v>24.06</v>
      </c>
      <c r="P3290" s="2">
        <v>56.94</v>
      </c>
      <c r="Q3290" s="2">
        <v>86.18</v>
      </c>
      <c r="R3290" s="2">
        <v>187.96</v>
      </c>
      <c r="S3290" s="2">
        <v>187.96</v>
      </c>
      <c r="T3290" s="2">
        <v>24.39</v>
      </c>
      <c r="U3290" s="2">
        <v>273</v>
      </c>
      <c r="V3290" s="2" t="s">
        <v>28</v>
      </c>
      <c r="X3290" s="2" t="s">
        <v>4755</v>
      </c>
      <c r="Y3290" s="2" t="s">
        <v>4644</v>
      </c>
      <c r="Z3290" s="2" t="s">
        <v>4901</v>
      </c>
    </row>
    <row r="3291" spans="1:26" x14ac:dyDescent="0.25">
      <c r="A3291">
        <v>3290</v>
      </c>
      <c r="B3291" t="s">
        <v>3301</v>
      </c>
      <c r="C3291" s="1">
        <v>9750</v>
      </c>
      <c r="D3291" t="s">
        <v>23</v>
      </c>
      <c r="E3291" s="2" t="s">
        <v>1363</v>
      </c>
      <c r="F3291" s="2" t="s">
        <v>34</v>
      </c>
      <c r="G3291" s="2" t="s">
        <v>30</v>
      </c>
      <c r="H3291" s="3">
        <v>18203</v>
      </c>
      <c r="I3291" s="2">
        <v>1949</v>
      </c>
      <c r="J3291" s="2">
        <v>1950</v>
      </c>
      <c r="K3291" s="3">
        <v>43677</v>
      </c>
      <c r="L3291" s="2">
        <v>0</v>
      </c>
      <c r="M3291" s="2" t="s">
        <v>28</v>
      </c>
      <c r="N3291" s="2">
        <v>92</v>
      </c>
      <c r="O3291" s="2">
        <v>23.14</v>
      </c>
      <c r="P3291" s="2">
        <v>92.89</v>
      </c>
      <c r="Q3291" s="2">
        <v>81.650000000000006</v>
      </c>
      <c r="R3291" s="2">
        <v>187.96</v>
      </c>
      <c r="S3291" s="2">
        <v>187.96</v>
      </c>
      <c r="T3291" s="2">
        <v>23.11</v>
      </c>
      <c r="U3291" s="2">
        <v>45</v>
      </c>
      <c r="V3291" s="2" t="s">
        <v>28</v>
      </c>
      <c r="X3291" s="2"/>
      <c r="Y3291" s="2"/>
    </row>
    <row r="3292" spans="1:26" x14ac:dyDescent="0.25">
      <c r="A3292">
        <v>3291</v>
      </c>
      <c r="B3292" t="s">
        <v>3302</v>
      </c>
      <c r="C3292" s="1">
        <v>20618</v>
      </c>
      <c r="D3292" t="s">
        <v>23</v>
      </c>
      <c r="E3292" s="2" t="s">
        <v>1363</v>
      </c>
      <c r="F3292" s="2" t="s">
        <v>34</v>
      </c>
      <c r="G3292" s="2" t="s">
        <v>26</v>
      </c>
      <c r="H3292" s="3">
        <v>29891</v>
      </c>
      <c r="I3292" s="2">
        <v>1981</v>
      </c>
      <c r="J3292" s="2">
        <v>1983</v>
      </c>
      <c r="K3292" s="3">
        <v>43677</v>
      </c>
      <c r="L3292" s="2">
        <v>0</v>
      </c>
      <c r="M3292" s="2" t="s">
        <v>28</v>
      </c>
      <c r="N3292" s="2">
        <v>63</v>
      </c>
      <c r="O3292" s="2">
        <v>25.39</v>
      </c>
      <c r="P3292" s="2">
        <v>63.13</v>
      </c>
      <c r="Q3292" s="2">
        <v>77.11</v>
      </c>
      <c r="R3292" s="2">
        <v>187.96</v>
      </c>
      <c r="S3292" s="2">
        <v>187.96</v>
      </c>
      <c r="T3292" s="2">
        <v>21.83</v>
      </c>
      <c r="U3292" s="2">
        <v>67</v>
      </c>
      <c r="V3292" s="2" t="s">
        <v>28</v>
      </c>
      <c r="X3292" s="2"/>
      <c r="Y3292" s="2"/>
    </row>
    <row r="3293" spans="1:26" x14ac:dyDescent="0.25">
      <c r="A3293">
        <v>3292</v>
      </c>
      <c r="B3293" t="s">
        <v>3303</v>
      </c>
      <c r="C3293" s="1">
        <v>31487</v>
      </c>
      <c r="D3293" t="s">
        <v>23</v>
      </c>
      <c r="E3293" s="2" t="s">
        <v>1363</v>
      </c>
      <c r="F3293" s="2" t="s">
        <v>34</v>
      </c>
      <c r="G3293" s="2" t="s">
        <v>26</v>
      </c>
      <c r="H3293" s="3">
        <v>40118</v>
      </c>
      <c r="I3293" s="2">
        <v>2009</v>
      </c>
      <c r="J3293" s="2">
        <v>2017</v>
      </c>
      <c r="K3293" s="3">
        <v>43677</v>
      </c>
      <c r="L3293" s="2">
        <v>0</v>
      </c>
      <c r="M3293" s="2" t="s">
        <v>28</v>
      </c>
      <c r="N3293" s="2">
        <v>33</v>
      </c>
      <c r="O3293" s="2">
        <v>23.63</v>
      </c>
      <c r="P3293" s="2">
        <v>33.369999999999997</v>
      </c>
      <c r="Q3293" s="2">
        <v>88.45</v>
      </c>
      <c r="R3293" s="2">
        <v>187.96</v>
      </c>
      <c r="S3293" s="2">
        <v>187.96</v>
      </c>
      <c r="T3293" s="2">
        <v>25.04</v>
      </c>
      <c r="U3293" s="2">
        <v>300</v>
      </c>
      <c r="V3293" s="2" t="s">
        <v>28</v>
      </c>
      <c r="X3293" s="2"/>
      <c r="Y3293" s="2"/>
    </row>
    <row r="3294" spans="1:26" x14ac:dyDescent="0.25">
      <c r="A3294">
        <v>3293</v>
      </c>
      <c r="B3294" t="s">
        <v>3304</v>
      </c>
      <c r="C3294" s="1">
        <v>27293</v>
      </c>
      <c r="D3294" t="s">
        <v>23</v>
      </c>
      <c r="E3294" s="2" t="s">
        <v>1363</v>
      </c>
      <c r="F3294" s="2" t="s">
        <v>34</v>
      </c>
      <c r="G3294" s="2" t="s">
        <v>30</v>
      </c>
      <c r="H3294" s="3">
        <v>36100</v>
      </c>
      <c r="I3294" s="2">
        <v>1998</v>
      </c>
      <c r="J3294" s="2">
        <v>2004</v>
      </c>
      <c r="K3294" s="3">
        <v>43677</v>
      </c>
      <c r="L3294" s="2">
        <v>0</v>
      </c>
      <c r="M3294" s="2" t="s">
        <v>28</v>
      </c>
      <c r="N3294" s="2">
        <v>44</v>
      </c>
      <c r="O3294" s="2">
        <v>24.11</v>
      </c>
      <c r="P3294" s="2">
        <v>44.86</v>
      </c>
      <c r="Q3294" s="2">
        <v>83.91</v>
      </c>
      <c r="R3294" s="2">
        <v>187.96</v>
      </c>
      <c r="S3294" s="2">
        <v>187.96</v>
      </c>
      <c r="T3294" s="2">
        <v>23.75</v>
      </c>
      <c r="U3294" s="2">
        <v>243</v>
      </c>
      <c r="V3294" s="2" t="s">
        <v>28</v>
      </c>
      <c r="X3294" s="2"/>
      <c r="Y3294" s="2"/>
    </row>
    <row r="3295" spans="1:26" x14ac:dyDescent="0.25">
      <c r="A3295">
        <v>3294</v>
      </c>
      <c r="B3295" t="s">
        <v>3305</v>
      </c>
      <c r="C3295" s="1">
        <v>32937</v>
      </c>
      <c r="D3295" t="s">
        <v>23</v>
      </c>
      <c r="E3295" s="2" t="s">
        <v>1363</v>
      </c>
      <c r="F3295" s="2" t="s">
        <v>34</v>
      </c>
      <c r="G3295" s="2" t="s">
        <v>26</v>
      </c>
      <c r="H3295" s="3">
        <v>41944</v>
      </c>
      <c r="I3295" s="2">
        <v>2014</v>
      </c>
      <c r="J3295" s="2">
        <v>2018</v>
      </c>
      <c r="K3295" s="3">
        <v>43677</v>
      </c>
      <c r="L3295" s="2">
        <v>0</v>
      </c>
      <c r="M3295" s="2" t="s">
        <v>28</v>
      </c>
      <c r="N3295" s="2">
        <v>29</v>
      </c>
      <c r="O3295" s="2">
        <v>24.66</v>
      </c>
      <c r="P3295" s="2">
        <v>29.4</v>
      </c>
      <c r="Q3295" s="2">
        <v>81.650000000000006</v>
      </c>
      <c r="R3295" s="2">
        <v>187.96</v>
      </c>
      <c r="S3295" s="2">
        <v>187.96</v>
      </c>
      <c r="T3295" s="2">
        <v>23.11</v>
      </c>
      <c r="U3295" s="2">
        <v>12</v>
      </c>
      <c r="V3295" s="2" t="s">
        <v>28</v>
      </c>
      <c r="X3295" s="2"/>
      <c r="Y3295" s="2"/>
    </row>
    <row r="3296" spans="1:26" x14ac:dyDescent="0.25">
      <c r="A3296">
        <v>3295</v>
      </c>
      <c r="B3296" t="s">
        <v>3306</v>
      </c>
      <c r="C3296" s="1">
        <v>18327</v>
      </c>
      <c r="D3296" t="s">
        <v>23</v>
      </c>
      <c r="E3296" s="2" t="s">
        <v>1363</v>
      </c>
      <c r="F3296" s="2" t="s">
        <v>34</v>
      </c>
      <c r="G3296" s="2" t="s">
        <v>26</v>
      </c>
      <c r="H3296" s="3">
        <v>26604</v>
      </c>
      <c r="I3296" s="2">
        <v>1972</v>
      </c>
      <c r="J3296" s="2">
        <v>1979</v>
      </c>
      <c r="K3296" s="3">
        <v>43677</v>
      </c>
      <c r="L3296" s="2">
        <v>0</v>
      </c>
      <c r="M3296" s="2" t="s">
        <v>28</v>
      </c>
      <c r="N3296" s="2">
        <v>69</v>
      </c>
      <c r="O3296" s="2">
        <v>22.66</v>
      </c>
      <c r="P3296" s="2">
        <v>69.400000000000006</v>
      </c>
      <c r="Q3296" s="2">
        <v>81.650000000000006</v>
      </c>
      <c r="R3296" s="2">
        <v>187.96</v>
      </c>
      <c r="S3296" s="2">
        <v>187.96</v>
      </c>
      <c r="T3296" s="2">
        <v>23.11</v>
      </c>
      <c r="U3296" s="2">
        <v>361</v>
      </c>
      <c r="V3296" s="2" t="s">
        <v>28</v>
      </c>
      <c r="X3296" s="2"/>
      <c r="Y3296" s="2"/>
    </row>
    <row r="3297" spans="1:26" x14ac:dyDescent="0.25">
      <c r="A3297">
        <v>3296</v>
      </c>
      <c r="B3297" t="s">
        <v>3307</v>
      </c>
      <c r="C3297" s="1">
        <v>20665</v>
      </c>
      <c r="D3297" t="s">
        <v>23</v>
      </c>
      <c r="E3297" s="2" t="s">
        <v>1363</v>
      </c>
      <c r="F3297" s="2" t="s">
        <v>34</v>
      </c>
      <c r="G3297" s="2" t="s">
        <v>26</v>
      </c>
      <c r="H3297" s="3">
        <v>29160</v>
      </c>
      <c r="I3297" s="2">
        <v>1979</v>
      </c>
      <c r="J3297" s="2">
        <v>1983</v>
      </c>
      <c r="K3297" s="3">
        <v>43677</v>
      </c>
      <c r="L3297" s="2">
        <v>0</v>
      </c>
      <c r="M3297" s="2" t="s">
        <v>28</v>
      </c>
      <c r="N3297" s="2">
        <v>63</v>
      </c>
      <c r="O3297" s="2">
        <v>23.26</v>
      </c>
      <c r="P3297" s="2">
        <v>63</v>
      </c>
      <c r="Q3297" s="2">
        <v>81.650000000000006</v>
      </c>
      <c r="R3297" s="2">
        <v>187.96</v>
      </c>
      <c r="S3297" s="2">
        <v>187.96</v>
      </c>
      <c r="T3297" s="2">
        <v>23.11</v>
      </c>
      <c r="U3297" s="2">
        <v>143</v>
      </c>
      <c r="V3297" s="2" t="s">
        <v>28</v>
      </c>
      <c r="X3297" s="2"/>
      <c r="Y3297" s="2"/>
    </row>
    <row r="3298" spans="1:26" x14ac:dyDescent="0.25">
      <c r="A3298">
        <v>3297</v>
      </c>
      <c r="B3298" t="s">
        <v>3308</v>
      </c>
      <c r="C3298" s="1">
        <v>11399</v>
      </c>
      <c r="D3298" t="s">
        <v>23</v>
      </c>
      <c r="E3298" s="2" t="s">
        <v>1363</v>
      </c>
      <c r="F3298" s="2" t="s">
        <v>34</v>
      </c>
      <c r="G3298" s="2" t="s">
        <v>30</v>
      </c>
      <c r="H3298" s="3">
        <v>21125</v>
      </c>
      <c r="I3298" s="2">
        <v>1957</v>
      </c>
      <c r="J3298" s="2">
        <v>1958</v>
      </c>
      <c r="K3298" s="3">
        <v>27709</v>
      </c>
      <c r="L3298" s="2">
        <v>1</v>
      </c>
      <c r="M3298" s="2" t="s">
        <v>27</v>
      </c>
      <c r="N3298" s="2">
        <v>44</v>
      </c>
      <c r="O3298" s="2">
        <v>26.63</v>
      </c>
      <c r="P3298" s="2">
        <v>44.65</v>
      </c>
      <c r="Q3298" s="2">
        <v>77.11</v>
      </c>
      <c r="R3298" s="2">
        <v>187.96</v>
      </c>
      <c r="S3298" s="2">
        <v>187.96</v>
      </c>
      <c r="T3298" s="2">
        <v>21.83</v>
      </c>
      <c r="U3298" s="2">
        <v>28</v>
      </c>
      <c r="V3298" s="2" t="s">
        <v>28</v>
      </c>
      <c r="W3298" s="2" t="s">
        <v>4395</v>
      </c>
      <c r="X3298" s="2" t="s">
        <v>4426</v>
      </c>
      <c r="Y3298" s="2" t="s">
        <v>4397</v>
      </c>
      <c r="Z3298" s="2" t="s">
        <v>4435</v>
      </c>
    </row>
    <row r="3299" spans="1:26" x14ac:dyDescent="0.25">
      <c r="A3299">
        <v>3298</v>
      </c>
      <c r="B3299" t="s">
        <v>3309</v>
      </c>
      <c r="C3299" s="1">
        <v>26637</v>
      </c>
      <c r="D3299" t="s">
        <v>23</v>
      </c>
      <c r="E3299" s="2" t="s">
        <v>1363</v>
      </c>
      <c r="F3299" s="2" t="s">
        <v>34</v>
      </c>
      <c r="G3299" s="2" t="s">
        <v>26</v>
      </c>
      <c r="H3299" s="3">
        <v>34639</v>
      </c>
      <c r="I3299" s="2">
        <v>1994</v>
      </c>
      <c r="J3299" s="2">
        <v>2006</v>
      </c>
      <c r="K3299" s="3">
        <v>43677</v>
      </c>
      <c r="L3299" s="2">
        <v>0</v>
      </c>
      <c r="M3299" s="2" t="s">
        <v>28</v>
      </c>
      <c r="N3299" s="2">
        <v>46</v>
      </c>
      <c r="O3299" s="2">
        <v>21.91</v>
      </c>
      <c r="P3299" s="2">
        <v>46.65</v>
      </c>
      <c r="Q3299" s="2">
        <v>80.290000000000006</v>
      </c>
      <c r="R3299" s="2">
        <v>187.96</v>
      </c>
      <c r="S3299" s="2">
        <v>187.96</v>
      </c>
      <c r="T3299" s="2">
        <v>22.73</v>
      </c>
      <c r="U3299" s="2">
        <v>786</v>
      </c>
      <c r="V3299" s="2" t="s">
        <v>28</v>
      </c>
      <c r="X3299" s="2"/>
      <c r="Y3299" s="2"/>
    </row>
    <row r="3300" spans="1:26" x14ac:dyDescent="0.25">
      <c r="A3300">
        <v>3299</v>
      </c>
      <c r="B3300" t="s">
        <v>3310</v>
      </c>
      <c r="C3300" s="1">
        <v>6780</v>
      </c>
      <c r="D3300" t="s">
        <v>23</v>
      </c>
      <c r="E3300" s="2" t="s">
        <v>169</v>
      </c>
      <c r="F3300" s="2" t="s">
        <v>34</v>
      </c>
      <c r="G3300" s="2" t="s">
        <v>30</v>
      </c>
      <c r="H3300" s="3">
        <v>17107</v>
      </c>
      <c r="I3300" s="2">
        <v>1946</v>
      </c>
      <c r="J3300" s="2">
        <v>1947</v>
      </c>
      <c r="K3300" s="3">
        <v>37851</v>
      </c>
      <c r="L3300" s="2">
        <v>1</v>
      </c>
      <c r="M3300" s="2" t="s">
        <v>27</v>
      </c>
      <c r="N3300" s="2">
        <v>85</v>
      </c>
      <c r="O3300" s="2">
        <v>28.27</v>
      </c>
      <c r="P3300" s="2">
        <v>85.07</v>
      </c>
      <c r="Q3300" s="2">
        <v>95.25</v>
      </c>
      <c r="R3300" s="2">
        <v>187.96</v>
      </c>
      <c r="S3300" s="2">
        <v>187.96</v>
      </c>
      <c r="T3300" s="2">
        <v>26.96</v>
      </c>
      <c r="U3300" s="2">
        <v>1</v>
      </c>
      <c r="V3300" s="2" t="s">
        <v>28</v>
      </c>
      <c r="W3300" s="2" t="s">
        <v>4399</v>
      </c>
      <c r="X3300" s="2" t="s">
        <v>4750</v>
      </c>
      <c r="Y3300" s="2" t="s">
        <v>4401</v>
      </c>
      <c r="Z3300" s="2" t="s">
        <v>4469</v>
      </c>
    </row>
    <row r="3301" spans="1:26" x14ac:dyDescent="0.25">
      <c r="A3301">
        <v>3300</v>
      </c>
      <c r="B3301" t="s">
        <v>3311</v>
      </c>
      <c r="C3301" s="1">
        <v>6636</v>
      </c>
      <c r="D3301" t="s">
        <v>23</v>
      </c>
      <c r="E3301" s="2" t="s">
        <v>280</v>
      </c>
      <c r="F3301" s="2" t="s">
        <v>34</v>
      </c>
      <c r="G3301" s="2" t="s">
        <v>30</v>
      </c>
      <c r="H3301" s="3">
        <v>17107</v>
      </c>
      <c r="I3301" s="2">
        <v>1946</v>
      </c>
      <c r="J3301" s="2">
        <v>1947</v>
      </c>
      <c r="K3301" s="3">
        <v>40348</v>
      </c>
      <c r="L3301" s="2">
        <v>1</v>
      </c>
      <c r="M3301" s="2" t="s">
        <v>27</v>
      </c>
      <c r="N3301" s="2">
        <v>92</v>
      </c>
      <c r="O3301" s="2">
        <v>28.67</v>
      </c>
      <c r="P3301" s="2">
        <v>92.3</v>
      </c>
      <c r="Q3301" s="2">
        <v>90.72</v>
      </c>
      <c r="R3301" s="2">
        <v>187.96</v>
      </c>
      <c r="S3301" s="2">
        <v>187.96</v>
      </c>
      <c r="T3301" s="2">
        <v>25.68</v>
      </c>
      <c r="U3301" s="2">
        <v>16</v>
      </c>
      <c r="V3301" s="2" t="s">
        <v>28</v>
      </c>
      <c r="W3301" s="2" t="s">
        <v>4399</v>
      </c>
      <c r="X3301" s="2" t="s">
        <v>4750</v>
      </c>
      <c r="Y3301" s="2" t="s">
        <v>4401</v>
      </c>
      <c r="Z3301" s="2" t="s">
        <v>4469</v>
      </c>
    </row>
    <row r="3302" spans="1:26" x14ac:dyDescent="0.25">
      <c r="A3302">
        <v>3301</v>
      </c>
      <c r="B3302" t="s">
        <v>3312</v>
      </c>
      <c r="C3302" s="1">
        <v>34570</v>
      </c>
      <c r="D3302" t="s">
        <v>23</v>
      </c>
      <c r="E3302" s="2" t="s">
        <v>1363</v>
      </c>
      <c r="F3302" s="2" t="s">
        <v>25</v>
      </c>
      <c r="G3302" s="2" t="s">
        <v>43</v>
      </c>
      <c r="H3302" s="3">
        <v>41944</v>
      </c>
      <c r="I3302" s="2">
        <v>2014</v>
      </c>
      <c r="J3302" s="2">
        <v>2018</v>
      </c>
      <c r="K3302" s="3">
        <v>43677</v>
      </c>
      <c r="L3302" s="2">
        <v>0</v>
      </c>
      <c r="M3302" s="2" t="s">
        <v>28</v>
      </c>
      <c r="N3302" s="2">
        <v>24</v>
      </c>
      <c r="O3302" s="2">
        <v>20.190000000000001</v>
      </c>
      <c r="P3302" s="2">
        <v>24.93</v>
      </c>
      <c r="Q3302" s="2">
        <v>88</v>
      </c>
      <c r="R3302" s="2">
        <v>187.96</v>
      </c>
      <c r="S3302" s="2">
        <v>190.5</v>
      </c>
      <c r="T3302" s="2">
        <v>24.91</v>
      </c>
      <c r="U3302" s="2">
        <v>22</v>
      </c>
      <c r="V3302" s="2" t="s">
        <v>28</v>
      </c>
      <c r="X3302" s="2"/>
      <c r="Y3302" s="2"/>
    </row>
    <row r="3303" spans="1:26" x14ac:dyDescent="0.25">
      <c r="A3303">
        <v>3302</v>
      </c>
      <c r="B3303" t="s">
        <v>3313</v>
      </c>
      <c r="C3303" s="1">
        <v>9283</v>
      </c>
      <c r="D3303" t="s">
        <v>23</v>
      </c>
      <c r="E3303" s="2" t="s">
        <v>1363</v>
      </c>
      <c r="F3303" s="2" t="s">
        <v>34</v>
      </c>
      <c r="G3303" s="2" t="s">
        <v>30</v>
      </c>
      <c r="H3303" s="3">
        <v>18203</v>
      </c>
      <c r="I3303" s="2">
        <v>1949</v>
      </c>
      <c r="J3303" s="2">
        <v>1950</v>
      </c>
      <c r="K3303" s="3">
        <v>35700</v>
      </c>
      <c r="L3303" s="2">
        <v>1</v>
      </c>
      <c r="M3303" s="2" t="s">
        <v>27</v>
      </c>
      <c r="N3303" s="2">
        <v>72</v>
      </c>
      <c r="O3303" s="2">
        <v>24.42</v>
      </c>
      <c r="P3303" s="2">
        <v>72.33</v>
      </c>
      <c r="Q3303" s="2">
        <v>79.38</v>
      </c>
      <c r="R3303" s="2">
        <v>187.96</v>
      </c>
      <c r="S3303" s="2">
        <v>187.96</v>
      </c>
      <c r="T3303" s="2">
        <v>22.47</v>
      </c>
      <c r="U3303" s="2">
        <v>47</v>
      </c>
      <c r="V3303" s="2" t="s">
        <v>28</v>
      </c>
      <c r="W3303" s="2" t="s">
        <v>4399</v>
      </c>
      <c r="X3303" s="2" t="s">
        <v>4750</v>
      </c>
      <c r="Y3303" s="2" t="s">
        <v>4401</v>
      </c>
      <c r="Z3303" s="2" t="s">
        <v>4469</v>
      </c>
    </row>
    <row r="3304" spans="1:26" x14ac:dyDescent="0.25">
      <c r="A3304">
        <v>3303</v>
      </c>
      <c r="B3304" t="s">
        <v>3314</v>
      </c>
      <c r="C3304" s="1">
        <v>31746</v>
      </c>
      <c r="D3304" t="s">
        <v>23</v>
      </c>
      <c r="E3304" s="2" t="s">
        <v>1363</v>
      </c>
      <c r="F3304" s="2" t="s">
        <v>34</v>
      </c>
      <c r="G3304" s="2" t="s">
        <v>43</v>
      </c>
      <c r="H3304" s="3">
        <v>39022</v>
      </c>
      <c r="I3304" s="2">
        <v>2006</v>
      </c>
      <c r="J3304" s="2">
        <v>2017</v>
      </c>
      <c r="K3304" s="3">
        <v>43677</v>
      </c>
      <c r="L3304" s="2">
        <v>0</v>
      </c>
      <c r="M3304" s="2" t="s">
        <v>28</v>
      </c>
      <c r="N3304" s="2">
        <v>32</v>
      </c>
      <c r="O3304" s="2">
        <v>19.920000000000002</v>
      </c>
      <c r="P3304" s="2">
        <v>32.67</v>
      </c>
      <c r="Q3304" s="2">
        <v>81.650000000000006</v>
      </c>
      <c r="R3304" s="2">
        <v>187.96</v>
      </c>
      <c r="S3304" s="2">
        <v>187.96</v>
      </c>
      <c r="T3304" s="2">
        <v>23.11</v>
      </c>
      <c r="U3304" s="2">
        <v>490</v>
      </c>
      <c r="V3304" s="2" t="s">
        <v>28</v>
      </c>
      <c r="X3304" s="2"/>
      <c r="Y3304" s="2"/>
    </row>
    <row r="3305" spans="1:26" x14ac:dyDescent="0.25">
      <c r="A3305">
        <v>3304</v>
      </c>
      <c r="B3305" t="s">
        <v>3315</v>
      </c>
      <c r="C3305" s="1">
        <v>9342</v>
      </c>
      <c r="D3305" t="s">
        <v>23</v>
      </c>
      <c r="E3305" s="2" t="s">
        <v>280</v>
      </c>
      <c r="F3305" s="2" t="s">
        <v>34</v>
      </c>
      <c r="G3305" s="2" t="s">
        <v>30</v>
      </c>
      <c r="H3305" s="3">
        <v>17838</v>
      </c>
      <c r="I3305" s="2">
        <v>1948</v>
      </c>
      <c r="J3305" s="2">
        <v>1951</v>
      </c>
      <c r="K3305" s="3">
        <v>43677</v>
      </c>
      <c r="L3305" s="2">
        <v>0</v>
      </c>
      <c r="M3305" s="2" t="s">
        <v>28</v>
      </c>
      <c r="N3305" s="2">
        <v>94</v>
      </c>
      <c r="O3305" s="2">
        <v>23.26</v>
      </c>
      <c r="P3305" s="2">
        <v>94</v>
      </c>
      <c r="Q3305" s="2">
        <v>81.650000000000006</v>
      </c>
      <c r="R3305" s="2">
        <v>187.96</v>
      </c>
      <c r="S3305" s="2">
        <v>187.96</v>
      </c>
      <c r="T3305" s="2">
        <v>23.11</v>
      </c>
      <c r="U3305" s="2">
        <v>178</v>
      </c>
      <c r="V3305" s="2" t="s">
        <v>28</v>
      </c>
      <c r="X3305" s="2"/>
      <c r="Y3305" s="2"/>
    </row>
    <row r="3306" spans="1:26" x14ac:dyDescent="0.25">
      <c r="A3306">
        <v>3305</v>
      </c>
      <c r="B3306" t="s">
        <v>3316</v>
      </c>
      <c r="C3306" s="1">
        <v>7628</v>
      </c>
      <c r="D3306" t="s">
        <v>23</v>
      </c>
      <c r="E3306" s="2" t="s">
        <v>169</v>
      </c>
      <c r="F3306" s="2" t="s">
        <v>34</v>
      </c>
      <c r="G3306" s="2" t="s">
        <v>30</v>
      </c>
      <c r="H3306" s="3">
        <v>17107</v>
      </c>
      <c r="I3306" s="2">
        <v>1946</v>
      </c>
      <c r="J3306" s="2">
        <v>1948</v>
      </c>
      <c r="K3306" s="3">
        <v>24941</v>
      </c>
      <c r="L3306" s="2">
        <v>1</v>
      </c>
      <c r="M3306" s="2" t="s">
        <v>27</v>
      </c>
      <c r="N3306" s="2">
        <v>47</v>
      </c>
      <c r="O3306" s="2">
        <v>25.95</v>
      </c>
      <c r="P3306" s="2">
        <v>47.4</v>
      </c>
      <c r="Q3306" s="2">
        <v>79.38</v>
      </c>
      <c r="R3306" s="2">
        <v>187.96</v>
      </c>
      <c r="S3306" s="2">
        <v>187.96</v>
      </c>
      <c r="T3306" s="2">
        <v>22.47</v>
      </c>
      <c r="U3306" s="2">
        <v>61</v>
      </c>
      <c r="V3306" s="2" t="s">
        <v>28</v>
      </c>
      <c r="W3306" s="2" t="s">
        <v>4384</v>
      </c>
      <c r="X3306" s="2" t="s">
        <v>4511</v>
      </c>
      <c r="Y3306" s="2" t="s">
        <v>4391</v>
      </c>
      <c r="Z3306" s="2" t="s">
        <v>4896</v>
      </c>
    </row>
    <row r="3307" spans="1:26" x14ac:dyDescent="0.25">
      <c r="A3307">
        <v>3306</v>
      </c>
      <c r="B3307" t="s">
        <v>3317</v>
      </c>
      <c r="C3307" s="1">
        <v>8081</v>
      </c>
      <c r="D3307" t="s">
        <v>23</v>
      </c>
      <c r="E3307" s="2" t="s">
        <v>772</v>
      </c>
      <c r="F3307" s="2" t="s">
        <v>34</v>
      </c>
      <c r="G3307" s="2" t="s">
        <v>30</v>
      </c>
      <c r="H3307" s="3">
        <v>17107</v>
      </c>
      <c r="I3307" s="2">
        <v>1946</v>
      </c>
      <c r="J3307" s="2">
        <v>1953</v>
      </c>
      <c r="K3307" s="3">
        <v>39283</v>
      </c>
      <c r="L3307" s="2">
        <v>1</v>
      </c>
      <c r="M3307" s="2" t="s">
        <v>27</v>
      </c>
      <c r="N3307" s="2">
        <v>85</v>
      </c>
      <c r="O3307" s="2">
        <v>24.71</v>
      </c>
      <c r="P3307" s="2">
        <v>85.43</v>
      </c>
      <c r="Q3307" s="2">
        <v>86.18</v>
      </c>
      <c r="R3307" s="2">
        <v>187.96</v>
      </c>
      <c r="S3307" s="2">
        <v>187.96</v>
      </c>
      <c r="T3307" s="2">
        <v>24.39</v>
      </c>
      <c r="U3307" s="2">
        <v>262</v>
      </c>
      <c r="V3307" s="2" t="s">
        <v>27</v>
      </c>
      <c r="W3307" s="2" t="s">
        <v>4399</v>
      </c>
      <c r="X3307" s="2" t="s">
        <v>4750</v>
      </c>
      <c r="Y3307" s="2" t="s">
        <v>4401</v>
      </c>
      <c r="Z3307" s="2" t="s">
        <v>4469</v>
      </c>
    </row>
    <row r="3308" spans="1:26" x14ac:dyDescent="0.25">
      <c r="A3308">
        <v>3307</v>
      </c>
      <c r="B3308" t="s">
        <v>3318</v>
      </c>
      <c r="C3308" s="1">
        <v>29687</v>
      </c>
      <c r="D3308" t="s">
        <v>23</v>
      </c>
      <c r="E3308" s="2" t="s">
        <v>1363</v>
      </c>
      <c r="F3308" s="2" t="s">
        <v>25</v>
      </c>
      <c r="G3308" s="2" t="s">
        <v>26</v>
      </c>
      <c r="H3308" s="3">
        <v>38292</v>
      </c>
      <c r="I3308" s="2">
        <v>2004</v>
      </c>
      <c r="J3308" s="2">
        <v>2005</v>
      </c>
      <c r="K3308" s="3">
        <v>43677</v>
      </c>
      <c r="L3308" s="2">
        <v>0</v>
      </c>
      <c r="M3308" s="2" t="s">
        <v>28</v>
      </c>
      <c r="N3308" s="2">
        <v>38</v>
      </c>
      <c r="O3308" s="2">
        <v>23.56</v>
      </c>
      <c r="P3308" s="2">
        <v>38.299999999999997</v>
      </c>
      <c r="Q3308" s="2">
        <v>90.72</v>
      </c>
      <c r="R3308" s="2">
        <v>187.96</v>
      </c>
      <c r="S3308" s="2">
        <v>187.96</v>
      </c>
      <c r="T3308" s="2">
        <v>25.68</v>
      </c>
      <c r="U3308" s="2">
        <v>16</v>
      </c>
      <c r="V3308" s="2" t="s">
        <v>28</v>
      </c>
      <c r="X3308" s="2"/>
      <c r="Y3308" s="2"/>
    </row>
    <row r="3309" spans="1:26" x14ac:dyDescent="0.25">
      <c r="A3309">
        <v>3308</v>
      </c>
      <c r="B3309" t="s">
        <v>3319</v>
      </c>
      <c r="C3309" s="1">
        <v>19571</v>
      </c>
      <c r="D3309" t="s">
        <v>23</v>
      </c>
      <c r="E3309" s="2" t="s">
        <v>1363</v>
      </c>
      <c r="F3309" s="2" t="s">
        <v>34</v>
      </c>
      <c r="G3309" s="2" t="s">
        <v>30</v>
      </c>
      <c r="H3309" s="3">
        <v>28065</v>
      </c>
      <c r="I3309" s="2">
        <v>1976</v>
      </c>
      <c r="J3309" s="2">
        <v>1978</v>
      </c>
      <c r="K3309" s="3">
        <v>43677</v>
      </c>
      <c r="L3309" s="2">
        <v>0</v>
      </c>
      <c r="M3309" s="2" t="s">
        <v>28</v>
      </c>
      <c r="N3309" s="2">
        <v>65</v>
      </c>
      <c r="O3309" s="2">
        <v>23.26</v>
      </c>
      <c r="P3309" s="2">
        <v>66</v>
      </c>
      <c r="Q3309" s="2">
        <v>81.650000000000006</v>
      </c>
      <c r="R3309" s="2">
        <v>187.96</v>
      </c>
      <c r="S3309" s="2">
        <v>187.96</v>
      </c>
      <c r="T3309" s="2">
        <v>23.11</v>
      </c>
      <c r="U3309" s="2">
        <v>144</v>
      </c>
      <c r="V3309" s="2" t="s">
        <v>28</v>
      </c>
      <c r="X3309" s="2"/>
      <c r="Y3309" s="2"/>
    </row>
    <row r="3310" spans="1:26" x14ac:dyDescent="0.25">
      <c r="A3310">
        <v>3309</v>
      </c>
      <c r="B3310" t="s">
        <v>3320</v>
      </c>
      <c r="C3310" s="1">
        <v>20494</v>
      </c>
      <c r="D3310" t="s">
        <v>23</v>
      </c>
      <c r="E3310" s="2" t="s">
        <v>1363</v>
      </c>
      <c r="F3310" s="2" t="s">
        <v>34</v>
      </c>
      <c r="G3310" s="2" t="s">
        <v>26</v>
      </c>
      <c r="H3310" s="3">
        <v>28795</v>
      </c>
      <c r="I3310" s="2">
        <v>1978</v>
      </c>
      <c r="J3310" s="2">
        <v>1985</v>
      </c>
      <c r="K3310" s="3">
        <v>43677</v>
      </c>
      <c r="L3310" s="2">
        <v>0</v>
      </c>
      <c r="M3310" s="2" t="s">
        <v>28</v>
      </c>
      <c r="N3310" s="2">
        <v>63</v>
      </c>
      <c r="O3310" s="2">
        <v>22.73</v>
      </c>
      <c r="P3310" s="2">
        <v>63.47</v>
      </c>
      <c r="Q3310" s="2">
        <v>79.38</v>
      </c>
      <c r="R3310" s="2">
        <v>187.96</v>
      </c>
      <c r="S3310" s="2">
        <v>187.96</v>
      </c>
      <c r="T3310" s="2">
        <v>22.47</v>
      </c>
      <c r="U3310" s="2">
        <v>482</v>
      </c>
      <c r="V3310" s="2" t="s">
        <v>28</v>
      </c>
      <c r="X3310" s="2"/>
      <c r="Y3310" s="2"/>
    </row>
    <row r="3311" spans="1:26" x14ac:dyDescent="0.25">
      <c r="A3311">
        <v>3310</v>
      </c>
      <c r="B3311" t="s">
        <v>3321</v>
      </c>
      <c r="C3311" s="1">
        <v>18139</v>
      </c>
      <c r="D3311" t="s">
        <v>23</v>
      </c>
      <c r="E3311" s="2" t="s">
        <v>1363</v>
      </c>
      <c r="F3311" s="2" t="s">
        <v>34</v>
      </c>
      <c r="G3311" s="2" t="s">
        <v>26</v>
      </c>
      <c r="H3311" s="3">
        <v>26604</v>
      </c>
      <c r="I3311" s="2">
        <v>1972</v>
      </c>
      <c r="J3311" s="2">
        <v>1973</v>
      </c>
      <c r="K3311" s="3">
        <v>43677</v>
      </c>
      <c r="L3311" s="2">
        <v>0</v>
      </c>
      <c r="M3311" s="2" t="s">
        <v>28</v>
      </c>
      <c r="N3311" s="2">
        <v>69</v>
      </c>
      <c r="O3311" s="2">
        <v>23.18</v>
      </c>
      <c r="P3311" s="2">
        <v>69.92</v>
      </c>
      <c r="Q3311" s="2">
        <v>79.38</v>
      </c>
      <c r="R3311" s="2">
        <v>187.96</v>
      </c>
      <c r="S3311" s="2">
        <v>187.96</v>
      </c>
      <c r="T3311" s="2">
        <v>22.47</v>
      </c>
      <c r="U3311" s="2">
        <v>10</v>
      </c>
      <c r="V3311" s="2" t="s">
        <v>28</v>
      </c>
      <c r="X3311" s="2"/>
      <c r="Y3311" s="2"/>
    </row>
    <row r="3312" spans="1:26" x14ac:dyDescent="0.25">
      <c r="A3312">
        <v>3311</v>
      </c>
      <c r="B3312" t="s">
        <v>3322</v>
      </c>
      <c r="C3312" s="1">
        <v>32564</v>
      </c>
      <c r="D3312" t="s">
        <v>23</v>
      </c>
      <c r="E3312" s="2" t="s">
        <v>1363</v>
      </c>
      <c r="F3312" s="2" t="s">
        <v>34</v>
      </c>
      <c r="G3312" s="2" t="s">
        <v>30</v>
      </c>
      <c r="H3312" s="3">
        <v>40848</v>
      </c>
      <c r="I3312" s="2">
        <v>2011</v>
      </c>
      <c r="J3312" s="2">
        <v>2019</v>
      </c>
      <c r="K3312" s="3">
        <v>43677</v>
      </c>
      <c r="L3312" s="2">
        <v>0</v>
      </c>
      <c r="M3312" s="2" t="s">
        <v>28</v>
      </c>
      <c r="N3312" s="2">
        <v>30</v>
      </c>
      <c r="O3312" s="2">
        <v>22.68</v>
      </c>
      <c r="P3312" s="2">
        <v>30.43</v>
      </c>
      <c r="Q3312" s="2">
        <v>88.45</v>
      </c>
      <c r="R3312" s="2">
        <v>187.96</v>
      </c>
      <c r="S3312" s="2">
        <v>187.96</v>
      </c>
      <c r="T3312" s="2">
        <v>25.04</v>
      </c>
      <c r="U3312" s="2">
        <v>224</v>
      </c>
      <c r="V3312" s="2" t="s">
        <v>28</v>
      </c>
      <c r="X3312" s="2"/>
      <c r="Y3312" s="2"/>
    </row>
    <row r="3313" spans="1:26" x14ac:dyDescent="0.25">
      <c r="A3313">
        <v>3312</v>
      </c>
      <c r="B3313" t="s">
        <v>3323</v>
      </c>
      <c r="C3313" s="1">
        <v>19702</v>
      </c>
      <c r="D3313" t="s">
        <v>23</v>
      </c>
      <c r="E3313" s="2" t="s">
        <v>1363</v>
      </c>
      <c r="F3313" s="2" t="s">
        <v>34</v>
      </c>
      <c r="G3313" s="2" t="s">
        <v>26</v>
      </c>
      <c r="H3313" s="3">
        <v>27699</v>
      </c>
      <c r="I3313" s="2">
        <v>1975</v>
      </c>
      <c r="J3313" s="2">
        <v>1988</v>
      </c>
      <c r="K3313" s="3">
        <v>43677</v>
      </c>
      <c r="L3313" s="2">
        <v>0</v>
      </c>
      <c r="M3313" s="2" t="s">
        <v>28</v>
      </c>
      <c r="N3313" s="2">
        <v>65</v>
      </c>
      <c r="O3313" s="2">
        <v>21.89</v>
      </c>
      <c r="P3313" s="2">
        <v>65.64</v>
      </c>
      <c r="Q3313" s="2">
        <v>83.91</v>
      </c>
      <c r="R3313" s="2">
        <v>187.96</v>
      </c>
      <c r="S3313" s="2">
        <v>187.96</v>
      </c>
      <c r="T3313" s="2">
        <v>23.75</v>
      </c>
      <c r="U3313" s="2">
        <v>886</v>
      </c>
      <c r="V3313" s="2" t="s">
        <v>28</v>
      </c>
      <c r="X3313" s="2"/>
      <c r="Y3313" s="2"/>
    </row>
    <row r="3314" spans="1:26" x14ac:dyDescent="0.25">
      <c r="A3314">
        <v>3313</v>
      </c>
      <c r="B3314" t="s">
        <v>3324</v>
      </c>
      <c r="C3314" s="1">
        <v>7970</v>
      </c>
      <c r="D3314" t="s">
        <v>23</v>
      </c>
      <c r="E3314" s="2" t="s">
        <v>169</v>
      </c>
      <c r="F3314" s="2" t="s">
        <v>34</v>
      </c>
      <c r="G3314" s="2" t="s">
        <v>30</v>
      </c>
      <c r="H3314" s="3">
        <v>17107</v>
      </c>
      <c r="I3314" s="2">
        <v>1946</v>
      </c>
      <c r="J3314" s="2">
        <v>1947</v>
      </c>
      <c r="K3314" s="3">
        <v>36662</v>
      </c>
      <c r="L3314" s="2">
        <v>1</v>
      </c>
      <c r="M3314" s="2" t="s">
        <v>27</v>
      </c>
      <c r="N3314" s="2">
        <v>78</v>
      </c>
      <c r="O3314" s="2">
        <v>25.02</v>
      </c>
      <c r="P3314" s="2">
        <v>78.55</v>
      </c>
      <c r="Q3314" s="2">
        <v>88.45</v>
      </c>
      <c r="R3314" s="2">
        <v>187.96</v>
      </c>
      <c r="S3314" s="2">
        <v>187.96</v>
      </c>
      <c r="T3314" s="2">
        <v>25.04</v>
      </c>
      <c r="U3314" s="2">
        <v>23</v>
      </c>
      <c r="V3314" s="2" t="s">
        <v>28</v>
      </c>
      <c r="W3314" s="2" t="s">
        <v>4399</v>
      </c>
      <c r="X3314" s="2" t="s">
        <v>4750</v>
      </c>
      <c r="Y3314" s="2" t="s">
        <v>4401</v>
      </c>
      <c r="Z3314" s="2" t="s">
        <v>4469</v>
      </c>
    </row>
    <row r="3315" spans="1:26" x14ac:dyDescent="0.25">
      <c r="A3315">
        <v>3314</v>
      </c>
      <c r="B3315" t="s">
        <v>3325</v>
      </c>
      <c r="C3315" s="1">
        <v>7511</v>
      </c>
      <c r="D3315" t="s">
        <v>23</v>
      </c>
      <c r="E3315" s="2" t="s">
        <v>169</v>
      </c>
      <c r="F3315" s="2" t="s">
        <v>34</v>
      </c>
      <c r="G3315" s="2" t="s">
        <v>30</v>
      </c>
      <c r="H3315" s="3">
        <v>17107</v>
      </c>
      <c r="I3315" s="2">
        <v>1946</v>
      </c>
      <c r="J3315" s="2">
        <v>1947</v>
      </c>
      <c r="K3315" s="3">
        <v>41002</v>
      </c>
      <c r="L3315" s="2">
        <v>1</v>
      </c>
      <c r="M3315" s="2" t="s">
        <v>27</v>
      </c>
      <c r="N3315" s="2">
        <v>91</v>
      </c>
      <c r="O3315" s="2">
        <v>26.27</v>
      </c>
      <c r="P3315" s="2">
        <v>91.69</v>
      </c>
      <c r="Q3315" s="2">
        <v>79.38</v>
      </c>
      <c r="R3315" s="2">
        <v>187.96</v>
      </c>
      <c r="S3315" s="2">
        <v>187.96</v>
      </c>
      <c r="T3315" s="2">
        <v>22.47</v>
      </c>
      <c r="U3315" s="2">
        <v>28</v>
      </c>
      <c r="V3315" s="2" t="s">
        <v>28</v>
      </c>
      <c r="X3315" s="2" t="s">
        <v>4750</v>
      </c>
      <c r="Y3315" s="2" t="s">
        <v>4401</v>
      </c>
      <c r="Z3315" s="2" t="s">
        <v>4469</v>
      </c>
    </row>
    <row r="3316" spans="1:26" x14ac:dyDescent="0.25">
      <c r="A3316">
        <v>3315</v>
      </c>
      <c r="B3316" t="s">
        <v>3326</v>
      </c>
      <c r="C3316" s="1">
        <v>33581</v>
      </c>
      <c r="D3316" t="s">
        <v>85</v>
      </c>
      <c r="E3316" s="2" t="s">
        <v>1363</v>
      </c>
      <c r="F3316" s="2" t="s">
        <v>34</v>
      </c>
      <c r="G3316" s="2" t="s">
        <v>26</v>
      </c>
      <c r="H3316" s="3">
        <v>41944</v>
      </c>
      <c r="I3316" s="2">
        <v>2014</v>
      </c>
      <c r="J3316" s="2">
        <v>2020</v>
      </c>
      <c r="K3316" s="3">
        <v>43677</v>
      </c>
      <c r="L3316" s="2">
        <v>0</v>
      </c>
      <c r="M3316" s="2" t="s">
        <v>28</v>
      </c>
      <c r="N3316" s="2">
        <v>27</v>
      </c>
      <c r="O3316" s="2">
        <v>22.9</v>
      </c>
      <c r="P3316" s="2">
        <v>27.64</v>
      </c>
      <c r="Q3316" s="2">
        <v>90.72</v>
      </c>
      <c r="R3316" s="2">
        <v>187.96</v>
      </c>
      <c r="S3316" s="2">
        <v>187.96</v>
      </c>
      <c r="T3316" s="2">
        <v>25.68</v>
      </c>
      <c r="U3316" s="2">
        <v>31</v>
      </c>
      <c r="V3316" s="2" t="s">
        <v>28</v>
      </c>
      <c r="X3316" s="2"/>
      <c r="Y3316" s="2"/>
    </row>
    <row r="3317" spans="1:26" x14ac:dyDescent="0.25">
      <c r="A3317">
        <v>3316</v>
      </c>
      <c r="B3317" t="s">
        <v>3327</v>
      </c>
      <c r="C3317" s="1">
        <v>23730</v>
      </c>
      <c r="D3317" t="s">
        <v>23</v>
      </c>
      <c r="E3317" s="2" t="s">
        <v>1363</v>
      </c>
      <c r="F3317" s="2" t="s">
        <v>34</v>
      </c>
      <c r="G3317" s="2" t="s">
        <v>26</v>
      </c>
      <c r="H3317" s="3">
        <v>32082</v>
      </c>
      <c r="I3317" s="2">
        <v>1987</v>
      </c>
      <c r="J3317" s="2">
        <v>1995</v>
      </c>
      <c r="K3317" s="3">
        <v>43677</v>
      </c>
      <c r="L3317" s="2">
        <v>0</v>
      </c>
      <c r="M3317" s="2" t="s">
        <v>28</v>
      </c>
      <c r="N3317" s="2">
        <v>54</v>
      </c>
      <c r="O3317" s="2">
        <v>22.87</v>
      </c>
      <c r="P3317" s="2">
        <v>54.61</v>
      </c>
      <c r="Q3317" s="2">
        <v>77.11</v>
      </c>
      <c r="R3317" s="2">
        <v>187.96</v>
      </c>
      <c r="S3317" s="2">
        <v>187.96</v>
      </c>
      <c r="T3317" s="2">
        <v>21.83</v>
      </c>
      <c r="U3317" s="2">
        <v>511</v>
      </c>
      <c r="V3317" s="2" t="s">
        <v>28</v>
      </c>
      <c r="X3317" s="2"/>
      <c r="Y3317" s="2"/>
    </row>
    <row r="3318" spans="1:26" x14ac:dyDescent="0.25">
      <c r="A3318">
        <v>3317</v>
      </c>
      <c r="B3318" t="s">
        <v>3328</v>
      </c>
      <c r="C3318" s="1">
        <v>27578</v>
      </c>
      <c r="D3318" t="s">
        <v>23</v>
      </c>
      <c r="E3318" s="2" t="s">
        <v>1363</v>
      </c>
      <c r="F3318" s="2" t="s">
        <v>34</v>
      </c>
      <c r="G3318" s="2" t="s">
        <v>26</v>
      </c>
      <c r="H3318" s="3">
        <v>36100</v>
      </c>
      <c r="I3318" s="2">
        <v>1998</v>
      </c>
      <c r="J3318" s="2">
        <v>1999</v>
      </c>
      <c r="K3318" s="3">
        <v>43677</v>
      </c>
      <c r="L3318" s="2">
        <v>0</v>
      </c>
      <c r="M3318" s="2" t="s">
        <v>28</v>
      </c>
      <c r="N3318" s="2">
        <v>44</v>
      </c>
      <c r="O3318" s="2">
        <v>23.33</v>
      </c>
      <c r="P3318" s="2">
        <v>44.08</v>
      </c>
      <c r="Q3318" s="2">
        <v>84.37</v>
      </c>
      <c r="R3318" s="2">
        <v>187.96</v>
      </c>
      <c r="S3318" s="2">
        <v>187.96</v>
      </c>
      <c r="T3318" s="2">
        <v>23.88</v>
      </c>
      <c r="U3318" s="2">
        <v>24</v>
      </c>
      <c r="V3318" s="2" t="s">
        <v>28</v>
      </c>
      <c r="X3318" s="2"/>
      <c r="Y3318" s="2"/>
    </row>
    <row r="3319" spans="1:26" x14ac:dyDescent="0.25">
      <c r="A3319">
        <v>3318</v>
      </c>
      <c r="B3319" t="s">
        <v>3329</v>
      </c>
      <c r="C3319" s="1">
        <v>24295</v>
      </c>
      <c r="D3319" t="s">
        <v>23</v>
      </c>
      <c r="E3319" s="2" t="s">
        <v>1363</v>
      </c>
      <c r="F3319" s="2" t="s">
        <v>34</v>
      </c>
      <c r="G3319" s="2" t="s">
        <v>26</v>
      </c>
      <c r="H3319" s="3">
        <v>32448</v>
      </c>
      <c r="I3319" s="2">
        <v>1988</v>
      </c>
      <c r="J3319" s="2">
        <v>1992</v>
      </c>
      <c r="K3319" s="3">
        <v>43677</v>
      </c>
      <c r="L3319" s="2">
        <v>0</v>
      </c>
      <c r="M3319" s="2" t="s">
        <v>28</v>
      </c>
      <c r="N3319" s="2">
        <v>53</v>
      </c>
      <c r="O3319" s="2">
        <v>22.32</v>
      </c>
      <c r="P3319" s="2">
        <v>53.07</v>
      </c>
      <c r="Q3319" s="2">
        <v>83.91</v>
      </c>
      <c r="R3319" s="2">
        <v>187.96</v>
      </c>
      <c r="S3319" s="2">
        <v>187.96</v>
      </c>
      <c r="T3319" s="2">
        <v>23.75</v>
      </c>
      <c r="U3319" s="2">
        <v>251</v>
      </c>
      <c r="V3319" s="2" t="s">
        <v>28</v>
      </c>
      <c r="X3319" s="2"/>
      <c r="Y3319" s="2"/>
    </row>
    <row r="3320" spans="1:26" x14ac:dyDescent="0.25">
      <c r="A3320">
        <v>3319</v>
      </c>
      <c r="B3320" t="s">
        <v>3330</v>
      </c>
      <c r="C3320" s="1">
        <v>27296</v>
      </c>
      <c r="D3320" t="s">
        <v>23</v>
      </c>
      <c r="E3320" s="2" t="s">
        <v>1363</v>
      </c>
      <c r="F3320" s="2" t="s">
        <v>34</v>
      </c>
      <c r="G3320" s="2" t="s">
        <v>26</v>
      </c>
      <c r="H3320" s="3">
        <v>35735</v>
      </c>
      <c r="I3320" s="2">
        <v>1997</v>
      </c>
      <c r="J3320" s="2">
        <v>2000</v>
      </c>
      <c r="K3320" s="3">
        <v>43677</v>
      </c>
      <c r="L3320" s="2">
        <v>0</v>
      </c>
      <c r="M3320" s="2" t="s">
        <v>28</v>
      </c>
      <c r="N3320" s="2">
        <v>44</v>
      </c>
      <c r="O3320" s="2">
        <v>23.1</v>
      </c>
      <c r="P3320" s="2">
        <v>44.85</v>
      </c>
      <c r="Q3320" s="2">
        <v>83.01</v>
      </c>
      <c r="R3320" s="2">
        <v>187.96</v>
      </c>
      <c r="S3320" s="2">
        <v>187.96</v>
      </c>
      <c r="T3320" s="2">
        <v>23.5</v>
      </c>
      <c r="U3320" s="2">
        <v>31</v>
      </c>
      <c r="V3320" s="2" t="s">
        <v>28</v>
      </c>
      <c r="X3320" s="2"/>
      <c r="Y3320" s="2"/>
    </row>
    <row r="3321" spans="1:26" x14ac:dyDescent="0.25">
      <c r="A3321">
        <v>3320</v>
      </c>
      <c r="B3321" t="s">
        <v>3331</v>
      </c>
      <c r="C3321" s="1">
        <v>26907</v>
      </c>
      <c r="D3321" t="s">
        <v>23</v>
      </c>
      <c r="E3321" s="2" t="s">
        <v>1363</v>
      </c>
      <c r="F3321" s="2" t="s">
        <v>34</v>
      </c>
      <c r="G3321" s="2" t="s">
        <v>26</v>
      </c>
      <c r="H3321" s="3">
        <v>35370</v>
      </c>
      <c r="I3321" s="2">
        <v>1996</v>
      </c>
      <c r="J3321" s="2">
        <v>1998</v>
      </c>
      <c r="K3321" s="3">
        <v>43677</v>
      </c>
      <c r="L3321" s="2">
        <v>0</v>
      </c>
      <c r="M3321" s="2" t="s">
        <v>28</v>
      </c>
      <c r="N3321" s="2">
        <v>45</v>
      </c>
      <c r="O3321" s="2">
        <v>23.17</v>
      </c>
      <c r="P3321" s="2">
        <v>45.91</v>
      </c>
      <c r="Q3321" s="2">
        <v>84.82</v>
      </c>
      <c r="R3321" s="2">
        <v>187.96</v>
      </c>
      <c r="S3321" s="2">
        <v>187.96</v>
      </c>
      <c r="T3321" s="2">
        <v>24.01</v>
      </c>
      <c r="U3321" s="2">
        <v>101</v>
      </c>
      <c r="V3321" s="2" t="s">
        <v>28</v>
      </c>
      <c r="X3321" s="2"/>
      <c r="Y3321" s="2"/>
    </row>
    <row r="3322" spans="1:26" x14ac:dyDescent="0.25">
      <c r="A3322">
        <v>3321</v>
      </c>
      <c r="B3322" t="s">
        <v>3332</v>
      </c>
      <c r="C3322" s="1">
        <v>10545</v>
      </c>
      <c r="D3322" t="s">
        <v>23</v>
      </c>
      <c r="E3322" s="2" t="s">
        <v>1363</v>
      </c>
      <c r="F3322" s="2" t="s">
        <v>34</v>
      </c>
      <c r="G3322" s="2" t="s">
        <v>30</v>
      </c>
      <c r="H3322" s="3">
        <v>19664</v>
      </c>
      <c r="I3322" s="2">
        <v>1953</v>
      </c>
      <c r="J3322" s="2">
        <v>1961</v>
      </c>
      <c r="K3322" s="3">
        <v>32538</v>
      </c>
      <c r="L3322" s="2">
        <v>1</v>
      </c>
      <c r="M3322" s="2" t="s">
        <v>27</v>
      </c>
      <c r="N3322" s="2">
        <v>60</v>
      </c>
      <c r="O3322" s="2">
        <v>24.97</v>
      </c>
      <c r="P3322" s="2">
        <v>60.21</v>
      </c>
      <c r="Q3322" s="2">
        <v>86.18</v>
      </c>
      <c r="R3322" s="2">
        <v>187.96</v>
      </c>
      <c r="S3322" s="2">
        <v>187.96</v>
      </c>
      <c r="T3322" s="2">
        <v>24.39</v>
      </c>
      <c r="U3322" s="2">
        <v>506</v>
      </c>
      <c r="V3322" s="2" t="s">
        <v>28</v>
      </c>
      <c r="W3322" s="2" t="s">
        <v>4399</v>
      </c>
      <c r="X3322" s="2" t="s">
        <v>4475</v>
      </c>
      <c r="Y3322" s="2" t="s">
        <v>4767</v>
      </c>
      <c r="Z3322" s="2" t="s">
        <v>4435</v>
      </c>
    </row>
    <row r="3323" spans="1:26" x14ac:dyDescent="0.25">
      <c r="A3323">
        <v>3322</v>
      </c>
      <c r="B3323" t="s">
        <v>3333</v>
      </c>
      <c r="C3323" s="1">
        <v>31470</v>
      </c>
      <c r="D3323" t="s">
        <v>23</v>
      </c>
      <c r="E3323" s="2" t="s">
        <v>1363</v>
      </c>
      <c r="F3323" s="2" t="s">
        <v>34</v>
      </c>
      <c r="G3323" s="2" t="s">
        <v>26</v>
      </c>
      <c r="H3323" s="3">
        <v>39022</v>
      </c>
      <c r="I3323" s="2">
        <v>2006</v>
      </c>
      <c r="J3323" s="2">
        <v>2013</v>
      </c>
      <c r="K3323" s="3">
        <v>43677</v>
      </c>
      <c r="L3323" s="2">
        <v>0</v>
      </c>
      <c r="M3323" s="2" t="s">
        <v>28</v>
      </c>
      <c r="N3323" s="2">
        <v>33</v>
      </c>
      <c r="O3323" s="2">
        <v>20.68</v>
      </c>
      <c r="P3323" s="2">
        <v>33.42</v>
      </c>
      <c r="Q3323" s="2">
        <v>86.18</v>
      </c>
      <c r="R3323" s="2">
        <v>187.96</v>
      </c>
      <c r="S3323" s="2">
        <v>187.96</v>
      </c>
      <c r="T3323" s="2">
        <v>24.39</v>
      </c>
      <c r="U3323" s="2">
        <v>397</v>
      </c>
      <c r="V3323" s="2" t="s">
        <v>28</v>
      </c>
      <c r="X3323" s="2"/>
      <c r="Y3323" s="2"/>
    </row>
    <row r="3324" spans="1:26" x14ac:dyDescent="0.25">
      <c r="A3324">
        <v>3323</v>
      </c>
      <c r="B3324" t="s">
        <v>3334</v>
      </c>
      <c r="C3324" s="1">
        <v>7853</v>
      </c>
      <c r="D3324" t="s">
        <v>23</v>
      </c>
      <c r="E3324" s="2" t="s">
        <v>4373</v>
      </c>
      <c r="F3324" s="2" t="s">
        <v>34</v>
      </c>
      <c r="G3324" s="2" t="s">
        <v>30</v>
      </c>
      <c r="H3324" s="3">
        <v>17107</v>
      </c>
      <c r="I3324" s="2">
        <v>1946</v>
      </c>
      <c r="J3324" s="2">
        <v>1947</v>
      </c>
      <c r="K3324" s="3">
        <v>28032</v>
      </c>
      <c r="L3324" s="2">
        <v>1</v>
      </c>
      <c r="M3324" s="2" t="s">
        <v>27</v>
      </c>
      <c r="N3324" s="2">
        <v>55</v>
      </c>
      <c r="O3324" s="2">
        <v>25.34</v>
      </c>
      <c r="P3324" s="2">
        <v>55.25</v>
      </c>
      <c r="Q3324" s="2">
        <v>92.99</v>
      </c>
      <c r="R3324" s="2">
        <v>187.96</v>
      </c>
      <c r="S3324" s="2">
        <v>187.96</v>
      </c>
      <c r="T3324" s="2">
        <v>26.32</v>
      </c>
      <c r="U3324" s="2">
        <v>14</v>
      </c>
      <c r="V3324" s="2" t="s">
        <v>28</v>
      </c>
      <c r="X3324" s="2" t="s">
        <v>4750</v>
      </c>
      <c r="Y3324" s="2" t="s">
        <v>4401</v>
      </c>
      <c r="Z3324" s="2" t="s">
        <v>4469</v>
      </c>
    </row>
    <row r="3325" spans="1:26" x14ac:dyDescent="0.25">
      <c r="A3325">
        <v>3324</v>
      </c>
      <c r="B3325" t="s">
        <v>3335</v>
      </c>
      <c r="C3325" s="1">
        <v>20342</v>
      </c>
      <c r="D3325" t="s">
        <v>23</v>
      </c>
      <c r="E3325" s="2" t="s">
        <v>1363</v>
      </c>
      <c r="F3325" s="2" t="s">
        <v>34</v>
      </c>
      <c r="G3325" s="2" t="s">
        <v>26</v>
      </c>
      <c r="H3325" s="3">
        <v>28430</v>
      </c>
      <c r="I3325" s="2">
        <v>1977</v>
      </c>
      <c r="J3325" s="2">
        <v>1987</v>
      </c>
      <c r="K3325" s="3">
        <v>43677</v>
      </c>
      <c r="L3325" s="2">
        <v>0</v>
      </c>
      <c r="M3325" s="2" t="s">
        <v>28</v>
      </c>
      <c r="N3325" s="2">
        <v>63</v>
      </c>
      <c r="O3325" s="2">
        <v>22.14</v>
      </c>
      <c r="P3325" s="2">
        <v>63.89</v>
      </c>
      <c r="Q3325" s="2">
        <v>79.38</v>
      </c>
      <c r="R3325" s="2">
        <v>187.96</v>
      </c>
      <c r="S3325" s="2">
        <v>187.96</v>
      </c>
      <c r="T3325" s="2">
        <v>22.47</v>
      </c>
      <c r="U3325" s="2">
        <v>593</v>
      </c>
      <c r="V3325" s="2" t="s">
        <v>28</v>
      </c>
      <c r="X3325" s="2"/>
      <c r="Y3325" s="2"/>
    </row>
    <row r="3326" spans="1:26" x14ac:dyDescent="0.25">
      <c r="A3326">
        <v>3325</v>
      </c>
      <c r="B3326" t="s">
        <v>3336</v>
      </c>
      <c r="C3326" s="1">
        <v>7662</v>
      </c>
      <c r="D3326" t="s">
        <v>23</v>
      </c>
      <c r="E3326" s="2" t="s">
        <v>121</v>
      </c>
      <c r="F3326" s="2" t="s">
        <v>34</v>
      </c>
      <c r="G3326" s="2" t="s">
        <v>26</v>
      </c>
      <c r="H3326" s="3">
        <v>17107</v>
      </c>
      <c r="I3326" s="2">
        <v>1946</v>
      </c>
      <c r="J3326" s="2">
        <v>1948</v>
      </c>
      <c r="K3326" s="3">
        <v>38489</v>
      </c>
      <c r="L3326" s="2">
        <v>1</v>
      </c>
      <c r="M3326" s="2" t="s">
        <v>27</v>
      </c>
      <c r="N3326" s="2">
        <v>84</v>
      </c>
      <c r="O3326" s="2">
        <v>25.86</v>
      </c>
      <c r="P3326" s="2">
        <v>84.4</v>
      </c>
      <c r="Q3326" s="2">
        <v>92.08</v>
      </c>
      <c r="R3326" s="2">
        <v>187.96</v>
      </c>
      <c r="S3326" s="2">
        <v>187.96</v>
      </c>
      <c r="T3326" s="2">
        <v>26.06</v>
      </c>
      <c r="U3326" s="2">
        <v>79</v>
      </c>
      <c r="V3326" s="2" t="s">
        <v>28</v>
      </c>
      <c r="W3326" s="2" t="s">
        <v>4399</v>
      </c>
      <c r="X3326" s="2" t="s">
        <v>4750</v>
      </c>
      <c r="Y3326" s="2" t="s">
        <v>4401</v>
      </c>
      <c r="Z3326" s="2" t="s">
        <v>4469</v>
      </c>
    </row>
    <row r="3327" spans="1:26" x14ac:dyDescent="0.25">
      <c r="A3327">
        <v>3326</v>
      </c>
      <c r="B3327" t="s">
        <v>3337</v>
      </c>
      <c r="C3327" s="1">
        <v>8640</v>
      </c>
      <c r="D3327" t="s">
        <v>23</v>
      </c>
      <c r="E3327" s="2" t="s">
        <v>280</v>
      </c>
      <c r="F3327" s="2" t="s">
        <v>34</v>
      </c>
      <c r="G3327" s="2" t="s">
        <v>30</v>
      </c>
      <c r="H3327" s="3">
        <v>18203</v>
      </c>
      <c r="I3327" s="2">
        <v>1949</v>
      </c>
      <c r="J3327" s="2">
        <v>1950</v>
      </c>
      <c r="K3327" s="3">
        <v>41965</v>
      </c>
      <c r="L3327" s="2">
        <v>1</v>
      </c>
      <c r="M3327" s="2" t="s">
        <v>27</v>
      </c>
      <c r="N3327" s="2">
        <v>91</v>
      </c>
      <c r="O3327" s="2">
        <v>26.18</v>
      </c>
      <c r="P3327" s="2">
        <v>91.24</v>
      </c>
      <c r="Q3327" s="2">
        <v>83.91</v>
      </c>
      <c r="R3327" s="2">
        <v>187.96</v>
      </c>
      <c r="S3327" s="2">
        <v>187.96</v>
      </c>
      <c r="T3327" s="2">
        <v>23.75</v>
      </c>
      <c r="U3327" s="2">
        <v>2</v>
      </c>
      <c r="V3327" s="2" t="s">
        <v>28</v>
      </c>
      <c r="W3327" s="2" t="s">
        <v>4399</v>
      </c>
      <c r="X3327" s="2" t="s">
        <v>4750</v>
      </c>
      <c r="Y3327" s="2" t="s">
        <v>4401</v>
      </c>
      <c r="Z3327" s="2" t="s">
        <v>4469</v>
      </c>
    </row>
    <row r="3328" spans="1:26" x14ac:dyDescent="0.25">
      <c r="A3328">
        <v>3327</v>
      </c>
      <c r="B3328" t="s">
        <v>3338</v>
      </c>
      <c r="C3328" s="1">
        <v>12286</v>
      </c>
      <c r="D3328" t="s">
        <v>23</v>
      </c>
      <c r="E3328" s="2" t="s">
        <v>772</v>
      </c>
      <c r="F3328" s="2" t="s">
        <v>34</v>
      </c>
      <c r="G3328" s="2" t="s">
        <v>26</v>
      </c>
      <c r="H3328" s="3">
        <v>20760</v>
      </c>
      <c r="I3328" s="2">
        <v>1956</v>
      </c>
      <c r="J3328" s="2">
        <v>1966</v>
      </c>
      <c r="K3328" s="3">
        <v>29498</v>
      </c>
      <c r="L3328" s="2">
        <v>1</v>
      </c>
      <c r="M3328" s="2" t="s">
        <v>27</v>
      </c>
      <c r="N3328" s="2">
        <v>47</v>
      </c>
      <c r="O3328" s="2">
        <v>23.2</v>
      </c>
      <c r="P3328" s="2">
        <v>47.12</v>
      </c>
      <c r="Q3328" s="2">
        <v>83.91</v>
      </c>
      <c r="R3328" s="2">
        <v>187.96</v>
      </c>
      <c r="S3328" s="2">
        <v>187.96</v>
      </c>
      <c r="T3328" s="2">
        <v>23.75</v>
      </c>
      <c r="U3328" s="2">
        <v>504</v>
      </c>
      <c r="V3328" s="2" t="s">
        <v>28</v>
      </c>
      <c r="W3328" s="2" t="s">
        <v>4395</v>
      </c>
      <c r="X3328" s="2" t="s">
        <v>4527</v>
      </c>
      <c r="Y3328" s="2" t="s">
        <v>4743</v>
      </c>
      <c r="Z3328" s="2" t="s">
        <v>4435</v>
      </c>
    </row>
    <row r="3329" spans="1:26" x14ac:dyDescent="0.25">
      <c r="A3329">
        <v>3328</v>
      </c>
      <c r="B3329" t="s">
        <v>3339</v>
      </c>
      <c r="C3329" s="1">
        <v>20553</v>
      </c>
      <c r="D3329" t="s">
        <v>23</v>
      </c>
      <c r="E3329" s="2" t="s">
        <v>1363</v>
      </c>
      <c r="F3329" s="2" t="s">
        <v>34</v>
      </c>
      <c r="G3329" s="2" t="s">
        <v>26</v>
      </c>
      <c r="H3329" s="3">
        <v>28795</v>
      </c>
      <c r="I3329" s="2">
        <v>1978</v>
      </c>
      <c r="J3329" s="2">
        <v>1979</v>
      </c>
      <c r="K3329" s="3">
        <v>42272</v>
      </c>
      <c r="L3329" s="2">
        <v>1</v>
      </c>
      <c r="M3329" s="2" t="s">
        <v>27</v>
      </c>
      <c r="N3329" s="2">
        <v>59</v>
      </c>
      <c r="O3329" s="2">
        <v>22.57</v>
      </c>
      <c r="P3329" s="2">
        <v>59.46</v>
      </c>
      <c r="Q3329" s="2">
        <v>83.91</v>
      </c>
      <c r="R3329" s="2">
        <v>187.96</v>
      </c>
      <c r="S3329" s="2">
        <v>187.96</v>
      </c>
      <c r="T3329" s="2">
        <v>23.75</v>
      </c>
      <c r="U3329" s="2">
        <v>59</v>
      </c>
      <c r="V3329" s="2" t="s">
        <v>28</v>
      </c>
      <c r="X3329" s="2" t="s">
        <v>4750</v>
      </c>
      <c r="Y3329" s="2"/>
      <c r="Z3329" s="4" t="s">
        <v>4469</v>
      </c>
    </row>
    <row r="3330" spans="1:26" x14ac:dyDescent="0.25">
      <c r="A3330">
        <v>3329</v>
      </c>
      <c r="B3330" t="s">
        <v>3340</v>
      </c>
      <c r="C3330" s="1">
        <v>13327</v>
      </c>
      <c r="D3330" t="s">
        <v>23</v>
      </c>
      <c r="E3330" s="2" t="s">
        <v>772</v>
      </c>
      <c r="F3330" s="2" t="s">
        <v>34</v>
      </c>
      <c r="G3330" s="2" t="s">
        <v>26</v>
      </c>
      <c r="H3330" s="3">
        <v>21490</v>
      </c>
      <c r="I3330" s="2">
        <v>1958</v>
      </c>
      <c r="J3330" s="2">
        <v>1973</v>
      </c>
      <c r="K3330" s="3">
        <v>43204</v>
      </c>
      <c r="L3330" s="2">
        <v>1</v>
      </c>
      <c r="M3330" s="2" t="s">
        <v>27</v>
      </c>
      <c r="N3330" s="2">
        <v>81</v>
      </c>
      <c r="O3330" s="2">
        <v>22.35</v>
      </c>
      <c r="P3330" s="2">
        <v>81.8</v>
      </c>
      <c r="Q3330" s="2">
        <v>79.38</v>
      </c>
      <c r="R3330" s="2">
        <v>187.96</v>
      </c>
      <c r="S3330" s="2">
        <v>187.96</v>
      </c>
      <c r="T3330" s="2">
        <v>22.47</v>
      </c>
      <c r="U3330" s="2">
        <v>1122</v>
      </c>
      <c r="V3330" s="2" t="s">
        <v>28</v>
      </c>
      <c r="X3330" s="2" t="s">
        <v>4768</v>
      </c>
      <c r="Y3330" s="2" t="s">
        <v>4401</v>
      </c>
      <c r="Z3330" s="2" t="s">
        <v>4469</v>
      </c>
    </row>
    <row r="3331" spans="1:26" x14ac:dyDescent="0.25">
      <c r="A3331">
        <v>3330</v>
      </c>
      <c r="B3331" t="s">
        <v>3341</v>
      </c>
      <c r="C3331" s="1">
        <v>29151</v>
      </c>
      <c r="D3331" t="s">
        <v>23</v>
      </c>
      <c r="E3331" s="2" t="s">
        <v>1363</v>
      </c>
      <c r="F3331" s="2" t="s">
        <v>34</v>
      </c>
      <c r="G3331" s="2" t="s">
        <v>26</v>
      </c>
      <c r="H3331" s="3">
        <v>39022</v>
      </c>
      <c r="I3331" s="2">
        <v>2006</v>
      </c>
      <c r="J3331" s="2">
        <v>2007</v>
      </c>
      <c r="K3331" s="3">
        <v>43677</v>
      </c>
      <c r="L3331" s="2">
        <v>0</v>
      </c>
      <c r="M3331" s="2" t="s">
        <v>28</v>
      </c>
      <c r="N3331" s="2">
        <v>39</v>
      </c>
      <c r="O3331" s="2">
        <v>27.03</v>
      </c>
      <c r="P3331" s="2">
        <v>39.770000000000003</v>
      </c>
      <c r="Q3331" s="2">
        <v>79.38</v>
      </c>
      <c r="R3331" s="2">
        <v>187.96</v>
      </c>
      <c r="S3331" s="2">
        <v>187.96</v>
      </c>
      <c r="T3331" s="2">
        <v>22.47</v>
      </c>
      <c r="U3331" s="2">
        <v>41</v>
      </c>
      <c r="V3331" s="2" t="s">
        <v>27</v>
      </c>
      <c r="X3331" s="2"/>
      <c r="Y3331" s="2"/>
    </row>
    <row r="3332" spans="1:26" x14ac:dyDescent="0.25">
      <c r="A3332">
        <v>3331</v>
      </c>
      <c r="B3332" t="s">
        <v>3342</v>
      </c>
      <c r="C3332" s="1">
        <v>21021</v>
      </c>
      <c r="D3332" t="s">
        <v>23</v>
      </c>
      <c r="E3332" s="2" t="s">
        <v>1363</v>
      </c>
      <c r="F3332" s="2" t="s">
        <v>34</v>
      </c>
      <c r="G3332" s="2" t="s">
        <v>26</v>
      </c>
      <c r="H3332" s="3">
        <v>29160</v>
      </c>
      <c r="I3332" s="2">
        <v>1979</v>
      </c>
      <c r="J3332" s="2">
        <v>1981</v>
      </c>
      <c r="K3332" s="3">
        <v>43677</v>
      </c>
      <c r="L3332" s="2">
        <v>0</v>
      </c>
      <c r="M3332" s="2" t="s">
        <v>28</v>
      </c>
      <c r="N3332" s="2">
        <v>62</v>
      </c>
      <c r="O3332" s="2">
        <v>22.28</v>
      </c>
      <c r="P3332" s="2">
        <v>62.03</v>
      </c>
      <c r="Q3332" s="2">
        <v>81.650000000000006</v>
      </c>
      <c r="R3332" s="2">
        <v>187.96</v>
      </c>
      <c r="S3332" s="2">
        <v>187.96</v>
      </c>
      <c r="T3332" s="2">
        <v>23.11</v>
      </c>
      <c r="U3332" s="2">
        <v>73</v>
      </c>
      <c r="V3332" s="2" t="s">
        <v>28</v>
      </c>
      <c r="X3332" s="2"/>
      <c r="Y3332" s="2"/>
    </row>
    <row r="3333" spans="1:26" x14ac:dyDescent="0.25">
      <c r="A3333">
        <v>3332</v>
      </c>
      <c r="B3333" t="s">
        <v>3343</v>
      </c>
      <c r="C3333" s="1">
        <v>11426</v>
      </c>
      <c r="D3333" t="s">
        <v>23</v>
      </c>
      <c r="E3333" s="2" t="s">
        <v>1363</v>
      </c>
      <c r="F3333" s="2" t="s">
        <v>34</v>
      </c>
      <c r="G3333" s="2" t="s">
        <v>30</v>
      </c>
      <c r="H3333" s="3">
        <v>19664</v>
      </c>
      <c r="I3333" s="2">
        <v>1953</v>
      </c>
      <c r="J3333" s="2">
        <v>1955</v>
      </c>
      <c r="K3333" s="3">
        <v>43677</v>
      </c>
      <c r="L3333" s="2">
        <v>0</v>
      </c>
      <c r="M3333" s="2" t="s">
        <v>28</v>
      </c>
      <c r="N3333" s="2">
        <v>88</v>
      </c>
      <c r="O3333" s="2">
        <v>22.55</v>
      </c>
      <c r="P3333" s="2">
        <v>88.3</v>
      </c>
      <c r="Q3333" s="2">
        <v>95.25</v>
      </c>
      <c r="R3333" s="2">
        <v>187.96</v>
      </c>
      <c r="S3333" s="2">
        <v>187.96</v>
      </c>
      <c r="T3333" s="2">
        <v>26.96</v>
      </c>
      <c r="U3333" s="2">
        <v>80</v>
      </c>
      <c r="V3333" s="2" t="s">
        <v>28</v>
      </c>
      <c r="X3333" s="2"/>
      <c r="Y3333" s="2"/>
    </row>
    <row r="3334" spans="1:26" x14ac:dyDescent="0.25">
      <c r="A3334">
        <v>3333</v>
      </c>
      <c r="B3334" t="s">
        <v>3344</v>
      </c>
      <c r="C3334" s="1">
        <v>7538</v>
      </c>
      <c r="D3334" t="s">
        <v>23</v>
      </c>
      <c r="E3334" s="2" t="s">
        <v>772</v>
      </c>
      <c r="F3334" s="2" t="s">
        <v>34</v>
      </c>
      <c r="G3334" s="2" t="s">
        <v>30</v>
      </c>
      <c r="H3334" s="3">
        <v>18203</v>
      </c>
      <c r="I3334" s="2">
        <v>1949</v>
      </c>
      <c r="J3334" s="2">
        <v>1951</v>
      </c>
      <c r="K3334" s="3">
        <v>31414</v>
      </c>
      <c r="L3334" s="2">
        <v>1</v>
      </c>
      <c r="M3334" s="2" t="s">
        <v>27</v>
      </c>
      <c r="N3334" s="2">
        <v>65</v>
      </c>
      <c r="O3334" s="2">
        <v>29.2</v>
      </c>
      <c r="P3334" s="2">
        <v>65.37</v>
      </c>
      <c r="Q3334" s="2">
        <v>81.650000000000006</v>
      </c>
      <c r="R3334" s="2">
        <v>187.96</v>
      </c>
      <c r="S3334" s="2">
        <v>187.96</v>
      </c>
      <c r="T3334" s="2">
        <v>23.11</v>
      </c>
      <c r="U3334" s="2">
        <v>89</v>
      </c>
      <c r="V3334" s="2" t="s">
        <v>28</v>
      </c>
      <c r="W3334" s="2" t="s">
        <v>4399</v>
      </c>
      <c r="X3334" s="2" t="s">
        <v>4769</v>
      </c>
      <c r="Y3334" s="2" t="s">
        <v>4401</v>
      </c>
      <c r="Z3334" s="2" t="s">
        <v>4469</v>
      </c>
    </row>
    <row r="3335" spans="1:26" x14ac:dyDescent="0.25">
      <c r="A3335">
        <v>3334</v>
      </c>
      <c r="B3335" t="s">
        <v>3345</v>
      </c>
      <c r="C3335" s="1">
        <v>14738</v>
      </c>
      <c r="D3335" t="s">
        <v>23</v>
      </c>
      <c r="E3335" s="2" t="s">
        <v>1363</v>
      </c>
      <c r="F3335" s="2" t="s">
        <v>34</v>
      </c>
      <c r="G3335" s="2" t="s">
        <v>26</v>
      </c>
      <c r="H3335" s="3">
        <v>23316</v>
      </c>
      <c r="I3335" s="2">
        <v>1963</v>
      </c>
      <c r="J3335" s="2">
        <v>1964</v>
      </c>
      <c r="K3335" s="3">
        <v>43677</v>
      </c>
      <c r="L3335" s="2">
        <v>0</v>
      </c>
      <c r="M3335" s="2" t="s">
        <v>28</v>
      </c>
      <c r="N3335" s="2">
        <v>79</v>
      </c>
      <c r="O3335" s="2">
        <v>23.49</v>
      </c>
      <c r="P3335" s="2">
        <v>79.23</v>
      </c>
      <c r="Q3335" s="2">
        <v>79.38</v>
      </c>
      <c r="R3335" s="2">
        <v>187.96</v>
      </c>
      <c r="S3335" s="2">
        <v>187.96</v>
      </c>
      <c r="T3335" s="2">
        <v>22.47</v>
      </c>
      <c r="U3335" s="2">
        <v>5</v>
      </c>
      <c r="V3335" s="2" t="s">
        <v>27</v>
      </c>
      <c r="X3335" s="2"/>
      <c r="Y3335" s="2"/>
    </row>
    <row r="3336" spans="1:26" x14ac:dyDescent="0.25">
      <c r="A3336">
        <v>3335</v>
      </c>
      <c r="B3336" t="s">
        <v>3346</v>
      </c>
      <c r="C3336" s="1">
        <v>9923</v>
      </c>
      <c r="D3336" t="s">
        <v>23</v>
      </c>
      <c r="E3336" s="2" t="s">
        <v>1363</v>
      </c>
      <c r="F3336" s="2" t="s">
        <v>34</v>
      </c>
      <c r="G3336" s="2" t="s">
        <v>30</v>
      </c>
      <c r="H3336" s="3">
        <v>17838</v>
      </c>
      <c r="I3336" s="2">
        <v>1948</v>
      </c>
      <c r="J3336" s="2">
        <v>1949</v>
      </c>
      <c r="K3336" s="3">
        <v>36089</v>
      </c>
      <c r="L3336" s="2">
        <v>1</v>
      </c>
      <c r="M3336" s="2" t="s">
        <v>27</v>
      </c>
      <c r="N3336" s="2">
        <v>71</v>
      </c>
      <c r="O3336" s="2">
        <v>21.67</v>
      </c>
      <c r="P3336" s="2">
        <v>71.64</v>
      </c>
      <c r="Q3336" s="2">
        <v>78.02</v>
      </c>
      <c r="R3336" s="2">
        <v>187.96</v>
      </c>
      <c r="S3336" s="2">
        <v>187.96</v>
      </c>
      <c r="T3336" s="2">
        <v>22.08</v>
      </c>
      <c r="U3336" s="2">
        <v>6</v>
      </c>
      <c r="V3336" s="2" t="s">
        <v>28</v>
      </c>
      <c r="W3336" s="2" t="s">
        <v>4399</v>
      </c>
      <c r="X3336" s="2" t="s">
        <v>4750</v>
      </c>
      <c r="Y3336" s="2" t="s">
        <v>4401</v>
      </c>
      <c r="Z3336" s="2" t="s">
        <v>4469</v>
      </c>
    </row>
    <row r="3337" spans="1:26" x14ac:dyDescent="0.25">
      <c r="A3337">
        <v>3336</v>
      </c>
      <c r="B3337" t="s">
        <v>3347</v>
      </c>
      <c r="C3337" s="1">
        <v>17048</v>
      </c>
      <c r="D3337" t="s">
        <v>23</v>
      </c>
      <c r="E3337" s="2" t="s">
        <v>1363</v>
      </c>
      <c r="F3337" s="2" t="s">
        <v>34</v>
      </c>
      <c r="G3337" s="2" t="s">
        <v>30</v>
      </c>
      <c r="H3337" s="3">
        <v>25508</v>
      </c>
      <c r="I3337" s="2">
        <v>1969</v>
      </c>
      <c r="J3337" s="2">
        <v>1970</v>
      </c>
      <c r="K3337" s="3">
        <v>43677</v>
      </c>
      <c r="L3337" s="2">
        <v>0</v>
      </c>
      <c r="M3337" s="2" t="s">
        <v>28</v>
      </c>
      <c r="N3337" s="2">
        <v>72</v>
      </c>
      <c r="O3337" s="2">
        <v>23.16</v>
      </c>
      <c r="P3337" s="2">
        <v>72.91</v>
      </c>
      <c r="Q3337" s="2">
        <v>81.650000000000006</v>
      </c>
      <c r="R3337" s="2">
        <v>187.96</v>
      </c>
      <c r="S3337" s="2">
        <v>187.96</v>
      </c>
      <c r="T3337" s="2">
        <v>23.11</v>
      </c>
      <c r="U3337" s="2">
        <v>14</v>
      </c>
      <c r="V3337" s="2" t="s">
        <v>28</v>
      </c>
      <c r="X3337" s="2"/>
      <c r="Y3337" s="2"/>
    </row>
    <row r="3338" spans="1:26" x14ac:dyDescent="0.25">
      <c r="A3338">
        <v>3337</v>
      </c>
      <c r="B3338" t="s">
        <v>2401</v>
      </c>
      <c r="C3338" s="1">
        <v>20470</v>
      </c>
      <c r="D3338" t="s">
        <v>23</v>
      </c>
      <c r="E3338" s="2" t="s">
        <v>1363</v>
      </c>
      <c r="F3338" s="2" t="s">
        <v>34</v>
      </c>
      <c r="G3338" s="2" t="s">
        <v>26</v>
      </c>
      <c r="H3338" s="3">
        <v>29160</v>
      </c>
      <c r="I3338" s="2">
        <v>1979</v>
      </c>
      <c r="J3338" s="2">
        <v>1992</v>
      </c>
      <c r="K3338" s="3">
        <v>43677</v>
      </c>
      <c r="L3338" s="2">
        <v>0</v>
      </c>
      <c r="M3338" s="2" t="s">
        <v>28</v>
      </c>
      <c r="N3338" s="2">
        <v>63</v>
      </c>
      <c r="O3338" s="2">
        <v>23.79</v>
      </c>
      <c r="P3338" s="2">
        <v>63.54</v>
      </c>
      <c r="Q3338" s="2">
        <v>79.38</v>
      </c>
      <c r="R3338" s="2">
        <v>187.96</v>
      </c>
      <c r="S3338" s="2">
        <v>187.96</v>
      </c>
      <c r="T3338" s="2">
        <v>22.47</v>
      </c>
      <c r="U3338" s="2">
        <v>871</v>
      </c>
      <c r="V3338" s="2" t="s">
        <v>28</v>
      </c>
      <c r="X3338" s="2"/>
      <c r="Y3338" s="2"/>
    </row>
    <row r="3339" spans="1:26" x14ac:dyDescent="0.25">
      <c r="A3339">
        <v>3338</v>
      </c>
      <c r="B3339" t="s">
        <v>3348</v>
      </c>
      <c r="C3339" s="1">
        <v>27664</v>
      </c>
      <c r="D3339" t="s">
        <v>23</v>
      </c>
      <c r="E3339" s="2" t="s">
        <v>1363</v>
      </c>
      <c r="F3339" s="2" t="s">
        <v>34</v>
      </c>
      <c r="G3339" s="2" t="s">
        <v>30</v>
      </c>
      <c r="H3339" s="3">
        <v>36465</v>
      </c>
      <c r="I3339" s="2">
        <v>1999</v>
      </c>
      <c r="J3339" s="2">
        <v>2001</v>
      </c>
      <c r="K3339" s="3">
        <v>43677</v>
      </c>
      <c r="L3339" s="2">
        <v>0</v>
      </c>
      <c r="M3339" s="2" t="s">
        <v>28</v>
      </c>
      <c r="N3339" s="2">
        <v>43</v>
      </c>
      <c r="O3339" s="2">
        <v>24.1</v>
      </c>
      <c r="P3339" s="2">
        <v>43.84</v>
      </c>
      <c r="Q3339" s="2">
        <v>89.36</v>
      </c>
      <c r="R3339" s="2">
        <v>187.96</v>
      </c>
      <c r="S3339" s="2">
        <v>187.96</v>
      </c>
      <c r="T3339" s="2">
        <v>25.29</v>
      </c>
      <c r="U3339" s="2">
        <v>70</v>
      </c>
      <c r="V3339" s="2" t="s">
        <v>28</v>
      </c>
      <c r="X3339" s="2"/>
      <c r="Y3339" s="2"/>
    </row>
    <row r="3340" spans="1:26" x14ac:dyDescent="0.25">
      <c r="A3340">
        <v>3339</v>
      </c>
      <c r="B3340" t="s">
        <v>3349</v>
      </c>
      <c r="C3340" s="1">
        <v>31536</v>
      </c>
      <c r="D3340" t="s">
        <v>85</v>
      </c>
      <c r="E3340" s="2" t="s">
        <v>1363</v>
      </c>
      <c r="F3340" s="2" t="s">
        <v>34</v>
      </c>
      <c r="G3340" s="2" t="s">
        <v>26</v>
      </c>
      <c r="H3340" s="3">
        <v>39753</v>
      </c>
      <c r="I3340" s="2">
        <v>2008</v>
      </c>
      <c r="J3340" s="2">
        <v>2020</v>
      </c>
      <c r="K3340" s="3">
        <v>43677</v>
      </c>
      <c r="L3340" s="2">
        <v>0</v>
      </c>
      <c r="M3340" s="2" t="s">
        <v>28</v>
      </c>
      <c r="N3340" s="2">
        <v>33</v>
      </c>
      <c r="O3340" s="2">
        <v>22.5</v>
      </c>
      <c r="P3340" s="2">
        <v>33.24</v>
      </c>
      <c r="Q3340" s="2">
        <v>85.27</v>
      </c>
      <c r="R3340" s="2">
        <v>187.96</v>
      </c>
      <c r="S3340" s="2">
        <v>190.5</v>
      </c>
      <c r="T3340" s="2">
        <v>24.14</v>
      </c>
      <c r="U3340" s="2">
        <v>461</v>
      </c>
      <c r="V3340" s="2" t="s">
        <v>28</v>
      </c>
      <c r="X3340" s="2"/>
      <c r="Y3340" s="2"/>
    </row>
    <row r="3341" spans="1:26" x14ac:dyDescent="0.25">
      <c r="A3341">
        <v>3340</v>
      </c>
      <c r="B3341" t="s">
        <v>3350</v>
      </c>
      <c r="C3341" s="1">
        <v>30693</v>
      </c>
      <c r="D3341" t="s">
        <v>23</v>
      </c>
      <c r="E3341" s="2" t="s">
        <v>1363</v>
      </c>
      <c r="F3341" s="2" t="s">
        <v>34</v>
      </c>
      <c r="G3341" s="2" t="s">
        <v>26</v>
      </c>
      <c r="H3341" s="3">
        <v>39022</v>
      </c>
      <c r="I3341" s="2">
        <v>2006</v>
      </c>
      <c r="J3341" s="2">
        <v>2007</v>
      </c>
      <c r="K3341" s="3">
        <v>43677</v>
      </c>
      <c r="L3341" s="2">
        <v>0</v>
      </c>
      <c r="M3341" s="2" t="s">
        <v>28</v>
      </c>
      <c r="N3341" s="2">
        <v>35</v>
      </c>
      <c r="O3341" s="2">
        <v>22.8</v>
      </c>
      <c r="P3341" s="2">
        <v>35.549999999999997</v>
      </c>
      <c r="Q3341" s="2">
        <v>83.46</v>
      </c>
      <c r="R3341" s="2">
        <v>187.96</v>
      </c>
      <c r="S3341" s="2">
        <v>187.96</v>
      </c>
      <c r="T3341" s="2">
        <v>23.62</v>
      </c>
      <c r="U3341" s="2">
        <v>12</v>
      </c>
      <c r="V3341" s="2" t="s">
        <v>27</v>
      </c>
      <c r="X3341" s="2"/>
      <c r="Y3341" s="2"/>
    </row>
    <row r="3342" spans="1:26" x14ac:dyDescent="0.25">
      <c r="A3342">
        <v>3341</v>
      </c>
      <c r="B3342" t="s">
        <v>3351</v>
      </c>
      <c r="C3342" s="1">
        <v>22094</v>
      </c>
      <c r="D3342" t="s">
        <v>23</v>
      </c>
      <c r="E3342" s="2" t="s">
        <v>1363</v>
      </c>
      <c r="F3342" s="2" t="s">
        <v>34</v>
      </c>
      <c r="G3342" s="2" t="s">
        <v>26</v>
      </c>
      <c r="H3342" s="3">
        <v>30256</v>
      </c>
      <c r="I3342" s="2">
        <v>1982</v>
      </c>
      <c r="J3342" s="2">
        <v>1992</v>
      </c>
      <c r="K3342" s="3">
        <v>43677</v>
      </c>
      <c r="L3342" s="2">
        <v>0</v>
      </c>
      <c r="M3342" s="2" t="s">
        <v>28</v>
      </c>
      <c r="N3342" s="2">
        <v>59</v>
      </c>
      <c r="O3342" s="2">
        <v>22.35</v>
      </c>
      <c r="P3342" s="2">
        <v>59.09</v>
      </c>
      <c r="Q3342" s="2">
        <v>86.18</v>
      </c>
      <c r="R3342" s="2">
        <v>187.96</v>
      </c>
      <c r="S3342" s="2">
        <v>187.96</v>
      </c>
      <c r="T3342" s="2">
        <v>24.39</v>
      </c>
      <c r="U3342" s="2">
        <v>695</v>
      </c>
      <c r="V3342" s="2" t="s">
        <v>28</v>
      </c>
      <c r="X3342" s="2"/>
      <c r="Y3342" s="2"/>
    </row>
    <row r="3343" spans="1:26" x14ac:dyDescent="0.25">
      <c r="A3343">
        <v>3342</v>
      </c>
      <c r="B3343" t="s">
        <v>3352</v>
      </c>
      <c r="C3343" s="1">
        <v>9234</v>
      </c>
      <c r="D3343" t="s">
        <v>23</v>
      </c>
      <c r="E3343" s="2" t="s">
        <v>772</v>
      </c>
      <c r="F3343" s="2" t="s">
        <v>34</v>
      </c>
      <c r="G3343" s="2" t="s">
        <v>30</v>
      </c>
      <c r="H3343" s="3">
        <v>17472</v>
      </c>
      <c r="I3343" s="2">
        <v>1947</v>
      </c>
      <c r="J3343" s="2">
        <v>1955</v>
      </c>
      <c r="K3343" s="3">
        <v>36111</v>
      </c>
      <c r="L3343" s="2">
        <v>1</v>
      </c>
      <c r="M3343" s="2" t="s">
        <v>27</v>
      </c>
      <c r="N3343" s="2">
        <v>73</v>
      </c>
      <c r="O3343" s="2">
        <v>22.55</v>
      </c>
      <c r="P3343" s="2">
        <v>73.59</v>
      </c>
      <c r="Q3343" s="2">
        <v>88.45</v>
      </c>
      <c r="R3343" s="2">
        <v>187.96</v>
      </c>
      <c r="S3343" s="2">
        <v>187.96</v>
      </c>
      <c r="T3343" s="2">
        <v>25.04</v>
      </c>
      <c r="U3343" s="2">
        <v>317</v>
      </c>
      <c r="V3343" s="2" t="s">
        <v>28</v>
      </c>
      <c r="W3343" s="2" t="s">
        <v>4395</v>
      </c>
      <c r="X3343" s="2" t="s">
        <v>4770</v>
      </c>
      <c r="Y3343" s="2" t="s">
        <v>4626</v>
      </c>
      <c r="Z3343" s="2" t="s">
        <v>4435</v>
      </c>
    </row>
    <row r="3344" spans="1:26" x14ac:dyDescent="0.25">
      <c r="A3344">
        <v>3343</v>
      </c>
      <c r="B3344" t="s">
        <v>3353</v>
      </c>
      <c r="C3344" s="1">
        <v>19961</v>
      </c>
      <c r="D3344" t="s">
        <v>23</v>
      </c>
      <c r="E3344" s="2" t="s">
        <v>1363</v>
      </c>
      <c r="F3344" s="2" t="s">
        <v>34</v>
      </c>
      <c r="G3344" s="2" t="s">
        <v>26</v>
      </c>
      <c r="H3344" s="3">
        <v>28065</v>
      </c>
      <c r="I3344" s="2">
        <v>1976</v>
      </c>
      <c r="J3344" s="2">
        <v>1977</v>
      </c>
      <c r="K3344" s="3">
        <v>43677</v>
      </c>
      <c r="L3344" s="2">
        <v>0</v>
      </c>
      <c r="M3344" s="2" t="s">
        <v>28</v>
      </c>
      <c r="N3344" s="2">
        <v>64</v>
      </c>
      <c r="O3344" s="2">
        <v>22.19</v>
      </c>
      <c r="P3344" s="2">
        <v>64.930000000000007</v>
      </c>
      <c r="Q3344" s="2">
        <v>77.11</v>
      </c>
      <c r="R3344" s="2">
        <v>187.96</v>
      </c>
      <c r="S3344" s="2">
        <v>187.96</v>
      </c>
      <c r="T3344" s="2">
        <v>21.83</v>
      </c>
      <c r="U3344" s="2">
        <v>32</v>
      </c>
      <c r="V3344" s="2" t="s">
        <v>28</v>
      </c>
      <c r="X3344" s="2"/>
      <c r="Y3344" s="2"/>
    </row>
    <row r="3345" spans="1:26" x14ac:dyDescent="0.25">
      <c r="A3345">
        <v>3344</v>
      </c>
      <c r="B3345" t="s">
        <v>3354</v>
      </c>
      <c r="C3345" s="1">
        <v>25905</v>
      </c>
      <c r="D3345" t="s">
        <v>23</v>
      </c>
      <c r="E3345" s="2" t="s">
        <v>1363</v>
      </c>
      <c r="F3345" s="2" t="s">
        <v>34</v>
      </c>
      <c r="G3345" s="2" t="s">
        <v>26</v>
      </c>
      <c r="H3345" s="3">
        <v>34274</v>
      </c>
      <c r="I3345" s="2">
        <v>1993</v>
      </c>
      <c r="J3345" s="2">
        <v>2010</v>
      </c>
      <c r="K3345" s="3">
        <v>43677</v>
      </c>
      <c r="L3345" s="2">
        <v>0</v>
      </c>
      <c r="M3345" s="2" t="s">
        <v>28</v>
      </c>
      <c r="N3345" s="2">
        <v>48</v>
      </c>
      <c r="O3345" s="2">
        <v>22.91</v>
      </c>
      <c r="P3345" s="2">
        <v>48.66</v>
      </c>
      <c r="Q3345" s="2">
        <v>77.11</v>
      </c>
      <c r="R3345" s="2">
        <v>187.96</v>
      </c>
      <c r="S3345" s="2">
        <v>187.96</v>
      </c>
      <c r="T3345" s="2">
        <v>21.83</v>
      </c>
      <c r="U3345" s="2">
        <v>937</v>
      </c>
      <c r="V3345" s="2" t="s">
        <v>28</v>
      </c>
      <c r="X3345" s="2"/>
      <c r="Y3345" s="2"/>
    </row>
    <row r="3346" spans="1:26" x14ac:dyDescent="0.25">
      <c r="A3346">
        <v>3345</v>
      </c>
      <c r="B3346" t="s">
        <v>3355</v>
      </c>
      <c r="C3346" s="1">
        <v>8260</v>
      </c>
      <c r="D3346" t="s">
        <v>23</v>
      </c>
      <c r="E3346" s="2" t="s">
        <v>280</v>
      </c>
      <c r="F3346" s="2" t="s">
        <v>34</v>
      </c>
      <c r="G3346" s="2" t="s">
        <v>30</v>
      </c>
      <c r="H3346" s="3">
        <v>17107</v>
      </c>
      <c r="I3346" s="2">
        <v>1946</v>
      </c>
      <c r="J3346" s="2">
        <v>1947</v>
      </c>
      <c r="K3346" s="3">
        <v>34256</v>
      </c>
      <c r="L3346" s="2">
        <v>1</v>
      </c>
      <c r="M3346" s="2" t="s">
        <v>27</v>
      </c>
      <c r="N3346" s="2">
        <v>71</v>
      </c>
      <c r="O3346" s="2">
        <v>24.22</v>
      </c>
      <c r="P3346" s="2">
        <v>71.17</v>
      </c>
      <c r="Q3346" s="2">
        <v>77.11</v>
      </c>
      <c r="R3346" s="2">
        <v>187.96</v>
      </c>
      <c r="S3346" s="2">
        <v>187.96</v>
      </c>
      <c r="T3346" s="2">
        <v>21.83</v>
      </c>
      <c r="U3346" s="2">
        <v>46</v>
      </c>
      <c r="V3346" s="2" t="s">
        <v>28</v>
      </c>
      <c r="W3346" s="2" t="s">
        <v>4399</v>
      </c>
      <c r="X3346" s="2" t="s">
        <v>4750</v>
      </c>
      <c r="Y3346" s="2" t="s">
        <v>4401</v>
      </c>
      <c r="Z3346" s="2" t="s">
        <v>4469</v>
      </c>
    </row>
    <row r="3347" spans="1:26" x14ac:dyDescent="0.25">
      <c r="A3347">
        <v>3346</v>
      </c>
      <c r="B3347" t="s">
        <v>3356</v>
      </c>
      <c r="C3347" s="1">
        <v>21132</v>
      </c>
      <c r="D3347" t="s">
        <v>23</v>
      </c>
      <c r="E3347" s="2" t="s">
        <v>1363</v>
      </c>
      <c r="F3347" s="2" t="s">
        <v>34</v>
      </c>
      <c r="G3347" s="2" t="s">
        <v>26</v>
      </c>
      <c r="H3347" s="3">
        <v>29160</v>
      </c>
      <c r="I3347" s="2">
        <v>1979</v>
      </c>
      <c r="J3347" s="2">
        <v>1987</v>
      </c>
      <c r="K3347" s="3">
        <v>43677</v>
      </c>
      <c r="L3347" s="2">
        <v>0</v>
      </c>
      <c r="M3347" s="2" t="s">
        <v>28</v>
      </c>
      <c r="N3347" s="2">
        <v>61</v>
      </c>
      <c r="O3347" s="2">
        <v>21.98</v>
      </c>
      <c r="P3347" s="2">
        <v>61.72</v>
      </c>
      <c r="Q3347" s="2">
        <v>79.38</v>
      </c>
      <c r="R3347" s="2">
        <v>187.96</v>
      </c>
      <c r="S3347" s="2">
        <v>187.96</v>
      </c>
      <c r="T3347" s="2">
        <v>22.47</v>
      </c>
      <c r="U3347" s="2">
        <v>496</v>
      </c>
      <c r="V3347" s="2" t="s">
        <v>28</v>
      </c>
      <c r="X3347" s="2"/>
      <c r="Y3347" s="2"/>
    </row>
    <row r="3348" spans="1:26" x14ac:dyDescent="0.25">
      <c r="A3348">
        <v>3347</v>
      </c>
      <c r="B3348" t="s">
        <v>3357</v>
      </c>
      <c r="C3348" s="1">
        <v>23571</v>
      </c>
      <c r="D3348" t="s">
        <v>23</v>
      </c>
      <c r="E3348" s="2" t="s">
        <v>1363</v>
      </c>
      <c r="F3348" s="2" t="s">
        <v>34</v>
      </c>
      <c r="G3348" s="2" t="s">
        <v>26</v>
      </c>
      <c r="H3348" s="3">
        <v>32082</v>
      </c>
      <c r="I3348" s="2">
        <v>1987</v>
      </c>
      <c r="J3348" s="2">
        <v>1990</v>
      </c>
      <c r="K3348" s="3">
        <v>43677</v>
      </c>
      <c r="L3348" s="2">
        <v>0</v>
      </c>
      <c r="M3348" s="2" t="s">
        <v>28</v>
      </c>
      <c r="N3348" s="2">
        <v>55</v>
      </c>
      <c r="O3348" s="2">
        <v>23.3</v>
      </c>
      <c r="P3348" s="2">
        <v>55.05</v>
      </c>
      <c r="Q3348" s="2">
        <v>83.01</v>
      </c>
      <c r="R3348" s="2">
        <v>187.96</v>
      </c>
      <c r="S3348" s="2">
        <v>187.96</v>
      </c>
      <c r="T3348" s="2">
        <v>23.5</v>
      </c>
      <c r="U3348" s="2">
        <v>89</v>
      </c>
      <c r="V3348" s="2" t="s">
        <v>28</v>
      </c>
      <c r="X3348" s="2"/>
      <c r="Y3348" s="2"/>
    </row>
    <row r="3349" spans="1:26" x14ac:dyDescent="0.25">
      <c r="A3349">
        <v>3348</v>
      </c>
      <c r="B3349" t="s">
        <v>3358</v>
      </c>
      <c r="C3349" s="1">
        <v>22945</v>
      </c>
      <c r="D3349" t="s">
        <v>23</v>
      </c>
      <c r="E3349" s="2" t="s">
        <v>1363</v>
      </c>
      <c r="F3349" s="2" t="s">
        <v>34</v>
      </c>
      <c r="G3349" s="2" t="s">
        <v>26</v>
      </c>
      <c r="H3349" s="3">
        <v>30987</v>
      </c>
      <c r="I3349" s="2">
        <v>1984</v>
      </c>
      <c r="J3349" s="2">
        <v>1985</v>
      </c>
      <c r="K3349" s="3">
        <v>43677</v>
      </c>
      <c r="L3349" s="2">
        <v>0</v>
      </c>
      <c r="M3349" s="2" t="s">
        <v>28</v>
      </c>
      <c r="N3349" s="2">
        <v>56</v>
      </c>
      <c r="O3349" s="2">
        <v>22.02</v>
      </c>
      <c r="P3349" s="2">
        <v>56.76</v>
      </c>
      <c r="Q3349" s="2">
        <v>86.18</v>
      </c>
      <c r="R3349" s="2">
        <v>187.96</v>
      </c>
      <c r="S3349" s="2">
        <v>187.96</v>
      </c>
      <c r="T3349" s="2">
        <v>24.39</v>
      </c>
      <c r="U3349" s="2">
        <v>1</v>
      </c>
      <c r="V3349" s="2" t="s">
        <v>28</v>
      </c>
      <c r="X3349" s="2"/>
      <c r="Y3349" s="2"/>
    </row>
    <row r="3350" spans="1:26" x14ac:dyDescent="0.25">
      <c r="A3350">
        <v>3349</v>
      </c>
      <c r="B3350" t="s">
        <v>3359</v>
      </c>
      <c r="C3350" s="1">
        <v>27568</v>
      </c>
      <c r="D3350" t="s">
        <v>23</v>
      </c>
      <c r="E3350" s="2" t="s">
        <v>1363</v>
      </c>
      <c r="F3350" s="2" t="s">
        <v>34</v>
      </c>
      <c r="G3350" s="2" t="s">
        <v>26</v>
      </c>
      <c r="H3350" s="3">
        <v>37196</v>
      </c>
      <c r="I3350" s="2">
        <v>2001</v>
      </c>
      <c r="J3350" s="2">
        <v>2014</v>
      </c>
      <c r="K3350" s="3">
        <v>43677</v>
      </c>
      <c r="L3350" s="2">
        <v>0</v>
      </c>
      <c r="M3350" s="2" t="s">
        <v>28</v>
      </c>
      <c r="N3350" s="2">
        <v>44</v>
      </c>
      <c r="O3350" s="2">
        <v>26.36</v>
      </c>
      <c r="P3350" s="2">
        <v>44.1</v>
      </c>
      <c r="Q3350" s="2">
        <v>85.27</v>
      </c>
      <c r="R3350" s="2">
        <v>187.96</v>
      </c>
      <c r="S3350" s="2">
        <v>187.96</v>
      </c>
      <c r="T3350" s="2">
        <v>24.14</v>
      </c>
      <c r="U3350" s="2">
        <v>595</v>
      </c>
      <c r="V3350" s="2" t="s">
        <v>28</v>
      </c>
      <c r="X3350" s="2"/>
      <c r="Y3350" s="2"/>
    </row>
    <row r="3351" spans="1:26" x14ac:dyDescent="0.25">
      <c r="A3351">
        <v>3350</v>
      </c>
      <c r="B3351" t="s">
        <v>1692</v>
      </c>
      <c r="C3351" s="1">
        <v>20144</v>
      </c>
      <c r="D3351" t="s">
        <v>23</v>
      </c>
      <c r="E3351" s="2" t="s">
        <v>1363</v>
      </c>
      <c r="F3351" s="2" t="s">
        <v>34</v>
      </c>
      <c r="G3351" s="2" t="s">
        <v>26</v>
      </c>
      <c r="H3351" s="3">
        <v>28430</v>
      </c>
      <c r="I3351" s="2">
        <v>1977</v>
      </c>
      <c r="J3351" s="2">
        <v>1987</v>
      </c>
      <c r="K3351" s="3">
        <v>43677</v>
      </c>
      <c r="L3351" s="2">
        <v>0</v>
      </c>
      <c r="M3351" s="2" t="s">
        <v>28</v>
      </c>
      <c r="N3351" s="2">
        <v>64</v>
      </c>
      <c r="O3351" s="2">
        <v>22.69</v>
      </c>
      <c r="P3351" s="2">
        <v>64.430000000000007</v>
      </c>
      <c r="Q3351" s="2">
        <v>81.650000000000006</v>
      </c>
      <c r="R3351" s="2">
        <v>187.96</v>
      </c>
      <c r="S3351" s="2">
        <v>187.96</v>
      </c>
      <c r="T3351" s="2">
        <v>23.11</v>
      </c>
      <c r="U3351" s="2">
        <v>675</v>
      </c>
      <c r="V3351" s="2" t="s">
        <v>28</v>
      </c>
      <c r="X3351" s="2"/>
      <c r="Y3351" s="2"/>
    </row>
    <row r="3352" spans="1:26" x14ac:dyDescent="0.25">
      <c r="A3352">
        <v>3351</v>
      </c>
      <c r="B3352" t="s">
        <v>3360</v>
      </c>
      <c r="C3352" s="1">
        <v>24145</v>
      </c>
      <c r="D3352" t="s">
        <v>23</v>
      </c>
      <c r="E3352" s="2" t="s">
        <v>1363</v>
      </c>
      <c r="F3352" s="2" t="s">
        <v>34</v>
      </c>
      <c r="G3352" s="2" t="s">
        <v>26</v>
      </c>
      <c r="H3352" s="3">
        <v>32813</v>
      </c>
      <c r="I3352" s="2">
        <v>1989</v>
      </c>
      <c r="J3352" s="2">
        <v>1990</v>
      </c>
      <c r="K3352" s="3">
        <v>43677</v>
      </c>
      <c r="L3352" s="2">
        <v>0</v>
      </c>
      <c r="M3352" s="2" t="s">
        <v>28</v>
      </c>
      <c r="N3352" s="2">
        <v>53</v>
      </c>
      <c r="O3352" s="2">
        <v>23.73</v>
      </c>
      <c r="P3352" s="2">
        <v>53.48</v>
      </c>
      <c r="Q3352" s="2">
        <v>92.99</v>
      </c>
      <c r="R3352" s="2">
        <v>187.96</v>
      </c>
      <c r="S3352" s="2">
        <v>187.96</v>
      </c>
      <c r="T3352" s="2">
        <v>26.32</v>
      </c>
      <c r="U3352" s="2">
        <v>48</v>
      </c>
      <c r="V3352" s="2" t="s">
        <v>28</v>
      </c>
      <c r="X3352" s="2"/>
      <c r="Y3352" s="2"/>
    </row>
    <row r="3353" spans="1:26" x14ac:dyDescent="0.25">
      <c r="A3353">
        <v>3352</v>
      </c>
      <c r="B3353" t="s">
        <v>3361</v>
      </c>
      <c r="C3353" s="1">
        <v>20699</v>
      </c>
      <c r="D3353" t="s">
        <v>23</v>
      </c>
      <c r="E3353" s="2" t="s">
        <v>1363</v>
      </c>
      <c r="F3353" s="2" t="s">
        <v>34</v>
      </c>
      <c r="G3353" s="2" t="s">
        <v>26</v>
      </c>
      <c r="H3353" s="3">
        <v>29160</v>
      </c>
      <c r="I3353" s="2">
        <v>1979</v>
      </c>
      <c r="J3353" s="2">
        <v>1992</v>
      </c>
      <c r="K3353" s="3">
        <v>43677</v>
      </c>
      <c r="L3353" s="2">
        <v>0</v>
      </c>
      <c r="M3353" s="2" t="s">
        <v>28</v>
      </c>
      <c r="N3353" s="2">
        <v>62</v>
      </c>
      <c r="O3353" s="2">
        <v>23.16</v>
      </c>
      <c r="P3353" s="2">
        <v>62.91</v>
      </c>
      <c r="Q3353" s="2">
        <v>90.72</v>
      </c>
      <c r="R3353" s="2">
        <v>187.96</v>
      </c>
      <c r="S3353" s="2">
        <v>187.96</v>
      </c>
      <c r="T3353" s="2">
        <v>25.68</v>
      </c>
      <c r="U3353" s="2">
        <v>984</v>
      </c>
      <c r="V3353" s="2" t="s">
        <v>28</v>
      </c>
      <c r="X3353" s="2"/>
      <c r="Y3353" s="2"/>
    </row>
    <row r="3354" spans="1:26" x14ac:dyDescent="0.25">
      <c r="A3354">
        <v>3353</v>
      </c>
      <c r="B3354" t="s">
        <v>3362</v>
      </c>
      <c r="C3354" s="1">
        <v>32779</v>
      </c>
      <c r="D3354" t="s">
        <v>23</v>
      </c>
      <c r="E3354" s="2" t="s">
        <v>1363</v>
      </c>
      <c r="F3354" s="2" t="s">
        <v>34</v>
      </c>
      <c r="G3354" s="2" t="s">
        <v>26</v>
      </c>
      <c r="H3354" s="3">
        <v>41214</v>
      </c>
      <c r="I3354" s="2">
        <v>2012</v>
      </c>
      <c r="J3354" s="2">
        <v>2014</v>
      </c>
      <c r="K3354" s="3">
        <v>43677</v>
      </c>
      <c r="L3354" s="2">
        <v>0</v>
      </c>
      <c r="M3354" s="2" t="s">
        <v>28</v>
      </c>
      <c r="N3354" s="2">
        <v>29</v>
      </c>
      <c r="O3354" s="2">
        <v>23.09</v>
      </c>
      <c r="P3354" s="2">
        <v>29.84</v>
      </c>
      <c r="Q3354" s="2">
        <v>97.52</v>
      </c>
      <c r="R3354" s="2">
        <v>187.96</v>
      </c>
      <c r="S3354" s="2">
        <v>187.96</v>
      </c>
      <c r="T3354" s="2">
        <v>27.6</v>
      </c>
      <c r="U3354" s="2">
        <v>7</v>
      </c>
      <c r="V3354" s="2" t="s">
        <v>27</v>
      </c>
      <c r="X3354" s="2"/>
      <c r="Y3354" s="2"/>
    </row>
    <row r="3355" spans="1:26" x14ac:dyDescent="0.25">
      <c r="A3355">
        <v>3354</v>
      </c>
      <c r="B3355" t="s">
        <v>3363</v>
      </c>
      <c r="C3355" s="1">
        <v>15606</v>
      </c>
      <c r="D3355" t="s">
        <v>23</v>
      </c>
      <c r="E3355" s="2" t="s">
        <v>772</v>
      </c>
      <c r="F3355" s="2" t="s">
        <v>34</v>
      </c>
      <c r="G3355" s="2" t="s">
        <v>26</v>
      </c>
      <c r="H3355" s="3">
        <v>23682</v>
      </c>
      <c r="I3355" s="2">
        <v>1964</v>
      </c>
      <c r="J3355" s="2">
        <v>1974</v>
      </c>
      <c r="K3355" s="3">
        <v>43677</v>
      </c>
      <c r="L3355" s="2">
        <v>0</v>
      </c>
      <c r="M3355" s="2" t="s">
        <v>28</v>
      </c>
      <c r="N3355" s="2">
        <v>76</v>
      </c>
      <c r="O3355" s="2">
        <v>22.11</v>
      </c>
      <c r="P3355" s="2">
        <v>76.849999999999994</v>
      </c>
      <c r="Q3355" s="2">
        <v>81.650000000000006</v>
      </c>
      <c r="R3355" s="2">
        <v>187.96</v>
      </c>
      <c r="S3355" s="2">
        <v>187.96</v>
      </c>
      <c r="T3355" s="2">
        <v>23.11</v>
      </c>
      <c r="U3355" s="2">
        <v>95</v>
      </c>
      <c r="V3355" s="2" t="s">
        <v>28</v>
      </c>
      <c r="X3355" s="2"/>
      <c r="Y3355" s="2"/>
    </row>
    <row r="3356" spans="1:26" x14ac:dyDescent="0.25">
      <c r="A3356">
        <v>3355</v>
      </c>
      <c r="B3356" t="s">
        <v>3364</v>
      </c>
      <c r="C3356" s="1">
        <v>16524</v>
      </c>
      <c r="D3356" t="s">
        <v>23</v>
      </c>
      <c r="E3356" s="2" t="s">
        <v>1363</v>
      </c>
      <c r="F3356" s="2" t="s">
        <v>34</v>
      </c>
      <c r="G3356" s="2" t="s">
        <v>26</v>
      </c>
      <c r="H3356" s="3">
        <v>24777</v>
      </c>
      <c r="I3356" s="2">
        <v>1967</v>
      </c>
      <c r="J3356" s="2">
        <v>1972</v>
      </c>
      <c r="K3356" s="3">
        <v>43677</v>
      </c>
      <c r="L3356" s="2">
        <v>0</v>
      </c>
      <c r="M3356" s="2" t="s">
        <v>28</v>
      </c>
      <c r="N3356" s="2">
        <v>74</v>
      </c>
      <c r="O3356" s="2">
        <v>22.6</v>
      </c>
      <c r="P3356" s="2">
        <v>74.34</v>
      </c>
      <c r="Q3356" s="2">
        <v>86.18</v>
      </c>
      <c r="R3356" s="2">
        <v>187.96</v>
      </c>
      <c r="S3356" s="2">
        <v>187.96</v>
      </c>
      <c r="T3356" s="2">
        <v>24.39</v>
      </c>
      <c r="U3356" s="2">
        <v>188</v>
      </c>
      <c r="V3356" s="2" t="s">
        <v>28</v>
      </c>
      <c r="X3356" s="2"/>
      <c r="Y3356" s="2"/>
    </row>
    <row r="3357" spans="1:26" x14ac:dyDescent="0.25">
      <c r="A3357">
        <v>3356</v>
      </c>
      <c r="B3357" t="s">
        <v>3365</v>
      </c>
      <c r="C3357" s="1">
        <v>15386</v>
      </c>
      <c r="D3357" t="s">
        <v>23</v>
      </c>
      <c r="E3357" s="2" t="s">
        <v>1363</v>
      </c>
      <c r="F3357" s="2" t="s">
        <v>34</v>
      </c>
      <c r="G3357" s="2" t="s">
        <v>26</v>
      </c>
      <c r="H3357" s="3">
        <v>23682</v>
      </c>
      <c r="I3357" s="2">
        <v>1964</v>
      </c>
      <c r="J3357" s="2">
        <v>1976</v>
      </c>
      <c r="K3357" s="3">
        <v>43677</v>
      </c>
      <c r="L3357" s="2">
        <v>0</v>
      </c>
      <c r="M3357" s="2" t="s">
        <v>28</v>
      </c>
      <c r="N3357" s="2">
        <v>77</v>
      </c>
      <c r="O3357" s="2">
        <v>22.71</v>
      </c>
      <c r="P3357" s="2">
        <v>77.459999999999994</v>
      </c>
      <c r="Q3357" s="2">
        <v>81.650000000000006</v>
      </c>
      <c r="R3357" s="2">
        <v>187.96</v>
      </c>
      <c r="S3357" s="2">
        <v>187.96</v>
      </c>
      <c r="T3357" s="2">
        <v>23.11</v>
      </c>
      <c r="U3357" s="2">
        <v>607</v>
      </c>
      <c r="V3357" s="2" t="s">
        <v>28</v>
      </c>
      <c r="X3357" s="2"/>
      <c r="Y3357" s="2"/>
    </row>
    <row r="3358" spans="1:26" x14ac:dyDescent="0.25">
      <c r="A3358">
        <v>3357</v>
      </c>
      <c r="B3358" t="s">
        <v>3366</v>
      </c>
      <c r="C3358" s="1">
        <v>8033</v>
      </c>
      <c r="D3358" t="s">
        <v>23</v>
      </c>
      <c r="E3358" s="2" t="s">
        <v>772</v>
      </c>
      <c r="F3358" s="2" t="s">
        <v>34</v>
      </c>
      <c r="G3358" s="2" t="s">
        <v>30</v>
      </c>
      <c r="H3358" s="3">
        <v>17472</v>
      </c>
      <c r="I3358" s="2">
        <v>1947</v>
      </c>
      <c r="J3358" s="2">
        <v>1949</v>
      </c>
      <c r="K3358" s="3">
        <v>26683</v>
      </c>
      <c r="L3358" s="2">
        <v>1</v>
      </c>
      <c r="M3358" s="2" t="s">
        <v>27</v>
      </c>
      <c r="N3358" s="2">
        <v>51</v>
      </c>
      <c r="O3358" s="2">
        <v>25.84</v>
      </c>
      <c r="P3358" s="2">
        <v>51.06</v>
      </c>
      <c r="Q3358" s="2">
        <v>83.91</v>
      </c>
      <c r="R3358" s="2">
        <v>187.96</v>
      </c>
      <c r="S3358" s="2">
        <v>187.96</v>
      </c>
      <c r="T3358" s="2">
        <v>23.75</v>
      </c>
      <c r="U3358" s="2">
        <v>51</v>
      </c>
      <c r="V3358" s="2" t="s">
        <v>28</v>
      </c>
      <c r="W3358" s="2" t="s">
        <v>4384</v>
      </c>
      <c r="X3358" s="2" t="s">
        <v>4552</v>
      </c>
      <c r="Y3358" s="2" t="s">
        <v>4391</v>
      </c>
      <c r="Z3358" s="2" t="s">
        <v>4896</v>
      </c>
    </row>
    <row r="3359" spans="1:26" x14ac:dyDescent="0.25">
      <c r="A3359">
        <v>3358</v>
      </c>
      <c r="B3359" t="s">
        <v>3367</v>
      </c>
      <c r="C3359" s="1">
        <v>9390</v>
      </c>
      <c r="D3359" t="s">
        <v>23</v>
      </c>
      <c r="E3359" s="2" t="s">
        <v>1363</v>
      </c>
      <c r="F3359" s="2" t="s">
        <v>34</v>
      </c>
      <c r="G3359" s="2" t="s">
        <v>30</v>
      </c>
      <c r="H3359" s="3">
        <v>17838</v>
      </c>
      <c r="I3359" s="2">
        <v>1948</v>
      </c>
      <c r="J3359" s="2">
        <v>1949</v>
      </c>
      <c r="K3359" s="3">
        <v>34035</v>
      </c>
      <c r="L3359" s="2">
        <v>1</v>
      </c>
      <c r="M3359" s="2" t="s">
        <v>27</v>
      </c>
      <c r="N3359" s="2">
        <v>67</v>
      </c>
      <c r="O3359" s="2">
        <v>23.13</v>
      </c>
      <c r="P3359" s="2">
        <v>67.47</v>
      </c>
      <c r="Q3359" s="2">
        <v>79.38</v>
      </c>
      <c r="R3359" s="2">
        <v>187.96</v>
      </c>
      <c r="S3359" s="2">
        <v>187.96</v>
      </c>
      <c r="T3359" s="2">
        <v>22.47</v>
      </c>
      <c r="U3359" s="2">
        <v>52</v>
      </c>
      <c r="V3359" s="2" t="s">
        <v>28</v>
      </c>
      <c r="W3359" s="2" t="s">
        <v>4399</v>
      </c>
      <c r="X3359" s="2" t="s">
        <v>4750</v>
      </c>
      <c r="Y3359" s="2" t="s">
        <v>4401</v>
      </c>
      <c r="Z3359" s="2" t="s">
        <v>4469</v>
      </c>
    </row>
    <row r="3360" spans="1:26" x14ac:dyDescent="0.25">
      <c r="A3360">
        <v>3359</v>
      </c>
      <c r="B3360" t="s">
        <v>3368</v>
      </c>
      <c r="C3360" s="1">
        <v>7078</v>
      </c>
      <c r="D3360" t="s">
        <v>23</v>
      </c>
      <c r="E3360" s="2" t="s">
        <v>772</v>
      </c>
      <c r="F3360" s="2" t="s">
        <v>34</v>
      </c>
      <c r="G3360" s="2" t="s">
        <v>30</v>
      </c>
      <c r="H3360" s="3">
        <v>17107</v>
      </c>
      <c r="I3360" s="2">
        <v>1946</v>
      </c>
      <c r="J3360" s="2">
        <v>1948</v>
      </c>
      <c r="K3360" s="3">
        <v>39846</v>
      </c>
      <c r="L3360" s="2">
        <v>1</v>
      </c>
      <c r="M3360" s="2" t="s">
        <v>27</v>
      </c>
      <c r="N3360" s="2">
        <v>89</v>
      </c>
      <c r="O3360" s="2">
        <v>27.46</v>
      </c>
      <c r="P3360" s="2">
        <v>89.71</v>
      </c>
      <c r="Q3360" s="2">
        <v>77.11</v>
      </c>
      <c r="R3360" s="2">
        <v>187.96</v>
      </c>
      <c r="S3360" s="2">
        <v>187.96</v>
      </c>
      <c r="T3360" s="2">
        <v>21.83</v>
      </c>
      <c r="U3360" s="2">
        <v>105</v>
      </c>
      <c r="V3360" s="2" t="s">
        <v>28</v>
      </c>
      <c r="W3360" s="2" t="s">
        <v>4698</v>
      </c>
      <c r="X3360" s="2" t="s">
        <v>4771</v>
      </c>
      <c r="Y3360" s="2" t="s">
        <v>4700</v>
      </c>
      <c r="Z3360" s="2" t="s">
        <v>4901</v>
      </c>
    </row>
    <row r="3361" spans="1:26" x14ac:dyDescent="0.25">
      <c r="A3361">
        <v>3360</v>
      </c>
      <c r="B3361" t="s">
        <v>3369</v>
      </c>
      <c r="C3361" s="1">
        <v>10762</v>
      </c>
      <c r="D3361" t="s">
        <v>23</v>
      </c>
      <c r="E3361" s="2" t="s">
        <v>1363</v>
      </c>
      <c r="F3361" s="2" t="s">
        <v>34</v>
      </c>
      <c r="G3361" s="2" t="s">
        <v>30</v>
      </c>
      <c r="H3361" s="3">
        <v>20029</v>
      </c>
      <c r="I3361" s="2">
        <v>1954</v>
      </c>
      <c r="J3361" s="2">
        <v>1955</v>
      </c>
      <c r="K3361" s="3">
        <v>39844</v>
      </c>
      <c r="L3361" s="2">
        <v>1</v>
      </c>
      <c r="M3361" s="2" t="s">
        <v>27</v>
      </c>
      <c r="N3361" s="2">
        <v>79</v>
      </c>
      <c r="O3361" s="2">
        <v>25.37</v>
      </c>
      <c r="P3361" s="2">
        <v>79.62</v>
      </c>
      <c r="Q3361" s="2">
        <v>80.739999999999995</v>
      </c>
      <c r="R3361" s="2">
        <v>187.96</v>
      </c>
      <c r="S3361" s="2">
        <v>187.96</v>
      </c>
      <c r="T3361" s="2">
        <v>22.85</v>
      </c>
      <c r="U3361" s="2">
        <v>6</v>
      </c>
      <c r="V3361" s="2" t="s">
        <v>28</v>
      </c>
      <c r="W3361" s="2" t="s">
        <v>4399</v>
      </c>
      <c r="X3361" s="2" t="s">
        <v>4750</v>
      </c>
      <c r="Y3361" s="2" t="s">
        <v>4401</v>
      </c>
      <c r="Z3361" s="2" t="s">
        <v>4469</v>
      </c>
    </row>
    <row r="3362" spans="1:26" x14ac:dyDescent="0.25">
      <c r="A3362">
        <v>3361</v>
      </c>
      <c r="B3362" t="s">
        <v>3370</v>
      </c>
      <c r="C3362" s="1">
        <v>6740</v>
      </c>
      <c r="D3362" t="s">
        <v>23</v>
      </c>
      <c r="E3362" s="2" t="s">
        <v>169</v>
      </c>
      <c r="F3362" s="2" t="s">
        <v>34</v>
      </c>
      <c r="G3362" s="2" t="s">
        <v>30</v>
      </c>
      <c r="H3362" s="3">
        <v>17107</v>
      </c>
      <c r="I3362" s="2">
        <v>1946</v>
      </c>
      <c r="J3362" s="2">
        <v>1948</v>
      </c>
      <c r="K3362" s="3">
        <v>35230</v>
      </c>
      <c r="L3362" s="2">
        <v>1</v>
      </c>
      <c r="M3362" s="2" t="s">
        <v>27</v>
      </c>
      <c r="N3362" s="2">
        <v>78</v>
      </c>
      <c r="O3362" s="2">
        <v>28.38</v>
      </c>
      <c r="P3362" s="2">
        <v>78</v>
      </c>
      <c r="Q3362" s="2">
        <v>78.02</v>
      </c>
      <c r="R3362" s="2">
        <v>187.96</v>
      </c>
      <c r="S3362" s="2">
        <v>187.96</v>
      </c>
      <c r="T3362" s="2">
        <v>22.08</v>
      </c>
      <c r="U3362" s="2">
        <v>46</v>
      </c>
      <c r="V3362" s="2" t="s">
        <v>28</v>
      </c>
      <c r="W3362" s="2" t="s">
        <v>4399</v>
      </c>
      <c r="X3362" s="2" t="s">
        <v>4750</v>
      </c>
      <c r="Y3362" s="2" t="s">
        <v>4401</v>
      </c>
      <c r="Z3362" s="2" t="s">
        <v>4469</v>
      </c>
    </row>
    <row r="3363" spans="1:26" x14ac:dyDescent="0.25">
      <c r="A3363">
        <v>3362</v>
      </c>
      <c r="B3363" t="s">
        <v>3371</v>
      </c>
      <c r="C3363" s="1">
        <v>11293</v>
      </c>
      <c r="D3363" t="s">
        <v>23</v>
      </c>
      <c r="E3363" s="2" t="s">
        <v>772</v>
      </c>
      <c r="F3363" s="2" t="s">
        <v>34</v>
      </c>
      <c r="G3363" s="2" t="s">
        <v>30</v>
      </c>
      <c r="H3363" s="3">
        <v>19664</v>
      </c>
      <c r="I3363" s="2">
        <v>1953</v>
      </c>
      <c r="J3363" s="2">
        <v>1960</v>
      </c>
      <c r="K3363" s="3">
        <v>43270</v>
      </c>
      <c r="L3363" s="2">
        <v>1</v>
      </c>
      <c r="M3363" s="2" t="s">
        <v>27</v>
      </c>
      <c r="N3363" s="2">
        <v>87</v>
      </c>
      <c r="O3363" s="2">
        <v>22.92</v>
      </c>
      <c r="P3363" s="2">
        <v>87.55</v>
      </c>
      <c r="Q3363" s="2">
        <v>84.82</v>
      </c>
      <c r="R3363" s="2">
        <v>187.96</v>
      </c>
      <c r="S3363" s="2">
        <v>187.96</v>
      </c>
      <c r="T3363" s="2">
        <v>24.01</v>
      </c>
      <c r="U3363" s="2">
        <v>345</v>
      </c>
      <c r="V3363" s="2" t="s">
        <v>28</v>
      </c>
      <c r="X3363" s="2" t="s">
        <v>4750</v>
      </c>
      <c r="Y3363" s="2"/>
      <c r="Z3363" s="4" t="s">
        <v>4469</v>
      </c>
    </row>
    <row r="3364" spans="1:26" x14ac:dyDescent="0.25">
      <c r="A3364">
        <v>3363</v>
      </c>
      <c r="B3364" t="s">
        <v>3372</v>
      </c>
      <c r="C3364" s="1">
        <v>15014</v>
      </c>
      <c r="D3364" t="s">
        <v>23</v>
      </c>
      <c r="E3364" s="2" t="s">
        <v>1363</v>
      </c>
      <c r="F3364" s="2" t="s">
        <v>34</v>
      </c>
      <c r="G3364" s="2" t="s">
        <v>30</v>
      </c>
      <c r="H3364" s="3">
        <v>23316</v>
      </c>
      <c r="I3364" s="2">
        <v>1963</v>
      </c>
      <c r="J3364" s="2">
        <v>1973</v>
      </c>
      <c r="K3364" s="3">
        <v>43677</v>
      </c>
      <c r="L3364" s="2">
        <v>0</v>
      </c>
      <c r="M3364" s="2" t="s">
        <v>28</v>
      </c>
      <c r="N3364" s="2">
        <v>78</v>
      </c>
      <c r="O3364" s="2">
        <v>22.73</v>
      </c>
      <c r="P3364" s="2">
        <v>78.48</v>
      </c>
      <c r="Q3364" s="2">
        <v>79.38</v>
      </c>
      <c r="R3364" s="2">
        <v>187.96</v>
      </c>
      <c r="S3364" s="2">
        <v>187.96</v>
      </c>
      <c r="T3364" s="2">
        <v>22.47</v>
      </c>
      <c r="U3364" s="2">
        <v>607</v>
      </c>
      <c r="V3364" s="2" t="s">
        <v>28</v>
      </c>
      <c r="X3364" s="2"/>
      <c r="Y3364" s="2"/>
    </row>
    <row r="3365" spans="1:26" x14ac:dyDescent="0.25">
      <c r="A3365">
        <v>3364</v>
      </c>
      <c r="B3365" t="s">
        <v>3373</v>
      </c>
      <c r="C3365" s="1">
        <v>12855</v>
      </c>
      <c r="D3365" t="s">
        <v>23</v>
      </c>
      <c r="E3365" s="2" t="s">
        <v>1363</v>
      </c>
      <c r="F3365" s="2" t="s">
        <v>34</v>
      </c>
      <c r="G3365" s="2" t="s">
        <v>30</v>
      </c>
      <c r="H3365" s="3">
        <v>21855</v>
      </c>
      <c r="I3365" s="2">
        <v>1959</v>
      </c>
      <c r="J3365" s="2">
        <v>1963</v>
      </c>
      <c r="K3365" s="3">
        <v>39342</v>
      </c>
      <c r="L3365" s="2">
        <v>1</v>
      </c>
      <c r="M3365" s="2" t="s">
        <v>27</v>
      </c>
      <c r="N3365" s="2">
        <v>72</v>
      </c>
      <c r="O3365" s="2">
        <v>24.64</v>
      </c>
      <c r="P3365" s="2">
        <v>72.52</v>
      </c>
      <c r="Q3365" s="2">
        <v>88.45</v>
      </c>
      <c r="R3365" s="2">
        <v>187.96</v>
      </c>
      <c r="S3365" s="2">
        <v>187.96</v>
      </c>
      <c r="T3365" s="2">
        <v>25.04</v>
      </c>
      <c r="U3365" s="2">
        <v>38</v>
      </c>
      <c r="V3365" s="2" t="s">
        <v>28</v>
      </c>
      <c r="W3365" s="2" t="s">
        <v>4395</v>
      </c>
      <c r="X3365" s="2" t="s">
        <v>4772</v>
      </c>
      <c r="Y3365" s="2" t="s">
        <v>4421</v>
      </c>
      <c r="Z3365" s="2" t="s">
        <v>4435</v>
      </c>
    </row>
    <row r="3366" spans="1:26" x14ac:dyDescent="0.25">
      <c r="A3366">
        <v>3365</v>
      </c>
      <c r="B3366" t="s">
        <v>3374</v>
      </c>
      <c r="C3366" s="1">
        <v>8542</v>
      </c>
      <c r="D3366" t="s">
        <v>23</v>
      </c>
      <c r="E3366" s="2" t="s">
        <v>280</v>
      </c>
      <c r="F3366" s="2" t="s">
        <v>34</v>
      </c>
      <c r="G3366" s="2" t="s">
        <v>30</v>
      </c>
      <c r="H3366" s="3">
        <v>17838</v>
      </c>
      <c r="I3366" s="2">
        <v>1948</v>
      </c>
      <c r="J3366" s="2">
        <v>1950</v>
      </c>
      <c r="K3366" s="3">
        <v>38507</v>
      </c>
      <c r="L3366" s="2">
        <v>1</v>
      </c>
      <c r="M3366" s="2" t="s">
        <v>27</v>
      </c>
      <c r="N3366" s="2">
        <v>82</v>
      </c>
      <c r="O3366" s="2">
        <v>25.45</v>
      </c>
      <c r="P3366" s="2">
        <v>82.04</v>
      </c>
      <c r="Q3366" s="2">
        <v>77.11</v>
      </c>
      <c r="R3366" s="2">
        <v>187.96</v>
      </c>
      <c r="S3366" s="2">
        <v>187.96</v>
      </c>
      <c r="T3366" s="2">
        <v>21.83</v>
      </c>
      <c r="U3366" s="2">
        <v>113</v>
      </c>
      <c r="V3366" s="2" t="s">
        <v>28</v>
      </c>
      <c r="W3366" s="2" t="s">
        <v>4384</v>
      </c>
      <c r="X3366" s="2" t="s">
        <v>4552</v>
      </c>
      <c r="Y3366" s="2" t="s">
        <v>4391</v>
      </c>
      <c r="Z3366" s="2" t="s">
        <v>4896</v>
      </c>
    </row>
    <row r="3367" spans="1:26" x14ac:dyDescent="0.25">
      <c r="A3367">
        <v>3366</v>
      </c>
      <c r="B3367" t="s">
        <v>3375</v>
      </c>
      <c r="C3367" s="1">
        <v>10713</v>
      </c>
      <c r="D3367" t="s">
        <v>23</v>
      </c>
      <c r="E3367" s="2" t="s">
        <v>772</v>
      </c>
      <c r="F3367" s="2" t="s">
        <v>34</v>
      </c>
      <c r="G3367" s="2" t="s">
        <v>30</v>
      </c>
      <c r="H3367" s="3">
        <v>20029</v>
      </c>
      <c r="I3367" s="2">
        <v>1954</v>
      </c>
      <c r="J3367" s="2">
        <v>1955</v>
      </c>
      <c r="K3367" s="3">
        <v>39591</v>
      </c>
      <c r="L3367" s="2">
        <v>1</v>
      </c>
      <c r="M3367" s="2" t="s">
        <v>27</v>
      </c>
      <c r="N3367" s="2">
        <v>79</v>
      </c>
      <c r="O3367" s="2">
        <v>25.51</v>
      </c>
      <c r="P3367" s="2">
        <v>79.06</v>
      </c>
      <c r="Q3367" s="2">
        <v>83.91</v>
      </c>
      <c r="R3367" s="2">
        <v>187.96</v>
      </c>
      <c r="S3367" s="2">
        <v>187.96</v>
      </c>
      <c r="T3367" s="2">
        <v>23.75</v>
      </c>
      <c r="U3367" s="2">
        <v>2</v>
      </c>
      <c r="V3367" s="2" t="s">
        <v>28</v>
      </c>
      <c r="W3367" s="2" t="s">
        <v>4399</v>
      </c>
      <c r="X3367" s="2" t="s">
        <v>4750</v>
      </c>
      <c r="Y3367" s="2" t="s">
        <v>4401</v>
      </c>
      <c r="Z3367" s="2" t="s">
        <v>4469</v>
      </c>
    </row>
    <row r="3368" spans="1:26" x14ac:dyDescent="0.25">
      <c r="A3368">
        <v>3367</v>
      </c>
      <c r="B3368" t="s">
        <v>3376</v>
      </c>
      <c r="C3368" s="1">
        <v>9308</v>
      </c>
      <c r="D3368" t="s">
        <v>23</v>
      </c>
      <c r="E3368" s="2" t="s">
        <v>772</v>
      </c>
      <c r="F3368" s="2" t="s">
        <v>34</v>
      </c>
      <c r="G3368" s="2" t="s">
        <v>30</v>
      </c>
      <c r="H3368" s="3">
        <v>18203</v>
      </c>
      <c r="I3368" s="2">
        <v>1949</v>
      </c>
      <c r="J3368" s="2">
        <v>1953</v>
      </c>
      <c r="K3368" s="3">
        <v>34093</v>
      </c>
      <c r="L3368" s="2">
        <v>1</v>
      </c>
      <c r="M3368" s="2" t="s">
        <v>27</v>
      </c>
      <c r="N3368" s="2">
        <v>67</v>
      </c>
      <c r="O3368" s="2">
        <v>24.35</v>
      </c>
      <c r="P3368" s="2">
        <v>67.86</v>
      </c>
      <c r="Q3368" s="2">
        <v>87.54</v>
      </c>
      <c r="R3368" s="2">
        <v>187.96</v>
      </c>
      <c r="S3368" s="2">
        <v>187.96</v>
      </c>
      <c r="T3368" s="2">
        <v>24.78</v>
      </c>
      <c r="U3368" s="2">
        <v>228</v>
      </c>
      <c r="V3368" s="2" t="s">
        <v>28</v>
      </c>
      <c r="W3368" s="2" t="s">
        <v>4399</v>
      </c>
      <c r="X3368" s="2" t="s">
        <v>4773</v>
      </c>
      <c r="Y3368" s="2" t="s">
        <v>4401</v>
      </c>
      <c r="Z3368" s="2" t="s">
        <v>4469</v>
      </c>
    </row>
    <row r="3369" spans="1:26" x14ac:dyDescent="0.25">
      <c r="A3369">
        <v>3368</v>
      </c>
      <c r="B3369" t="s">
        <v>3377</v>
      </c>
      <c r="C3369" s="1">
        <v>20126</v>
      </c>
      <c r="D3369" t="s">
        <v>23</v>
      </c>
      <c r="E3369" s="2" t="s">
        <v>1363</v>
      </c>
      <c r="F3369" s="2" t="s">
        <v>34</v>
      </c>
      <c r="G3369" s="2" t="s">
        <v>30</v>
      </c>
      <c r="H3369" s="3">
        <v>28430</v>
      </c>
      <c r="I3369" s="2">
        <v>1977</v>
      </c>
      <c r="J3369" s="2">
        <v>1980</v>
      </c>
      <c r="K3369" s="3">
        <v>43677</v>
      </c>
      <c r="L3369" s="2">
        <v>0</v>
      </c>
      <c r="M3369" s="2" t="s">
        <v>28</v>
      </c>
      <c r="N3369" s="2">
        <v>64</v>
      </c>
      <c r="O3369" s="2">
        <v>22.74</v>
      </c>
      <c r="P3369" s="2">
        <v>64.48</v>
      </c>
      <c r="Q3369" s="2">
        <v>81.650000000000006</v>
      </c>
      <c r="R3369" s="2">
        <v>187.96</v>
      </c>
      <c r="S3369" s="2">
        <v>187.96</v>
      </c>
      <c r="T3369" s="2">
        <v>23.11</v>
      </c>
      <c r="U3369" s="2">
        <v>135</v>
      </c>
      <c r="V3369" s="2" t="s">
        <v>28</v>
      </c>
      <c r="X3369" s="2"/>
      <c r="Y3369" s="2"/>
    </row>
    <row r="3370" spans="1:26" x14ac:dyDescent="0.25">
      <c r="A3370">
        <v>3369</v>
      </c>
      <c r="B3370" t="s">
        <v>3378</v>
      </c>
      <c r="C3370" s="1">
        <v>30808</v>
      </c>
      <c r="D3370" t="s">
        <v>23</v>
      </c>
      <c r="E3370" s="2" t="s">
        <v>1363</v>
      </c>
      <c r="F3370" s="2" t="s">
        <v>34</v>
      </c>
      <c r="G3370" s="2" t="s">
        <v>26</v>
      </c>
      <c r="H3370" s="3">
        <v>40118</v>
      </c>
      <c r="I3370" s="2">
        <v>2009</v>
      </c>
      <c r="J3370" s="2">
        <v>2010</v>
      </c>
      <c r="K3370" s="3">
        <v>43677</v>
      </c>
      <c r="L3370" s="2">
        <v>0</v>
      </c>
      <c r="M3370" s="2" t="s">
        <v>28</v>
      </c>
      <c r="N3370" s="2">
        <v>35</v>
      </c>
      <c r="O3370" s="2">
        <v>25.49</v>
      </c>
      <c r="P3370" s="2">
        <v>35.229999999999997</v>
      </c>
      <c r="Q3370" s="2">
        <v>86.18</v>
      </c>
      <c r="R3370" s="2">
        <v>187.96</v>
      </c>
      <c r="S3370" s="2">
        <v>187.96</v>
      </c>
      <c r="T3370" s="2">
        <v>24.39</v>
      </c>
      <c r="U3370" s="2">
        <v>1</v>
      </c>
      <c r="V3370" s="2" t="s">
        <v>28</v>
      </c>
      <c r="X3370" s="2"/>
      <c r="Y3370" s="2"/>
    </row>
    <row r="3371" spans="1:26" x14ac:dyDescent="0.25">
      <c r="A3371">
        <v>3370</v>
      </c>
      <c r="B3371" t="s">
        <v>3379</v>
      </c>
      <c r="C3371" s="1">
        <v>7480</v>
      </c>
      <c r="D3371" t="s">
        <v>23</v>
      </c>
      <c r="E3371" s="2" t="s">
        <v>169</v>
      </c>
      <c r="F3371" s="2" t="s">
        <v>34</v>
      </c>
      <c r="G3371" s="2" t="s">
        <v>30</v>
      </c>
      <c r="H3371" s="3">
        <v>17107</v>
      </c>
      <c r="I3371" s="2">
        <v>1946</v>
      </c>
      <c r="J3371" s="2">
        <v>1947</v>
      </c>
      <c r="K3371" s="3">
        <v>39479</v>
      </c>
      <c r="L3371" s="2">
        <v>1</v>
      </c>
      <c r="M3371" s="2" t="s">
        <v>27</v>
      </c>
      <c r="N3371" s="2">
        <v>87</v>
      </c>
      <c r="O3371" s="2">
        <v>26.36</v>
      </c>
      <c r="P3371" s="2">
        <v>87.61</v>
      </c>
      <c r="Q3371" s="2">
        <v>86.18</v>
      </c>
      <c r="R3371" s="2">
        <v>187.96</v>
      </c>
      <c r="S3371" s="2">
        <v>187.96</v>
      </c>
      <c r="T3371" s="2">
        <v>24.39</v>
      </c>
      <c r="U3371" s="2">
        <v>1</v>
      </c>
      <c r="V3371" s="2" t="s">
        <v>28</v>
      </c>
      <c r="W3371" s="2" t="s">
        <v>4698</v>
      </c>
      <c r="X3371" s="2" t="s">
        <v>4699</v>
      </c>
      <c r="Y3371" s="2" t="s">
        <v>4700</v>
      </c>
      <c r="Z3371" s="2" t="s">
        <v>4901</v>
      </c>
    </row>
    <row r="3372" spans="1:26" x14ac:dyDescent="0.25">
      <c r="A3372">
        <v>3371</v>
      </c>
      <c r="B3372" t="s">
        <v>3380</v>
      </c>
      <c r="C3372" s="1">
        <v>27008</v>
      </c>
      <c r="D3372" t="s">
        <v>23</v>
      </c>
      <c r="E3372" s="2" t="s">
        <v>1363</v>
      </c>
      <c r="F3372" s="2" t="s">
        <v>34</v>
      </c>
      <c r="G3372" s="2" t="s">
        <v>30</v>
      </c>
      <c r="H3372" s="3">
        <v>35735</v>
      </c>
      <c r="I3372" s="2">
        <v>1997</v>
      </c>
      <c r="J3372" s="2">
        <v>2004</v>
      </c>
      <c r="K3372" s="3">
        <v>43677</v>
      </c>
      <c r="L3372" s="2">
        <v>0</v>
      </c>
      <c r="M3372" s="2" t="s">
        <v>28</v>
      </c>
      <c r="N3372" s="2">
        <v>45</v>
      </c>
      <c r="O3372" s="2">
        <v>23.89</v>
      </c>
      <c r="P3372" s="2">
        <v>45.64</v>
      </c>
      <c r="Q3372" s="2">
        <v>95.25</v>
      </c>
      <c r="R3372" s="2">
        <v>187.96</v>
      </c>
      <c r="S3372" s="2">
        <v>187.96</v>
      </c>
      <c r="T3372" s="2">
        <v>26.96</v>
      </c>
      <c r="U3372" s="2">
        <v>98</v>
      </c>
      <c r="V3372" s="2" t="s">
        <v>28</v>
      </c>
      <c r="X3372" s="2"/>
      <c r="Y3372" s="2"/>
    </row>
    <row r="3373" spans="1:26" x14ac:dyDescent="0.25">
      <c r="A3373">
        <v>3372</v>
      </c>
      <c r="B3373" t="s">
        <v>3381</v>
      </c>
      <c r="C3373" s="1">
        <v>8357</v>
      </c>
      <c r="D3373" t="s">
        <v>23</v>
      </c>
      <c r="E3373" s="2" t="s">
        <v>772</v>
      </c>
      <c r="F3373" s="2" t="s">
        <v>34</v>
      </c>
      <c r="G3373" s="2" t="s">
        <v>30</v>
      </c>
      <c r="H3373" s="3">
        <v>18203</v>
      </c>
      <c r="I3373" s="2">
        <v>1949</v>
      </c>
      <c r="J3373" s="2">
        <v>1950</v>
      </c>
      <c r="K3373" s="3">
        <v>35682</v>
      </c>
      <c r="L3373" s="2">
        <v>1</v>
      </c>
      <c r="M3373" s="2" t="s">
        <v>27</v>
      </c>
      <c r="N3373" s="2">
        <v>74</v>
      </c>
      <c r="O3373" s="2">
        <v>26.96</v>
      </c>
      <c r="P3373" s="2">
        <v>74.81</v>
      </c>
      <c r="Q3373" s="2">
        <v>83.91</v>
      </c>
      <c r="R3373" s="2">
        <v>187.96</v>
      </c>
      <c r="S3373" s="2">
        <v>187.96</v>
      </c>
      <c r="T3373" s="2">
        <v>23.75</v>
      </c>
      <c r="U3373" s="2">
        <v>55</v>
      </c>
      <c r="V3373" s="2" t="s">
        <v>28</v>
      </c>
      <c r="W3373" s="2" t="s">
        <v>4399</v>
      </c>
      <c r="X3373" s="2" t="s">
        <v>4426</v>
      </c>
      <c r="Y3373" s="2" t="s">
        <v>4397</v>
      </c>
      <c r="Z3373" s="2" t="s">
        <v>4435</v>
      </c>
    </row>
    <row r="3374" spans="1:26" x14ac:dyDescent="0.25">
      <c r="A3374">
        <v>3373</v>
      </c>
      <c r="B3374" t="s">
        <v>3382</v>
      </c>
      <c r="C3374" s="1">
        <v>24385</v>
      </c>
      <c r="D3374" t="s">
        <v>23</v>
      </c>
      <c r="E3374" s="2" t="s">
        <v>1363</v>
      </c>
      <c r="F3374" s="2" t="s">
        <v>34</v>
      </c>
      <c r="G3374" s="2" t="s">
        <v>30</v>
      </c>
      <c r="H3374" s="3">
        <v>32813</v>
      </c>
      <c r="I3374" s="2">
        <v>1989</v>
      </c>
      <c r="J3374" s="2">
        <v>1990</v>
      </c>
      <c r="K3374" s="3">
        <v>43677</v>
      </c>
      <c r="L3374" s="2">
        <v>0</v>
      </c>
      <c r="M3374" s="2" t="s">
        <v>28</v>
      </c>
      <c r="N3374" s="2">
        <v>52</v>
      </c>
      <c r="O3374" s="2">
        <v>23.07</v>
      </c>
      <c r="P3374" s="2">
        <v>52.82</v>
      </c>
      <c r="Q3374" s="2">
        <v>81.650000000000006</v>
      </c>
      <c r="R3374" s="2">
        <v>187.96</v>
      </c>
      <c r="S3374" s="2">
        <v>187.96</v>
      </c>
      <c r="T3374" s="2">
        <v>23.11</v>
      </c>
      <c r="U3374" s="2">
        <v>4</v>
      </c>
      <c r="V3374" s="2" t="s">
        <v>28</v>
      </c>
      <c r="X3374" s="2"/>
      <c r="Y3374" s="2"/>
    </row>
    <row r="3375" spans="1:26" x14ac:dyDescent="0.25">
      <c r="A3375">
        <v>3374</v>
      </c>
      <c r="B3375" t="s">
        <v>3383</v>
      </c>
      <c r="C3375" s="1">
        <v>8644</v>
      </c>
      <c r="D3375" t="s">
        <v>23</v>
      </c>
      <c r="E3375" s="2" t="s">
        <v>169</v>
      </c>
      <c r="F3375" s="2" t="s">
        <v>34</v>
      </c>
      <c r="G3375" s="2" t="s">
        <v>30</v>
      </c>
      <c r="H3375" s="3">
        <v>17107</v>
      </c>
      <c r="I3375" s="2">
        <v>1946</v>
      </c>
      <c r="J3375" s="2">
        <v>1947</v>
      </c>
      <c r="K3375" s="3">
        <v>39193</v>
      </c>
      <c r="L3375" s="2">
        <v>1</v>
      </c>
      <c r="M3375" s="2" t="s">
        <v>27</v>
      </c>
      <c r="N3375" s="2">
        <v>83</v>
      </c>
      <c r="O3375" s="2">
        <v>23.17</v>
      </c>
      <c r="P3375" s="2">
        <v>83.64</v>
      </c>
      <c r="Q3375" s="2">
        <v>86.18</v>
      </c>
      <c r="R3375" s="2">
        <v>187.96</v>
      </c>
      <c r="S3375" s="2">
        <v>187.96</v>
      </c>
      <c r="T3375" s="2">
        <v>24.39</v>
      </c>
      <c r="U3375" s="2">
        <v>24</v>
      </c>
      <c r="V3375" s="2" t="s">
        <v>28</v>
      </c>
      <c r="W3375" s="2" t="s">
        <v>4399</v>
      </c>
      <c r="X3375" s="2" t="s">
        <v>4750</v>
      </c>
      <c r="Y3375" s="2" t="s">
        <v>4401</v>
      </c>
      <c r="Z3375" s="2" t="s">
        <v>4469</v>
      </c>
    </row>
    <row r="3376" spans="1:26" x14ac:dyDescent="0.25">
      <c r="A3376">
        <v>3375</v>
      </c>
      <c r="B3376" t="s">
        <v>3384</v>
      </c>
      <c r="C3376" s="1">
        <v>21551</v>
      </c>
      <c r="D3376" t="s">
        <v>23</v>
      </c>
      <c r="E3376" s="2" t="s">
        <v>1363</v>
      </c>
      <c r="F3376" s="2" t="s">
        <v>34</v>
      </c>
      <c r="G3376" s="2" t="s">
        <v>26</v>
      </c>
      <c r="H3376" s="3">
        <v>29526</v>
      </c>
      <c r="I3376" s="2">
        <v>1980</v>
      </c>
      <c r="J3376" s="2">
        <v>1986</v>
      </c>
      <c r="K3376" s="3">
        <v>43677</v>
      </c>
      <c r="L3376" s="2">
        <v>0</v>
      </c>
      <c r="M3376" s="2" t="s">
        <v>28</v>
      </c>
      <c r="N3376" s="2">
        <v>60</v>
      </c>
      <c r="O3376" s="2">
        <v>21.83</v>
      </c>
      <c r="P3376" s="2">
        <v>60.58</v>
      </c>
      <c r="Q3376" s="2">
        <v>79.38</v>
      </c>
      <c r="R3376" s="2">
        <v>187.96</v>
      </c>
      <c r="S3376" s="2">
        <v>187.96</v>
      </c>
      <c r="T3376" s="2">
        <v>22.47</v>
      </c>
      <c r="U3376" s="2">
        <v>250</v>
      </c>
      <c r="V3376" s="2" t="s">
        <v>28</v>
      </c>
      <c r="X3376" s="2"/>
      <c r="Y3376" s="2"/>
    </row>
    <row r="3377" spans="1:26" x14ac:dyDescent="0.25">
      <c r="A3377">
        <v>3376</v>
      </c>
      <c r="B3377" t="s">
        <v>3385</v>
      </c>
      <c r="C3377" s="1">
        <v>7407</v>
      </c>
      <c r="D3377" t="s">
        <v>23</v>
      </c>
      <c r="E3377" s="2" t="s">
        <v>280</v>
      </c>
      <c r="F3377" s="2" t="s">
        <v>34</v>
      </c>
      <c r="G3377" s="2" t="s">
        <v>30</v>
      </c>
      <c r="H3377" s="3">
        <v>17838</v>
      </c>
      <c r="I3377" s="2">
        <v>1948</v>
      </c>
      <c r="J3377" s="2">
        <v>1953</v>
      </c>
      <c r="K3377" s="3">
        <v>41029</v>
      </c>
      <c r="L3377" s="2">
        <v>1</v>
      </c>
      <c r="M3377" s="2" t="s">
        <v>27</v>
      </c>
      <c r="N3377" s="2">
        <v>92</v>
      </c>
      <c r="O3377" s="2">
        <v>28.56</v>
      </c>
      <c r="P3377" s="2">
        <v>92.05</v>
      </c>
      <c r="Q3377" s="2">
        <v>86.18</v>
      </c>
      <c r="R3377" s="2">
        <v>187.96</v>
      </c>
      <c r="S3377" s="2">
        <v>187.96</v>
      </c>
      <c r="T3377" s="2">
        <v>24.39</v>
      </c>
      <c r="U3377" s="2">
        <v>103</v>
      </c>
      <c r="V3377" s="2" t="s">
        <v>28</v>
      </c>
      <c r="X3377" s="2" t="s">
        <v>4774</v>
      </c>
      <c r="Y3377" s="2" t="s">
        <v>4413</v>
      </c>
      <c r="Z3377" s="2" t="s">
        <v>4896</v>
      </c>
    </row>
    <row r="3378" spans="1:26" x14ac:dyDescent="0.25">
      <c r="A3378">
        <v>3377</v>
      </c>
      <c r="B3378" t="s">
        <v>3386</v>
      </c>
      <c r="C3378" s="1">
        <v>7677</v>
      </c>
      <c r="D3378" t="s">
        <v>23</v>
      </c>
      <c r="E3378" s="2" t="s">
        <v>280</v>
      </c>
      <c r="F3378" s="2" t="s">
        <v>34</v>
      </c>
      <c r="G3378" s="2" t="s">
        <v>26</v>
      </c>
      <c r="H3378" s="3">
        <v>17838</v>
      </c>
      <c r="I3378" s="2">
        <v>1948</v>
      </c>
      <c r="J3378" s="2">
        <v>1950</v>
      </c>
      <c r="K3378" s="3">
        <v>34695</v>
      </c>
      <c r="L3378" s="2">
        <v>1</v>
      </c>
      <c r="M3378" s="2" t="s">
        <v>27</v>
      </c>
      <c r="N3378" s="2">
        <v>73</v>
      </c>
      <c r="O3378" s="2">
        <v>27.82</v>
      </c>
      <c r="P3378" s="2">
        <v>73.97</v>
      </c>
      <c r="Q3378" s="2">
        <v>88.45</v>
      </c>
      <c r="R3378" s="2">
        <v>187.96</v>
      </c>
      <c r="S3378" s="2">
        <v>187.96</v>
      </c>
      <c r="T3378" s="2">
        <v>25.04</v>
      </c>
      <c r="U3378" s="2">
        <v>95</v>
      </c>
      <c r="V3378" s="2" t="s">
        <v>28</v>
      </c>
      <c r="W3378" s="2" t="s">
        <v>4399</v>
      </c>
      <c r="X3378" s="2" t="s">
        <v>4750</v>
      </c>
      <c r="Y3378" s="2" t="s">
        <v>4401</v>
      </c>
      <c r="Z3378" s="2" t="s">
        <v>4469</v>
      </c>
    </row>
    <row r="3379" spans="1:26" x14ac:dyDescent="0.25">
      <c r="A3379">
        <v>3378</v>
      </c>
      <c r="B3379" t="s">
        <v>3387</v>
      </c>
      <c r="C3379" s="1">
        <v>7672</v>
      </c>
      <c r="D3379" t="s">
        <v>23</v>
      </c>
      <c r="E3379" s="2" t="s">
        <v>1363</v>
      </c>
      <c r="F3379" s="2" t="s">
        <v>34</v>
      </c>
      <c r="G3379" s="2" t="s">
        <v>30</v>
      </c>
      <c r="H3379" s="3">
        <v>17107</v>
      </c>
      <c r="I3379" s="2">
        <v>1946</v>
      </c>
      <c r="J3379" s="2">
        <v>1951</v>
      </c>
      <c r="K3379" s="3">
        <v>28384</v>
      </c>
      <c r="L3379" s="2">
        <v>1</v>
      </c>
      <c r="M3379" s="2" t="s">
        <v>27</v>
      </c>
      <c r="N3379" s="2">
        <v>56</v>
      </c>
      <c r="O3379" s="2">
        <v>25.83</v>
      </c>
      <c r="P3379" s="2">
        <v>56.71</v>
      </c>
      <c r="Q3379" s="2">
        <v>79.38</v>
      </c>
      <c r="R3379" s="2">
        <v>187.96</v>
      </c>
      <c r="S3379" s="2">
        <v>187.96</v>
      </c>
      <c r="T3379" s="2">
        <v>22.47</v>
      </c>
      <c r="U3379" s="2">
        <v>258</v>
      </c>
      <c r="V3379" s="2" t="s">
        <v>28</v>
      </c>
      <c r="W3379" s="2" t="s">
        <v>4402</v>
      </c>
      <c r="X3379" s="2" t="s">
        <v>4552</v>
      </c>
      <c r="Y3379" s="2"/>
      <c r="Z3379" s="2" t="s">
        <v>4469</v>
      </c>
    </row>
    <row r="3380" spans="1:26" x14ac:dyDescent="0.25">
      <c r="A3380">
        <v>3379</v>
      </c>
      <c r="B3380" t="s">
        <v>3388</v>
      </c>
      <c r="C3380" s="1">
        <v>16110</v>
      </c>
      <c r="D3380" t="s">
        <v>23</v>
      </c>
      <c r="E3380" s="2" t="s">
        <v>1363</v>
      </c>
      <c r="F3380" s="2" t="s">
        <v>34</v>
      </c>
      <c r="G3380" s="2" t="s">
        <v>30</v>
      </c>
      <c r="H3380" s="3">
        <v>24777</v>
      </c>
      <c r="I3380" s="2">
        <v>1967</v>
      </c>
      <c r="J3380" s="2">
        <v>1971</v>
      </c>
      <c r="K3380" s="3">
        <v>43677</v>
      </c>
      <c r="L3380" s="2">
        <v>0</v>
      </c>
      <c r="M3380" s="2" t="s">
        <v>28</v>
      </c>
      <c r="N3380" s="2">
        <v>75</v>
      </c>
      <c r="O3380" s="2">
        <v>23.73</v>
      </c>
      <c r="P3380" s="2">
        <v>75.47</v>
      </c>
      <c r="Q3380" s="2">
        <v>81.650000000000006</v>
      </c>
      <c r="R3380" s="2">
        <v>187.96</v>
      </c>
      <c r="S3380" s="2">
        <v>187.96</v>
      </c>
      <c r="T3380" s="2">
        <v>23.11</v>
      </c>
      <c r="U3380" s="2">
        <v>71</v>
      </c>
      <c r="V3380" s="2" t="s">
        <v>28</v>
      </c>
      <c r="X3380" s="2"/>
      <c r="Y3380" s="2"/>
    </row>
    <row r="3381" spans="1:26" x14ac:dyDescent="0.25">
      <c r="A3381">
        <v>3380</v>
      </c>
      <c r="B3381" t="s">
        <v>3389</v>
      </c>
      <c r="C3381" s="1">
        <v>10534</v>
      </c>
      <c r="D3381" t="s">
        <v>23</v>
      </c>
      <c r="E3381" s="2" t="s">
        <v>1363</v>
      </c>
      <c r="F3381" s="2" t="s">
        <v>34</v>
      </c>
      <c r="G3381" s="2" t="s">
        <v>30</v>
      </c>
      <c r="H3381" s="3">
        <v>19664</v>
      </c>
      <c r="I3381" s="2">
        <v>1953</v>
      </c>
      <c r="J3381" s="2">
        <v>1954</v>
      </c>
      <c r="K3381" s="3">
        <v>37414</v>
      </c>
      <c r="L3381" s="2">
        <v>1</v>
      </c>
      <c r="M3381" s="2" t="s">
        <v>27</v>
      </c>
      <c r="N3381" s="2">
        <v>73</v>
      </c>
      <c r="O3381" s="2">
        <v>25</v>
      </c>
      <c r="P3381" s="2">
        <v>73.59</v>
      </c>
      <c r="Q3381" s="2">
        <v>81.650000000000006</v>
      </c>
      <c r="R3381" s="2">
        <v>187.96</v>
      </c>
      <c r="S3381" s="2">
        <v>187.96</v>
      </c>
      <c r="T3381" s="2">
        <v>23.11</v>
      </c>
      <c r="U3381" s="2">
        <v>31</v>
      </c>
      <c r="V3381" s="2" t="s">
        <v>28</v>
      </c>
      <c r="W3381" s="2" t="s">
        <v>4395</v>
      </c>
      <c r="X3381" s="2" t="s">
        <v>4527</v>
      </c>
      <c r="Y3381" s="2" t="s">
        <v>4422</v>
      </c>
      <c r="Z3381" s="2" t="s">
        <v>4435</v>
      </c>
    </row>
    <row r="3382" spans="1:26" x14ac:dyDescent="0.25">
      <c r="A3382">
        <v>3381</v>
      </c>
      <c r="B3382" t="s">
        <v>3390</v>
      </c>
      <c r="C3382" s="1">
        <v>11159</v>
      </c>
      <c r="D3382" t="s">
        <v>23</v>
      </c>
      <c r="E3382" s="2" t="s">
        <v>1363</v>
      </c>
      <c r="F3382" s="2" t="s">
        <v>34</v>
      </c>
      <c r="G3382" s="2" t="s">
        <v>30</v>
      </c>
      <c r="H3382" s="3">
        <v>20029</v>
      </c>
      <c r="I3382" s="2">
        <v>1954</v>
      </c>
      <c r="J3382" s="2">
        <v>1955</v>
      </c>
      <c r="K3382" s="3">
        <v>39124</v>
      </c>
      <c r="L3382" s="2">
        <v>1</v>
      </c>
      <c r="M3382" s="2" t="s">
        <v>27</v>
      </c>
      <c r="N3382" s="2">
        <v>76</v>
      </c>
      <c r="O3382" s="2">
        <v>24.28</v>
      </c>
      <c r="P3382" s="2">
        <v>76.56</v>
      </c>
      <c r="Q3382" s="2">
        <v>83.91</v>
      </c>
      <c r="R3382" s="2">
        <v>187.96</v>
      </c>
      <c r="S3382" s="2">
        <v>187.96</v>
      </c>
      <c r="T3382" s="2">
        <v>23.75</v>
      </c>
      <c r="U3382" s="2">
        <v>6</v>
      </c>
      <c r="V3382" s="2" t="s">
        <v>28</v>
      </c>
      <c r="X3382" s="2" t="s">
        <v>4750</v>
      </c>
      <c r="Y3382" s="2" t="s">
        <v>4401</v>
      </c>
      <c r="Z3382" s="2" t="s">
        <v>4469</v>
      </c>
    </row>
    <row r="3383" spans="1:26" x14ac:dyDescent="0.25">
      <c r="A3383">
        <v>3382</v>
      </c>
      <c r="B3383" t="s">
        <v>3391</v>
      </c>
      <c r="C3383" s="1">
        <v>10186</v>
      </c>
      <c r="D3383" t="s">
        <v>23</v>
      </c>
      <c r="E3383" s="2" t="s">
        <v>169</v>
      </c>
      <c r="F3383" s="2" t="s">
        <v>34</v>
      </c>
      <c r="G3383" s="2" t="s">
        <v>30</v>
      </c>
      <c r="H3383" s="3">
        <v>19299</v>
      </c>
      <c r="I3383" s="2">
        <v>1952</v>
      </c>
      <c r="J3383" s="2">
        <v>1954</v>
      </c>
      <c r="K3383" s="3">
        <v>39567</v>
      </c>
      <c r="L3383" s="2">
        <v>1</v>
      </c>
      <c r="M3383" s="2" t="s">
        <v>27</v>
      </c>
      <c r="N3383" s="2">
        <v>80</v>
      </c>
      <c r="O3383" s="2">
        <v>24.95</v>
      </c>
      <c r="P3383" s="2">
        <v>80.44</v>
      </c>
      <c r="Q3383" s="2">
        <v>92.99</v>
      </c>
      <c r="R3383" s="2">
        <v>187.96</v>
      </c>
      <c r="S3383" s="2">
        <v>187.96</v>
      </c>
      <c r="T3383" s="2">
        <v>26.32</v>
      </c>
      <c r="U3383" s="2">
        <v>8</v>
      </c>
      <c r="V3383" s="2" t="s">
        <v>28</v>
      </c>
      <c r="W3383" s="2" t="s">
        <v>4399</v>
      </c>
      <c r="X3383" s="2" t="s">
        <v>4750</v>
      </c>
      <c r="Y3383" s="2" t="s">
        <v>4401</v>
      </c>
      <c r="Z3383" s="2" t="s">
        <v>4469</v>
      </c>
    </row>
    <row r="3384" spans="1:26" x14ac:dyDescent="0.25">
      <c r="A3384">
        <v>3383</v>
      </c>
      <c r="B3384" t="s">
        <v>3392</v>
      </c>
      <c r="C3384" s="1">
        <v>18681</v>
      </c>
      <c r="D3384" t="s">
        <v>23</v>
      </c>
      <c r="E3384" s="2" t="s">
        <v>1363</v>
      </c>
      <c r="F3384" s="2" t="s">
        <v>34</v>
      </c>
      <c r="G3384" s="2" t="s">
        <v>30</v>
      </c>
      <c r="H3384" s="3">
        <v>26969</v>
      </c>
      <c r="I3384" s="2">
        <v>1973</v>
      </c>
      <c r="J3384" s="2">
        <v>1974</v>
      </c>
      <c r="K3384" s="3">
        <v>43677</v>
      </c>
      <c r="L3384" s="2">
        <v>0</v>
      </c>
      <c r="M3384" s="2" t="s">
        <v>28</v>
      </c>
      <c r="N3384" s="2">
        <v>68</v>
      </c>
      <c r="O3384" s="2">
        <v>22.69</v>
      </c>
      <c r="P3384" s="2">
        <v>68.44</v>
      </c>
      <c r="Q3384" s="2">
        <v>81.650000000000006</v>
      </c>
      <c r="R3384" s="2">
        <v>187.96</v>
      </c>
      <c r="S3384" s="2">
        <v>187.96</v>
      </c>
      <c r="T3384" s="2">
        <v>23.11</v>
      </c>
      <c r="U3384" s="2">
        <v>5</v>
      </c>
      <c r="V3384" s="2" t="s">
        <v>28</v>
      </c>
      <c r="X3384" s="2"/>
      <c r="Y3384" s="2"/>
    </row>
    <row r="3385" spans="1:26" x14ac:dyDescent="0.25">
      <c r="A3385">
        <v>3384</v>
      </c>
      <c r="B3385" t="s">
        <v>3393</v>
      </c>
      <c r="C3385" s="1">
        <v>28176</v>
      </c>
      <c r="D3385" t="s">
        <v>23</v>
      </c>
      <c r="E3385" s="2" t="s">
        <v>1363</v>
      </c>
      <c r="F3385" s="2" t="s">
        <v>34</v>
      </c>
      <c r="G3385" s="2" t="s">
        <v>26</v>
      </c>
      <c r="H3385" s="3">
        <v>35370</v>
      </c>
      <c r="I3385" s="2">
        <v>1996</v>
      </c>
      <c r="J3385" s="2">
        <v>2009</v>
      </c>
      <c r="K3385" s="3">
        <v>43677</v>
      </c>
      <c r="L3385" s="2">
        <v>0</v>
      </c>
      <c r="M3385" s="2" t="s">
        <v>28</v>
      </c>
      <c r="N3385" s="2">
        <v>42</v>
      </c>
      <c r="O3385" s="2">
        <v>19.7</v>
      </c>
      <c r="P3385" s="2">
        <v>42.44</v>
      </c>
      <c r="Q3385" s="2">
        <v>81.650000000000006</v>
      </c>
      <c r="R3385" s="2">
        <v>187.96</v>
      </c>
      <c r="S3385" s="2">
        <v>187.96</v>
      </c>
      <c r="T3385" s="2">
        <v>23.11</v>
      </c>
      <c r="U3385" s="2">
        <v>846</v>
      </c>
      <c r="V3385" s="2" t="s">
        <v>28</v>
      </c>
      <c r="X3385" s="2"/>
      <c r="Y3385" s="2"/>
    </row>
    <row r="3386" spans="1:26" x14ac:dyDescent="0.25">
      <c r="A3386">
        <v>3385</v>
      </c>
      <c r="B3386" t="s">
        <v>3394</v>
      </c>
      <c r="C3386" s="1">
        <v>14346</v>
      </c>
      <c r="D3386" t="s">
        <v>23</v>
      </c>
      <c r="E3386" s="2" t="s">
        <v>1363</v>
      </c>
      <c r="F3386" s="2" t="s">
        <v>34</v>
      </c>
      <c r="G3386" s="2" t="s">
        <v>30</v>
      </c>
      <c r="H3386" s="3">
        <v>22586</v>
      </c>
      <c r="I3386" s="2">
        <v>1961</v>
      </c>
      <c r="J3386" s="2">
        <v>1962</v>
      </c>
      <c r="K3386" s="3">
        <v>43677</v>
      </c>
      <c r="L3386" s="2">
        <v>0</v>
      </c>
      <c r="M3386" s="2" t="s">
        <v>28</v>
      </c>
      <c r="N3386" s="2">
        <v>80</v>
      </c>
      <c r="O3386" s="2">
        <v>22.56</v>
      </c>
      <c r="P3386" s="2">
        <v>80.3</v>
      </c>
      <c r="Q3386" s="2">
        <v>83.91</v>
      </c>
      <c r="R3386" s="2">
        <v>187.96</v>
      </c>
      <c r="S3386" s="2">
        <v>187.96</v>
      </c>
      <c r="T3386" s="2">
        <v>23.75</v>
      </c>
      <c r="U3386" s="2">
        <v>66</v>
      </c>
      <c r="V3386" s="2" t="s">
        <v>28</v>
      </c>
      <c r="X3386" s="2"/>
      <c r="Y3386" s="2"/>
    </row>
    <row r="3387" spans="1:26" x14ac:dyDescent="0.25">
      <c r="A3387">
        <v>3386</v>
      </c>
      <c r="B3387" t="s">
        <v>3395</v>
      </c>
      <c r="C3387" s="1">
        <v>17664</v>
      </c>
      <c r="D3387" t="s">
        <v>23</v>
      </c>
      <c r="E3387" s="2" t="s">
        <v>1363</v>
      </c>
      <c r="F3387" s="2" t="s">
        <v>34</v>
      </c>
      <c r="G3387" s="2" t="s">
        <v>26</v>
      </c>
      <c r="H3387" s="3">
        <v>27699</v>
      </c>
      <c r="I3387" s="2">
        <v>1975</v>
      </c>
      <c r="J3387" s="2">
        <v>1976</v>
      </c>
      <c r="K3387" s="3">
        <v>43677</v>
      </c>
      <c r="L3387" s="2">
        <v>0</v>
      </c>
      <c r="M3387" s="2" t="s">
        <v>28</v>
      </c>
      <c r="N3387" s="2">
        <v>71</v>
      </c>
      <c r="O3387" s="2">
        <v>27.47</v>
      </c>
      <c r="P3387" s="2">
        <v>71.22</v>
      </c>
      <c r="Q3387" s="2">
        <v>83.91</v>
      </c>
      <c r="R3387" s="2">
        <v>187.96</v>
      </c>
      <c r="S3387" s="2">
        <v>187.96</v>
      </c>
      <c r="T3387" s="2">
        <v>23.75</v>
      </c>
      <c r="U3387" s="2">
        <v>13</v>
      </c>
      <c r="V3387" s="2" t="s">
        <v>28</v>
      </c>
      <c r="X3387" s="2"/>
      <c r="Y3387" s="2"/>
    </row>
    <row r="3388" spans="1:26" x14ac:dyDescent="0.25">
      <c r="A3388">
        <v>3387</v>
      </c>
      <c r="B3388" t="s">
        <v>3396</v>
      </c>
      <c r="C3388" s="1">
        <v>25008</v>
      </c>
      <c r="D3388" t="s">
        <v>23</v>
      </c>
      <c r="E3388" s="2" t="s">
        <v>1363</v>
      </c>
      <c r="F3388" s="2" t="s">
        <v>34</v>
      </c>
      <c r="G3388" s="2" t="s">
        <v>26</v>
      </c>
      <c r="H3388" s="3">
        <v>33178</v>
      </c>
      <c r="I3388" s="2">
        <v>1990</v>
      </c>
      <c r="J3388" s="2">
        <v>1993</v>
      </c>
      <c r="K3388" s="3">
        <v>43677</v>
      </c>
      <c r="L3388" s="2">
        <v>0</v>
      </c>
      <c r="M3388" s="2" t="s">
        <v>28</v>
      </c>
      <c r="N3388" s="2">
        <v>51</v>
      </c>
      <c r="O3388" s="2">
        <v>22.37</v>
      </c>
      <c r="P3388" s="2">
        <v>51.11</v>
      </c>
      <c r="Q3388" s="2">
        <v>86.18</v>
      </c>
      <c r="R3388" s="2">
        <v>187.96</v>
      </c>
      <c r="S3388" s="2">
        <v>187.96</v>
      </c>
      <c r="T3388" s="2">
        <v>24.39</v>
      </c>
      <c r="U3388" s="2">
        <v>115</v>
      </c>
      <c r="V3388" s="2" t="s">
        <v>28</v>
      </c>
      <c r="X3388" s="2"/>
      <c r="Y3388" s="2"/>
    </row>
    <row r="3389" spans="1:26" x14ac:dyDescent="0.25">
      <c r="A3389">
        <v>3388</v>
      </c>
      <c r="B3389" t="s">
        <v>3397</v>
      </c>
      <c r="C3389" s="1">
        <v>12970</v>
      </c>
      <c r="D3389" t="s">
        <v>23</v>
      </c>
      <c r="E3389" s="2" t="s">
        <v>1363</v>
      </c>
      <c r="F3389" s="2" t="s">
        <v>34</v>
      </c>
      <c r="G3389" s="2" t="s">
        <v>30</v>
      </c>
      <c r="H3389" s="3">
        <v>21125</v>
      </c>
      <c r="I3389" s="2">
        <v>1957</v>
      </c>
      <c r="J3389" s="2">
        <v>1960</v>
      </c>
      <c r="K3389" s="3">
        <v>43677</v>
      </c>
      <c r="L3389" s="2">
        <v>0</v>
      </c>
      <c r="M3389" s="2" t="s">
        <v>28</v>
      </c>
      <c r="N3389" s="2">
        <v>84</v>
      </c>
      <c r="O3389" s="2">
        <v>22.33</v>
      </c>
      <c r="P3389" s="2">
        <v>84.07</v>
      </c>
      <c r="Q3389" s="2">
        <v>80.739999999999995</v>
      </c>
      <c r="R3389" s="2">
        <v>187.96</v>
      </c>
      <c r="S3389" s="2">
        <v>187.96</v>
      </c>
      <c r="T3389" s="2">
        <v>22.85</v>
      </c>
      <c r="U3389" s="2">
        <v>41</v>
      </c>
      <c r="V3389" s="2" t="s">
        <v>28</v>
      </c>
      <c r="X3389" s="2"/>
      <c r="Y3389" s="2"/>
    </row>
    <row r="3390" spans="1:26" x14ac:dyDescent="0.25">
      <c r="A3390">
        <v>3389</v>
      </c>
      <c r="B3390" t="s">
        <v>3398</v>
      </c>
      <c r="C3390" s="1">
        <v>7122</v>
      </c>
      <c r="D3390" t="s">
        <v>23</v>
      </c>
      <c r="E3390" s="2" t="s">
        <v>4374</v>
      </c>
      <c r="F3390" s="2" t="s">
        <v>34</v>
      </c>
      <c r="G3390" s="2" t="s">
        <v>30</v>
      </c>
      <c r="H3390" s="3">
        <v>17107</v>
      </c>
      <c r="I3390" s="2">
        <v>1946</v>
      </c>
      <c r="J3390" s="2">
        <v>1947</v>
      </c>
      <c r="K3390" s="3">
        <v>26846</v>
      </c>
      <c r="L3390" s="2">
        <v>1</v>
      </c>
      <c r="M3390" s="2" t="s">
        <v>27</v>
      </c>
      <c r="N3390" s="2">
        <v>54</v>
      </c>
      <c r="O3390" s="2">
        <v>27.34</v>
      </c>
      <c r="P3390" s="2">
        <v>54</v>
      </c>
      <c r="Q3390" s="2">
        <v>86.18</v>
      </c>
      <c r="R3390" s="2">
        <v>187.96</v>
      </c>
      <c r="S3390" s="2">
        <v>187.96</v>
      </c>
      <c r="T3390" s="2">
        <v>24.39</v>
      </c>
      <c r="U3390" s="2">
        <v>19</v>
      </c>
      <c r="V3390" s="2" t="s">
        <v>28</v>
      </c>
      <c r="W3390" s="2" t="s">
        <v>4399</v>
      </c>
      <c r="X3390" s="2" t="s">
        <v>4750</v>
      </c>
      <c r="Y3390" s="2" t="s">
        <v>4401</v>
      </c>
      <c r="Z3390" s="2" t="s">
        <v>4469</v>
      </c>
    </row>
    <row r="3391" spans="1:26" x14ac:dyDescent="0.25">
      <c r="A3391">
        <v>3390</v>
      </c>
      <c r="B3391" t="s">
        <v>3399</v>
      </c>
      <c r="C3391" s="1">
        <v>9394</v>
      </c>
      <c r="D3391" t="s">
        <v>23</v>
      </c>
      <c r="E3391" s="2" t="s">
        <v>1363</v>
      </c>
      <c r="F3391" s="2" t="s">
        <v>34</v>
      </c>
      <c r="G3391" s="2" t="s">
        <v>30</v>
      </c>
      <c r="H3391" s="3">
        <v>19299</v>
      </c>
      <c r="I3391" s="2">
        <v>1952</v>
      </c>
      <c r="J3391" s="2">
        <v>1953</v>
      </c>
      <c r="K3391" s="3">
        <v>42887</v>
      </c>
      <c r="L3391" s="2">
        <v>1</v>
      </c>
      <c r="M3391" s="2" t="s">
        <v>27</v>
      </c>
      <c r="N3391" s="2">
        <v>91</v>
      </c>
      <c r="O3391" s="2">
        <v>27.12</v>
      </c>
      <c r="P3391" s="2">
        <v>91.7</v>
      </c>
      <c r="Q3391" s="2">
        <v>86.18</v>
      </c>
      <c r="R3391" s="2">
        <v>187.96</v>
      </c>
      <c r="S3391" s="2">
        <v>187.96</v>
      </c>
      <c r="T3391" s="2">
        <v>24.39</v>
      </c>
      <c r="U3391" s="2">
        <v>1</v>
      </c>
      <c r="V3391" s="2" t="s">
        <v>28</v>
      </c>
      <c r="X3391" s="2" t="s">
        <v>4775</v>
      </c>
      <c r="Y3391" s="2" t="s">
        <v>4640</v>
      </c>
      <c r="Z3391" s="2" t="s">
        <v>4901</v>
      </c>
    </row>
    <row r="3392" spans="1:26" x14ac:dyDescent="0.25">
      <c r="A3392">
        <v>3391</v>
      </c>
      <c r="B3392" t="s">
        <v>3400</v>
      </c>
      <c r="C3392" s="1">
        <v>10478</v>
      </c>
      <c r="D3392" t="s">
        <v>23</v>
      </c>
      <c r="E3392" s="2" t="s">
        <v>772</v>
      </c>
      <c r="F3392" s="2" t="s">
        <v>34</v>
      </c>
      <c r="G3392" s="2" t="s">
        <v>30</v>
      </c>
      <c r="H3392" s="3">
        <v>18933</v>
      </c>
      <c r="I3392" s="2">
        <v>1951</v>
      </c>
      <c r="J3392" s="2">
        <v>1955</v>
      </c>
      <c r="K3392" s="3">
        <v>36917</v>
      </c>
      <c r="L3392" s="2">
        <v>1</v>
      </c>
      <c r="M3392" s="2" t="s">
        <v>27</v>
      </c>
      <c r="N3392" s="2">
        <v>72</v>
      </c>
      <c r="O3392" s="2">
        <v>23.15</v>
      </c>
      <c r="P3392" s="2">
        <v>72.39</v>
      </c>
      <c r="Q3392" s="2">
        <v>81.650000000000006</v>
      </c>
      <c r="R3392" s="2">
        <v>187.96</v>
      </c>
      <c r="S3392" s="2">
        <v>187.96</v>
      </c>
      <c r="T3392" s="2">
        <v>23.11</v>
      </c>
      <c r="U3392" s="2">
        <v>191</v>
      </c>
      <c r="V3392" s="2" t="s">
        <v>28</v>
      </c>
      <c r="W3392" s="2" t="s">
        <v>4395</v>
      </c>
      <c r="X3392" s="2" t="s">
        <v>4776</v>
      </c>
      <c r="Y3392" s="2" t="s">
        <v>4397</v>
      </c>
      <c r="Z3392" s="2" t="s">
        <v>4435</v>
      </c>
    </row>
    <row r="3393" spans="1:26" x14ac:dyDescent="0.25">
      <c r="A3393">
        <v>3392</v>
      </c>
      <c r="B3393" t="s">
        <v>3401</v>
      </c>
      <c r="C3393" s="1">
        <v>29164</v>
      </c>
      <c r="D3393" t="s">
        <v>23</v>
      </c>
      <c r="E3393" s="2" t="s">
        <v>1363</v>
      </c>
      <c r="F3393" s="2" t="s">
        <v>34</v>
      </c>
      <c r="G3393" s="2" t="s">
        <v>26</v>
      </c>
      <c r="H3393" s="3">
        <v>37926</v>
      </c>
      <c r="I3393" s="2">
        <v>2003</v>
      </c>
      <c r="J3393" s="2">
        <v>2007</v>
      </c>
      <c r="K3393" s="3">
        <v>43677</v>
      </c>
      <c r="L3393" s="2">
        <v>0</v>
      </c>
      <c r="M3393" s="2" t="s">
        <v>28</v>
      </c>
      <c r="N3393" s="2">
        <v>39</v>
      </c>
      <c r="O3393" s="2">
        <v>23.99</v>
      </c>
      <c r="P3393" s="2">
        <v>39.729999999999997</v>
      </c>
      <c r="Q3393" s="2">
        <v>85.27</v>
      </c>
      <c r="R3393" s="2">
        <v>187.96</v>
      </c>
      <c r="S3393" s="2">
        <v>187.96</v>
      </c>
      <c r="T3393" s="2">
        <v>24.14</v>
      </c>
      <c r="U3393" s="2">
        <v>200</v>
      </c>
      <c r="V3393" s="2" t="s">
        <v>28</v>
      </c>
      <c r="X3393" s="2"/>
      <c r="Y3393" s="2"/>
    </row>
    <row r="3394" spans="1:26" x14ac:dyDescent="0.25">
      <c r="A3394">
        <v>3393</v>
      </c>
      <c r="B3394" t="s">
        <v>3402</v>
      </c>
      <c r="C3394" s="1">
        <v>7568</v>
      </c>
      <c r="D3394" t="s">
        <v>23</v>
      </c>
      <c r="E3394" s="2" t="s">
        <v>169</v>
      </c>
      <c r="F3394" s="2" t="s">
        <v>34</v>
      </c>
      <c r="G3394" s="2" t="s">
        <v>30</v>
      </c>
      <c r="H3394" s="3">
        <v>17472</v>
      </c>
      <c r="I3394" s="2">
        <v>1947</v>
      </c>
      <c r="J3394" s="2">
        <v>1948</v>
      </c>
      <c r="K3394" s="3">
        <v>33038</v>
      </c>
      <c r="L3394" s="2">
        <v>1</v>
      </c>
      <c r="M3394" s="2" t="s">
        <v>27</v>
      </c>
      <c r="N3394" s="2">
        <v>69</v>
      </c>
      <c r="O3394" s="2">
        <v>27.12</v>
      </c>
      <c r="P3394" s="2">
        <v>69.73</v>
      </c>
      <c r="Q3394" s="2">
        <v>90.72</v>
      </c>
      <c r="R3394" s="2">
        <v>187.96</v>
      </c>
      <c r="S3394" s="2">
        <v>187.96</v>
      </c>
      <c r="T3394" s="2">
        <v>25.68</v>
      </c>
      <c r="U3394" s="2">
        <v>2</v>
      </c>
      <c r="V3394" s="2" t="s">
        <v>28</v>
      </c>
      <c r="W3394" s="2" t="s">
        <v>4399</v>
      </c>
      <c r="X3394" s="2" t="s">
        <v>4750</v>
      </c>
      <c r="Y3394" s="2" t="s">
        <v>4401</v>
      </c>
      <c r="Z3394" s="2" t="s">
        <v>4469</v>
      </c>
    </row>
    <row r="3395" spans="1:26" x14ac:dyDescent="0.25">
      <c r="A3395">
        <v>3394</v>
      </c>
      <c r="B3395" t="s">
        <v>3403</v>
      </c>
      <c r="C3395" s="1">
        <v>9585</v>
      </c>
      <c r="D3395" t="s">
        <v>23</v>
      </c>
      <c r="E3395" s="2" t="s">
        <v>772</v>
      </c>
      <c r="F3395" s="2" t="s">
        <v>34</v>
      </c>
      <c r="G3395" s="2" t="s">
        <v>30</v>
      </c>
      <c r="H3395" s="3">
        <v>17472</v>
      </c>
      <c r="I3395" s="2">
        <v>1947</v>
      </c>
      <c r="J3395" s="2">
        <v>1949</v>
      </c>
      <c r="K3395" s="3">
        <v>43519</v>
      </c>
      <c r="L3395" s="2">
        <v>1</v>
      </c>
      <c r="M3395" s="2" t="s">
        <v>27</v>
      </c>
      <c r="N3395" s="2">
        <v>92</v>
      </c>
      <c r="O3395" s="2">
        <v>21.59</v>
      </c>
      <c r="P3395" s="2">
        <v>92.91</v>
      </c>
      <c r="Q3395" s="2">
        <v>83.91</v>
      </c>
      <c r="R3395" s="2">
        <v>187.96</v>
      </c>
      <c r="S3395" s="2">
        <v>187.96</v>
      </c>
      <c r="T3395" s="2">
        <v>23.75</v>
      </c>
      <c r="U3395" s="2">
        <v>98</v>
      </c>
      <c r="V3395" s="2" t="s">
        <v>28</v>
      </c>
      <c r="X3395" s="2" t="s">
        <v>4750</v>
      </c>
      <c r="Y3395" s="2" t="s">
        <v>4401</v>
      </c>
      <c r="Z3395" s="2" t="s">
        <v>4469</v>
      </c>
    </row>
    <row r="3396" spans="1:26" x14ac:dyDescent="0.25">
      <c r="A3396">
        <v>3395</v>
      </c>
      <c r="B3396" t="s">
        <v>3404</v>
      </c>
      <c r="C3396" s="1">
        <v>18647</v>
      </c>
      <c r="D3396" t="s">
        <v>23</v>
      </c>
      <c r="E3396" s="2" t="s">
        <v>1363</v>
      </c>
      <c r="F3396" s="2" t="s">
        <v>34</v>
      </c>
      <c r="G3396" s="2" t="s">
        <v>30</v>
      </c>
      <c r="H3396" s="3">
        <v>26969</v>
      </c>
      <c r="I3396" s="2">
        <v>1973</v>
      </c>
      <c r="J3396" s="2">
        <v>1975</v>
      </c>
      <c r="K3396" s="3">
        <v>43677</v>
      </c>
      <c r="L3396" s="2">
        <v>0</v>
      </c>
      <c r="M3396" s="2" t="s">
        <v>28</v>
      </c>
      <c r="N3396" s="2">
        <v>68</v>
      </c>
      <c r="O3396" s="2">
        <v>22.78</v>
      </c>
      <c r="P3396" s="2">
        <v>68.53</v>
      </c>
      <c r="Q3396" s="2">
        <v>83.91</v>
      </c>
      <c r="R3396" s="2">
        <v>187.96</v>
      </c>
      <c r="S3396" s="2">
        <v>187.96</v>
      </c>
      <c r="T3396" s="2">
        <v>23.75</v>
      </c>
      <c r="U3396" s="2">
        <v>137</v>
      </c>
      <c r="V3396" s="2" t="s">
        <v>27</v>
      </c>
      <c r="X3396" s="2"/>
      <c r="Y3396" s="2"/>
    </row>
    <row r="3397" spans="1:26" x14ac:dyDescent="0.25">
      <c r="A3397">
        <v>3396</v>
      </c>
      <c r="B3397" t="s">
        <v>3405</v>
      </c>
      <c r="C3397" s="1">
        <v>18187</v>
      </c>
      <c r="D3397" t="s">
        <v>23</v>
      </c>
      <c r="E3397" s="2" t="s">
        <v>1363</v>
      </c>
      <c r="F3397" s="2" t="s">
        <v>34</v>
      </c>
      <c r="G3397" s="2" t="s">
        <v>30</v>
      </c>
      <c r="H3397" s="3">
        <v>26238</v>
      </c>
      <c r="I3397" s="2">
        <v>1971</v>
      </c>
      <c r="J3397" s="2">
        <v>1981</v>
      </c>
      <c r="K3397" s="3">
        <v>43677</v>
      </c>
      <c r="L3397" s="2">
        <v>0</v>
      </c>
      <c r="M3397" s="2" t="s">
        <v>28</v>
      </c>
      <c r="N3397" s="2">
        <v>69</v>
      </c>
      <c r="O3397" s="2">
        <v>22.04</v>
      </c>
      <c r="P3397" s="2">
        <v>69.790000000000006</v>
      </c>
      <c r="Q3397" s="2">
        <v>88.45</v>
      </c>
      <c r="R3397" s="2">
        <v>187.96</v>
      </c>
      <c r="S3397" s="2">
        <v>187.96</v>
      </c>
      <c r="T3397" s="2">
        <v>25.04</v>
      </c>
      <c r="U3397" s="2">
        <v>636</v>
      </c>
      <c r="V3397" s="2" t="s">
        <v>28</v>
      </c>
      <c r="X3397" s="2"/>
      <c r="Y3397" s="2"/>
    </row>
    <row r="3398" spans="1:26" x14ac:dyDescent="0.25">
      <c r="A3398">
        <v>3397</v>
      </c>
      <c r="B3398" t="s">
        <v>3406</v>
      </c>
      <c r="C3398" s="1">
        <v>14686</v>
      </c>
      <c r="D3398" t="s">
        <v>23</v>
      </c>
      <c r="E3398" s="2" t="s">
        <v>1363</v>
      </c>
      <c r="F3398" s="2" t="s">
        <v>34</v>
      </c>
      <c r="G3398" s="2" t="s">
        <v>26</v>
      </c>
      <c r="H3398" s="3">
        <v>22951</v>
      </c>
      <c r="I3398" s="2">
        <v>1962</v>
      </c>
      <c r="J3398" s="2">
        <v>1963</v>
      </c>
      <c r="K3398" s="3">
        <v>40130</v>
      </c>
      <c r="L3398" s="2">
        <v>1</v>
      </c>
      <c r="M3398" s="2" t="s">
        <v>27</v>
      </c>
      <c r="N3398" s="2">
        <v>69</v>
      </c>
      <c r="O3398" s="2">
        <v>22.63</v>
      </c>
      <c r="P3398" s="2">
        <v>69.66</v>
      </c>
      <c r="Q3398" s="2">
        <v>81.650000000000006</v>
      </c>
      <c r="R3398" s="2">
        <v>187.96</v>
      </c>
      <c r="S3398" s="2">
        <v>187.96</v>
      </c>
      <c r="T3398" s="2">
        <v>23.11</v>
      </c>
      <c r="U3398" s="2">
        <v>31</v>
      </c>
      <c r="V3398" s="2" t="s">
        <v>28</v>
      </c>
      <c r="W3398" s="2" t="s">
        <v>4399</v>
      </c>
      <c r="X3398" s="2" t="s">
        <v>4750</v>
      </c>
      <c r="Y3398" s="2" t="s">
        <v>4401</v>
      </c>
      <c r="Z3398" s="2" t="s">
        <v>4469</v>
      </c>
    </row>
    <row r="3399" spans="1:26" x14ac:dyDescent="0.25">
      <c r="A3399">
        <v>3398</v>
      </c>
      <c r="B3399" t="s">
        <v>3407</v>
      </c>
      <c r="C3399" s="1">
        <v>27838</v>
      </c>
      <c r="D3399" t="s">
        <v>23</v>
      </c>
      <c r="E3399" s="2" t="s">
        <v>1363</v>
      </c>
      <c r="F3399" s="2" t="s">
        <v>34</v>
      </c>
      <c r="G3399" s="2" t="s">
        <v>26</v>
      </c>
      <c r="H3399" s="3">
        <v>36465</v>
      </c>
      <c r="I3399" s="2">
        <v>1999</v>
      </c>
      <c r="J3399" s="2">
        <v>2016</v>
      </c>
      <c r="K3399" s="3">
        <v>43677</v>
      </c>
      <c r="L3399" s="2">
        <v>0</v>
      </c>
      <c r="M3399" s="2" t="s">
        <v>28</v>
      </c>
      <c r="N3399" s="2">
        <v>43</v>
      </c>
      <c r="O3399" s="2">
        <v>23.62</v>
      </c>
      <c r="P3399" s="2">
        <v>43.36</v>
      </c>
      <c r="Q3399" s="2">
        <v>90.72</v>
      </c>
      <c r="R3399" s="2">
        <v>187.96</v>
      </c>
      <c r="S3399" s="2">
        <v>187.96</v>
      </c>
      <c r="T3399" s="2">
        <v>25.68</v>
      </c>
      <c r="U3399" s="2">
        <v>1250</v>
      </c>
      <c r="V3399" s="2" t="s">
        <v>28</v>
      </c>
      <c r="X3399" s="2"/>
      <c r="Y3399" s="2"/>
    </row>
    <row r="3400" spans="1:26" x14ac:dyDescent="0.25">
      <c r="A3400">
        <v>3399</v>
      </c>
      <c r="B3400" t="s">
        <v>3408</v>
      </c>
      <c r="C3400" s="1">
        <v>5690</v>
      </c>
      <c r="D3400" t="s">
        <v>23</v>
      </c>
      <c r="E3400" s="2" t="s">
        <v>169</v>
      </c>
      <c r="F3400" s="2" t="s">
        <v>34</v>
      </c>
      <c r="G3400" s="2" t="s">
        <v>30</v>
      </c>
      <c r="H3400" s="3">
        <v>17107</v>
      </c>
      <c r="I3400" s="2">
        <v>1946</v>
      </c>
      <c r="J3400" s="2">
        <v>1947</v>
      </c>
      <c r="K3400" s="3">
        <v>36912</v>
      </c>
      <c r="L3400" s="2">
        <v>1</v>
      </c>
      <c r="M3400" s="2" t="s">
        <v>27</v>
      </c>
      <c r="N3400" s="2">
        <v>85</v>
      </c>
      <c r="O3400" s="2">
        <v>31.26</v>
      </c>
      <c r="P3400" s="2">
        <v>85.48</v>
      </c>
      <c r="Q3400" s="2">
        <v>86.18</v>
      </c>
      <c r="R3400" s="2">
        <v>187.96</v>
      </c>
      <c r="S3400" s="2">
        <v>187.96</v>
      </c>
      <c r="T3400" s="2">
        <v>24.39</v>
      </c>
      <c r="U3400" s="2">
        <v>12</v>
      </c>
      <c r="V3400" s="2" t="s">
        <v>28</v>
      </c>
      <c r="W3400" s="2" t="s">
        <v>4384</v>
      </c>
      <c r="X3400" s="2" t="s">
        <v>4777</v>
      </c>
      <c r="Y3400" s="2" t="s">
        <v>4644</v>
      </c>
      <c r="Z3400" s="2" t="s">
        <v>4901</v>
      </c>
    </row>
    <row r="3401" spans="1:26" x14ac:dyDescent="0.25">
      <c r="A3401">
        <v>3400</v>
      </c>
      <c r="B3401" t="s">
        <v>3409</v>
      </c>
      <c r="C3401" s="1">
        <v>8091</v>
      </c>
      <c r="D3401" t="s">
        <v>23</v>
      </c>
      <c r="E3401" s="2" t="s">
        <v>772</v>
      </c>
      <c r="F3401" s="2" t="s">
        <v>34</v>
      </c>
      <c r="G3401" s="2" t="s">
        <v>26</v>
      </c>
      <c r="H3401" s="3">
        <v>18933</v>
      </c>
      <c r="I3401" s="2">
        <v>1951</v>
      </c>
      <c r="J3401" s="2">
        <v>1953</v>
      </c>
      <c r="K3401" s="3">
        <v>35868</v>
      </c>
      <c r="L3401" s="2">
        <v>1</v>
      </c>
      <c r="M3401" s="2" t="s">
        <v>27</v>
      </c>
      <c r="N3401" s="2">
        <v>76</v>
      </c>
      <c r="O3401" s="2">
        <v>29.68</v>
      </c>
      <c r="P3401" s="2">
        <v>76.05</v>
      </c>
      <c r="Q3401" s="2">
        <v>83.91</v>
      </c>
      <c r="R3401" s="2">
        <v>187.96</v>
      </c>
      <c r="S3401" s="2">
        <v>187.96</v>
      </c>
      <c r="T3401" s="2">
        <v>23.75</v>
      </c>
      <c r="U3401" s="2">
        <v>116</v>
      </c>
      <c r="V3401" s="2" t="s">
        <v>28</v>
      </c>
      <c r="W3401" s="2" t="s">
        <v>4399</v>
      </c>
      <c r="X3401" s="2" t="s">
        <v>4750</v>
      </c>
      <c r="Y3401" s="2" t="s">
        <v>4401</v>
      </c>
      <c r="Z3401" s="2" t="s">
        <v>4469</v>
      </c>
    </row>
    <row r="3402" spans="1:26" x14ac:dyDescent="0.25">
      <c r="A3402">
        <v>3401</v>
      </c>
      <c r="B3402" t="s">
        <v>3410</v>
      </c>
      <c r="C3402" s="1">
        <v>27625</v>
      </c>
      <c r="D3402" t="s">
        <v>23</v>
      </c>
      <c r="E3402" s="2" t="s">
        <v>1363</v>
      </c>
      <c r="F3402" s="2" t="s">
        <v>25</v>
      </c>
      <c r="G3402" s="2" t="s">
        <v>26</v>
      </c>
      <c r="H3402" s="3">
        <v>36465</v>
      </c>
      <c r="I3402" s="2">
        <v>1999</v>
      </c>
      <c r="J3402" s="2">
        <v>2000</v>
      </c>
      <c r="K3402" s="3">
        <v>43677</v>
      </c>
      <c r="L3402" s="2">
        <v>0</v>
      </c>
      <c r="M3402" s="2" t="s">
        <v>28</v>
      </c>
      <c r="N3402" s="2">
        <v>43</v>
      </c>
      <c r="O3402" s="2">
        <v>24.2</v>
      </c>
      <c r="P3402" s="2">
        <v>43.95</v>
      </c>
      <c r="Q3402" s="2">
        <v>79.38</v>
      </c>
      <c r="R3402" s="2">
        <v>187.96</v>
      </c>
      <c r="S3402" s="2">
        <v>187.96</v>
      </c>
      <c r="T3402" s="2">
        <v>22.47</v>
      </c>
      <c r="U3402" s="2">
        <v>1</v>
      </c>
      <c r="V3402" s="2" t="s">
        <v>28</v>
      </c>
      <c r="X3402" s="2"/>
      <c r="Y3402" s="2"/>
    </row>
    <row r="3403" spans="1:26" x14ac:dyDescent="0.25">
      <c r="A3403">
        <v>3402</v>
      </c>
      <c r="B3403" t="s">
        <v>3411</v>
      </c>
      <c r="C3403" s="1">
        <v>9205</v>
      </c>
      <c r="D3403" t="s">
        <v>23</v>
      </c>
      <c r="E3403" s="2" t="s">
        <v>121</v>
      </c>
      <c r="F3403" s="2" t="s">
        <v>34</v>
      </c>
      <c r="G3403" s="2" t="s">
        <v>30</v>
      </c>
      <c r="H3403" s="3">
        <v>18203</v>
      </c>
      <c r="I3403" s="2">
        <v>1949</v>
      </c>
      <c r="J3403" s="2">
        <v>1950</v>
      </c>
      <c r="K3403" s="3">
        <v>35803</v>
      </c>
      <c r="L3403" s="2">
        <v>1</v>
      </c>
      <c r="M3403" s="2" t="s">
        <v>27</v>
      </c>
      <c r="N3403" s="2">
        <v>72</v>
      </c>
      <c r="O3403" s="2">
        <v>24.64</v>
      </c>
      <c r="P3403" s="2">
        <v>72.819999999999993</v>
      </c>
      <c r="Q3403" s="2">
        <v>88.45</v>
      </c>
      <c r="R3403" s="2">
        <v>187.96</v>
      </c>
      <c r="S3403" s="2">
        <v>187.96</v>
      </c>
      <c r="T3403" s="2">
        <v>25.04</v>
      </c>
      <c r="U3403" s="2">
        <v>62</v>
      </c>
      <c r="V3403" s="2" t="s">
        <v>28</v>
      </c>
      <c r="W3403" s="2" t="s">
        <v>4399</v>
      </c>
      <c r="X3403" s="2" t="s">
        <v>4750</v>
      </c>
      <c r="Y3403" s="2" t="s">
        <v>4401</v>
      </c>
      <c r="Z3403" s="2" t="s">
        <v>4469</v>
      </c>
    </row>
    <row r="3404" spans="1:26" x14ac:dyDescent="0.25">
      <c r="A3404">
        <v>3403</v>
      </c>
      <c r="B3404" t="s">
        <v>3412</v>
      </c>
      <c r="C3404" s="1">
        <v>21500</v>
      </c>
      <c r="D3404" t="s">
        <v>23</v>
      </c>
      <c r="E3404" s="2" t="s">
        <v>1363</v>
      </c>
      <c r="F3404" s="2" t="s">
        <v>34</v>
      </c>
      <c r="G3404" s="2" t="s">
        <v>26</v>
      </c>
      <c r="H3404" s="3">
        <v>31352</v>
      </c>
      <c r="I3404" s="2">
        <v>1985</v>
      </c>
      <c r="J3404" s="2">
        <v>1987</v>
      </c>
      <c r="K3404" s="3">
        <v>43677</v>
      </c>
      <c r="L3404" s="2">
        <v>0</v>
      </c>
      <c r="M3404" s="2" t="s">
        <v>28</v>
      </c>
      <c r="N3404" s="2">
        <v>60</v>
      </c>
      <c r="O3404" s="2">
        <v>26.97</v>
      </c>
      <c r="P3404" s="2">
        <v>60.72</v>
      </c>
      <c r="Q3404" s="2">
        <v>83.91</v>
      </c>
      <c r="R3404" s="2">
        <v>187.96</v>
      </c>
      <c r="S3404" s="2">
        <v>187.96</v>
      </c>
      <c r="T3404" s="2">
        <v>23.75</v>
      </c>
      <c r="U3404" s="2">
        <v>136</v>
      </c>
      <c r="V3404" s="2" t="s">
        <v>28</v>
      </c>
      <c r="X3404" s="2"/>
      <c r="Y3404" s="2"/>
    </row>
    <row r="3405" spans="1:26" x14ac:dyDescent="0.25">
      <c r="A3405">
        <v>3404</v>
      </c>
      <c r="B3405" t="s">
        <v>3413</v>
      </c>
      <c r="C3405" s="1">
        <v>9023</v>
      </c>
      <c r="D3405" t="s">
        <v>23</v>
      </c>
      <c r="E3405" s="2" t="s">
        <v>169</v>
      </c>
      <c r="F3405" s="2" t="s">
        <v>34</v>
      </c>
      <c r="G3405" s="2" t="s">
        <v>30</v>
      </c>
      <c r="H3405" s="3">
        <v>17107</v>
      </c>
      <c r="I3405" s="2">
        <v>1946</v>
      </c>
      <c r="J3405" s="2">
        <v>1947</v>
      </c>
      <c r="K3405" s="3">
        <v>37650</v>
      </c>
      <c r="L3405" s="2">
        <v>1</v>
      </c>
      <c r="M3405" s="2" t="s">
        <v>27</v>
      </c>
      <c r="N3405" s="2">
        <v>78</v>
      </c>
      <c r="O3405" s="2">
        <v>22.13</v>
      </c>
      <c r="P3405" s="2">
        <v>78.38</v>
      </c>
      <c r="Q3405" s="2">
        <v>79.38</v>
      </c>
      <c r="R3405" s="2">
        <v>187.96</v>
      </c>
      <c r="S3405" s="2">
        <v>187.96</v>
      </c>
      <c r="T3405" s="2">
        <v>22.47</v>
      </c>
      <c r="U3405" s="2">
        <v>20</v>
      </c>
      <c r="V3405" s="2" t="s">
        <v>28</v>
      </c>
      <c r="W3405" s="2" t="s">
        <v>4399</v>
      </c>
      <c r="X3405" s="2" t="s">
        <v>4750</v>
      </c>
      <c r="Y3405" s="2" t="s">
        <v>4401</v>
      </c>
      <c r="Z3405" s="2" t="s">
        <v>4469</v>
      </c>
    </row>
    <row r="3406" spans="1:26" x14ac:dyDescent="0.25">
      <c r="A3406">
        <v>3405</v>
      </c>
      <c r="B3406" t="s">
        <v>3414</v>
      </c>
      <c r="C3406" s="1">
        <v>10338</v>
      </c>
      <c r="D3406" t="s">
        <v>23</v>
      </c>
      <c r="E3406" s="2" t="s">
        <v>772</v>
      </c>
      <c r="F3406" s="2" t="s">
        <v>34</v>
      </c>
      <c r="G3406" s="2" t="s">
        <v>30</v>
      </c>
      <c r="H3406" s="3">
        <v>18568</v>
      </c>
      <c r="I3406" s="2">
        <v>1950</v>
      </c>
      <c r="J3406" s="2">
        <v>1955</v>
      </c>
      <c r="K3406" s="3">
        <v>39614</v>
      </c>
      <c r="L3406" s="2">
        <v>1</v>
      </c>
      <c r="M3406" s="2" t="s">
        <v>27</v>
      </c>
      <c r="N3406" s="2">
        <v>80</v>
      </c>
      <c r="O3406" s="2">
        <v>22.53</v>
      </c>
      <c r="P3406" s="2">
        <v>80.150000000000006</v>
      </c>
      <c r="Q3406" s="2">
        <v>86.18</v>
      </c>
      <c r="R3406" s="2">
        <v>187.96</v>
      </c>
      <c r="S3406" s="2">
        <v>187.96</v>
      </c>
      <c r="T3406" s="2">
        <v>24.39</v>
      </c>
      <c r="U3406" s="2">
        <v>181</v>
      </c>
      <c r="V3406" s="2" t="s">
        <v>28</v>
      </c>
      <c r="W3406" s="2" t="s">
        <v>4399</v>
      </c>
      <c r="X3406" s="2" t="s">
        <v>4750</v>
      </c>
      <c r="Y3406" s="2" t="s">
        <v>4401</v>
      </c>
      <c r="Z3406" s="2" t="s">
        <v>4469</v>
      </c>
    </row>
    <row r="3407" spans="1:26" x14ac:dyDescent="0.25">
      <c r="A3407">
        <v>3406</v>
      </c>
      <c r="B3407" t="s">
        <v>3415</v>
      </c>
      <c r="C3407" s="1">
        <v>8769</v>
      </c>
      <c r="D3407" t="s">
        <v>23</v>
      </c>
      <c r="E3407" s="2" t="s">
        <v>772</v>
      </c>
      <c r="F3407" s="2" t="s">
        <v>34</v>
      </c>
      <c r="G3407" s="2" t="s">
        <v>30</v>
      </c>
      <c r="H3407" s="3">
        <v>17838</v>
      </c>
      <c r="I3407" s="2">
        <v>1948</v>
      </c>
      <c r="J3407" s="2">
        <v>1949</v>
      </c>
      <c r="K3407" s="3">
        <v>32664</v>
      </c>
      <c r="L3407" s="2">
        <v>1</v>
      </c>
      <c r="M3407" s="2" t="s">
        <v>27</v>
      </c>
      <c r="N3407" s="2">
        <v>65</v>
      </c>
      <c r="O3407" s="2">
        <v>24.83</v>
      </c>
      <c r="P3407" s="2">
        <v>65.42</v>
      </c>
      <c r="Q3407" s="2">
        <v>83.91</v>
      </c>
      <c r="R3407" s="2">
        <v>187.96</v>
      </c>
      <c r="S3407" s="2">
        <v>187.96</v>
      </c>
      <c r="T3407" s="2">
        <v>23.75</v>
      </c>
      <c r="U3407" s="2">
        <v>50</v>
      </c>
      <c r="V3407" s="2" t="s">
        <v>28</v>
      </c>
      <c r="W3407" s="2" t="s">
        <v>4399</v>
      </c>
      <c r="X3407" s="2" t="s">
        <v>4778</v>
      </c>
      <c r="Y3407" s="2" t="s">
        <v>4779</v>
      </c>
      <c r="Z3407" s="2" t="s">
        <v>4469</v>
      </c>
    </row>
    <row r="3408" spans="1:26" x14ac:dyDescent="0.25">
      <c r="A3408">
        <v>3407</v>
      </c>
      <c r="B3408" t="s">
        <v>3416</v>
      </c>
      <c r="C3408" s="1">
        <v>8435</v>
      </c>
      <c r="D3408" t="s">
        <v>23</v>
      </c>
      <c r="E3408" s="2" t="s">
        <v>280</v>
      </c>
      <c r="F3408" s="2" t="s">
        <v>34</v>
      </c>
      <c r="G3408" s="2" t="s">
        <v>30</v>
      </c>
      <c r="H3408" s="3">
        <v>17838</v>
      </c>
      <c r="I3408" s="2">
        <v>1948</v>
      </c>
      <c r="J3408" s="2">
        <v>1949</v>
      </c>
      <c r="K3408" s="3">
        <v>35603</v>
      </c>
      <c r="L3408" s="2">
        <v>1</v>
      </c>
      <c r="M3408" s="2" t="s">
        <v>27</v>
      </c>
      <c r="N3408" s="2">
        <v>74</v>
      </c>
      <c r="O3408" s="2">
        <v>25.74</v>
      </c>
      <c r="P3408" s="2">
        <v>74.38</v>
      </c>
      <c r="Q3408" s="2">
        <v>83.91</v>
      </c>
      <c r="R3408" s="2">
        <v>187.96</v>
      </c>
      <c r="S3408" s="2">
        <v>187.96</v>
      </c>
      <c r="T3408" s="2">
        <v>23.75</v>
      </c>
      <c r="U3408" s="2">
        <v>1</v>
      </c>
      <c r="V3408" s="2" t="s">
        <v>28</v>
      </c>
      <c r="W3408" s="2" t="s">
        <v>4399</v>
      </c>
      <c r="X3408" s="2" t="s">
        <v>4780</v>
      </c>
      <c r="Y3408" s="2" t="s">
        <v>4747</v>
      </c>
      <c r="Z3408" s="2" t="s">
        <v>4902</v>
      </c>
    </row>
    <row r="3409" spans="1:26" x14ac:dyDescent="0.25">
      <c r="A3409">
        <v>3408</v>
      </c>
      <c r="B3409" t="s">
        <v>3417</v>
      </c>
      <c r="C3409" s="1">
        <v>20373</v>
      </c>
      <c r="D3409" t="s">
        <v>23</v>
      </c>
      <c r="E3409" s="2" t="s">
        <v>1363</v>
      </c>
      <c r="F3409" s="2" t="s">
        <v>34</v>
      </c>
      <c r="G3409" s="2" t="s">
        <v>26</v>
      </c>
      <c r="H3409" s="3">
        <v>28430</v>
      </c>
      <c r="I3409" s="2">
        <v>1977</v>
      </c>
      <c r="J3409" s="2">
        <v>1989</v>
      </c>
      <c r="K3409" s="3">
        <v>43677</v>
      </c>
      <c r="L3409" s="2">
        <v>0</v>
      </c>
      <c r="M3409" s="2" t="s">
        <v>28</v>
      </c>
      <c r="N3409" s="2">
        <v>63</v>
      </c>
      <c r="O3409" s="2">
        <v>22.06</v>
      </c>
      <c r="P3409" s="2">
        <v>63.8</v>
      </c>
      <c r="Q3409" s="2">
        <v>77.11</v>
      </c>
      <c r="R3409" s="2">
        <v>187.96</v>
      </c>
      <c r="S3409" s="2">
        <v>187.96</v>
      </c>
      <c r="T3409" s="2">
        <v>21.83</v>
      </c>
      <c r="U3409" s="2">
        <v>768</v>
      </c>
      <c r="V3409" s="2" t="s">
        <v>28</v>
      </c>
      <c r="X3409" s="2"/>
      <c r="Y3409" s="2"/>
    </row>
    <row r="3410" spans="1:26" x14ac:dyDescent="0.25">
      <c r="A3410">
        <v>3409</v>
      </c>
      <c r="B3410" t="s">
        <v>3418</v>
      </c>
      <c r="C3410" s="1">
        <v>14606</v>
      </c>
      <c r="D3410" t="s">
        <v>23</v>
      </c>
      <c r="E3410" s="2" t="s">
        <v>1363</v>
      </c>
      <c r="F3410" s="2" t="s">
        <v>34</v>
      </c>
      <c r="G3410" s="2" t="s">
        <v>26</v>
      </c>
      <c r="H3410" s="3">
        <v>22951</v>
      </c>
      <c r="I3410" s="2">
        <v>1962</v>
      </c>
      <c r="J3410" s="2">
        <v>1963</v>
      </c>
      <c r="K3410" s="3">
        <v>43677</v>
      </c>
      <c r="L3410" s="2">
        <v>0</v>
      </c>
      <c r="M3410" s="2" t="s">
        <v>28</v>
      </c>
      <c r="N3410" s="2">
        <v>79</v>
      </c>
      <c r="O3410" s="2">
        <v>22.85</v>
      </c>
      <c r="P3410" s="2">
        <v>79.59</v>
      </c>
      <c r="Q3410" s="2">
        <v>77.11</v>
      </c>
      <c r="R3410" s="2">
        <v>187.96</v>
      </c>
      <c r="S3410" s="2">
        <v>187.96</v>
      </c>
      <c r="T3410" s="2">
        <v>21.83</v>
      </c>
      <c r="U3410" s="2">
        <v>39</v>
      </c>
      <c r="V3410" s="2" t="s">
        <v>28</v>
      </c>
      <c r="X3410" s="2"/>
      <c r="Y3410" s="2"/>
    </row>
    <row r="3411" spans="1:26" x14ac:dyDescent="0.25">
      <c r="A3411">
        <v>3410</v>
      </c>
      <c r="B3411" t="s">
        <v>3419</v>
      </c>
      <c r="C3411" s="1">
        <v>23095</v>
      </c>
      <c r="D3411" t="s">
        <v>23</v>
      </c>
      <c r="E3411" s="2" t="s">
        <v>1363</v>
      </c>
      <c r="F3411" s="2" t="s">
        <v>34</v>
      </c>
      <c r="G3411" s="2" t="s">
        <v>30</v>
      </c>
      <c r="H3411" s="3">
        <v>31717</v>
      </c>
      <c r="I3411" s="2">
        <v>1986</v>
      </c>
      <c r="J3411" s="2">
        <v>1987</v>
      </c>
      <c r="K3411" s="3">
        <v>43677</v>
      </c>
      <c r="L3411" s="2">
        <v>0</v>
      </c>
      <c r="M3411" s="2" t="s">
        <v>28</v>
      </c>
      <c r="N3411" s="2">
        <v>56</v>
      </c>
      <c r="O3411" s="2">
        <v>23.61</v>
      </c>
      <c r="P3411" s="2">
        <v>56.35</v>
      </c>
      <c r="Q3411" s="2">
        <v>77.11</v>
      </c>
      <c r="R3411" s="2">
        <v>187.96</v>
      </c>
      <c r="S3411" s="2">
        <v>187.96</v>
      </c>
      <c r="T3411" s="2">
        <v>21.83</v>
      </c>
      <c r="U3411" s="2">
        <v>25</v>
      </c>
      <c r="V3411" s="2" t="s">
        <v>28</v>
      </c>
      <c r="X3411" s="2"/>
      <c r="Y3411" s="2"/>
    </row>
    <row r="3412" spans="1:26" x14ac:dyDescent="0.25">
      <c r="A3412">
        <v>3411</v>
      </c>
      <c r="B3412" t="s">
        <v>3420</v>
      </c>
      <c r="C3412" s="1">
        <v>10294</v>
      </c>
      <c r="D3412" t="s">
        <v>23</v>
      </c>
      <c r="E3412" s="2" t="s">
        <v>1363</v>
      </c>
      <c r="F3412" s="2" t="s">
        <v>34</v>
      </c>
      <c r="G3412" s="2" t="s">
        <v>30</v>
      </c>
      <c r="H3412" s="3">
        <v>19299</v>
      </c>
      <c r="I3412" s="2">
        <v>1952</v>
      </c>
      <c r="J3412" s="2">
        <v>1953</v>
      </c>
      <c r="K3412" s="3">
        <v>43677</v>
      </c>
      <c r="L3412" s="2">
        <v>0</v>
      </c>
      <c r="M3412" s="2" t="s">
        <v>28</v>
      </c>
      <c r="N3412" s="2">
        <v>91</v>
      </c>
      <c r="O3412" s="2">
        <v>24.65</v>
      </c>
      <c r="P3412" s="2">
        <v>91.4</v>
      </c>
      <c r="Q3412" s="2">
        <v>83.91</v>
      </c>
      <c r="R3412" s="2">
        <v>187.96</v>
      </c>
      <c r="S3412" s="2">
        <v>187.96</v>
      </c>
      <c r="T3412" s="2">
        <v>23.75</v>
      </c>
      <c r="U3412" s="2">
        <v>5</v>
      </c>
      <c r="V3412" s="2" t="s">
        <v>28</v>
      </c>
      <c r="X3412" s="2"/>
      <c r="Y3412" s="2"/>
    </row>
    <row r="3413" spans="1:26" x14ac:dyDescent="0.25">
      <c r="A3413">
        <v>3412</v>
      </c>
      <c r="B3413" t="s">
        <v>3421</v>
      </c>
      <c r="C3413" s="1">
        <v>8673</v>
      </c>
      <c r="D3413" t="s">
        <v>23</v>
      </c>
      <c r="E3413" s="2" t="s">
        <v>772</v>
      </c>
      <c r="F3413" s="2" t="s">
        <v>34</v>
      </c>
      <c r="G3413" s="2" t="s">
        <v>30</v>
      </c>
      <c r="H3413" s="3">
        <v>17472</v>
      </c>
      <c r="I3413" s="2">
        <v>1947</v>
      </c>
      <c r="J3413" s="2">
        <v>1951</v>
      </c>
      <c r="K3413" s="3">
        <v>39068</v>
      </c>
      <c r="L3413" s="2">
        <v>1</v>
      </c>
      <c r="M3413" s="2" t="s">
        <v>27</v>
      </c>
      <c r="N3413" s="2">
        <v>83</v>
      </c>
      <c r="O3413" s="2">
        <v>24.09</v>
      </c>
      <c r="P3413" s="2">
        <v>83.22</v>
      </c>
      <c r="Q3413" s="2">
        <v>83.91</v>
      </c>
      <c r="R3413" s="2">
        <v>187.96</v>
      </c>
      <c r="S3413" s="2">
        <v>187.96</v>
      </c>
      <c r="T3413" s="2">
        <v>23.75</v>
      </c>
      <c r="U3413" s="2">
        <v>172</v>
      </c>
      <c r="V3413" s="2" t="s">
        <v>28</v>
      </c>
      <c r="W3413" s="2" t="s">
        <v>4399</v>
      </c>
      <c r="X3413" s="2" t="s">
        <v>4603</v>
      </c>
      <c r="Y3413" s="2" t="s">
        <v>4401</v>
      </c>
      <c r="Z3413" s="2" t="s">
        <v>4469</v>
      </c>
    </row>
    <row r="3414" spans="1:26" x14ac:dyDescent="0.25">
      <c r="A3414">
        <v>3413</v>
      </c>
      <c r="B3414" t="s">
        <v>3422</v>
      </c>
      <c r="C3414" s="1">
        <v>10382</v>
      </c>
      <c r="D3414" t="s">
        <v>23</v>
      </c>
      <c r="E3414" s="2" t="s">
        <v>1363</v>
      </c>
      <c r="F3414" s="2" t="s">
        <v>34</v>
      </c>
      <c r="G3414" s="2" t="s">
        <v>30</v>
      </c>
      <c r="H3414" s="3">
        <v>18568</v>
      </c>
      <c r="I3414" s="2">
        <v>1950</v>
      </c>
      <c r="J3414" s="2">
        <v>1951</v>
      </c>
      <c r="K3414" s="3">
        <v>42295</v>
      </c>
      <c r="L3414" s="2">
        <v>1</v>
      </c>
      <c r="M3414" s="2" t="s">
        <v>27</v>
      </c>
      <c r="N3414" s="2">
        <v>87</v>
      </c>
      <c r="O3414" s="2">
        <v>22.41</v>
      </c>
      <c r="P3414" s="2">
        <v>87.37</v>
      </c>
      <c r="Q3414" s="2">
        <v>83.91</v>
      </c>
      <c r="R3414" s="2">
        <v>187.96</v>
      </c>
      <c r="S3414" s="2">
        <v>187.96</v>
      </c>
      <c r="T3414" s="2">
        <v>23.75</v>
      </c>
      <c r="U3414" s="2">
        <v>6</v>
      </c>
      <c r="V3414" s="2" t="s">
        <v>28</v>
      </c>
      <c r="X3414" s="2" t="s">
        <v>4781</v>
      </c>
      <c r="Y3414" s="2" t="s">
        <v>4401</v>
      </c>
      <c r="Z3414" s="2" t="s">
        <v>4469</v>
      </c>
    </row>
    <row r="3415" spans="1:26" x14ac:dyDescent="0.25">
      <c r="A3415">
        <v>3414</v>
      </c>
      <c r="B3415" t="s">
        <v>3423</v>
      </c>
      <c r="C3415" s="1">
        <v>9323</v>
      </c>
      <c r="D3415" t="s">
        <v>23</v>
      </c>
      <c r="E3415" s="2" t="s">
        <v>1363</v>
      </c>
      <c r="F3415" s="2" t="s">
        <v>34</v>
      </c>
      <c r="G3415" s="2" t="s">
        <v>30</v>
      </c>
      <c r="H3415" s="3">
        <v>18568</v>
      </c>
      <c r="I3415" s="2">
        <v>1950</v>
      </c>
      <c r="J3415" s="2">
        <v>1953</v>
      </c>
      <c r="K3415" s="3">
        <v>37673</v>
      </c>
      <c r="L3415" s="2">
        <v>1</v>
      </c>
      <c r="M3415" s="2" t="s">
        <v>27</v>
      </c>
      <c r="N3415" s="2">
        <v>77</v>
      </c>
      <c r="O3415" s="2">
        <v>25.31</v>
      </c>
      <c r="P3415" s="2">
        <v>77.62</v>
      </c>
      <c r="Q3415" s="2">
        <v>79.38</v>
      </c>
      <c r="R3415" s="2">
        <v>187.96</v>
      </c>
      <c r="S3415" s="2">
        <v>187.96</v>
      </c>
      <c r="T3415" s="2">
        <v>22.47</v>
      </c>
      <c r="U3415" s="2">
        <v>174</v>
      </c>
      <c r="V3415" s="2" t="s">
        <v>28</v>
      </c>
      <c r="W3415" s="2" t="s">
        <v>4384</v>
      </c>
      <c r="X3415" s="2" t="s">
        <v>4411</v>
      </c>
      <c r="Y3415" s="2" t="s">
        <v>4386</v>
      </c>
      <c r="Z3415" s="2" t="s">
        <v>4896</v>
      </c>
    </row>
    <row r="3416" spans="1:26" x14ac:dyDescent="0.25">
      <c r="A3416">
        <v>3415</v>
      </c>
      <c r="B3416" t="s">
        <v>3424</v>
      </c>
      <c r="C3416" s="1">
        <v>20140</v>
      </c>
      <c r="D3416" t="s">
        <v>23</v>
      </c>
      <c r="E3416" s="2" t="s">
        <v>1363</v>
      </c>
      <c r="F3416" s="2" t="s">
        <v>34</v>
      </c>
      <c r="G3416" s="2" t="s">
        <v>30</v>
      </c>
      <c r="H3416" s="3">
        <v>27699</v>
      </c>
      <c r="I3416" s="2">
        <v>1975</v>
      </c>
      <c r="J3416" s="2">
        <v>1977</v>
      </c>
      <c r="K3416" s="3">
        <v>43677</v>
      </c>
      <c r="L3416" s="2">
        <v>0</v>
      </c>
      <c r="M3416" s="2" t="s">
        <v>28</v>
      </c>
      <c r="N3416" s="2">
        <v>64</v>
      </c>
      <c r="O3416" s="2">
        <v>20.7</v>
      </c>
      <c r="P3416" s="2">
        <v>64.44</v>
      </c>
      <c r="Q3416" s="2">
        <v>83.91</v>
      </c>
      <c r="R3416" s="2">
        <v>187.96</v>
      </c>
      <c r="S3416" s="2">
        <v>187.96</v>
      </c>
      <c r="T3416" s="2">
        <v>23.75</v>
      </c>
      <c r="U3416" s="2">
        <v>102</v>
      </c>
      <c r="V3416" s="2" t="s">
        <v>28</v>
      </c>
      <c r="X3416" s="2"/>
      <c r="Y3416" s="2"/>
    </row>
    <row r="3417" spans="1:26" x14ac:dyDescent="0.25">
      <c r="A3417">
        <v>3416</v>
      </c>
      <c r="B3417" t="s">
        <v>3425</v>
      </c>
      <c r="C3417" s="1">
        <v>25278</v>
      </c>
      <c r="D3417" t="s">
        <v>23</v>
      </c>
      <c r="E3417" s="2" t="s">
        <v>1363</v>
      </c>
      <c r="F3417" s="2" t="s">
        <v>34</v>
      </c>
      <c r="G3417" s="2" t="s">
        <v>30</v>
      </c>
      <c r="H3417" s="3">
        <v>33909</v>
      </c>
      <c r="I3417" s="2">
        <v>1992</v>
      </c>
      <c r="J3417" s="2">
        <v>1993</v>
      </c>
      <c r="K3417" s="3">
        <v>43677</v>
      </c>
      <c r="L3417" s="2">
        <v>0</v>
      </c>
      <c r="M3417" s="2" t="s">
        <v>28</v>
      </c>
      <c r="N3417" s="2">
        <v>50</v>
      </c>
      <c r="O3417" s="2">
        <v>23.63</v>
      </c>
      <c r="P3417" s="2">
        <v>50.37</v>
      </c>
      <c r="Q3417" s="2">
        <v>74.84</v>
      </c>
      <c r="R3417" s="2">
        <v>187.96</v>
      </c>
      <c r="S3417" s="2">
        <v>187.96</v>
      </c>
      <c r="T3417" s="2">
        <v>21.18</v>
      </c>
      <c r="U3417" s="2">
        <v>4</v>
      </c>
      <c r="V3417" s="2" t="s">
        <v>28</v>
      </c>
      <c r="X3417" s="2"/>
      <c r="Y3417" s="2"/>
    </row>
    <row r="3418" spans="1:26" x14ac:dyDescent="0.25">
      <c r="A3418">
        <v>3417</v>
      </c>
      <c r="B3418" t="s">
        <v>3426</v>
      </c>
      <c r="C3418" s="1">
        <v>10212</v>
      </c>
      <c r="D3418" t="s">
        <v>23</v>
      </c>
      <c r="E3418" s="2" t="s">
        <v>1363</v>
      </c>
      <c r="F3418" s="2" t="s">
        <v>34</v>
      </c>
      <c r="G3418" s="2" t="s">
        <v>26</v>
      </c>
      <c r="H3418" s="3">
        <v>19299</v>
      </c>
      <c r="I3418" s="2">
        <v>1952</v>
      </c>
      <c r="J3418" s="2">
        <v>1953</v>
      </c>
      <c r="K3418" s="3">
        <v>35184</v>
      </c>
      <c r="L3418" s="2">
        <v>1</v>
      </c>
      <c r="M3418" s="2" t="s">
        <v>27</v>
      </c>
      <c r="N3418" s="2">
        <v>68</v>
      </c>
      <c r="O3418" s="2">
        <v>24.88</v>
      </c>
      <c r="P3418" s="2">
        <v>68.37</v>
      </c>
      <c r="Q3418" s="2">
        <v>88.45</v>
      </c>
      <c r="R3418" s="2">
        <v>187.96</v>
      </c>
      <c r="S3418" s="2">
        <v>187.96</v>
      </c>
      <c r="T3418" s="2">
        <v>25.04</v>
      </c>
      <c r="U3418" s="2">
        <v>15</v>
      </c>
      <c r="V3418" s="2" t="s">
        <v>28</v>
      </c>
      <c r="W3418" s="2" t="s">
        <v>4399</v>
      </c>
      <c r="X3418" s="2" t="s">
        <v>4782</v>
      </c>
      <c r="Y3418" s="2" t="s">
        <v>4783</v>
      </c>
      <c r="Z3418" s="2" t="s">
        <v>4896</v>
      </c>
    </row>
    <row r="3419" spans="1:26" x14ac:dyDescent="0.25">
      <c r="A3419">
        <v>3418</v>
      </c>
      <c r="B3419" t="s">
        <v>3427</v>
      </c>
      <c r="C3419" s="1">
        <v>25237</v>
      </c>
      <c r="D3419" t="s">
        <v>23</v>
      </c>
      <c r="E3419" s="2" t="s">
        <v>1363</v>
      </c>
      <c r="F3419" s="2" t="s">
        <v>34</v>
      </c>
      <c r="G3419" s="2" t="s">
        <v>26</v>
      </c>
      <c r="H3419" s="3">
        <v>33543</v>
      </c>
      <c r="I3419" s="2">
        <v>1991</v>
      </c>
      <c r="J3419" s="2">
        <v>2004</v>
      </c>
      <c r="K3419" s="3">
        <v>43677</v>
      </c>
      <c r="L3419" s="2">
        <v>0</v>
      </c>
      <c r="M3419" s="2" t="s">
        <v>28</v>
      </c>
      <c r="N3419" s="2">
        <v>50</v>
      </c>
      <c r="O3419" s="2">
        <v>22.74</v>
      </c>
      <c r="P3419" s="2">
        <v>50.49</v>
      </c>
      <c r="Q3419" s="2">
        <v>81.650000000000006</v>
      </c>
      <c r="R3419" s="2">
        <v>187.96</v>
      </c>
      <c r="S3419" s="2">
        <v>187.96</v>
      </c>
      <c r="T3419" s="2">
        <v>23.11</v>
      </c>
      <c r="U3419" s="2">
        <v>552</v>
      </c>
      <c r="V3419" s="2" t="s">
        <v>28</v>
      </c>
      <c r="X3419" s="2"/>
      <c r="Y3419" s="2"/>
    </row>
    <row r="3420" spans="1:26" x14ac:dyDescent="0.25">
      <c r="A3420">
        <v>3419</v>
      </c>
      <c r="B3420" t="s">
        <v>3428</v>
      </c>
      <c r="C3420" s="1">
        <v>31488</v>
      </c>
      <c r="D3420" t="s">
        <v>23</v>
      </c>
      <c r="E3420" s="2" t="s">
        <v>1363</v>
      </c>
      <c r="F3420" s="2" t="s">
        <v>34</v>
      </c>
      <c r="G3420" s="2" t="s">
        <v>26</v>
      </c>
      <c r="H3420" s="3">
        <v>40848</v>
      </c>
      <c r="I3420" s="2">
        <v>2011</v>
      </c>
      <c r="J3420" s="2">
        <v>2013</v>
      </c>
      <c r="K3420" s="3">
        <v>43677</v>
      </c>
      <c r="L3420" s="2">
        <v>0</v>
      </c>
      <c r="M3420" s="2" t="s">
        <v>28</v>
      </c>
      <c r="N3420" s="2">
        <v>33</v>
      </c>
      <c r="O3420" s="2">
        <v>25.63</v>
      </c>
      <c r="P3420" s="2">
        <v>33.369999999999997</v>
      </c>
      <c r="Q3420" s="2">
        <v>99.34</v>
      </c>
      <c r="R3420" s="2">
        <v>187.96</v>
      </c>
      <c r="S3420" s="2">
        <v>187.96</v>
      </c>
      <c r="T3420" s="2">
        <v>28.12</v>
      </c>
      <c r="U3420" s="2">
        <v>83</v>
      </c>
      <c r="V3420" s="2" t="s">
        <v>28</v>
      </c>
      <c r="X3420" s="2"/>
      <c r="Y3420" s="2"/>
    </row>
    <row r="3421" spans="1:26" x14ac:dyDescent="0.25">
      <c r="A3421">
        <v>3420</v>
      </c>
      <c r="B3421" t="s">
        <v>3429</v>
      </c>
      <c r="C3421" s="1">
        <v>12155</v>
      </c>
      <c r="D3421" t="s">
        <v>23</v>
      </c>
      <c r="E3421" s="2" t="s">
        <v>772</v>
      </c>
      <c r="F3421" s="2" t="s">
        <v>34</v>
      </c>
      <c r="G3421" s="2" t="s">
        <v>30</v>
      </c>
      <c r="H3421" s="3">
        <v>20394</v>
      </c>
      <c r="I3421" s="2">
        <v>1955</v>
      </c>
      <c r="J3421" s="2">
        <v>1960</v>
      </c>
      <c r="K3421" s="3">
        <v>35999</v>
      </c>
      <c r="L3421" s="2">
        <v>1</v>
      </c>
      <c r="M3421" s="2" t="s">
        <v>27</v>
      </c>
      <c r="N3421" s="2">
        <v>65</v>
      </c>
      <c r="O3421" s="2">
        <v>22.56</v>
      </c>
      <c r="P3421" s="2">
        <v>65.28</v>
      </c>
      <c r="Q3421" s="2">
        <v>92.99</v>
      </c>
      <c r="R3421" s="2">
        <v>187.96</v>
      </c>
      <c r="S3421" s="2">
        <v>187.96</v>
      </c>
      <c r="T3421" s="2">
        <v>26.32</v>
      </c>
      <c r="U3421" s="2">
        <v>313</v>
      </c>
      <c r="V3421" s="2" t="s">
        <v>28</v>
      </c>
      <c r="W3421" s="2" t="s">
        <v>4399</v>
      </c>
      <c r="X3421" s="2" t="s">
        <v>4784</v>
      </c>
      <c r="Y3421" s="2" t="s">
        <v>4421</v>
      </c>
      <c r="Z3421" s="2" t="s">
        <v>4435</v>
      </c>
    </row>
    <row r="3422" spans="1:26" x14ac:dyDescent="0.25">
      <c r="A3422">
        <v>3421</v>
      </c>
      <c r="B3422" t="s">
        <v>3430</v>
      </c>
      <c r="C3422" s="1">
        <v>30088</v>
      </c>
      <c r="D3422" t="s">
        <v>23</v>
      </c>
      <c r="E3422" s="2" t="s">
        <v>1363</v>
      </c>
      <c r="F3422" s="2" t="s">
        <v>25</v>
      </c>
      <c r="G3422" s="2" t="s">
        <v>43</v>
      </c>
      <c r="H3422" s="3">
        <v>37196</v>
      </c>
      <c r="I3422" s="2">
        <v>2001</v>
      </c>
      <c r="J3422" s="2">
        <v>2019</v>
      </c>
      <c r="K3422" s="3">
        <v>43677</v>
      </c>
      <c r="L3422" s="2">
        <v>0</v>
      </c>
      <c r="M3422" s="2" t="s">
        <v>28</v>
      </c>
      <c r="N3422" s="2">
        <v>37</v>
      </c>
      <c r="O3422" s="2">
        <v>19.46</v>
      </c>
      <c r="P3422" s="2">
        <v>37.200000000000003</v>
      </c>
      <c r="Q3422" s="2">
        <v>83.91</v>
      </c>
      <c r="R3422" s="2">
        <v>187.96</v>
      </c>
      <c r="S3422" s="2">
        <v>187.96</v>
      </c>
      <c r="T3422" s="2">
        <v>23.75</v>
      </c>
      <c r="U3422" s="2">
        <v>993</v>
      </c>
      <c r="V3422" s="2" t="s">
        <v>28</v>
      </c>
      <c r="X3422" s="2"/>
      <c r="Y3422" s="2"/>
    </row>
    <row r="3423" spans="1:26" x14ac:dyDescent="0.25">
      <c r="A3423">
        <v>3422</v>
      </c>
      <c r="B3423" t="s">
        <v>3431</v>
      </c>
      <c r="C3423" s="1">
        <v>9418</v>
      </c>
      <c r="D3423" t="s">
        <v>23</v>
      </c>
      <c r="E3423" s="2" t="s">
        <v>1363</v>
      </c>
      <c r="F3423" s="2" t="s">
        <v>34</v>
      </c>
      <c r="G3423" s="2" t="s">
        <v>30</v>
      </c>
      <c r="H3423" s="3">
        <v>18203</v>
      </c>
      <c r="I3423" s="2">
        <v>1949</v>
      </c>
      <c r="J3423" s="2">
        <v>1950</v>
      </c>
      <c r="K3423" s="3">
        <v>35704</v>
      </c>
      <c r="L3423" s="2">
        <v>1</v>
      </c>
      <c r="M3423" s="2" t="s">
        <v>27</v>
      </c>
      <c r="N3423" s="2">
        <v>71</v>
      </c>
      <c r="O3423" s="2">
        <v>24.05</v>
      </c>
      <c r="P3423" s="2">
        <v>71.97</v>
      </c>
      <c r="Q3423" s="2">
        <v>79.38</v>
      </c>
      <c r="R3423" s="2">
        <v>187.96</v>
      </c>
      <c r="S3423" s="2">
        <v>187.96</v>
      </c>
      <c r="T3423" s="2">
        <v>22.47</v>
      </c>
      <c r="U3423" s="2">
        <v>9</v>
      </c>
      <c r="V3423" s="2" t="s">
        <v>28</v>
      </c>
      <c r="W3423" s="2" t="s">
        <v>4395</v>
      </c>
      <c r="X3423" s="2" t="s">
        <v>4552</v>
      </c>
      <c r="Y3423" s="2" t="s">
        <v>4785</v>
      </c>
      <c r="Z3423" s="2" t="s">
        <v>4435</v>
      </c>
    </row>
    <row r="3424" spans="1:26" x14ac:dyDescent="0.25">
      <c r="A3424">
        <v>3423</v>
      </c>
      <c r="B3424" t="s">
        <v>3432</v>
      </c>
      <c r="C3424" s="1">
        <v>8161</v>
      </c>
      <c r="D3424" t="s">
        <v>23</v>
      </c>
      <c r="E3424" s="2" t="s">
        <v>280</v>
      </c>
      <c r="F3424" s="2" t="s">
        <v>34</v>
      </c>
      <c r="G3424" s="2" t="s">
        <v>30</v>
      </c>
      <c r="H3424" s="3">
        <v>18203</v>
      </c>
      <c r="I3424" s="2">
        <v>1949</v>
      </c>
      <c r="J3424" s="2">
        <v>1950</v>
      </c>
      <c r="K3424" s="3">
        <v>36526</v>
      </c>
      <c r="L3424" s="2">
        <v>1</v>
      </c>
      <c r="M3424" s="2" t="s">
        <v>27</v>
      </c>
      <c r="N3424" s="2">
        <v>77</v>
      </c>
      <c r="O3424" s="2">
        <v>27.49</v>
      </c>
      <c r="P3424" s="2">
        <v>77.66</v>
      </c>
      <c r="Q3424" s="2">
        <v>83.91</v>
      </c>
      <c r="R3424" s="2">
        <v>187.96</v>
      </c>
      <c r="S3424" s="2">
        <v>187.96</v>
      </c>
      <c r="T3424" s="2">
        <v>23.75</v>
      </c>
      <c r="U3424" s="2">
        <v>53</v>
      </c>
      <c r="V3424" s="2" t="s">
        <v>28</v>
      </c>
      <c r="W3424" s="2" t="s">
        <v>4399</v>
      </c>
      <c r="X3424" s="2" t="s">
        <v>4603</v>
      </c>
      <c r="Y3424" s="2" t="s">
        <v>4401</v>
      </c>
      <c r="Z3424" s="2" t="s">
        <v>4469</v>
      </c>
    </row>
    <row r="3425" spans="1:26" x14ac:dyDescent="0.25">
      <c r="A3425">
        <v>3424</v>
      </c>
      <c r="B3425" t="s">
        <v>3433</v>
      </c>
      <c r="C3425" s="1">
        <v>11491</v>
      </c>
      <c r="D3425" t="s">
        <v>23</v>
      </c>
      <c r="E3425" s="2" t="s">
        <v>1363</v>
      </c>
      <c r="F3425" s="2" t="s">
        <v>34</v>
      </c>
      <c r="G3425" s="2" t="s">
        <v>43</v>
      </c>
      <c r="H3425" s="3">
        <v>21125</v>
      </c>
      <c r="I3425" s="2">
        <v>1957</v>
      </c>
      <c r="J3425" s="2">
        <v>1958</v>
      </c>
      <c r="K3425" s="3">
        <v>43677</v>
      </c>
      <c r="L3425" s="2">
        <v>0</v>
      </c>
      <c r="M3425" s="2" t="s">
        <v>28</v>
      </c>
      <c r="N3425" s="2">
        <v>88</v>
      </c>
      <c r="O3425" s="2">
        <v>26.38</v>
      </c>
      <c r="P3425" s="2">
        <v>88.12</v>
      </c>
      <c r="Q3425" s="2">
        <v>79.38</v>
      </c>
      <c r="R3425" s="2">
        <v>187.96</v>
      </c>
      <c r="S3425" s="2">
        <v>187.96</v>
      </c>
      <c r="T3425" s="2">
        <v>22.47</v>
      </c>
      <c r="U3425" s="2">
        <v>4</v>
      </c>
      <c r="V3425" s="2" t="s">
        <v>28</v>
      </c>
      <c r="X3425" s="2"/>
      <c r="Y3425" s="2"/>
    </row>
    <row r="3426" spans="1:26" x14ac:dyDescent="0.25">
      <c r="A3426">
        <v>3425</v>
      </c>
      <c r="B3426" t="s">
        <v>3434</v>
      </c>
      <c r="C3426" s="1">
        <v>12986</v>
      </c>
      <c r="D3426" t="s">
        <v>23</v>
      </c>
      <c r="E3426" s="2" t="s">
        <v>1363</v>
      </c>
      <c r="F3426" s="2" t="s">
        <v>34</v>
      </c>
      <c r="G3426" s="2" t="s">
        <v>30</v>
      </c>
      <c r="H3426" s="3">
        <v>21125</v>
      </c>
      <c r="I3426" s="2">
        <v>1957</v>
      </c>
      <c r="J3426" s="2">
        <v>1958</v>
      </c>
      <c r="K3426" s="3">
        <v>31477</v>
      </c>
      <c r="L3426" s="2">
        <v>1</v>
      </c>
      <c r="M3426" s="2" t="s">
        <v>27</v>
      </c>
      <c r="N3426" s="2">
        <v>50</v>
      </c>
      <c r="O3426" s="2">
        <v>22.28</v>
      </c>
      <c r="P3426" s="2">
        <v>50.63</v>
      </c>
      <c r="Q3426" s="2">
        <v>83.91</v>
      </c>
      <c r="R3426" s="2">
        <v>187.96</v>
      </c>
      <c r="S3426" s="2">
        <v>187.96</v>
      </c>
      <c r="T3426" s="2">
        <v>23.75</v>
      </c>
      <c r="U3426" s="2">
        <v>6</v>
      </c>
      <c r="V3426" s="2" t="s">
        <v>28</v>
      </c>
      <c r="W3426" s="2" t="s">
        <v>4384</v>
      </c>
      <c r="X3426" s="2" t="s">
        <v>4552</v>
      </c>
      <c r="Y3426" s="2" t="s">
        <v>4401</v>
      </c>
      <c r="Z3426" s="2" t="s">
        <v>4901</v>
      </c>
    </row>
    <row r="3427" spans="1:26" x14ac:dyDescent="0.25">
      <c r="A3427">
        <v>3426</v>
      </c>
      <c r="B3427" t="s">
        <v>3435</v>
      </c>
      <c r="C3427" s="1">
        <v>22188</v>
      </c>
      <c r="D3427" t="s">
        <v>23</v>
      </c>
      <c r="E3427" s="2" t="s">
        <v>1363</v>
      </c>
      <c r="F3427" s="2" t="s">
        <v>34</v>
      </c>
      <c r="G3427" s="2" t="s">
        <v>30</v>
      </c>
      <c r="H3427" s="3">
        <v>30621</v>
      </c>
      <c r="I3427" s="2">
        <v>1983</v>
      </c>
      <c r="J3427" s="2">
        <v>1994</v>
      </c>
      <c r="K3427" s="3">
        <v>43677</v>
      </c>
      <c r="L3427" s="2">
        <v>0</v>
      </c>
      <c r="M3427" s="2" t="s">
        <v>28</v>
      </c>
      <c r="N3427" s="2">
        <v>58</v>
      </c>
      <c r="O3427" s="2">
        <v>23.09</v>
      </c>
      <c r="P3427" s="2">
        <v>58.83</v>
      </c>
      <c r="Q3427" s="2">
        <v>83.91</v>
      </c>
      <c r="R3427" s="2">
        <v>187.96</v>
      </c>
      <c r="S3427" s="2">
        <v>187.96</v>
      </c>
      <c r="T3427" s="2">
        <v>23.75</v>
      </c>
      <c r="U3427" s="2">
        <v>772</v>
      </c>
      <c r="V3427" s="2" t="s">
        <v>28</v>
      </c>
      <c r="X3427" s="2"/>
      <c r="Y3427" s="2"/>
    </row>
    <row r="3428" spans="1:26" x14ac:dyDescent="0.25">
      <c r="A3428">
        <v>3427</v>
      </c>
      <c r="B3428" t="s">
        <v>3436</v>
      </c>
      <c r="C3428" s="1">
        <v>8102</v>
      </c>
      <c r="D3428" t="s">
        <v>23</v>
      </c>
      <c r="E3428" s="2" t="s">
        <v>772</v>
      </c>
      <c r="F3428" s="2" t="s">
        <v>34</v>
      </c>
      <c r="G3428" s="2" t="s">
        <v>30</v>
      </c>
      <c r="H3428" s="3">
        <v>17472</v>
      </c>
      <c r="I3428" s="2">
        <v>1947</v>
      </c>
      <c r="J3428" s="2">
        <v>1958</v>
      </c>
      <c r="K3428" s="3">
        <v>37010</v>
      </c>
      <c r="L3428" s="2">
        <v>1</v>
      </c>
      <c r="M3428" s="2" t="s">
        <v>27</v>
      </c>
      <c r="N3428" s="2">
        <v>79</v>
      </c>
      <c r="O3428" s="2">
        <v>25.65</v>
      </c>
      <c r="P3428" s="2">
        <v>79.150000000000006</v>
      </c>
      <c r="Q3428" s="2">
        <v>88.45</v>
      </c>
      <c r="R3428" s="2">
        <v>187.96</v>
      </c>
      <c r="S3428" s="2">
        <v>187.96</v>
      </c>
      <c r="T3428" s="2">
        <v>25.04</v>
      </c>
      <c r="U3428" s="2">
        <v>701</v>
      </c>
      <c r="V3428" s="2" t="s">
        <v>28</v>
      </c>
      <c r="W3428" s="2" t="s">
        <v>4384</v>
      </c>
      <c r="X3428" s="2" t="s">
        <v>4547</v>
      </c>
      <c r="Y3428" s="2" t="s">
        <v>4392</v>
      </c>
      <c r="Z3428" s="2" t="s">
        <v>4896</v>
      </c>
    </row>
    <row r="3429" spans="1:26" x14ac:dyDescent="0.25">
      <c r="A3429">
        <v>3428</v>
      </c>
      <c r="B3429" t="s">
        <v>3437</v>
      </c>
      <c r="C3429" s="1">
        <v>23527</v>
      </c>
      <c r="D3429" t="s">
        <v>23</v>
      </c>
      <c r="E3429" s="2" t="s">
        <v>1363</v>
      </c>
      <c r="F3429" s="2" t="s">
        <v>34</v>
      </c>
      <c r="G3429" s="2" t="s">
        <v>26</v>
      </c>
      <c r="H3429" s="3">
        <v>32448</v>
      </c>
      <c r="I3429" s="2">
        <v>1988</v>
      </c>
      <c r="J3429" s="2">
        <v>1989</v>
      </c>
      <c r="K3429" s="3">
        <v>43677</v>
      </c>
      <c r="L3429" s="2">
        <v>0</v>
      </c>
      <c r="M3429" s="2" t="s">
        <v>28</v>
      </c>
      <c r="N3429" s="2">
        <v>55</v>
      </c>
      <c r="O3429" s="2">
        <v>24.42</v>
      </c>
      <c r="P3429" s="2">
        <v>55.17</v>
      </c>
      <c r="Q3429" s="2">
        <v>77.11</v>
      </c>
      <c r="R3429" s="2">
        <v>187.96</v>
      </c>
      <c r="S3429" s="2">
        <v>187.96</v>
      </c>
      <c r="T3429" s="2">
        <v>21.83</v>
      </c>
      <c r="U3429" s="2">
        <v>13</v>
      </c>
      <c r="V3429" s="2" t="s">
        <v>28</v>
      </c>
      <c r="X3429" s="2"/>
      <c r="Y3429" s="2"/>
    </row>
    <row r="3430" spans="1:26" x14ac:dyDescent="0.25">
      <c r="A3430">
        <v>3429</v>
      </c>
      <c r="B3430" t="s">
        <v>3438</v>
      </c>
      <c r="C3430" s="1">
        <v>31692</v>
      </c>
      <c r="D3430" t="s">
        <v>23</v>
      </c>
      <c r="E3430" s="2" t="s">
        <v>1363</v>
      </c>
      <c r="F3430" s="2" t="s">
        <v>34</v>
      </c>
      <c r="G3430" s="2" t="s">
        <v>26</v>
      </c>
      <c r="H3430" s="3">
        <v>40118</v>
      </c>
      <c r="I3430" s="2">
        <v>2009</v>
      </c>
      <c r="J3430" s="2">
        <v>2015</v>
      </c>
      <c r="K3430" s="3">
        <v>43677</v>
      </c>
      <c r="L3430" s="2">
        <v>0</v>
      </c>
      <c r="M3430" s="2" t="s">
        <v>28</v>
      </c>
      <c r="N3430" s="2">
        <v>32</v>
      </c>
      <c r="O3430" s="2">
        <v>23.07</v>
      </c>
      <c r="P3430" s="2">
        <v>32.81</v>
      </c>
      <c r="Q3430" s="2">
        <v>82.1</v>
      </c>
      <c r="R3430" s="2">
        <v>187.96</v>
      </c>
      <c r="S3430" s="2">
        <v>187.96</v>
      </c>
      <c r="T3430" s="2">
        <v>23.24</v>
      </c>
      <c r="U3430" s="2">
        <v>256</v>
      </c>
      <c r="V3430" s="2" t="s">
        <v>28</v>
      </c>
      <c r="X3430" s="2"/>
      <c r="Y3430" s="2"/>
    </row>
    <row r="3431" spans="1:26" x14ac:dyDescent="0.25">
      <c r="A3431">
        <v>3430</v>
      </c>
      <c r="B3431" t="s">
        <v>3439</v>
      </c>
      <c r="C3431" s="1">
        <v>30488</v>
      </c>
      <c r="D3431" t="s">
        <v>23</v>
      </c>
      <c r="E3431" s="2" t="s">
        <v>1363</v>
      </c>
      <c r="F3431" s="2" t="s">
        <v>34</v>
      </c>
      <c r="G3431" s="2" t="s">
        <v>26</v>
      </c>
      <c r="H3431" s="3">
        <v>38657</v>
      </c>
      <c r="I3431" s="2">
        <v>2005</v>
      </c>
      <c r="J3431" s="2">
        <v>2017</v>
      </c>
      <c r="K3431" s="3">
        <v>43677</v>
      </c>
      <c r="L3431" s="2">
        <v>0</v>
      </c>
      <c r="M3431" s="2" t="s">
        <v>28</v>
      </c>
      <c r="N3431" s="2">
        <v>36</v>
      </c>
      <c r="O3431" s="2">
        <v>22.37</v>
      </c>
      <c r="P3431" s="2">
        <v>36.11</v>
      </c>
      <c r="Q3431" s="2">
        <v>86.18</v>
      </c>
      <c r="R3431" s="2">
        <v>187.96</v>
      </c>
      <c r="S3431" s="2">
        <v>187.96</v>
      </c>
      <c r="T3431" s="2">
        <v>24.39</v>
      </c>
      <c r="U3431" s="2">
        <v>468</v>
      </c>
      <c r="V3431" s="2" t="s">
        <v>28</v>
      </c>
      <c r="X3431" s="2"/>
      <c r="Y3431" s="2"/>
    </row>
    <row r="3432" spans="1:26" x14ac:dyDescent="0.25">
      <c r="A3432">
        <v>3431</v>
      </c>
      <c r="B3432" t="s">
        <v>3440</v>
      </c>
      <c r="C3432" s="1">
        <v>30586</v>
      </c>
      <c r="D3432" t="s">
        <v>23</v>
      </c>
      <c r="E3432" s="2" t="s">
        <v>1363</v>
      </c>
      <c r="F3432" s="2" t="s">
        <v>34</v>
      </c>
      <c r="G3432" s="2" t="s">
        <v>30</v>
      </c>
      <c r="H3432" s="3">
        <v>39022</v>
      </c>
      <c r="I3432" s="2">
        <v>2006</v>
      </c>
      <c r="J3432" s="2">
        <v>2013</v>
      </c>
      <c r="K3432" s="3">
        <v>43677</v>
      </c>
      <c r="L3432" s="2">
        <v>0</v>
      </c>
      <c r="M3432" s="2" t="s">
        <v>28</v>
      </c>
      <c r="N3432" s="2">
        <v>35</v>
      </c>
      <c r="O3432" s="2">
        <v>23.1</v>
      </c>
      <c r="P3432" s="2">
        <v>35.840000000000003</v>
      </c>
      <c r="Q3432" s="2">
        <v>83.91</v>
      </c>
      <c r="R3432" s="2">
        <v>187.96</v>
      </c>
      <c r="S3432" s="2">
        <v>187.96</v>
      </c>
      <c r="T3432" s="2">
        <v>23.75</v>
      </c>
      <c r="U3432" s="2">
        <v>241</v>
      </c>
      <c r="V3432" s="2" t="s">
        <v>28</v>
      </c>
      <c r="X3432" s="2"/>
      <c r="Y3432" s="2"/>
    </row>
    <row r="3433" spans="1:26" x14ac:dyDescent="0.25">
      <c r="A3433">
        <v>3432</v>
      </c>
      <c r="B3433" t="s">
        <v>3441</v>
      </c>
      <c r="C3433" s="1">
        <v>10530</v>
      </c>
      <c r="D3433" t="s">
        <v>23</v>
      </c>
      <c r="E3433" s="2" t="s">
        <v>1363</v>
      </c>
      <c r="F3433" s="2" t="s">
        <v>34</v>
      </c>
      <c r="G3433" s="2" t="s">
        <v>30</v>
      </c>
      <c r="H3433" s="3">
        <v>19299</v>
      </c>
      <c r="I3433" s="2">
        <v>1952</v>
      </c>
      <c r="J3433" s="2">
        <v>1953</v>
      </c>
      <c r="K3433" s="3">
        <v>39829</v>
      </c>
      <c r="L3433" s="2">
        <v>1</v>
      </c>
      <c r="M3433" s="2" t="s">
        <v>27</v>
      </c>
      <c r="N3433" s="2">
        <v>80</v>
      </c>
      <c r="O3433" s="2">
        <v>24.01</v>
      </c>
      <c r="P3433" s="2">
        <v>80.22</v>
      </c>
      <c r="Q3433" s="2">
        <v>83.91</v>
      </c>
      <c r="R3433" s="2">
        <v>187.96</v>
      </c>
      <c r="S3433" s="2">
        <v>187.96</v>
      </c>
      <c r="T3433" s="2">
        <v>23.75</v>
      </c>
      <c r="U3433" s="2">
        <v>6</v>
      </c>
      <c r="V3433" s="2" t="s">
        <v>28</v>
      </c>
      <c r="W3433" s="2" t="s">
        <v>4399</v>
      </c>
      <c r="X3433" s="2" t="s">
        <v>4603</v>
      </c>
      <c r="Y3433" s="2" t="s">
        <v>4401</v>
      </c>
      <c r="Z3433" s="2" t="s">
        <v>4469</v>
      </c>
    </row>
    <row r="3434" spans="1:26" x14ac:dyDescent="0.25">
      <c r="A3434">
        <v>3433</v>
      </c>
      <c r="B3434" t="s">
        <v>3442</v>
      </c>
      <c r="C3434" s="1">
        <v>7870</v>
      </c>
      <c r="D3434" t="s">
        <v>23</v>
      </c>
      <c r="E3434" s="2" t="s">
        <v>772</v>
      </c>
      <c r="F3434" s="2" t="s">
        <v>34</v>
      </c>
      <c r="G3434" s="2" t="s">
        <v>30</v>
      </c>
      <c r="H3434" s="3">
        <v>17838</v>
      </c>
      <c r="I3434" s="2">
        <v>1948</v>
      </c>
      <c r="J3434" s="2">
        <v>1949</v>
      </c>
      <c r="K3434" s="3">
        <v>40050</v>
      </c>
      <c r="L3434" s="2">
        <v>1</v>
      </c>
      <c r="M3434" s="2" t="s">
        <v>27</v>
      </c>
      <c r="N3434" s="2">
        <v>88</v>
      </c>
      <c r="O3434" s="2">
        <v>27.29</v>
      </c>
      <c r="P3434" s="2">
        <v>88.1</v>
      </c>
      <c r="Q3434" s="2">
        <v>74.84</v>
      </c>
      <c r="R3434" s="2">
        <v>187.96</v>
      </c>
      <c r="S3434" s="2">
        <v>187.96</v>
      </c>
      <c r="T3434" s="2">
        <v>21.18</v>
      </c>
      <c r="U3434" s="2">
        <v>2</v>
      </c>
      <c r="V3434" s="2" t="s">
        <v>28</v>
      </c>
      <c r="X3434" s="2" t="s">
        <v>4786</v>
      </c>
      <c r="Y3434" s="2" t="s">
        <v>4401</v>
      </c>
      <c r="Z3434" s="2" t="s">
        <v>4469</v>
      </c>
    </row>
    <row r="3435" spans="1:26" x14ac:dyDescent="0.25">
      <c r="A3435">
        <v>3434</v>
      </c>
      <c r="B3435" t="s">
        <v>3443</v>
      </c>
      <c r="C3435" s="1">
        <v>30850</v>
      </c>
      <c r="D3435" t="s">
        <v>23</v>
      </c>
      <c r="E3435" s="2" t="s">
        <v>1363</v>
      </c>
      <c r="F3435" s="2" t="s">
        <v>34</v>
      </c>
      <c r="G3435" s="2" t="s">
        <v>26</v>
      </c>
      <c r="H3435" s="3">
        <v>39022</v>
      </c>
      <c r="I3435" s="2">
        <v>2006</v>
      </c>
      <c r="J3435" s="2">
        <v>2007</v>
      </c>
      <c r="K3435" s="3">
        <v>43677</v>
      </c>
      <c r="L3435" s="2">
        <v>0</v>
      </c>
      <c r="M3435" s="2" t="s">
        <v>28</v>
      </c>
      <c r="N3435" s="2">
        <v>35</v>
      </c>
      <c r="O3435" s="2">
        <v>22.37</v>
      </c>
      <c r="P3435" s="2">
        <v>35.119999999999997</v>
      </c>
      <c r="Q3435" s="2">
        <v>86.18</v>
      </c>
      <c r="R3435" s="2">
        <v>187.96</v>
      </c>
      <c r="S3435" s="2">
        <v>187.96</v>
      </c>
      <c r="T3435" s="2">
        <v>24.39</v>
      </c>
      <c r="U3435" s="2">
        <v>47</v>
      </c>
      <c r="V3435" s="2" t="s">
        <v>28</v>
      </c>
      <c r="X3435" s="2"/>
      <c r="Y3435" s="2"/>
    </row>
    <row r="3436" spans="1:26" x14ac:dyDescent="0.25">
      <c r="A3436">
        <v>3435</v>
      </c>
      <c r="B3436" t="s">
        <v>3444</v>
      </c>
      <c r="C3436" s="1">
        <v>11292</v>
      </c>
      <c r="D3436" t="s">
        <v>23</v>
      </c>
      <c r="E3436" s="2" t="s">
        <v>1363</v>
      </c>
      <c r="F3436" s="2" t="s">
        <v>34</v>
      </c>
      <c r="G3436" s="2" t="s">
        <v>30</v>
      </c>
      <c r="H3436" s="3">
        <v>20394</v>
      </c>
      <c r="I3436" s="2">
        <v>1955</v>
      </c>
      <c r="J3436" s="2">
        <v>1958</v>
      </c>
      <c r="K3436" s="3">
        <v>37614</v>
      </c>
      <c r="L3436" s="2">
        <v>1</v>
      </c>
      <c r="M3436" s="2" t="s">
        <v>27</v>
      </c>
      <c r="N3436" s="2">
        <v>72</v>
      </c>
      <c r="O3436" s="2">
        <v>24.92</v>
      </c>
      <c r="P3436" s="2">
        <v>72.069999999999993</v>
      </c>
      <c r="Q3436" s="2">
        <v>81.650000000000006</v>
      </c>
      <c r="R3436" s="2">
        <v>187.96</v>
      </c>
      <c r="S3436" s="2">
        <v>187.96</v>
      </c>
      <c r="T3436" s="2">
        <v>23.11</v>
      </c>
      <c r="U3436" s="2">
        <v>215</v>
      </c>
      <c r="V3436" s="2" t="s">
        <v>28</v>
      </c>
      <c r="W3436" s="2" t="s">
        <v>4384</v>
      </c>
      <c r="X3436" s="2" t="s">
        <v>4787</v>
      </c>
      <c r="Y3436" s="2" t="s">
        <v>4392</v>
      </c>
      <c r="Z3436" s="2" t="s">
        <v>4896</v>
      </c>
    </row>
    <row r="3437" spans="1:26" x14ac:dyDescent="0.25">
      <c r="A3437">
        <v>3436</v>
      </c>
      <c r="B3437" t="s">
        <v>3445</v>
      </c>
      <c r="C3437" s="1">
        <v>10816</v>
      </c>
      <c r="D3437" t="s">
        <v>23</v>
      </c>
      <c r="E3437" s="2" t="s">
        <v>1363</v>
      </c>
      <c r="F3437" s="2" t="s">
        <v>34</v>
      </c>
      <c r="G3437" s="2" t="s">
        <v>30</v>
      </c>
      <c r="H3437" s="3">
        <v>18933</v>
      </c>
      <c r="I3437" s="2">
        <v>1951</v>
      </c>
      <c r="J3437" s="2">
        <v>1952</v>
      </c>
      <c r="K3437" s="3">
        <v>39425</v>
      </c>
      <c r="L3437" s="2">
        <v>1</v>
      </c>
      <c r="M3437" s="2" t="s">
        <v>27</v>
      </c>
      <c r="N3437" s="2">
        <v>78</v>
      </c>
      <c r="O3437" s="2">
        <v>22.22</v>
      </c>
      <c r="P3437" s="2">
        <v>78.33</v>
      </c>
      <c r="Q3437" s="2">
        <v>83.91</v>
      </c>
      <c r="R3437" s="2">
        <v>187.96</v>
      </c>
      <c r="S3437" s="2">
        <v>187.96</v>
      </c>
      <c r="T3437" s="2">
        <v>23.75</v>
      </c>
      <c r="U3437" s="2">
        <v>6</v>
      </c>
      <c r="V3437" s="2" t="s">
        <v>28</v>
      </c>
      <c r="W3437" s="2" t="s">
        <v>4399</v>
      </c>
      <c r="X3437" s="2" t="s">
        <v>4603</v>
      </c>
      <c r="Y3437" s="2" t="s">
        <v>4401</v>
      </c>
      <c r="Z3437" s="2" t="s">
        <v>4469</v>
      </c>
    </row>
    <row r="3438" spans="1:26" x14ac:dyDescent="0.25">
      <c r="A3438">
        <v>3437</v>
      </c>
      <c r="B3438" t="s">
        <v>3446</v>
      </c>
      <c r="C3438" s="1">
        <v>7737</v>
      </c>
      <c r="D3438" t="s">
        <v>23</v>
      </c>
      <c r="E3438" s="2" t="s">
        <v>169</v>
      </c>
      <c r="F3438" s="2" t="s">
        <v>34</v>
      </c>
      <c r="G3438" s="2" t="s">
        <v>30</v>
      </c>
      <c r="H3438" s="3">
        <v>17107</v>
      </c>
      <c r="I3438" s="2">
        <v>1946</v>
      </c>
      <c r="J3438" s="2">
        <v>1947</v>
      </c>
      <c r="K3438" s="3">
        <v>39331</v>
      </c>
      <c r="L3438" s="2">
        <v>1</v>
      </c>
      <c r="M3438" s="2" t="s">
        <v>27</v>
      </c>
      <c r="N3438" s="2">
        <v>86</v>
      </c>
      <c r="O3438" s="2">
        <v>25.65</v>
      </c>
      <c r="P3438" s="2">
        <v>86.5</v>
      </c>
      <c r="Q3438" s="2">
        <v>77.11</v>
      </c>
      <c r="R3438" s="2">
        <v>187.96</v>
      </c>
      <c r="S3438" s="2">
        <v>187.96</v>
      </c>
      <c r="T3438" s="2">
        <v>21.83</v>
      </c>
      <c r="U3438" s="2">
        <v>3</v>
      </c>
      <c r="V3438" s="2" t="s">
        <v>28</v>
      </c>
      <c r="W3438" s="2" t="s">
        <v>4384</v>
      </c>
      <c r="X3438" s="2" t="s">
        <v>4552</v>
      </c>
      <c r="Y3438" s="2" t="s">
        <v>4401</v>
      </c>
      <c r="Z3438" s="2" t="s">
        <v>4901</v>
      </c>
    </row>
    <row r="3439" spans="1:26" x14ac:dyDescent="0.25">
      <c r="A3439">
        <v>3438</v>
      </c>
      <c r="B3439" t="s">
        <v>3447</v>
      </c>
      <c r="C3439" s="1">
        <v>29630</v>
      </c>
      <c r="D3439" t="s">
        <v>23</v>
      </c>
      <c r="E3439" s="2" t="s">
        <v>1363</v>
      </c>
      <c r="F3439" s="2" t="s">
        <v>34</v>
      </c>
      <c r="G3439" s="2" t="s">
        <v>30</v>
      </c>
      <c r="H3439" s="3">
        <v>37926</v>
      </c>
      <c r="I3439" s="2">
        <v>2003</v>
      </c>
      <c r="J3439" s="2">
        <v>2015</v>
      </c>
      <c r="K3439" s="3">
        <v>43677</v>
      </c>
      <c r="L3439" s="2">
        <v>0</v>
      </c>
      <c r="M3439" s="2" t="s">
        <v>28</v>
      </c>
      <c r="N3439" s="2">
        <v>38</v>
      </c>
      <c r="O3439" s="2">
        <v>22.71</v>
      </c>
      <c r="P3439" s="2">
        <v>38.46</v>
      </c>
      <c r="Q3439" s="2">
        <v>79.38</v>
      </c>
      <c r="R3439" s="2">
        <v>187.96</v>
      </c>
      <c r="S3439" s="2">
        <v>187.96</v>
      </c>
      <c r="T3439" s="2">
        <v>22.47</v>
      </c>
      <c r="U3439" s="2">
        <v>825</v>
      </c>
      <c r="V3439" s="2" t="s">
        <v>28</v>
      </c>
      <c r="X3439" s="2"/>
      <c r="Y3439" s="2"/>
    </row>
    <row r="3440" spans="1:26" x14ac:dyDescent="0.25">
      <c r="A3440">
        <v>3439</v>
      </c>
      <c r="B3440" t="s">
        <v>3448</v>
      </c>
      <c r="C3440" s="1">
        <v>8823</v>
      </c>
      <c r="D3440" t="s">
        <v>23</v>
      </c>
      <c r="E3440" s="2" t="s">
        <v>772</v>
      </c>
      <c r="F3440" s="2" t="s">
        <v>34</v>
      </c>
      <c r="G3440" s="2" t="s">
        <v>30</v>
      </c>
      <c r="H3440" s="3">
        <v>17838</v>
      </c>
      <c r="I3440" s="2">
        <v>1948</v>
      </c>
      <c r="J3440" s="2">
        <v>1951</v>
      </c>
      <c r="K3440" s="3">
        <v>38275</v>
      </c>
      <c r="L3440" s="2">
        <v>1</v>
      </c>
      <c r="M3440" s="2" t="s">
        <v>27</v>
      </c>
      <c r="N3440" s="2">
        <v>80</v>
      </c>
      <c r="O3440" s="2">
        <v>24.68</v>
      </c>
      <c r="P3440" s="2">
        <v>80.64</v>
      </c>
      <c r="Q3440" s="2">
        <v>83.91</v>
      </c>
      <c r="R3440" s="2">
        <v>187.96</v>
      </c>
      <c r="S3440" s="2">
        <v>187.96</v>
      </c>
      <c r="T3440" s="2">
        <v>23.75</v>
      </c>
      <c r="U3440" s="2">
        <v>151</v>
      </c>
      <c r="V3440" s="2" t="s">
        <v>28</v>
      </c>
      <c r="W3440" s="2" t="s">
        <v>4399</v>
      </c>
      <c r="X3440" s="2" t="s">
        <v>4603</v>
      </c>
      <c r="Y3440" s="2" t="s">
        <v>4401</v>
      </c>
      <c r="Z3440" s="2" t="s">
        <v>4469</v>
      </c>
    </row>
    <row r="3441" spans="1:26" x14ac:dyDescent="0.25">
      <c r="A3441">
        <v>3440</v>
      </c>
      <c r="B3441" t="s">
        <v>3449</v>
      </c>
      <c r="C3441" s="1">
        <v>30361</v>
      </c>
      <c r="D3441" t="s">
        <v>23</v>
      </c>
      <c r="E3441" s="2" t="s">
        <v>1363</v>
      </c>
      <c r="F3441" s="2" t="s">
        <v>34</v>
      </c>
      <c r="G3441" s="2" t="s">
        <v>43</v>
      </c>
      <c r="H3441" s="3">
        <v>38657</v>
      </c>
      <c r="I3441" s="2">
        <v>2005</v>
      </c>
      <c r="J3441" s="2">
        <v>2009</v>
      </c>
      <c r="K3441" s="3">
        <v>43677</v>
      </c>
      <c r="L3441" s="2">
        <v>0</v>
      </c>
      <c r="M3441" s="2" t="s">
        <v>28</v>
      </c>
      <c r="N3441" s="2">
        <v>36</v>
      </c>
      <c r="O3441" s="2">
        <v>22.71</v>
      </c>
      <c r="P3441" s="2">
        <v>36.46</v>
      </c>
      <c r="Q3441" s="2">
        <v>81.650000000000006</v>
      </c>
      <c r="R3441" s="2">
        <v>187.96</v>
      </c>
      <c r="S3441" s="2">
        <v>187.96</v>
      </c>
      <c r="T3441" s="2">
        <v>23.11</v>
      </c>
      <c r="U3441" s="2">
        <v>65</v>
      </c>
      <c r="V3441" s="2" t="s">
        <v>28</v>
      </c>
      <c r="X3441" s="2"/>
      <c r="Y3441" s="2"/>
    </row>
    <row r="3442" spans="1:26" x14ac:dyDescent="0.25">
      <c r="A3442">
        <v>3441</v>
      </c>
      <c r="B3442" t="s">
        <v>3450</v>
      </c>
      <c r="C3442" s="1">
        <v>25811</v>
      </c>
      <c r="D3442" t="s">
        <v>23</v>
      </c>
      <c r="E3442" s="2" t="s">
        <v>1363</v>
      </c>
      <c r="F3442" s="2" t="s">
        <v>34</v>
      </c>
      <c r="G3442" s="2" t="s">
        <v>26</v>
      </c>
      <c r="H3442" s="3">
        <v>34274</v>
      </c>
      <c r="I3442" s="2">
        <v>1993</v>
      </c>
      <c r="J3442" s="2">
        <v>2001</v>
      </c>
      <c r="K3442" s="3">
        <v>43677</v>
      </c>
      <c r="L3442" s="2">
        <v>0</v>
      </c>
      <c r="M3442" s="2" t="s">
        <v>28</v>
      </c>
      <c r="N3442" s="2">
        <v>48</v>
      </c>
      <c r="O3442" s="2">
        <v>23.17</v>
      </c>
      <c r="P3442" s="2">
        <v>48.91</v>
      </c>
      <c r="Q3442" s="2">
        <v>81.650000000000006</v>
      </c>
      <c r="R3442" s="2">
        <v>187.96</v>
      </c>
      <c r="S3442" s="2">
        <v>187.96</v>
      </c>
      <c r="T3442" s="2">
        <v>23.11</v>
      </c>
      <c r="U3442" s="2">
        <v>381</v>
      </c>
      <c r="V3442" s="2" t="s">
        <v>28</v>
      </c>
      <c r="X3442" s="2"/>
      <c r="Y3442" s="2"/>
    </row>
    <row r="3443" spans="1:26" x14ac:dyDescent="0.25">
      <c r="A3443">
        <v>3442</v>
      </c>
      <c r="B3443" t="s">
        <v>3451</v>
      </c>
      <c r="C3443" s="1">
        <v>24424</v>
      </c>
      <c r="D3443" t="s">
        <v>23</v>
      </c>
      <c r="E3443" s="2" t="s">
        <v>1363</v>
      </c>
      <c r="F3443" s="2" t="s">
        <v>25</v>
      </c>
      <c r="G3443" s="2" t="s">
        <v>26</v>
      </c>
      <c r="H3443" s="3">
        <v>33178</v>
      </c>
      <c r="I3443" s="2">
        <v>1990</v>
      </c>
      <c r="J3443" s="2">
        <v>1997</v>
      </c>
      <c r="K3443" s="3">
        <v>43677</v>
      </c>
      <c r="L3443" s="2">
        <v>0</v>
      </c>
      <c r="M3443" s="2" t="s">
        <v>28</v>
      </c>
      <c r="N3443" s="2">
        <v>52</v>
      </c>
      <c r="O3443" s="2">
        <v>23.97</v>
      </c>
      <c r="P3443" s="2">
        <v>52.71</v>
      </c>
      <c r="Q3443" s="2">
        <v>88.45</v>
      </c>
      <c r="R3443" s="2">
        <v>187.96</v>
      </c>
      <c r="S3443" s="2">
        <v>187.96</v>
      </c>
      <c r="T3443" s="2">
        <v>25.04</v>
      </c>
      <c r="U3443" s="2">
        <v>336</v>
      </c>
      <c r="V3443" s="2" t="s">
        <v>28</v>
      </c>
      <c r="X3443" s="2"/>
      <c r="Y3443" s="2"/>
    </row>
    <row r="3444" spans="1:26" x14ac:dyDescent="0.25">
      <c r="A3444">
        <v>3443</v>
      </c>
      <c r="B3444" t="s">
        <v>3452</v>
      </c>
      <c r="C3444" s="1">
        <v>12438</v>
      </c>
      <c r="D3444" t="s">
        <v>23</v>
      </c>
      <c r="E3444" s="2" t="s">
        <v>1363</v>
      </c>
      <c r="F3444" s="2" t="s">
        <v>34</v>
      </c>
      <c r="G3444" s="2" t="s">
        <v>30</v>
      </c>
      <c r="H3444" s="3">
        <v>21490</v>
      </c>
      <c r="I3444" s="2">
        <v>1958</v>
      </c>
      <c r="J3444" s="2">
        <v>1961</v>
      </c>
      <c r="K3444" s="3">
        <v>43677</v>
      </c>
      <c r="L3444" s="2">
        <v>0</v>
      </c>
      <c r="M3444" s="2" t="s">
        <v>28</v>
      </c>
      <c r="N3444" s="2">
        <v>85</v>
      </c>
      <c r="O3444" s="2">
        <v>24.78</v>
      </c>
      <c r="P3444" s="2">
        <v>85.53</v>
      </c>
      <c r="Q3444" s="2">
        <v>83.91</v>
      </c>
      <c r="R3444" s="2">
        <v>187.96</v>
      </c>
      <c r="S3444" s="2">
        <v>187.96</v>
      </c>
      <c r="T3444" s="2">
        <v>23.75</v>
      </c>
      <c r="U3444" s="2">
        <v>177</v>
      </c>
      <c r="V3444" s="2" t="s">
        <v>28</v>
      </c>
      <c r="X3444" s="2"/>
      <c r="Y3444" s="2"/>
    </row>
    <row r="3445" spans="1:26" x14ac:dyDescent="0.25">
      <c r="A3445">
        <v>3444</v>
      </c>
      <c r="B3445" t="s">
        <v>3453</v>
      </c>
      <c r="C3445" s="1">
        <v>22958</v>
      </c>
      <c r="D3445" t="s">
        <v>23</v>
      </c>
      <c r="E3445" s="2" t="s">
        <v>1363</v>
      </c>
      <c r="F3445" s="2" t="s">
        <v>34</v>
      </c>
      <c r="G3445" s="2" t="s">
        <v>26</v>
      </c>
      <c r="H3445" s="3">
        <v>32813</v>
      </c>
      <c r="I3445" s="2">
        <v>1989</v>
      </c>
      <c r="J3445" s="2">
        <v>1993</v>
      </c>
      <c r="K3445" s="3">
        <v>43677</v>
      </c>
      <c r="L3445" s="2">
        <v>0</v>
      </c>
      <c r="M3445" s="2" t="s">
        <v>28</v>
      </c>
      <c r="N3445" s="2">
        <v>56</v>
      </c>
      <c r="O3445" s="2">
        <v>26.98</v>
      </c>
      <c r="P3445" s="2">
        <v>56.73</v>
      </c>
      <c r="Q3445" s="2">
        <v>81.650000000000006</v>
      </c>
      <c r="R3445" s="2">
        <v>187.96</v>
      </c>
      <c r="S3445" s="2">
        <v>187.96</v>
      </c>
      <c r="T3445" s="2">
        <v>23.11</v>
      </c>
      <c r="U3445" s="2">
        <v>239</v>
      </c>
      <c r="V3445" s="2" t="s">
        <v>28</v>
      </c>
      <c r="X3445" s="2"/>
      <c r="Y3445" s="2"/>
    </row>
    <row r="3446" spans="1:26" x14ac:dyDescent="0.25">
      <c r="A3446">
        <v>3445</v>
      </c>
      <c r="B3446" t="s">
        <v>3454</v>
      </c>
      <c r="C3446" s="1">
        <v>29686</v>
      </c>
      <c r="D3446" t="s">
        <v>23</v>
      </c>
      <c r="E3446" s="2" t="s">
        <v>1363</v>
      </c>
      <c r="F3446" s="2" t="s">
        <v>34</v>
      </c>
      <c r="G3446" s="2" t="s">
        <v>26</v>
      </c>
      <c r="H3446" s="3">
        <v>37196</v>
      </c>
      <c r="I3446" s="2">
        <v>2001</v>
      </c>
      <c r="J3446" s="2">
        <v>2003</v>
      </c>
      <c r="K3446" s="3">
        <v>43677</v>
      </c>
      <c r="L3446" s="2">
        <v>0</v>
      </c>
      <c r="M3446" s="2" t="s">
        <v>28</v>
      </c>
      <c r="N3446" s="2">
        <v>38</v>
      </c>
      <c r="O3446" s="2">
        <v>20.56</v>
      </c>
      <c r="P3446" s="2">
        <v>38.31</v>
      </c>
      <c r="Q3446" s="2">
        <v>84.37</v>
      </c>
      <c r="R3446" s="2">
        <v>187.96</v>
      </c>
      <c r="S3446" s="2">
        <v>187.96</v>
      </c>
      <c r="T3446" s="2">
        <v>23.88</v>
      </c>
      <c r="U3446" s="2">
        <v>75</v>
      </c>
      <c r="V3446" s="2" t="s">
        <v>28</v>
      </c>
      <c r="X3446" s="2"/>
      <c r="Y3446" s="2"/>
    </row>
    <row r="3447" spans="1:26" x14ac:dyDescent="0.25">
      <c r="A3447">
        <v>3446</v>
      </c>
      <c r="B3447" t="s">
        <v>3455</v>
      </c>
      <c r="C3447" s="1">
        <v>8813</v>
      </c>
      <c r="D3447" t="s">
        <v>23</v>
      </c>
      <c r="E3447" s="2" t="s">
        <v>772</v>
      </c>
      <c r="F3447" s="2" t="s">
        <v>34</v>
      </c>
      <c r="G3447" s="2" t="s">
        <v>30</v>
      </c>
      <c r="H3447" s="3">
        <v>18203</v>
      </c>
      <c r="I3447" s="2">
        <v>1949</v>
      </c>
      <c r="J3447" s="2">
        <v>1955</v>
      </c>
      <c r="K3447" s="3">
        <v>43677</v>
      </c>
      <c r="L3447" s="2">
        <v>0</v>
      </c>
      <c r="M3447" s="2" t="s">
        <v>28</v>
      </c>
      <c r="N3447" s="2">
        <v>95</v>
      </c>
      <c r="O3447" s="2">
        <v>25.71</v>
      </c>
      <c r="P3447" s="2">
        <v>95.45</v>
      </c>
      <c r="Q3447" s="2">
        <v>83.91</v>
      </c>
      <c r="R3447" s="2">
        <v>187.96</v>
      </c>
      <c r="S3447" s="2">
        <v>187.96</v>
      </c>
      <c r="T3447" s="2">
        <v>23.75</v>
      </c>
      <c r="U3447" s="2">
        <v>384</v>
      </c>
      <c r="V3447" s="2" t="s">
        <v>28</v>
      </c>
      <c r="X3447" s="2"/>
      <c r="Y3447" s="2"/>
    </row>
    <row r="3448" spans="1:26" x14ac:dyDescent="0.25">
      <c r="A3448">
        <v>3447</v>
      </c>
      <c r="B3448" t="s">
        <v>3456</v>
      </c>
      <c r="C3448" s="1">
        <v>6555</v>
      </c>
      <c r="D3448" t="s">
        <v>23</v>
      </c>
      <c r="E3448" s="2" t="s">
        <v>169</v>
      </c>
      <c r="F3448" s="2" t="s">
        <v>34</v>
      </c>
      <c r="G3448" s="2" t="s">
        <v>30</v>
      </c>
      <c r="H3448" s="3">
        <v>17107</v>
      </c>
      <c r="I3448" s="2">
        <v>1946</v>
      </c>
      <c r="J3448" s="2">
        <v>1949</v>
      </c>
      <c r="K3448" s="3">
        <v>30029</v>
      </c>
      <c r="L3448" s="2">
        <v>1</v>
      </c>
      <c r="M3448" s="2" t="s">
        <v>27</v>
      </c>
      <c r="N3448" s="2">
        <v>64</v>
      </c>
      <c r="O3448" s="2">
        <v>28.89</v>
      </c>
      <c r="P3448" s="2">
        <v>64.27</v>
      </c>
      <c r="Q3448" s="2">
        <v>78.47</v>
      </c>
      <c r="R3448" s="2">
        <v>187.96</v>
      </c>
      <c r="S3448" s="2">
        <v>187.96</v>
      </c>
      <c r="T3448" s="2">
        <v>22.21</v>
      </c>
      <c r="U3448" s="2">
        <v>52</v>
      </c>
      <c r="V3448" s="2" t="s">
        <v>28</v>
      </c>
      <c r="W3448" s="2" t="s">
        <v>4399</v>
      </c>
      <c r="X3448" s="2" t="s">
        <v>4500</v>
      </c>
      <c r="Y3448" s="2" t="s">
        <v>4401</v>
      </c>
      <c r="Z3448" s="2" t="s">
        <v>4469</v>
      </c>
    </row>
    <row r="3449" spans="1:26" x14ac:dyDescent="0.25">
      <c r="A3449">
        <v>3448</v>
      </c>
      <c r="B3449" t="s">
        <v>3457</v>
      </c>
      <c r="C3449" s="1">
        <v>6213</v>
      </c>
      <c r="D3449" t="s">
        <v>23</v>
      </c>
      <c r="E3449" s="2" t="s">
        <v>280</v>
      </c>
      <c r="F3449" s="2" t="s">
        <v>34</v>
      </c>
      <c r="G3449" s="2" t="s">
        <v>30</v>
      </c>
      <c r="H3449" s="3">
        <v>17107</v>
      </c>
      <c r="I3449" s="2">
        <v>1946</v>
      </c>
      <c r="J3449" s="2">
        <v>1950</v>
      </c>
      <c r="K3449" s="3">
        <v>25015</v>
      </c>
      <c r="L3449" s="2">
        <v>1</v>
      </c>
      <c r="M3449" s="2" t="s">
        <v>27</v>
      </c>
      <c r="N3449" s="2">
        <v>51</v>
      </c>
      <c r="O3449" s="2">
        <v>29.83</v>
      </c>
      <c r="P3449" s="2">
        <v>51.48</v>
      </c>
      <c r="Q3449" s="2">
        <v>87.09</v>
      </c>
      <c r="R3449" s="2">
        <v>187.96</v>
      </c>
      <c r="S3449" s="2">
        <v>187.96</v>
      </c>
      <c r="T3449" s="2">
        <v>24.65</v>
      </c>
      <c r="U3449" s="2">
        <v>205</v>
      </c>
      <c r="V3449" s="2" t="s">
        <v>28</v>
      </c>
      <c r="W3449" s="2" t="s">
        <v>4399</v>
      </c>
      <c r="X3449" s="2" t="s">
        <v>4603</v>
      </c>
      <c r="Y3449" s="2" t="s">
        <v>4401</v>
      </c>
      <c r="Z3449" s="2" t="s">
        <v>4469</v>
      </c>
    </row>
    <row r="3450" spans="1:26" x14ac:dyDescent="0.25">
      <c r="A3450">
        <v>3449</v>
      </c>
      <c r="B3450" t="s">
        <v>3458</v>
      </c>
      <c r="C3450" s="1">
        <v>33324</v>
      </c>
      <c r="D3450" t="s">
        <v>23</v>
      </c>
      <c r="E3450" s="2" t="s">
        <v>1363</v>
      </c>
      <c r="F3450" s="2" t="s">
        <v>34</v>
      </c>
      <c r="G3450" s="2" t="s">
        <v>26</v>
      </c>
      <c r="H3450" s="3">
        <v>40848</v>
      </c>
      <c r="I3450" s="2">
        <v>2011</v>
      </c>
      <c r="J3450" s="2">
        <v>2013</v>
      </c>
      <c r="K3450" s="3">
        <v>43677</v>
      </c>
      <c r="L3450" s="2">
        <v>0</v>
      </c>
      <c r="M3450" s="2" t="s">
        <v>28</v>
      </c>
      <c r="N3450" s="2">
        <v>28</v>
      </c>
      <c r="O3450" s="2">
        <v>20.6</v>
      </c>
      <c r="P3450" s="2">
        <v>28.34</v>
      </c>
      <c r="Q3450" s="2">
        <v>83.01</v>
      </c>
      <c r="R3450" s="2">
        <v>187.96</v>
      </c>
      <c r="S3450" s="2">
        <v>187.96</v>
      </c>
      <c r="T3450" s="2">
        <v>23.5</v>
      </c>
      <c r="U3450" s="2">
        <v>38</v>
      </c>
      <c r="V3450" s="2" t="s">
        <v>28</v>
      </c>
      <c r="X3450" s="2"/>
      <c r="Y3450" s="2"/>
    </row>
    <row r="3451" spans="1:26" x14ac:dyDescent="0.25">
      <c r="A3451">
        <v>3450</v>
      </c>
      <c r="B3451" t="s">
        <v>3459</v>
      </c>
      <c r="C3451" s="1">
        <v>8280</v>
      </c>
      <c r="D3451" t="s">
        <v>23</v>
      </c>
      <c r="E3451" s="2" t="s">
        <v>772</v>
      </c>
      <c r="F3451" s="2" t="s">
        <v>34</v>
      </c>
      <c r="G3451" s="2" t="s">
        <v>30</v>
      </c>
      <c r="H3451" s="3">
        <v>17107</v>
      </c>
      <c r="I3451" s="2">
        <v>1946</v>
      </c>
      <c r="J3451" s="2">
        <v>1950</v>
      </c>
      <c r="K3451" s="3">
        <v>37054</v>
      </c>
      <c r="L3451" s="2">
        <v>1</v>
      </c>
      <c r="M3451" s="2" t="s">
        <v>27</v>
      </c>
      <c r="N3451" s="2">
        <v>78</v>
      </c>
      <c r="O3451" s="2">
        <v>24.17</v>
      </c>
      <c r="P3451" s="2">
        <v>78.78</v>
      </c>
      <c r="Q3451" s="2">
        <v>86.18</v>
      </c>
      <c r="R3451" s="2">
        <v>187.96</v>
      </c>
      <c r="S3451" s="2">
        <v>187.96</v>
      </c>
      <c r="T3451" s="2">
        <v>24.39</v>
      </c>
      <c r="U3451" s="2">
        <v>231</v>
      </c>
      <c r="V3451" s="2" t="s">
        <v>28</v>
      </c>
      <c r="W3451" s="2" t="s">
        <v>4384</v>
      </c>
      <c r="X3451" s="2" t="s">
        <v>4788</v>
      </c>
      <c r="Y3451" s="2" t="s">
        <v>4386</v>
      </c>
      <c r="Z3451" s="2" t="s">
        <v>4896</v>
      </c>
    </row>
    <row r="3452" spans="1:26" x14ac:dyDescent="0.25">
      <c r="A3452">
        <v>3451</v>
      </c>
      <c r="B3452" t="s">
        <v>3460</v>
      </c>
      <c r="C3452" s="1">
        <v>8130</v>
      </c>
      <c r="D3452" t="s">
        <v>23</v>
      </c>
      <c r="E3452" s="2" t="s">
        <v>1363</v>
      </c>
      <c r="F3452" s="2" t="s">
        <v>34</v>
      </c>
      <c r="G3452" s="2" t="s">
        <v>30</v>
      </c>
      <c r="H3452" s="3">
        <v>17107</v>
      </c>
      <c r="I3452" s="2">
        <v>1946</v>
      </c>
      <c r="J3452" s="2">
        <v>1954</v>
      </c>
      <c r="K3452" s="3">
        <v>37068</v>
      </c>
      <c r="L3452" s="2">
        <v>1</v>
      </c>
      <c r="M3452" s="2" t="s">
        <v>27</v>
      </c>
      <c r="N3452" s="2">
        <v>79</v>
      </c>
      <c r="O3452" s="2">
        <v>24.58</v>
      </c>
      <c r="P3452" s="2">
        <v>79.23</v>
      </c>
      <c r="Q3452" s="2">
        <v>81.19</v>
      </c>
      <c r="R3452" s="2">
        <v>187.96</v>
      </c>
      <c r="S3452" s="2">
        <v>187.96</v>
      </c>
      <c r="T3452" s="2">
        <v>22.98</v>
      </c>
      <c r="U3452" s="2">
        <v>482</v>
      </c>
      <c r="V3452" s="2" t="s">
        <v>28</v>
      </c>
      <c r="X3452" s="2" t="s">
        <v>4395</v>
      </c>
      <c r="Y3452" s="2" t="s">
        <v>4421</v>
      </c>
      <c r="Z3452" s="2" t="s">
        <v>4435</v>
      </c>
    </row>
    <row r="3453" spans="1:26" x14ac:dyDescent="0.25">
      <c r="A3453">
        <v>3452</v>
      </c>
      <c r="B3453" t="s">
        <v>3461</v>
      </c>
      <c r="C3453" s="1">
        <v>8562</v>
      </c>
      <c r="D3453" t="s">
        <v>23</v>
      </c>
      <c r="E3453" s="2" t="s">
        <v>772</v>
      </c>
      <c r="F3453" s="2" t="s">
        <v>34</v>
      </c>
      <c r="G3453" s="2" t="s">
        <v>26</v>
      </c>
      <c r="H3453" s="3">
        <v>17838</v>
      </c>
      <c r="I3453" s="2">
        <v>1948</v>
      </c>
      <c r="J3453" s="2">
        <v>1950</v>
      </c>
      <c r="K3453" s="3">
        <v>34927</v>
      </c>
      <c r="L3453" s="2">
        <v>1</v>
      </c>
      <c r="M3453" s="2" t="s">
        <v>27</v>
      </c>
      <c r="N3453" s="2">
        <v>72</v>
      </c>
      <c r="O3453" s="2">
        <v>25.4</v>
      </c>
      <c r="P3453" s="2">
        <v>72.180000000000007</v>
      </c>
      <c r="Q3453" s="2">
        <v>79.38</v>
      </c>
      <c r="R3453" s="2">
        <v>187.96</v>
      </c>
      <c r="S3453" s="2">
        <v>187.96</v>
      </c>
      <c r="T3453" s="2">
        <v>22.47</v>
      </c>
      <c r="U3453" s="2">
        <v>122</v>
      </c>
      <c r="V3453" s="2" t="s">
        <v>28</v>
      </c>
      <c r="W3453" s="2" t="s">
        <v>4395</v>
      </c>
      <c r="X3453" s="2" t="s">
        <v>4512</v>
      </c>
      <c r="Y3453" s="2" t="s">
        <v>4451</v>
      </c>
      <c r="Z3453" s="2" t="s">
        <v>4435</v>
      </c>
    </row>
    <row r="3454" spans="1:26" x14ac:dyDescent="0.25">
      <c r="A3454">
        <v>3453</v>
      </c>
      <c r="B3454" t="s">
        <v>3462</v>
      </c>
      <c r="C3454" s="1">
        <v>9021</v>
      </c>
      <c r="D3454" t="s">
        <v>23</v>
      </c>
      <c r="E3454" s="2" t="s">
        <v>169</v>
      </c>
      <c r="F3454" s="2" t="s">
        <v>34</v>
      </c>
      <c r="G3454" s="2" t="s">
        <v>30</v>
      </c>
      <c r="H3454" s="3">
        <v>17107</v>
      </c>
      <c r="I3454" s="2">
        <v>1946</v>
      </c>
      <c r="J3454" s="2">
        <v>1947</v>
      </c>
      <c r="K3454" s="3">
        <v>42031</v>
      </c>
      <c r="L3454" s="2">
        <v>1</v>
      </c>
      <c r="M3454" s="2" t="s">
        <v>27</v>
      </c>
      <c r="N3454" s="2">
        <v>90</v>
      </c>
      <c r="O3454" s="2">
        <v>22.14</v>
      </c>
      <c r="P3454" s="2">
        <v>90.38</v>
      </c>
      <c r="Q3454" s="2">
        <v>88</v>
      </c>
      <c r="R3454" s="2">
        <v>187.96</v>
      </c>
      <c r="S3454" s="2">
        <v>187.96</v>
      </c>
      <c r="T3454" s="2">
        <v>24.91</v>
      </c>
      <c r="U3454" s="2">
        <v>43</v>
      </c>
      <c r="V3454" s="2" t="s">
        <v>28</v>
      </c>
      <c r="W3454" s="2" t="s">
        <v>4650</v>
      </c>
      <c r="X3454" s="2" t="s">
        <v>4735</v>
      </c>
      <c r="Y3454" s="2" t="s">
        <v>4617</v>
      </c>
      <c r="Z3454" s="2" t="s">
        <v>4901</v>
      </c>
    </row>
    <row r="3455" spans="1:26" x14ac:dyDescent="0.25">
      <c r="A3455">
        <v>3454</v>
      </c>
      <c r="B3455" t="s">
        <v>3463</v>
      </c>
      <c r="C3455" s="1">
        <v>8710</v>
      </c>
      <c r="D3455" t="s">
        <v>23</v>
      </c>
      <c r="E3455" s="2" t="s">
        <v>169</v>
      </c>
      <c r="F3455" s="2" t="s">
        <v>34</v>
      </c>
      <c r="G3455" s="2" t="s">
        <v>30</v>
      </c>
      <c r="H3455" s="3">
        <v>17107</v>
      </c>
      <c r="I3455" s="2">
        <v>1946</v>
      </c>
      <c r="J3455" s="2">
        <v>1947</v>
      </c>
      <c r="K3455" s="3">
        <v>40155</v>
      </c>
      <c r="L3455" s="2">
        <v>1</v>
      </c>
      <c r="M3455" s="2" t="s">
        <v>27</v>
      </c>
      <c r="N3455" s="2">
        <v>86</v>
      </c>
      <c r="O3455" s="2">
        <v>22.99</v>
      </c>
      <c r="P3455" s="2">
        <v>86.09</v>
      </c>
      <c r="Q3455" s="2">
        <v>74.84</v>
      </c>
      <c r="R3455" s="2">
        <v>187.96</v>
      </c>
      <c r="S3455" s="2">
        <v>187.96</v>
      </c>
      <c r="T3455" s="2">
        <v>21.18</v>
      </c>
      <c r="U3455" s="2">
        <v>22</v>
      </c>
      <c r="V3455" s="2" t="s">
        <v>28</v>
      </c>
      <c r="W3455" s="2" t="s">
        <v>4399</v>
      </c>
      <c r="X3455" s="2" t="s">
        <v>4603</v>
      </c>
      <c r="Y3455" s="2" t="s">
        <v>4401</v>
      </c>
      <c r="Z3455" s="2" t="s">
        <v>4469</v>
      </c>
    </row>
    <row r="3456" spans="1:26" x14ac:dyDescent="0.25">
      <c r="A3456">
        <v>3455</v>
      </c>
      <c r="B3456" t="s">
        <v>3464</v>
      </c>
      <c r="C3456" s="1">
        <v>21806</v>
      </c>
      <c r="D3456" t="s">
        <v>23</v>
      </c>
      <c r="E3456" s="2" t="s">
        <v>1363</v>
      </c>
      <c r="F3456" s="2" t="s">
        <v>34</v>
      </c>
      <c r="G3456" s="2" t="s">
        <v>26</v>
      </c>
      <c r="H3456" s="3">
        <v>30256</v>
      </c>
      <c r="I3456" s="2">
        <v>1982</v>
      </c>
      <c r="J3456" s="2">
        <v>1983</v>
      </c>
      <c r="K3456" s="3">
        <v>43677</v>
      </c>
      <c r="L3456" s="2">
        <v>0</v>
      </c>
      <c r="M3456" s="2" t="s">
        <v>28</v>
      </c>
      <c r="N3456" s="2">
        <v>59</v>
      </c>
      <c r="O3456" s="2">
        <v>23.13</v>
      </c>
      <c r="P3456" s="2">
        <v>59.88</v>
      </c>
      <c r="Q3456" s="2">
        <v>77.11</v>
      </c>
      <c r="R3456" s="2">
        <v>187.96</v>
      </c>
      <c r="S3456" s="2">
        <v>187.96</v>
      </c>
      <c r="T3456" s="2">
        <v>21.83</v>
      </c>
      <c r="U3456" s="2">
        <v>64</v>
      </c>
      <c r="V3456" s="2" t="s">
        <v>28</v>
      </c>
      <c r="X3456" s="2"/>
      <c r="Y3456" s="2"/>
    </row>
    <row r="3457" spans="1:26" x14ac:dyDescent="0.25">
      <c r="A3457">
        <v>3456</v>
      </c>
      <c r="B3457" t="s">
        <v>3465</v>
      </c>
      <c r="C3457" s="1">
        <v>23094</v>
      </c>
      <c r="D3457" t="s">
        <v>23</v>
      </c>
      <c r="E3457" s="2" t="s">
        <v>1363</v>
      </c>
      <c r="F3457" s="2" t="s">
        <v>34</v>
      </c>
      <c r="G3457" s="2" t="s">
        <v>26</v>
      </c>
      <c r="H3457" s="3">
        <v>32813</v>
      </c>
      <c r="I3457" s="2">
        <v>1989</v>
      </c>
      <c r="J3457" s="2">
        <v>1990</v>
      </c>
      <c r="K3457" s="3">
        <v>43677</v>
      </c>
      <c r="L3457" s="2">
        <v>0</v>
      </c>
      <c r="M3457" s="2" t="s">
        <v>28</v>
      </c>
      <c r="N3457" s="2">
        <v>56</v>
      </c>
      <c r="O3457" s="2">
        <v>26.61</v>
      </c>
      <c r="P3457" s="2">
        <v>56.35</v>
      </c>
      <c r="Q3457" s="2">
        <v>90.72</v>
      </c>
      <c r="R3457" s="2">
        <v>187.96</v>
      </c>
      <c r="S3457" s="2">
        <v>187.96</v>
      </c>
      <c r="T3457" s="2">
        <v>25.68</v>
      </c>
      <c r="U3457" s="2">
        <v>3</v>
      </c>
      <c r="V3457" s="2" t="s">
        <v>28</v>
      </c>
      <c r="X3457" s="2"/>
      <c r="Y3457" s="2"/>
    </row>
    <row r="3458" spans="1:26" x14ac:dyDescent="0.25">
      <c r="A3458">
        <v>3457</v>
      </c>
      <c r="B3458" t="s">
        <v>3466</v>
      </c>
      <c r="C3458" s="1">
        <v>8439</v>
      </c>
      <c r="D3458" t="s">
        <v>23</v>
      </c>
      <c r="E3458" s="2" t="s">
        <v>1363</v>
      </c>
      <c r="F3458" s="2" t="s">
        <v>34</v>
      </c>
      <c r="G3458" s="2" t="s">
        <v>30</v>
      </c>
      <c r="H3458" s="3">
        <v>17838</v>
      </c>
      <c r="I3458" s="2">
        <v>1948</v>
      </c>
      <c r="J3458" s="2">
        <v>1949</v>
      </c>
      <c r="K3458" s="3">
        <v>41660</v>
      </c>
      <c r="L3458" s="2">
        <v>1</v>
      </c>
      <c r="M3458" s="2" t="s">
        <v>27</v>
      </c>
      <c r="N3458" s="2">
        <v>90</v>
      </c>
      <c r="O3458" s="2">
        <v>25.73</v>
      </c>
      <c r="P3458" s="2">
        <v>90.95</v>
      </c>
      <c r="Q3458" s="2">
        <v>86.18</v>
      </c>
      <c r="R3458" s="2">
        <v>187.96</v>
      </c>
      <c r="S3458" s="2">
        <v>187.96</v>
      </c>
      <c r="T3458" s="2">
        <v>24.39</v>
      </c>
      <c r="U3458" s="2">
        <v>4</v>
      </c>
      <c r="V3458" s="2" t="s">
        <v>28</v>
      </c>
      <c r="W3458" s="2" t="s">
        <v>4399</v>
      </c>
      <c r="X3458" s="2" t="s">
        <v>4789</v>
      </c>
      <c r="Y3458" s="2" t="s">
        <v>4401</v>
      </c>
      <c r="Z3458" s="2" t="s">
        <v>4469</v>
      </c>
    </row>
    <row r="3459" spans="1:26" x14ac:dyDescent="0.25">
      <c r="A3459">
        <v>3458</v>
      </c>
      <c r="B3459" t="s">
        <v>3467</v>
      </c>
      <c r="C3459" s="1">
        <v>11675</v>
      </c>
      <c r="D3459" t="s">
        <v>23</v>
      </c>
      <c r="E3459" s="2" t="s">
        <v>1363</v>
      </c>
      <c r="F3459" s="2" t="s">
        <v>34</v>
      </c>
      <c r="G3459" s="2" t="s">
        <v>30</v>
      </c>
      <c r="H3459" s="3">
        <v>20029</v>
      </c>
      <c r="I3459" s="2">
        <v>1954</v>
      </c>
      <c r="J3459" s="2">
        <v>1964</v>
      </c>
      <c r="K3459" s="3">
        <v>43677</v>
      </c>
      <c r="L3459" s="2">
        <v>0</v>
      </c>
      <c r="M3459" s="2" t="s">
        <v>28</v>
      </c>
      <c r="N3459" s="2">
        <v>87</v>
      </c>
      <c r="O3459" s="2">
        <v>22.87</v>
      </c>
      <c r="P3459" s="2">
        <v>87.62</v>
      </c>
      <c r="Q3459" s="2">
        <v>77.11</v>
      </c>
      <c r="R3459" s="2">
        <v>187.96</v>
      </c>
      <c r="S3459" s="2">
        <v>187.96</v>
      </c>
      <c r="T3459" s="2">
        <v>21.83</v>
      </c>
      <c r="U3459" s="2">
        <v>699</v>
      </c>
      <c r="V3459" s="2" t="s">
        <v>28</v>
      </c>
      <c r="X3459" s="2"/>
      <c r="Y3459" s="2"/>
    </row>
    <row r="3460" spans="1:26" x14ac:dyDescent="0.25">
      <c r="A3460">
        <v>3459</v>
      </c>
      <c r="B3460" t="s">
        <v>3468</v>
      </c>
      <c r="C3460" s="1">
        <v>18580</v>
      </c>
      <c r="D3460" t="s">
        <v>23</v>
      </c>
      <c r="E3460" s="2" t="s">
        <v>1363</v>
      </c>
      <c r="F3460" s="2" t="s">
        <v>34</v>
      </c>
      <c r="G3460" s="2" t="s">
        <v>30</v>
      </c>
      <c r="H3460" s="3">
        <v>26969</v>
      </c>
      <c r="I3460" s="2">
        <v>1973</v>
      </c>
      <c r="J3460" s="2">
        <v>1974</v>
      </c>
      <c r="K3460" s="3">
        <v>43677</v>
      </c>
      <c r="L3460" s="2">
        <v>0</v>
      </c>
      <c r="M3460" s="2" t="s">
        <v>28</v>
      </c>
      <c r="N3460" s="2">
        <v>68</v>
      </c>
      <c r="O3460" s="2">
        <v>22.97</v>
      </c>
      <c r="P3460" s="2">
        <v>68.709999999999994</v>
      </c>
      <c r="Q3460" s="2">
        <v>79.38</v>
      </c>
      <c r="R3460" s="2">
        <v>187.96</v>
      </c>
      <c r="S3460" s="2">
        <v>187.96</v>
      </c>
      <c r="T3460" s="2">
        <v>22.47</v>
      </c>
      <c r="U3460" s="2">
        <v>28</v>
      </c>
      <c r="V3460" s="2" t="s">
        <v>28</v>
      </c>
      <c r="X3460" s="2"/>
      <c r="Y3460" s="2"/>
    </row>
    <row r="3461" spans="1:26" x14ac:dyDescent="0.25">
      <c r="A3461">
        <v>3460</v>
      </c>
      <c r="B3461" t="s">
        <v>3188</v>
      </c>
      <c r="C3461" s="1">
        <v>32063</v>
      </c>
      <c r="D3461" t="s">
        <v>23</v>
      </c>
      <c r="E3461" s="2" t="s">
        <v>1363</v>
      </c>
      <c r="F3461" s="2" t="s">
        <v>34</v>
      </c>
      <c r="G3461" s="2" t="s">
        <v>26</v>
      </c>
      <c r="H3461" s="3">
        <v>41579</v>
      </c>
      <c r="I3461" s="2">
        <v>2013</v>
      </c>
      <c r="J3461" s="2">
        <v>2014</v>
      </c>
      <c r="K3461" s="3">
        <v>43677</v>
      </c>
      <c r="L3461" s="2">
        <v>0</v>
      </c>
      <c r="M3461" s="2" t="s">
        <v>28</v>
      </c>
      <c r="N3461" s="2">
        <v>31</v>
      </c>
      <c r="O3461" s="2">
        <v>26.05</v>
      </c>
      <c r="P3461" s="2">
        <v>31.8</v>
      </c>
      <c r="Q3461" s="2">
        <v>90.72</v>
      </c>
      <c r="R3461" s="2">
        <v>187.96</v>
      </c>
      <c r="S3461" s="2">
        <v>187.96</v>
      </c>
      <c r="T3461" s="2">
        <v>25.68</v>
      </c>
      <c r="U3461" s="2">
        <v>2</v>
      </c>
      <c r="V3461" s="2" t="s">
        <v>28</v>
      </c>
      <c r="X3461" s="2"/>
      <c r="Y3461" s="2"/>
    </row>
    <row r="3462" spans="1:26" x14ac:dyDescent="0.25">
      <c r="A3462">
        <v>3461</v>
      </c>
      <c r="B3462" t="s">
        <v>3469</v>
      </c>
      <c r="C3462" s="1">
        <v>7514</v>
      </c>
      <c r="D3462" t="s">
        <v>23</v>
      </c>
      <c r="E3462" s="2" t="s">
        <v>772</v>
      </c>
      <c r="F3462" s="2" t="s">
        <v>34</v>
      </c>
      <c r="G3462" s="2" t="s">
        <v>26</v>
      </c>
      <c r="H3462" s="3">
        <v>17838</v>
      </c>
      <c r="I3462" s="2">
        <v>1948</v>
      </c>
      <c r="J3462" s="2">
        <v>1949</v>
      </c>
      <c r="K3462" s="3">
        <v>35125</v>
      </c>
      <c r="L3462" s="2">
        <v>1</v>
      </c>
      <c r="M3462" s="2" t="s">
        <v>27</v>
      </c>
      <c r="N3462" s="2">
        <v>75</v>
      </c>
      <c r="O3462" s="2">
        <v>28.27</v>
      </c>
      <c r="P3462" s="2">
        <v>75.59</v>
      </c>
      <c r="Q3462" s="2">
        <v>86.18</v>
      </c>
      <c r="R3462" s="2">
        <v>187.96</v>
      </c>
      <c r="S3462" s="2">
        <v>187.96</v>
      </c>
      <c r="T3462" s="2">
        <v>24.39</v>
      </c>
      <c r="U3462" s="2">
        <v>8</v>
      </c>
      <c r="V3462" s="2" t="s">
        <v>28</v>
      </c>
      <c r="W3462" s="2" t="s">
        <v>4399</v>
      </c>
      <c r="X3462" s="2" t="s">
        <v>4395</v>
      </c>
      <c r="Y3462" s="2" t="s">
        <v>4422</v>
      </c>
      <c r="Z3462" s="2" t="s">
        <v>4435</v>
      </c>
    </row>
    <row r="3463" spans="1:26" x14ac:dyDescent="0.25">
      <c r="A3463">
        <v>3462</v>
      </c>
      <c r="B3463" t="s">
        <v>3470</v>
      </c>
      <c r="C3463" s="1">
        <v>32046</v>
      </c>
      <c r="D3463" t="s">
        <v>23</v>
      </c>
      <c r="E3463" s="2" t="s">
        <v>1363</v>
      </c>
      <c r="F3463" s="2" t="s">
        <v>34</v>
      </c>
      <c r="G3463" s="2" t="s">
        <v>26</v>
      </c>
      <c r="H3463" s="3">
        <v>40848</v>
      </c>
      <c r="I3463" s="2">
        <v>2011</v>
      </c>
      <c r="J3463" s="2">
        <v>2012</v>
      </c>
      <c r="K3463" s="3">
        <v>43677</v>
      </c>
      <c r="L3463" s="2">
        <v>0</v>
      </c>
      <c r="M3463" s="2" t="s">
        <v>28</v>
      </c>
      <c r="N3463" s="2">
        <v>31</v>
      </c>
      <c r="O3463" s="2">
        <v>24.1</v>
      </c>
      <c r="P3463" s="2">
        <v>31.84</v>
      </c>
      <c r="Q3463" s="2">
        <v>86.18</v>
      </c>
      <c r="R3463" s="2">
        <v>187.96</v>
      </c>
      <c r="S3463" s="2">
        <v>187.96</v>
      </c>
      <c r="T3463" s="2">
        <v>24.39</v>
      </c>
      <c r="U3463" s="2">
        <v>5</v>
      </c>
      <c r="V3463" s="2" t="s">
        <v>28</v>
      </c>
      <c r="X3463" s="2"/>
      <c r="Y3463" s="2"/>
    </row>
    <row r="3464" spans="1:26" x14ac:dyDescent="0.25">
      <c r="A3464">
        <v>3463</v>
      </c>
      <c r="B3464" t="s">
        <v>3471</v>
      </c>
      <c r="C3464" s="1">
        <v>32349</v>
      </c>
      <c r="D3464" t="s">
        <v>23</v>
      </c>
      <c r="E3464" s="2" t="s">
        <v>1363</v>
      </c>
      <c r="F3464" s="2" t="s">
        <v>34</v>
      </c>
      <c r="G3464" s="2" t="s">
        <v>26</v>
      </c>
      <c r="H3464" s="3">
        <v>40848</v>
      </c>
      <c r="I3464" s="2">
        <v>2011</v>
      </c>
      <c r="J3464" s="2">
        <v>2013</v>
      </c>
      <c r="K3464" s="3">
        <v>43677</v>
      </c>
      <c r="L3464" s="2">
        <v>0</v>
      </c>
      <c r="M3464" s="2" t="s">
        <v>28</v>
      </c>
      <c r="N3464" s="2">
        <v>31</v>
      </c>
      <c r="O3464" s="2">
        <v>23.27</v>
      </c>
      <c r="P3464" s="2">
        <v>31.01</v>
      </c>
      <c r="Q3464" s="2">
        <v>83.91</v>
      </c>
      <c r="R3464" s="2">
        <v>187.96</v>
      </c>
      <c r="S3464" s="2">
        <v>187.96</v>
      </c>
      <c r="T3464" s="2">
        <v>23.75</v>
      </c>
      <c r="U3464" s="2">
        <v>84</v>
      </c>
      <c r="V3464" s="2" t="s">
        <v>28</v>
      </c>
      <c r="X3464" s="2"/>
      <c r="Y3464" s="2"/>
    </row>
    <row r="3465" spans="1:26" x14ac:dyDescent="0.25">
      <c r="A3465">
        <v>3464</v>
      </c>
      <c r="B3465" t="s">
        <v>3472</v>
      </c>
      <c r="C3465" s="1">
        <v>26322</v>
      </c>
      <c r="D3465" t="s">
        <v>23</v>
      </c>
      <c r="E3465" s="2" t="s">
        <v>1363</v>
      </c>
      <c r="F3465" s="2" t="s">
        <v>34</v>
      </c>
      <c r="G3465" s="2" t="s">
        <v>26</v>
      </c>
      <c r="H3465" s="3">
        <v>35370</v>
      </c>
      <c r="I3465" s="2">
        <v>1996</v>
      </c>
      <c r="J3465" s="2">
        <v>1997</v>
      </c>
      <c r="K3465" s="3">
        <v>43677</v>
      </c>
      <c r="L3465" s="2">
        <v>0</v>
      </c>
      <c r="M3465" s="2" t="s">
        <v>28</v>
      </c>
      <c r="N3465" s="2">
        <v>47</v>
      </c>
      <c r="O3465" s="2">
        <v>24.77</v>
      </c>
      <c r="P3465" s="2">
        <v>47.52</v>
      </c>
      <c r="Q3465" s="2">
        <v>94.35</v>
      </c>
      <c r="R3465" s="2">
        <v>187.96</v>
      </c>
      <c r="S3465" s="2">
        <v>187.96</v>
      </c>
      <c r="T3465" s="2">
        <v>26.71</v>
      </c>
      <c r="U3465" s="2">
        <v>8</v>
      </c>
      <c r="V3465" s="2" t="s">
        <v>28</v>
      </c>
      <c r="X3465" s="2"/>
      <c r="Y3465" s="2"/>
    </row>
    <row r="3466" spans="1:26" x14ac:dyDescent="0.25">
      <c r="A3466">
        <v>3465</v>
      </c>
      <c r="B3466" t="s">
        <v>3473</v>
      </c>
      <c r="C3466" s="1">
        <v>19658</v>
      </c>
      <c r="D3466" t="s">
        <v>23</v>
      </c>
      <c r="E3466" s="2" t="s">
        <v>1363</v>
      </c>
      <c r="F3466" s="2" t="s">
        <v>34</v>
      </c>
      <c r="G3466" s="2" t="s">
        <v>26</v>
      </c>
      <c r="H3466" s="3">
        <v>28065</v>
      </c>
      <c r="I3466" s="2">
        <v>1976</v>
      </c>
      <c r="J3466" s="2">
        <v>1980</v>
      </c>
      <c r="K3466" s="3">
        <v>43677</v>
      </c>
      <c r="L3466" s="2">
        <v>0</v>
      </c>
      <c r="M3466" s="2" t="s">
        <v>28</v>
      </c>
      <c r="N3466" s="2">
        <v>65</v>
      </c>
      <c r="O3466" s="2">
        <v>23.02</v>
      </c>
      <c r="P3466" s="2">
        <v>65.760000000000005</v>
      </c>
      <c r="Q3466" s="2">
        <v>77.11</v>
      </c>
      <c r="R3466" s="2">
        <v>187.96</v>
      </c>
      <c r="S3466" s="2">
        <v>187.96</v>
      </c>
      <c r="T3466" s="2">
        <v>21.83</v>
      </c>
      <c r="U3466" s="2">
        <v>78</v>
      </c>
      <c r="V3466" s="2" t="s">
        <v>28</v>
      </c>
      <c r="X3466" s="2"/>
      <c r="Y3466" s="2"/>
    </row>
    <row r="3467" spans="1:26" x14ac:dyDescent="0.25">
      <c r="A3467">
        <v>3466</v>
      </c>
      <c r="B3467" t="s">
        <v>3474</v>
      </c>
      <c r="C3467" s="1">
        <v>9118</v>
      </c>
      <c r="D3467" t="s">
        <v>23</v>
      </c>
      <c r="E3467" s="2" t="s">
        <v>280</v>
      </c>
      <c r="F3467" s="2" t="s">
        <v>25</v>
      </c>
      <c r="G3467" s="2" t="s">
        <v>30</v>
      </c>
      <c r="H3467" s="3">
        <v>17107</v>
      </c>
      <c r="I3467" s="2">
        <v>1946</v>
      </c>
      <c r="J3467" s="2">
        <v>1947</v>
      </c>
      <c r="K3467" s="3">
        <v>42547</v>
      </c>
      <c r="L3467" s="2">
        <v>1</v>
      </c>
      <c r="M3467" s="2" t="s">
        <v>27</v>
      </c>
      <c r="N3467" s="2">
        <v>91</v>
      </c>
      <c r="O3467" s="2">
        <v>21.87</v>
      </c>
      <c r="P3467" s="2">
        <v>91.52</v>
      </c>
      <c r="Q3467" s="2">
        <v>79.38</v>
      </c>
      <c r="R3467" s="2">
        <v>187.96</v>
      </c>
      <c r="S3467" s="2">
        <v>187.96</v>
      </c>
      <c r="T3467" s="2">
        <v>22.47</v>
      </c>
      <c r="U3467" s="2">
        <v>6</v>
      </c>
      <c r="V3467" s="2" t="s">
        <v>28</v>
      </c>
      <c r="W3467" s="2" t="s">
        <v>4399</v>
      </c>
      <c r="X3467" s="2" t="s">
        <v>4789</v>
      </c>
      <c r="Y3467" s="2" t="s">
        <v>4401</v>
      </c>
      <c r="Z3467" s="2" t="s">
        <v>4469</v>
      </c>
    </row>
    <row r="3468" spans="1:26" x14ac:dyDescent="0.25">
      <c r="A3468">
        <v>3467</v>
      </c>
      <c r="B3468" t="s">
        <v>3475</v>
      </c>
      <c r="C3468" s="1">
        <v>21348</v>
      </c>
      <c r="D3468" t="s">
        <v>23</v>
      </c>
      <c r="E3468" s="2" t="s">
        <v>1363</v>
      </c>
      <c r="F3468" s="2" t="s">
        <v>34</v>
      </c>
      <c r="G3468" s="2" t="s">
        <v>26</v>
      </c>
      <c r="H3468" s="3">
        <v>29526</v>
      </c>
      <c r="I3468" s="2">
        <v>1980</v>
      </c>
      <c r="J3468" s="2">
        <v>1992</v>
      </c>
      <c r="K3468" s="3">
        <v>43677</v>
      </c>
      <c r="L3468" s="2">
        <v>0</v>
      </c>
      <c r="M3468" s="2" t="s">
        <v>28</v>
      </c>
      <c r="N3468" s="2">
        <v>61</v>
      </c>
      <c r="O3468" s="2">
        <v>22.39</v>
      </c>
      <c r="P3468" s="2">
        <v>61.13</v>
      </c>
      <c r="Q3468" s="2">
        <v>79.38</v>
      </c>
      <c r="R3468" s="2">
        <v>187.96</v>
      </c>
      <c r="S3468" s="2">
        <v>187.96</v>
      </c>
      <c r="T3468" s="2">
        <v>22.47</v>
      </c>
      <c r="U3468" s="2">
        <v>836</v>
      </c>
      <c r="V3468" s="2" t="s">
        <v>28</v>
      </c>
      <c r="X3468" s="2"/>
      <c r="Y3468" s="2"/>
    </row>
    <row r="3469" spans="1:26" x14ac:dyDescent="0.25">
      <c r="A3469">
        <v>3468</v>
      </c>
      <c r="B3469" t="s">
        <v>3476</v>
      </c>
      <c r="C3469" s="1">
        <v>8352</v>
      </c>
      <c r="D3469" t="s">
        <v>23</v>
      </c>
      <c r="E3469" s="2" t="s">
        <v>169</v>
      </c>
      <c r="F3469" s="2" t="s">
        <v>34</v>
      </c>
      <c r="G3469" s="2" t="s">
        <v>30</v>
      </c>
      <c r="H3469" s="3">
        <v>17107</v>
      </c>
      <c r="I3469" s="2">
        <v>1946</v>
      </c>
      <c r="J3469" s="2">
        <v>1947</v>
      </c>
      <c r="K3469" s="3">
        <v>29760</v>
      </c>
      <c r="L3469" s="2">
        <v>1</v>
      </c>
      <c r="M3469" s="2" t="s">
        <v>27</v>
      </c>
      <c r="N3469" s="2">
        <v>58</v>
      </c>
      <c r="O3469" s="2">
        <v>23.97</v>
      </c>
      <c r="P3469" s="2">
        <v>58.61</v>
      </c>
      <c r="Q3469" s="2">
        <v>88.45</v>
      </c>
      <c r="R3469" s="2">
        <v>187.96</v>
      </c>
      <c r="S3469" s="2">
        <v>187.96</v>
      </c>
      <c r="T3469" s="2">
        <v>25.04</v>
      </c>
      <c r="U3469" s="2">
        <v>4</v>
      </c>
      <c r="V3469" s="2" t="s">
        <v>28</v>
      </c>
      <c r="W3469" s="2" t="s">
        <v>4399</v>
      </c>
      <c r="X3469" s="2" t="s">
        <v>4603</v>
      </c>
      <c r="Y3469" s="2" t="s">
        <v>4401</v>
      </c>
      <c r="Z3469" s="2" t="s">
        <v>4469</v>
      </c>
    </row>
    <row r="3470" spans="1:26" x14ac:dyDescent="0.25">
      <c r="A3470">
        <v>3469</v>
      </c>
      <c r="B3470" t="s">
        <v>3477</v>
      </c>
      <c r="C3470" s="1">
        <v>8458</v>
      </c>
      <c r="D3470" t="s">
        <v>23</v>
      </c>
      <c r="E3470" s="2" t="s">
        <v>1363</v>
      </c>
      <c r="F3470" s="2" t="s">
        <v>34</v>
      </c>
      <c r="G3470" s="2" t="s">
        <v>30</v>
      </c>
      <c r="H3470" s="3">
        <v>17838</v>
      </c>
      <c r="I3470" s="2">
        <v>1948</v>
      </c>
      <c r="J3470" s="2">
        <v>1949</v>
      </c>
      <c r="K3470" s="3">
        <v>38725</v>
      </c>
      <c r="L3470" s="2">
        <v>1</v>
      </c>
      <c r="M3470" s="2" t="s">
        <v>27</v>
      </c>
      <c r="N3470" s="2">
        <v>82</v>
      </c>
      <c r="O3470" s="2">
        <v>25.68</v>
      </c>
      <c r="P3470" s="2">
        <v>82.87</v>
      </c>
      <c r="Q3470" s="2">
        <v>102.06</v>
      </c>
      <c r="R3470" s="2">
        <v>187.96</v>
      </c>
      <c r="S3470" s="2">
        <v>187.96</v>
      </c>
      <c r="T3470" s="2">
        <v>28.89</v>
      </c>
      <c r="U3470" s="2">
        <v>1</v>
      </c>
      <c r="V3470" s="2" t="s">
        <v>28</v>
      </c>
      <c r="W3470" s="2" t="s">
        <v>4399</v>
      </c>
      <c r="X3470" s="2" t="s">
        <v>4603</v>
      </c>
      <c r="Y3470" s="2" t="s">
        <v>4401</v>
      </c>
      <c r="Z3470" s="2" t="s">
        <v>4469</v>
      </c>
    </row>
    <row r="3471" spans="1:26" x14ac:dyDescent="0.25">
      <c r="A3471">
        <v>3470</v>
      </c>
      <c r="B3471" t="s">
        <v>3478</v>
      </c>
      <c r="C3471" s="1">
        <v>24401</v>
      </c>
      <c r="D3471" t="s">
        <v>23</v>
      </c>
      <c r="E3471" s="2" t="s">
        <v>1363</v>
      </c>
      <c r="F3471" s="2" t="s">
        <v>34</v>
      </c>
      <c r="G3471" s="2" t="s">
        <v>26</v>
      </c>
      <c r="H3471" s="3">
        <v>32448</v>
      </c>
      <c r="I3471" s="2">
        <v>1988</v>
      </c>
      <c r="J3471" s="2">
        <v>1991</v>
      </c>
      <c r="K3471" s="3">
        <v>43677</v>
      </c>
      <c r="L3471" s="2">
        <v>0</v>
      </c>
      <c r="M3471" s="2" t="s">
        <v>28</v>
      </c>
      <c r="N3471" s="2">
        <v>52</v>
      </c>
      <c r="O3471" s="2">
        <v>22.03</v>
      </c>
      <c r="P3471" s="2">
        <v>52.77</v>
      </c>
      <c r="Q3471" s="2">
        <v>79.38</v>
      </c>
      <c r="R3471" s="2">
        <v>187.96</v>
      </c>
      <c r="S3471" s="2">
        <v>187.96</v>
      </c>
      <c r="T3471" s="2">
        <v>22.47</v>
      </c>
      <c r="U3471" s="2">
        <v>38</v>
      </c>
      <c r="V3471" s="2" t="s">
        <v>28</v>
      </c>
      <c r="X3471" s="2"/>
      <c r="Y3471" s="2"/>
    </row>
    <row r="3472" spans="1:26" x14ac:dyDescent="0.25">
      <c r="A3472">
        <v>3471</v>
      </c>
      <c r="B3472" t="s">
        <v>3479</v>
      </c>
      <c r="C3472" s="1">
        <v>13718</v>
      </c>
      <c r="D3472" t="s">
        <v>23</v>
      </c>
      <c r="E3472" s="2" t="s">
        <v>1363</v>
      </c>
      <c r="F3472" s="2" t="s">
        <v>34</v>
      </c>
      <c r="G3472" s="2" t="s">
        <v>26</v>
      </c>
      <c r="H3472" s="3">
        <v>22586</v>
      </c>
      <c r="I3472" s="2">
        <v>1961</v>
      </c>
      <c r="J3472" s="2">
        <v>1962</v>
      </c>
      <c r="K3472" s="3">
        <v>43677</v>
      </c>
      <c r="L3472" s="2">
        <v>0</v>
      </c>
      <c r="M3472" s="2" t="s">
        <v>28</v>
      </c>
      <c r="N3472" s="2">
        <v>82</v>
      </c>
      <c r="O3472" s="2">
        <v>24.28</v>
      </c>
      <c r="P3472" s="2">
        <v>82.02</v>
      </c>
      <c r="Q3472" s="2">
        <v>83.91</v>
      </c>
      <c r="R3472" s="2">
        <v>187.96</v>
      </c>
      <c r="S3472" s="2">
        <v>187.96</v>
      </c>
      <c r="T3472" s="2">
        <v>23.75</v>
      </c>
      <c r="U3472" s="2">
        <v>32</v>
      </c>
      <c r="V3472" s="2" t="s">
        <v>28</v>
      </c>
      <c r="X3472" s="2"/>
      <c r="Y3472" s="2"/>
    </row>
    <row r="3473" spans="1:26" x14ac:dyDescent="0.25">
      <c r="A3473">
        <v>3472</v>
      </c>
      <c r="B3473" t="s">
        <v>3480</v>
      </c>
      <c r="C3473" s="1">
        <v>8718</v>
      </c>
      <c r="D3473" t="s">
        <v>23</v>
      </c>
      <c r="E3473" s="2" t="s">
        <v>280</v>
      </c>
      <c r="F3473" s="2" t="s">
        <v>34</v>
      </c>
      <c r="G3473" s="2" t="s">
        <v>30</v>
      </c>
      <c r="H3473" s="3">
        <v>17472</v>
      </c>
      <c r="I3473" s="2">
        <v>1947</v>
      </c>
      <c r="J3473" s="2">
        <v>1950</v>
      </c>
      <c r="K3473" s="3">
        <v>43677</v>
      </c>
      <c r="L3473" s="2">
        <v>0</v>
      </c>
      <c r="M3473" s="2" t="s">
        <v>28</v>
      </c>
      <c r="N3473" s="2">
        <v>95</v>
      </c>
      <c r="O3473" s="2">
        <v>23.97</v>
      </c>
      <c r="P3473" s="2">
        <v>95.71</v>
      </c>
      <c r="Q3473" s="2">
        <v>83.91</v>
      </c>
      <c r="R3473" s="2">
        <v>187.96</v>
      </c>
      <c r="S3473" s="2">
        <v>187.96</v>
      </c>
      <c r="T3473" s="2">
        <v>23.75</v>
      </c>
      <c r="U3473" s="2">
        <v>148</v>
      </c>
      <c r="V3473" s="2" t="s">
        <v>28</v>
      </c>
      <c r="X3473" s="2"/>
      <c r="Y3473" s="2"/>
    </row>
    <row r="3474" spans="1:26" x14ac:dyDescent="0.25">
      <c r="A3474">
        <v>3473</v>
      </c>
      <c r="B3474" t="s">
        <v>3481</v>
      </c>
      <c r="C3474" s="1">
        <v>22464</v>
      </c>
      <c r="D3474" t="s">
        <v>23</v>
      </c>
      <c r="E3474" s="2" t="s">
        <v>1363</v>
      </c>
      <c r="F3474" s="2" t="s">
        <v>34</v>
      </c>
      <c r="G3474" s="2" t="s">
        <v>30</v>
      </c>
      <c r="H3474" s="3">
        <v>30621</v>
      </c>
      <c r="I3474" s="2">
        <v>1983</v>
      </c>
      <c r="J3474" s="2">
        <v>1992</v>
      </c>
      <c r="K3474" s="3">
        <v>43677</v>
      </c>
      <c r="L3474" s="2">
        <v>0</v>
      </c>
      <c r="M3474" s="2" t="s">
        <v>28</v>
      </c>
      <c r="N3474" s="2">
        <v>58</v>
      </c>
      <c r="O3474" s="2">
        <v>22.33</v>
      </c>
      <c r="P3474" s="2">
        <v>58.08</v>
      </c>
      <c r="Q3474" s="2">
        <v>77.11</v>
      </c>
      <c r="R3474" s="2">
        <v>187.96</v>
      </c>
      <c r="S3474" s="2">
        <v>187.96</v>
      </c>
      <c r="T3474" s="2">
        <v>21.83</v>
      </c>
      <c r="U3474" s="2">
        <v>502</v>
      </c>
      <c r="V3474" s="2" t="s">
        <v>28</v>
      </c>
      <c r="X3474" s="2"/>
      <c r="Y3474" s="2"/>
    </row>
    <row r="3475" spans="1:26" x14ac:dyDescent="0.25">
      <c r="A3475">
        <v>3474</v>
      </c>
      <c r="B3475" t="s">
        <v>3482</v>
      </c>
      <c r="C3475" s="1">
        <v>24809</v>
      </c>
      <c r="D3475" t="s">
        <v>23</v>
      </c>
      <c r="E3475" s="2" t="s">
        <v>1363</v>
      </c>
      <c r="F3475" s="2" t="s">
        <v>34</v>
      </c>
      <c r="G3475" s="2" t="s">
        <v>26</v>
      </c>
      <c r="H3475" s="3">
        <v>33543</v>
      </c>
      <c r="I3475" s="2">
        <v>1991</v>
      </c>
      <c r="J3475" s="2">
        <v>1996</v>
      </c>
      <c r="K3475" s="3">
        <v>43677</v>
      </c>
      <c r="L3475" s="2">
        <v>0</v>
      </c>
      <c r="M3475" s="2" t="s">
        <v>28</v>
      </c>
      <c r="N3475" s="2">
        <v>51</v>
      </c>
      <c r="O3475" s="2">
        <v>23.91</v>
      </c>
      <c r="P3475" s="2">
        <v>51.66</v>
      </c>
      <c r="Q3475" s="2">
        <v>77.11</v>
      </c>
      <c r="R3475" s="2">
        <v>187.96</v>
      </c>
      <c r="S3475" s="2">
        <v>187.96</v>
      </c>
      <c r="T3475" s="2">
        <v>21.83</v>
      </c>
      <c r="U3475" s="2">
        <v>168</v>
      </c>
      <c r="V3475" s="2" t="s">
        <v>28</v>
      </c>
      <c r="X3475" s="2"/>
      <c r="Y3475" s="2"/>
    </row>
    <row r="3476" spans="1:26" x14ac:dyDescent="0.25">
      <c r="A3476">
        <v>3475</v>
      </c>
      <c r="B3476" t="s">
        <v>3483</v>
      </c>
      <c r="C3476" s="1">
        <v>18788</v>
      </c>
      <c r="D3476" t="s">
        <v>23</v>
      </c>
      <c r="E3476" s="2" t="s">
        <v>1363</v>
      </c>
      <c r="F3476" s="2" t="s">
        <v>34</v>
      </c>
      <c r="G3476" s="2" t="s">
        <v>26</v>
      </c>
      <c r="H3476" s="3">
        <v>28065</v>
      </c>
      <c r="I3476" s="2">
        <v>1976</v>
      </c>
      <c r="J3476" s="2">
        <v>1982</v>
      </c>
      <c r="K3476" s="3">
        <v>43677</v>
      </c>
      <c r="L3476" s="2">
        <v>0</v>
      </c>
      <c r="M3476" s="2" t="s">
        <v>28</v>
      </c>
      <c r="N3476" s="2">
        <v>68</v>
      </c>
      <c r="O3476" s="2">
        <v>25.4</v>
      </c>
      <c r="P3476" s="2">
        <v>68.14</v>
      </c>
      <c r="Q3476" s="2">
        <v>83.91</v>
      </c>
      <c r="R3476" s="2">
        <v>187.96</v>
      </c>
      <c r="S3476" s="2">
        <v>187.96</v>
      </c>
      <c r="T3476" s="2">
        <v>23.75</v>
      </c>
      <c r="U3476" s="2">
        <v>330</v>
      </c>
      <c r="V3476" s="2" t="s">
        <v>28</v>
      </c>
      <c r="X3476" s="2"/>
      <c r="Y3476" s="2"/>
    </row>
    <row r="3477" spans="1:26" x14ac:dyDescent="0.25">
      <c r="A3477">
        <v>3476</v>
      </c>
      <c r="B3477" t="s">
        <v>3484</v>
      </c>
      <c r="C3477" s="1">
        <v>31433</v>
      </c>
      <c r="D3477" t="s">
        <v>23</v>
      </c>
      <c r="E3477" s="2" t="s">
        <v>1363</v>
      </c>
      <c r="F3477" s="2" t="s">
        <v>34</v>
      </c>
      <c r="G3477" s="2" t="s">
        <v>26</v>
      </c>
      <c r="H3477" s="3">
        <v>39753</v>
      </c>
      <c r="I3477" s="2">
        <v>2008</v>
      </c>
      <c r="J3477" s="2">
        <v>2009</v>
      </c>
      <c r="K3477" s="3">
        <v>43677</v>
      </c>
      <c r="L3477" s="2">
        <v>0</v>
      </c>
      <c r="M3477" s="2" t="s">
        <v>28</v>
      </c>
      <c r="N3477" s="2">
        <v>33</v>
      </c>
      <c r="O3477" s="2">
        <v>22.78</v>
      </c>
      <c r="P3477" s="2">
        <v>33.520000000000003</v>
      </c>
      <c r="Q3477" s="2">
        <v>74.84</v>
      </c>
      <c r="R3477" s="2">
        <v>187.96</v>
      </c>
      <c r="S3477" s="2">
        <v>187.96</v>
      </c>
      <c r="T3477" s="2">
        <v>21.18</v>
      </c>
      <c r="U3477" s="2">
        <v>51</v>
      </c>
      <c r="V3477" s="2" t="s">
        <v>28</v>
      </c>
      <c r="X3477" s="2"/>
      <c r="Y3477" s="2"/>
    </row>
    <row r="3478" spans="1:26" x14ac:dyDescent="0.25">
      <c r="A3478">
        <v>3477</v>
      </c>
      <c r="B3478" t="s">
        <v>3485</v>
      </c>
      <c r="C3478" s="1">
        <v>32304</v>
      </c>
      <c r="D3478" t="s">
        <v>85</v>
      </c>
      <c r="E3478" s="2" t="s">
        <v>1363</v>
      </c>
      <c r="F3478" s="2" t="s">
        <v>34</v>
      </c>
      <c r="G3478" s="2" t="s">
        <v>26</v>
      </c>
      <c r="H3478" s="3">
        <v>40118</v>
      </c>
      <c r="I3478" s="2">
        <v>2009</v>
      </c>
      <c r="J3478" s="2">
        <v>2020</v>
      </c>
      <c r="K3478" s="3">
        <v>43677</v>
      </c>
      <c r="L3478" s="2">
        <v>0</v>
      </c>
      <c r="M3478" s="2" t="s">
        <v>28</v>
      </c>
      <c r="N3478" s="2">
        <v>31</v>
      </c>
      <c r="O3478" s="2">
        <v>21.39</v>
      </c>
      <c r="P3478" s="2">
        <v>31.14</v>
      </c>
      <c r="Q3478" s="2">
        <v>84.37</v>
      </c>
      <c r="R3478" s="2">
        <v>187.96</v>
      </c>
      <c r="S3478" s="2">
        <v>187.96</v>
      </c>
      <c r="T3478" s="2">
        <v>23.88</v>
      </c>
      <c r="U3478" s="2">
        <v>428</v>
      </c>
      <c r="V3478" s="2" t="s">
        <v>28</v>
      </c>
      <c r="X3478" s="2"/>
      <c r="Y3478" s="2"/>
    </row>
    <row r="3479" spans="1:26" x14ac:dyDescent="0.25">
      <c r="A3479">
        <v>3478</v>
      </c>
      <c r="B3479" t="s">
        <v>3486</v>
      </c>
      <c r="C3479" s="1">
        <v>34028</v>
      </c>
      <c r="D3479" t="s">
        <v>23</v>
      </c>
      <c r="E3479" s="2" t="s">
        <v>1363</v>
      </c>
      <c r="F3479" s="2" t="s">
        <v>34</v>
      </c>
      <c r="G3479" s="2" t="s">
        <v>26</v>
      </c>
      <c r="H3479" s="3">
        <v>41214</v>
      </c>
      <c r="I3479" s="2">
        <v>2012</v>
      </c>
      <c r="J3479" s="2">
        <v>2018</v>
      </c>
      <c r="K3479" s="3">
        <v>43677</v>
      </c>
      <c r="L3479" s="2">
        <v>0</v>
      </c>
      <c r="M3479" s="2" t="s">
        <v>28</v>
      </c>
      <c r="N3479" s="2">
        <v>26</v>
      </c>
      <c r="O3479" s="2">
        <v>19.670000000000002</v>
      </c>
      <c r="P3479" s="2">
        <v>26.42</v>
      </c>
      <c r="Q3479" s="2">
        <v>85.73</v>
      </c>
      <c r="R3479" s="2">
        <v>187.96</v>
      </c>
      <c r="S3479" s="2">
        <v>187.96</v>
      </c>
      <c r="T3479" s="2">
        <v>24.27</v>
      </c>
      <c r="U3479" s="2">
        <v>88</v>
      </c>
      <c r="V3479" s="2" t="s">
        <v>28</v>
      </c>
      <c r="X3479" s="2"/>
      <c r="Y3479" s="2"/>
    </row>
    <row r="3480" spans="1:26" x14ac:dyDescent="0.25">
      <c r="A3480">
        <v>3479</v>
      </c>
      <c r="B3480" t="s">
        <v>3487</v>
      </c>
      <c r="C3480" s="1">
        <v>28383</v>
      </c>
      <c r="D3480" t="s">
        <v>23</v>
      </c>
      <c r="E3480" s="2" t="s">
        <v>1363</v>
      </c>
      <c r="F3480" s="2" t="s">
        <v>34</v>
      </c>
      <c r="G3480" s="2" t="s">
        <v>26</v>
      </c>
      <c r="H3480" s="3">
        <v>36465</v>
      </c>
      <c r="I3480" s="2">
        <v>1999</v>
      </c>
      <c r="J3480" s="2">
        <v>2018</v>
      </c>
      <c r="K3480" s="3">
        <v>43677</v>
      </c>
      <c r="L3480" s="2">
        <v>0</v>
      </c>
      <c r="M3480" s="2" t="s">
        <v>28</v>
      </c>
      <c r="N3480" s="2">
        <v>41</v>
      </c>
      <c r="O3480" s="2">
        <v>22.13</v>
      </c>
      <c r="P3480" s="2">
        <v>41.87</v>
      </c>
      <c r="Q3480" s="2">
        <v>83.91</v>
      </c>
      <c r="R3480" s="2">
        <v>187.96</v>
      </c>
      <c r="S3480" s="2">
        <v>187.96</v>
      </c>
      <c r="T3480" s="2">
        <v>23.75</v>
      </c>
      <c r="U3480" s="2">
        <v>1199</v>
      </c>
      <c r="V3480" s="2" t="s">
        <v>28</v>
      </c>
      <c r="X3480" s="2"/>
      <c r="Y3480" s="2"/>
    </row>
    <row r="3481" spans="1:26" x14ac:dyDescent="0.25">
      <c r="A3481">
        <v>3480</v>
      </c>
      <c r="B3481" t="s">
        <v>3488</v>
      </c>
      <c r="C3481" s="1">
        <v>14551</v>
      </c>
      <c r="D3481" t="s">
        <v>23</v>
      </c>
      <c r="E3481" s="2" t="s">
        <v>772</v>
      </c>
      <c r="F3481" s="2" t="s">
        <v>34</v>
      </c>
      <c r="G3481" s="2" t="s">
        <v>26</v>
      </c>
      <c r="H3481" s="3">
        <v>23316</v>
      </c>
      <c r="I3481" s="2">
        <v>1963</v>
      </c>
      <c r="J3481" s="2">
        <v>1968</v>
      </c>
      <c r="K3481" s="3">
        <v>43677</v>
      </c>
      <c r="L3481" s="2">
        <v>0</v>
      </c>
      <c r="M3481" s="2" t="s">
        <v>28</v>
      </c>
      <c r="N3481" s="2">
        <v>79</v>
      </c>
      <c r="O3481" s="2">
        <v>24</v>
      </c>
      <c r="P3481" s="2">
        <v>79.739999999999995</v>
      </c>
      <c r="Q3481" s="2">
        <v>77.11</v>
      </c>
      <c r="R3481" s="2">
        <v>187.96</v>
      </c>
      <c r="S3481" s="2">
        <v>187.96</v>
      </c>
      <c r="T3481" s="2">
        <v>21.83</v>
      </c>
      <c r="U3481" s="2">
        <v>218</v>
      </c>
      <c r="V3481" s="2" t="s">
        <v>28</v>
      </c>
      <c r="X3481" s="2"/>
      <c r="Y3481" s="2"/>
    </row>
    <row r="3482" spans="1:26" x14ac:dyDescent="0.25">
      <c r="A3482">
        <v>3481</v>
      </c>
      <c r="B3482" t="s">
        <v>3489</v>
      </c>
      <c r="C3482" s="1">
        <v>17500</v>
      </c>
      <c r="D3482" t="s">
        <v>23</v>
      </c>
      <c r="E3482" s="2" t="s">
        <v>1363</v>
      </c>
      <c r="F3482" s="2" t="s">
        <v>34</v>
      </c>
      <c r="G3482" s="2" t="s">
        <v>26</v>
      </c>
      <c r="H3482" s="3">
        <v>27334</v>
      </c>
      <c r="I3482" s="2">
        <v>1974</v>
      </c>
      <c r="J3482" s="2">
        <v>1975</v>
      </c>
      <c r="K3482" s="3">
        <v>43677</v>
      </c>
      <c r="L3482" s="2">
        <v>0</v>
      </c>
      <c r="M3482" s="2" t="s">
        <v>28</v>
      </c>
      <c r="N3482" s="2">
        <v>71</v>
      </c>
      <c r="O3482" s="2">
        <v>26.92</v>
      </c>
      <c r="P3482" s="2">
        <v>71.67</v>
      </c>
      <c r="Q3482" s="2">
        <v>90.72</v>
      </c>
      <c r="R3482" s="2">
        <v>187.96</v>
      </c>
      <c r="S3482" s="2">
        <v>187.96</v>
      </c>
      <c r="T3482" s="2">
        <v>25.68</v>
      </c>
      <c r="U3482" s="2">
        <v>73</v>
      </c>
      <c r="V3482" s="2" t="s">
        <v>28</v>
      </c>
      <c r="X3482" s="2"/>
      <c r="Y3482" s="2"/>
    </row>
    <row r="3483" spans="1:26" x14ac:dyDescent="0.25">
      <c r="A3483">
        <v>3482</v>
      </c>
      <c r="B3483" t="s">
        <v>3490</v>
      </c>
      <c r="C3483" s="1">
        <v>22534</v>
      </c>
      <c r="D3483" t="s">
        <v>23</v>
      </c>
      <c r="E3483" s="2" t="s">
        <v>1363</v>
      </c>
      <c r="F3483" s="2" t="s">
        <v>34</v>
      </c>
      <c r="G3483" s="2" t="s">
        <v>26</v>
      </c>
      <c r="H3483" s="3">
        <v>30621</v>
      </c>
      <c r="I3483" s="2">
        <v>1983</v>
      </c>
      <c r="J3483" s="2">
        <v>1997</v>
      </c>
      <c r="K3483" s="3">
        <v>43677</v>
      </c>
      <c r="L3483" s="2">
        <v>0</v>
      </c>
      <c r="M3483" s="2" t="s">
        <v>28</v>
      </c>
      <c r="N3483" s="2">
        <v>57</v>
      </c>
      <c r="O3483" s="2">
        <v>22.14</v>
      </c>
      <c r="P3483" s="2">
        <v>57.89</v>
      </c>
      <c r="Q3483" s="2">
        <v>79.38</v>
      </c>
      <c r="R3483" s="2">
        <v>187.96</v>
      </c>
      <c r="S3483" s="2">
        <v>187.96</v>
      </c>
      <c r="T3483" s="2">
        <v>22.47</v>
      </c>
      <c r="U3483" s="2">
        <v>951</v>
      </c>
      <c r="V3483" s="2" t="s">
        <v>28</v>
      </c>
      <c r="X3483" s="2"/>
      <c r="Y3483" s="2"/>
    </row>
    <row r="3484" spans="1:26" x14ac:dyDescent="0.25">
      <c r="A3484">
        <v>3483</v>
      </c>
      <c r="B3484" t="s">
        <v>3491</v>
      </c>
      <c r="C3484" s="1">
        <v>22749</v>
      </c>
      <c r="D3484" t="s">
        <v>23</v>
      </c>
      <c r="E3484" s="2" t="s">
        <v>1363</v>
      </c>
      <c r="F3484" s="2" t="s">
        <v>34</v>
      </c>
      <c r="G3484" s="2" t="s">
        <v>26</v>
      </c>
      <c r="H3484" s="3">
        <v>31352</v>
      </c>
      <c r="I3484" s="2">
        <v>1985</v>
      </c>
      <c r="J3484" s="2">
        <v>1994</v>
      </c>
      <c r="K3484" s="3">
        <v>43677</v>
      </c>
      <c r="L3484" s="2">
        <v>0</v>
      </c>
      <c r="M3484" s="2" t="s">
        <v>28</v>
      </c>
      <c r="N3484" s="2">
        <v>57</v>
      </c>
      <c r="O3484" s="2">
        <v>23.55</v>
      </c>
      <c r="P3484" s="2">
        <v>57.3</v>
      </c>
      <c r="Q3484" s="2">
        <v>80.739999999999995</v>
      </c>
      <c r="R3484" s="2">
        <v>187.96</v>
      </c>
      <c r="S3484" s="2">
        <v>187.96</v>
      </c>
      <c r="T3484" s="2">
        <v>22.85</v>
      </c>
      <c r="U3484" s="2">
        <v>112</v>
      </c>
      <c r="V3484" s="2" t="s">
        <v>28</v>
      </c>
      <c r="X3484" s="2"/>
      <c r="Y3484" s="2"/>
    </row>
    <row r="3485" spans="1:26" x14ac:dyDescent="0.25">
      <c r="A3485">
        <v>3484</v>
      </c>
      <c r="B3485" t="s">
        <v>3492</v>
      </c>
      <c r="C3485" s="1">
        <v>6275</v>
      </c>
      <c r="D3485" t="s">
        <v>23</v>
      </c>
      <c r="E3485" s="2" t="s">
        <v>169</v>
      </c>
      <c r="F3485" s="2" t="s">
        <v>34</v>
      </c>
      <c r="G3485" s="2" t="s">
        <v>30</v>
      </c>
      <c r="H3485" s="3">
        <v>17107</v>
      </c>
      <c r="I3485" s="2">
        <v>1946</v>
      </c>
      <c r="J3485" s="2">
        <v>1949</v>
      </c>
      <c r="K3485" s="3">
        <v>34263</v>
      </c>
      <c r="L3485" s="2">
        <v>1</v>
      </c>
      <c r="M3485" s="2" t="s">
        <v>27</v>
      </c>
      <c r="N3485" s="2">
        <v>76</v>
      </c>
      <c r="O3485" s="2">
        <v>29.66</v>
      </c>
      <c r="P3485" s="2">
        <v>76.63</v>
      </c>
      <c r="Q3485" s="2">
        <v>87.09</v>
      </c>
      <c r="R3485" s="2">
        <v>187.96</v>
      </c>
      <c r="S3485" s="2">
        <v>187.96</v>
      </c>
      <c r="T3485" s="2">
        <v>24.65</v>
      </c>
      <c r="U3485" s="2">
        <v>147</v>
      </c>
      <c r="V3485" s="2" t="s">
        <v>28</v>
      </c>
      <c r="W3485" s="2" t="s">
        <v>4384</v>
      </c>
      <c r="X3485" s="2" t="s">
        <v>4411</v>
      </c>
      <c r="Y3485" s="2" t="s">
        <v>4386</v>
      </c>
      <c r="Z3485" s="2" t="s">
        <v>4896</v>
      </c>
    </row>
    <row r="3486" spans="1:26" x14ac:dyDescent="0.25">
      <c r="A3486">
        <v>3485</v>
      </c>
      <c r="B3486" t="s">
        <v>3493</v>
      </c>
      <c r="C3486" s="1">
        <v>27841</v>
      </c>
      <c r="D3486" t="s">
        <v>23</v>
      </c>
      <c r="E3486" s="2" t="s">
        <v>1363</v>
      </c>
      <c r="F3486" s="2" t="s">
        <v>34</v>
      </c>
      <c r="G3486" s="2" t="s">
        <v>26</v>
      </c>
      <c r="H3486" s="3">
        <v>36465</v>
      </c>
      <c r="I3486" s="2">
        <v>1999</v>
      </c>
      <c r="J3486" s="2">
        <v>2000</v>
      </c>
      <c r="K3486" s="3">
        <v>43677</v>
      </c>
      <c r="L3486" s="2">
        <v>0</v>
      </c>
      <c r="M3486" s="2" t="s">
        <v>28</v>
      </c>
      <c r="N3486" s="2">
        <v>43</v>
      </c>
      <c r="O3486" s="2">
        <v>23.61</v>
      </c>
      <c r="P3486" s="2">
        <v>43.36</v>
      </c>
      <c r="Q3486" s="2">
        <v>86.18</v>
      </c>
      <c r="R3486" s="2">
        <v>187.96</v>
      </c>
      <c r="S3486" s="2">
        <v>187.96</v>
      </c>
      <c r="T3486" s="2">
        <v>24.39</v>
      </c>
      <c r="U3486" s="2">
        <v>3</v>
      </c>
      <c r="V3486" s="2" t="s">
        <v>28</v>
      </c>
      <c r="X3486" s="2"/>
      <c r="Y3486" s="2"/>
    </row>
    <row r="3487" spans="1:26" x14ac:dyDescent="0.25">
      <c r="A3487">
        <v>3486</v>
      </c>
      <c r="B3487" t="s">
        <v>3494</v>
      </c>
      <c r="C3487" s="1">
        <v>23035</v>
      </c>
      <c r="D3487" t="s">
        <v>23</v>
      </c>
      <c r="E3487" s="2" t="s">
        <v>1363</v>
      </c>
      <c r="F3487" s="2" t="s">
        <v>34</v>
      </c>
      <c r="G3487" s="2" t="s">
        <v>26</v>
      </c>
      <c r="H3487" s="3">
        <v>32448</v>
      </c>
      <c r="I3487" s="2">
        <v>1988</v>
      </c>
      <c r="J3487" s="2">
        <v>1991</v>
      </c>
      <c r="K3487" s="3">
        <v>43677</v>
      </c>
      <c r="L3487" s="2">
        <v>0</v>
      </c>
      <c r="M3487" s="2" t="s">
        <v>28</v>
      </c>
      <c r="N3487" s="2">
        <v>56</v>
      </c>
      <c r="O3487" s="2">
        <v>25.77</v>
      </c>
      <c r="P3487" s="2">
        <v>56.51</v>
      </c>
      <c r="Q3487" s="2">
        <v>81.650000000000006</v>
      </c>
      <c r="R3487" s="2">
        <v>187.96</v>
      </c>
      <c r="S3487" s="2">
        <v>187.96</v>
      </c>
      <c r="T3487" s="2">
        <v>23.11</v>
      </c>
      <c r="U3487" s="2">
        <v>120</v>
      </c>
      <c r="V3487" s="2" t="s">
        <v>28</v>
      </c>
      <c r="X3487" s="2"/>
      <c r="Y3487" s="2"/>
    </row>
    <row r="3488" spans="1:26" x14ac:dyDescent="0.25">
      <c r="A3488">
        <v>3487</v>
      </c>
      <c r="B3488" t="s">
        <v>3495</v>
      </c>
      <c r="C3488" s="1">
        <v>14660</v>
      </c>
      <c r="D3488" t="s">
        <v>23</v>
      </c>
      <c r="E3488" s="2" t="s">
        <v>1363</v>
      </c>
      <c r="F3488" s="2" t="s">
        <v>34</v>
      </c>
      <c r="G3488" s="2" t="s">
        <v>26</v>
      </c>
      <c r="H3488" s="3">
        <v>22951</v>
      </c>
      <c r="I3488" s="2">
        <v>1962</v>
      </c>
      <c r="J3488" s="2">
        <v>1967</v>
      </c>
      <c r="K3488" s="3">
        <v>41572</v>
      </c>
      <c r="L3488" s="2">
        <v>1</v>
      </c>
      <c r="M3488" s="2" t="s">
        <v>27</v>
      </c>
      <c r="N3488" s="2">
        <v>73</v>
      </c>
      <c r="O3488" s="2">
        <v>22.7</v>
      </c>
      <c r="P3488" s="2">
        <v>73.680000000000007</v>
      </c>
      <c r="Q3488" s="2">
        <v>86.18</v>
      </c>
      <c r="R3488" s="2">
        <v>187.96</v>
      </c>
      <c r="S3488" s="2">
        <v>187.96</v>
      </c>
      <c r="T3488" s="2">
        <v>24.39</v>
      </c>
      <c r="U3488" s="2">
        <v>327</v>
      </c>
      <c r="V3488" s="2" t="s">
        <v>28</v>
      </c>
      <c r="W3488" s="2" t="s">
        <v>4395</v>
      </c>
      <c r="X3488" s="2" t="s">
        <v>4512</v>
      </c>
      <c r="Y3488" s="2" t="s">
        <v>4451</v>
      </c>
      <c r="Z3488" s="2" t="s">
        <v>4435</v>
      </c>
    </row>
    <row r="3489" spans="1:26" x14ac:dyDescent="0.25">
      <c r="A3489">
        <v>3488</v>
      </c>
      <c r="B3489" t="s">
        <v>3496</v>
      </c>
      <c r="C3489" s="1">
        <v>23149</v>
      </c>
      <c r="D3489" t="s">
        <v>23</v>
      </c>
      <c r="E3489" s="2" t="s">
        <v>1363</v>
      </c>
      <c r="F3489" s="2" t="s">
        <v>34</v>
      </c>
      <c r="G3489" s="2" t="s">
        <v>26</v>
      </c>
      <c r="H3489" s="3">
        <v>31352</v>
      </c>
      <c r="I3489" s="2">
        <v>1985</v>
      </c>
      <c r="J3489" s="2">
        <v>1992</v>
      </c>
      <c r="K3489" s="3">
        <v>43677</v>
      </c>
      <c r="L3489" s="2">
        <v>0</v>
      </c>
      <c r="M3489" s="2" t="s">
        <v>28</v>
      </c>
      <c r="N3489" s="2">
        <v>56</v>
      </c>
      <c r="O3489" s="2">
        <v>22.46</v>
      </c>
      <c r="P3489" s="2">
        <v>56.2</v>
      </c>
      <c r="Q3489" s="2">
        <v>83.91</v>
      </c>
      <c r="R3489" s="2">
        <v>187.96</v>
      </c>
      <c r="S3489" s="2">
        <v>187.96</v>
      </c>
      <c r="T3489" s="2">
        <v>23.75</v>
      </c>
      <c r="U3489" s="2">
        <v>396</v>
      </c>
      <c r="V3489" s="2" t="s">
        <v>28</v>
      </c>
      <c r="X3489" s="2"/>
      <c r="Y3489" s="2"/>
    </row>
    <row r="3490" spans="1:26" x14ac:dyDescent="0.25">
      <c r="A3490">
        <v>3489</v>
      </c>
      <c r="B3490" t="s">
        <v>3497</v>
      </c>
      <c r="C3490" s="1">
        <v>30351</v>
      </c>
      <c r="D3490" t="s">
        <v>23</v>
      </c>
      <c r="E3490" s="2" t="s">
        <v>1363</v>
      </c>
      <c r="F3490" s="2" t="s">
        <v>34</v>
      </c>
      <c r="G3490" s="2" t="s">
        <v>26</v>
      </c>
      <c r="H3490" s="3">
        <v>37561</v>
      </c>
      <c r="I3490" s="2">
        <v>2002</v>
      </c>
      <c r="J3490" s="2">
        <v>2007</v>
      </c>
      <c r="K3490" s="3">
        <v>43677</v>
      </c>
      <c r="L3490" s="2">
        <v>0</v>
      </c>
      <c r="M3490" s="2" t="s">
        <v>28</v>
      </c>
      <c r="N3490" s="2">
        <v>36</v>
      </c>
      <c r="O3490" s="2">
        <v>19.739999999999998</v>
      </c>
      <c r="P3490" s="2">
        <v>36.479999999999997</v>
      </c>
      <c r="Q3490" s="2">
        <v>90.72</v>
      </c>
      <c r="R3490" s="2">
        <v>187.96</v>
      </c>
      <c r="S3490" s="2">
        <v>187.96</v>
      </c>
      <c r="T3490" s="2">
        <v>25.68</v>
      </c>
      <c r="U3490" s="2">
        <v>103</v>
      </c>
      <c r="V3490" s="2" t="s">
        <v>28</v>
      </c>
      <c r="X3490" s="2"/>
      <c r="Y3490" s="2"/>
    </row>
    <row r="3491" spans="1:26" x14ac:dyDescent="0.25">
      <c r="A3491">
        <v>3490</v>
      </c>
      <c r="B3491" t="s">
        <v>3498</v>
      </c>
      <c r="C3491" s="1">
        <v>9944</v>
      </c>
      <c r="D3491" t="s">
        <v>23</v>
      </c>
      <c r="E3491" s="2" t="s">
        <v>772</v>
      </c>
      <c r="F3491" s="2" t="s">
        <v>34</v>
      </c>
      <c r="G3491" s="2" t="s">
        <v>30</v>
      </c>
      <c r="H3491" s="3">
        <v>18203</v>
      </c>
      <c r="I3491" s="2">
        <v>1949</v>
      </c>
      <c r="J3491" s="2">
        <v>1955</v>
      </c>
      <c r="K3491" s="3">
        <v>41994</v>
      </c>
      <c r="L3491" s="2">
        <v>1</v>
      </c>
      <c r="M3491" s="2" t="s">
        <v>27</v>
      </c>
      <c r="N3491" s="2">
        <v>87</v>
      </c>
      <c r="O3491" s="2">
        <v>22.61</v>
      </c>
      <c r="P3491" s="2">
        <v>87.75</v>
      </c>
      <c r="Q3491" s="2">
        <v>72.569999999999993</v>
      </c>
      <c r="R3491" s="2">
        <v>187.96</v>
      </c>
      <c r="S3491" s="2">
        <v>187.96</v>
      </c>
      <c r="T3491" s="2">
        <v>20.54</v>
      </c>
      <c r="U3491" s="2">
        <v>370</v>
      </c>
      <c r="V3491" s="2" t="s">
        <v>27</v>
      </c>
      <c r="W3491" s="2" t="s">
        <v>4399</v>
      </c>
      <c r="X3491" s="2" t="s">
        <v>4790</v>
      </c>
      <c r="Y3491" s="2" t="s">
        <v>4401</v>
      </c>
      <c r="Z3491" t="s">
        <v>4897</v>
      </c>
    </row>
    <row r="3492" spans="1:26" x14ac:dyDescent="0.25">
      <c r="A3492">
        <v>3491</v>
      </c>
      <c r="B3492" t="s">
        <v>3499</v>
      </c>
      <c r="C3492" s="1">
        <v>19244</v>
      </c>
      <c r="D3492" t="s">
        <v>23</v>
      </c>
      <c r="E3492" s="2" t="s">
        <v>1363</v>
      </c>
      <c r="F3492" s="2" t="s">
        <v>34</v>
      </c>
      <c r="G3492" s="2" t="s">
        <v>30</v>
      </c>
      <c r="H3492" s="3">
        <v>27334</v>
      </c>
      <c r="I3492" s="2">
        <v>1974</v>
      </c>
      <c r="J3492" s="2">
        <v>1975</v>
      </c>
      <c r="K3492" s="3">
        <v>39761</v>
      </c>
      <c r="L3492" s="2">
        <v>1</v>
      </c>
      <c r="M3492" s="2" t="s">
        <v>27</v>
      </c>
      <c r="N3492" s="2">
        <v>56</v>
      </c>
      <c r="O3492" s="2">
        <v>22.15</v>
      </c>
      <c r="P3492" s="2">
        <v>56.17</v>
      </c>
      <c r="Q3492" s="2">
        <v>74.84</v>
      </c>
      <c r="R3492" s="2">
        <v>187.96</v>
      </c>
      <c r="S3492" s="2">
        <v>187.96</v>
      </c>
      <c r="T3492" s="2">
        <v>21.18</v>
      </c>
      <c r="U3492" s="2">
        <v>5</v>
      </c>
      <c r="V3492" s="2" t="s">
        <v>28</v>
      </c>
      <c r="W3492" s="2" t="s">
        <v>4399</v>
      </c>
      <c r="X3492" s="2" t="s">
        <v>4603</v>
      </c>
      <c r="Y3492" s="2" t="s">
        <v>4401</v>
      </c>
      <c r="Z3492" s="2" t="s">
        <v>4469</v>
      </c>
    </row>
    <row r="3493" spans="1:26" x14ac:dyDescent="0.25">
      <c r="A3493">
        <v>3492</v>
      </c>
      <c r="B3493" t="s">
        <v>3500</v>
      </c>
      <c r="C3493" s="1">
        <v>25853</v>
      </c>
      <c r="D3493" t="s">
        <v>23</v>
      </c>
      <c r="E3493" s="2" t="s">
        <v>1363</v>
      </c>
      <c r="F3493" s="2" t="s">
        <v>34</v>
      </c>
      <c r="G3493" s="2" t="s">
        <v>26</v>
      </c>
      <c r="H3493" s="3">
        <v>34639</v>
      </c>
      <c r="I3493" s="2">
        <v>1994</v>
      </c>
      <c r="J3493" s="2">
        <v>2005</v>
      </c>
      <c r="K3493" s="3">
        <v>43677</v>
      </c>
      <c r="L3493" s="2">
        <v>0</v>
      </c>
      <c r="M3493" s="2" t="s">
        <v>28</v>
      </c>
      <c r="N3493" s="2">
        <v>48</v>
      </c>
      <c r="O3493" s="2">
        <v>24.05</v>
      </c>
      <c r="P3493" s="2">
        <v>48.8</v>
      </c>
      <c r="Q3493" s="2">
        <v>86.18</v>
      </c>
      <c r="R3493" s="2">
        <v>187.96</v>
      </c>
      <c r="S3493" s="2">
        <v>187.96</v>
      </c>
      <c r="T3493" s="2">
        <v>24.39</v>
      </c>
      <c r="U3493" s="2">
        <v>630</v>
      </c>
      <c r="V3493" s="2" t="s">
        <v>28</v>
      </c>
      <c r="X3493" s="2"/>
      <c r="Y3493" s="2"/>
    </row>
    <row r="3494" spans="1:26" x14ac:dyDescent="0.25">
      <c r="A3494">
        <v>3493</v>
      </c>
      <c r="B3494" t="s">
        <v>3501</v>
      </c>
      <c r="C3494" s="1">
        <v>31387</v>
      </c>
      <c r="D3494" t="s">
        <v>23</v>
      </c>
      <c r="E3494" s="2" t="s">
        <v>1363</v>
      </c>
      <c r="F3494" s="2" t="s">
        <v>34</v>
      </c>
      <c r="G3494" s="2" t="s">
        <v>26</v>
      </c>
      <c r="H3494" s="3">
        <v>39387</v>
      </c>
      <c r="I3494" s="2">
        <v>2007</v>
      </c>
      <c r="J3494" s="2">
        <v>2008</v>
      </c>
      <c r="K3494" s="3">
        <v>43677</v>
      </c>
      <c r="L3494" s="2">
        <v>0</v>
      </c>
      <c r="M3494" s="2" t="s">
        <v>28</v>
      </c>
      <c r="N3494" s="2">
        <v>33</v>
      </c>
      <c r="O3494" s="2">
        <v>21.9</v>
      </c>
      <c r="P3494" s="2">
        <v>33.65</v>
      </c>
      <c r="Q3494" s="2">
        <v>88.45</v>
      </c>
      <c r="R3494" s="2">
        <v>187.96</v>
      </c>
      <c r="S3494" s="2">
        <v>187.96</v>
      </c>
      <c r="T3494" s="2">
        <v>25.04</v>
      </c>
      <c r="U3494" s="2">
        <v>18</v>
      </c>
      <c r="V3494" s="2" t="s">
        <v>28</v>
      </c>
      <c r="X3494" s="2"/>
      <c r="Y3494" s="2"/>
    </row>
    <row r="3495" spans="1:26" x14ac:dyDescent="0.25">
      <c r="A3495">
        <v>3494</v>
      </c>
      <c r="B3495" t="s">
        <v>3502</v>
      </c>
      <c r="C3495" s="1">
        <v>23382</v>
      </c>
      <c r="D3495" t="s">
        <v>23</v>
      </c>
      <c r="E3495" s="2" t="s">
        <v>1363</v>
      </c>
      <c r="F3495" s="2" t="s">
        <v>34</v>
      </c>
      <c r="G3495" s="2" t="s">
        <v>26</v>
      </c>
      <c r="H3495" s="3">
        <v>31717</v>
      </c>
      <c r="I3495" s="2">
        <v>1986</v>
      </c>
      <c r="J3495" s="2">
        <v>1989</v>
      </c>
      <c r="K3495" s="3">
        <v>42480</v>
      </c>
      <c r="L3495" s="2">
        <v>1</v>
      </c>
      <c r="M3495" s="2" t="s">
        <v>27</v>
      </c>
      <c r="N3495" s="2">
        <v>52</v>
      </c>
      <c r="O3495" s="2">
        <v>22.82</v>
      </c>
      <c r="P3495" s="2">
        <v>52.29</v>
      </c>
      <c r="Q3495" s="2">
        <v>86.18</v>
      </c>
      <c r="R3495" s="2">
        <v>187.96</v>
      </c>
      <c r="S3495" s="2">
        <v>187.96</v>
      </c>
      <c r="T3495" s="2">
        <v>24.39</v>
      </c>
      <c r="U3495" s="2">
        <v>194</v>
      </c>
      <c r="V3495" s="2" t="s">
        <v>28</v>
      </c>
      <c r="W3495" s="2" t="s">
        <v>4395</v>
      </c>
      <c r="X3495" s="2" t="s">
        <v>4791</v>
      </c>
      <c r="Y3495" s="2" t="s">
        <v>4626</v>
      </c>
      <c r="Z3495" s="2" t="s">
        <v>4435</v>
      </c>
    </row>
    <row r="3496" spans="1:26" x14ac:dyDescent="0.25">
      <c r="A3496">
        <v>3495</v>
      </c>
      <c r="B3496" t="s">
        <v>3503</v>
      </c>
      <c r="C3496" s="1">
        <v>30789</v>
      </c>
      <c r="D3496" t="s">
        <v>23</v>
      </c>
      <c r="E3496" s="2" t="s">
        <v>1363</v>
      </c>
      <c r="F3496" s="2" t="s">
        <v>34</v>
      </c>
      <c r="G3496" s="2" t="s">
        <v>26</v>
      </c>
      <c r="H3496" s="3">
        <v>39387</v>
      </c>
      <c r="I3496" s="2">
        <v>2007</v>
      </c>
      <c r="J3496" s="2">
        <v>2017</v>
      </c>
      <c r="K3496" s="3">
        <v>43677</v>
      </c>
      <c r="L3496" s="2">
        <v>0</v>
      </c>
      <c r="M3496" s="2" t="s">
        <v>28</v>
      </c>
      <c r="N3496" s="2">
        <v>35</v>
      </c>
      <c r="O3496" s="2">
        <v>23.54</v>
      </c>
      <c r="P3496" s="2">
        <v>35.29</v>
      </c>
      <c r="Q3496" s="2">
        <v>79.38</v>
      </c>
      <c r="R3496" s="2">
        <v>187.96</v>
      </c>
      <c r="S3496" s="2">
        <v>187.96</v>
      </c>
      <c r="T3496" s="2">
        <v>22.47</v>
      </c>
      <c r="U3496" s="2">
        <v>496</v>
      </c>
      <c r="V3496" s="2" t="s">
        <v>28</v>
      </c>
      <c r="X3496" s="2"/>
      <c r="Y3496" s="2"/>
    </row>
    <row r="3497" spans="1:26" x14ac:dyDescent="0.25">
      <c r="A3497">
        <v>3496</v>
      </c>
      <c r="B3497" t="s">
        <v>3504</v>
      </c>
      <c r="C3497" s="1">
        <v>33360</v>
      </c>
      <c r="D3497" t="s">
        <v>23</v>
      </c>
      <c r="E3497" s="2" t="s">
        <v>1363</v>
      </c>
      <c r="F3497" s="2" t="s">
        <v>34</v>
      </c>
      <c r="G3497" s="2" t="s">
        <v>26</v>
      </c>
      <c r="H3497" s="3">
        <v>41214</v>
      </c>
      <c r="I3497" s="2">
        <v>2012</v>
      </c>
      <c r="J3497" s="2">
        <v>2014</v>
      </c>
      <c r="K3497" s="3">
        <v>43677</v>
      </c>
      <c r="L3497" s="2">
        <v>0</v>
      </c>
      <c r="M3497" s="2" t="s">
        <v>28</v>
      </c>
      <c r="N3497" s="2">
        <v>28</v>
      </c>
      <c r="O3497" s="2">
        <v>21.5</v>
      </c>
      <c r="P3497" s="2">
        <v>28.25</v>
      </c>
      <c r="Q3497" s="2">
        <v>90.72</v>
      </c>
      <c r="R3497" s="2">
        <v>187.96</v>
      </c>
      <c r="S3497" s="2">
        <v>187.96</v>
      </c>
      <c r="T3497" s="2">
        <v>25.68</v>
      </c>
      <c r="U3497" s="2">
        <v>29</v>
      </c>
      <c r="V3497" s="2" t="s">
        <v>28</v>
      </c>
      <c r="X3497" s="2"/>
      <c r="Y3497" s="2"/>
    </row>
    <row r="3498" spans="1:26" x14ac:dyDescent="0.25">
      <c r="A3498">
        <v>3497</v>
      </c>
      <c r="B3498" t="s">
        <v>3505</v>
      </c>
      <c r="C3498" s="1">
        <v>15468</v>
      </c>
      <c r="D3498" t="s">
        <v>23</v>
      </c>
      <c r="E3498" s="2" t="s">
        <v>1363</v>
      </c>
      <c r="F3498" s="2" t="s">
        <v>34</v>
      </c>
      <c r="G3498" s="2" t="s">
        <v>30</v>
      </c>
      <c r="H3498" s="3">
        <v>24047</v>
      </c>
      <c r="I3498" s="2">
        <v>1965</v>
      </c>
      <c r="J3498" s="2">
        <v>1977</v>
      </c>
      <c r="K3498" s="3">
        <v>43677</v>
      </c>
      <c r="L3498" s="2">
        <v>0</v>
      </c>
      <c r="M3498" s="2" t="s">
        <v>28</v>
      </c>
      <c r="N3498" s="2">
        <v>77</v>
      </c>
      <c r="O3498" s="2">
        <v>23.49</v>
      </c>
      <c r="P3498" s="2">
        <v>77.23</v>
      </c>
      <c r="Q3498" s="2">
        <v>81.650000000000006</v>
      </c>
      <c r="R3498" s="2">
        <v>187.96</v>
      </c>
      <c r="S3498" s="2">
        <v>187.96</v>
      </c>
      <c r="T3498" s="2">
        <v>23.11</v>
      </c>
      <c r="U3498" s="2">
        <v>783</v>
      </c>
      <c r="V3498" s="2" t="s">
        <v>27</v>
      </c>
      <c r="X3498" s="2"/>
      <c r="Y3498" s="2"/>
    </row>
    <row r="3499" spans="1:26" x14ac:dyDescent="0.25">
      <c r="A3499">
        <v>3498</v>
      </c>
      <c r="B3499" t="s">
        <v>3506</v>
      </c>
      <c r="C3499" s="1">
        <v>16922</v>
      </c>
      <c r="D3499" t="s">
        <v>23</v>
      </c>
      <c r="E3499" s="2" t="s">
        <v>1363</v>
      </c>
      <c r="F3499" s="2" t="s">
        <v>34</v>
      </c>
      <c r="G3499" s="2" t="s">
        <v>30</v>
      </c>
      <c r="H3499" s="3">
        <v>24777</v>
      </c>
      <c r="I3499" s="2">
        <v>1967</v>
      </c>
      <c r="J3499" s="2">
        <v>1968</v>
      </c>
      <c r="K3499" s="3">
        <v>43677</v>
      </c>
      <c r="L3499" s="2">
        <v>0</v>
      </c>
      <c r="M3499" s="2" t="s">
        <v>28</v>
      </c>
      <c r="N3499" s="2">
        <v>73</v>
      </c>
      <c r="O3499" s="2">
        <v>21.51</v>
      </c>
      <c r="P3499" s="2">
        <v>73.25</v>
      </c>
      <c r="Q3499" s="2">
        <v>79.38</v>
      </c>
      <c r="R3499" s="2">
        <v>187.96</v>
      </c>
      <c r="S3499" s="2">
        <v>187.96</v>
      </c>
      <c r="T3499" s="2">
        <v>22.47</v>
      </c>
      <c r="U3499" s="2">
        <v>25</v>
      </c>
      <c r="V3499" s="2" t="s">
        <v>28</v>
      </c>
      <c r="X3499" s="2"/>
      <c r="Y3499" s="2"/>
    </row>
    <row r="3500" spans="1:26" x14ac:dyDescent="0.25">
      <c r="A3500">
        <v>3499</v>
      </c>
      <c r="B3500" t="s">
        <v>3507</v>
      </c>
      <c r="C3500" s="1">
        <v>14028</v>
      </c>
      <c r="D3500" t="s">
        <v>23</v>
      </c>
      <c r="E3500" s="2" t="s">
        <v>1363</v>
      </c>
      <c r="F3500" s="2" t="s">
        <v>34</v>
      </c>
      <c r="G3500" s="2" t="s">
        <v>30</v>
      </c>
      <c r="H3500" s="3">
        <v>22221</v>
      </c>
      <c r="I3500" s="2">
        <v>1960</v>
      </c>
      <c r="J3500" s="2">
        <v>1974</v>
      </c>
      <c r="K3500" s="3">
        <v>43677</v>
      </c>
      <c r="L3500" s="2">
        <v>0</v>
      </c>
      <c r="M3500" s="2" t="s">
        <v>28</v>
      </c>
      <c r="N3500" s="2">
        <v>81</v>
      </c>
      <c r="O3500" s="2">
        <v>22.43</v>
      </c>
      <c r="P3500" s="2">
        <v>81.17</v>
      </c>
      <c r="Q3500" s="2">
        <v>79.38</v>
      </c>
      <c r="R3500" s="2">
        <v>187.96</v>
      </c>
      <c r="S3500" s="2">
        <v>187.96</v>
      </c>
      <c r="T3500" s="2">
        <v>22.47</v>
      </c>
      <c r="U3500" s="2">
        <v>932</v>
      </c>
      <c r="V3500" s="2" t="s">
        <v>28</v>
      </c>
      <c r="X3500" s="2"/>
      <c r="Y3500" s="2"/>
    </row>
    <row r="3501" spans="1:26" x14ac:dyDescent="0.25">
      <c r="A3501">
        <v>3500</v>
      </c>
      <c r="B3501" t="s">
        <v>3508</v>
      </c>
      <c r="C3501" s="1">
        <v>17699</v>
      </c>
      <c r="D3501" t="s">
        <v>23</v>
      </c>
      <c r="E3501" s="2" t="s">
        <v>1363</v>
      </c>
      <c r="F3501" s="2" t="s">
        <v>34</v>
      </c>
      <c r="G3501" s="2" t="s">
        <v>30</v>
      </c>
      <c r="H3501" s="3">
        <v>25873</v>
      </c>
      <c r="I3501" s="2">
        <v>1970</v>
      </c>
      <c r="J3501" s="2">
        <v>1971</v>
      </c>
      <c r="K3501" s="3">
        <v>43677</v>
      </c>
      <c r="L3501" s="2">
        <v>0</v>
      </c>
      <c r="M3501" s="2" t="s">
        <v>28</v>
      </c>
      <c r="N3501" s="2">
        <v>71</v>
      </c>
      <c r="O3501" s="2">
        <v>22.38</v>
      </c>
      <c r="P3501" s="2">
        <v>71.12</v>
      </c>
      <c r="Q3501" s="2">
        <v>88.45</v>
      </c>
      <c r="R3501" s="2">
        <v>187.96</v>
      </c>
      <c r="S3501" s="2">
        <v>187.96</v>
      </c>
      <c r="T3501" s="2">
        <v>25.04</v>
      </c>
      <c r="U3501" s="2">
        <v>38</v>
      </c>
      <c r="V3501" s="2" t="s">
        <v>28</v>
      </c>
      <c r="X3501" s="2"/>
      <c r="Y3501" s="2"/>
    </row>
    <row r="3502" spans="1:26" x14ac:dyDescent="0.25">
      <c r="A3502">
        <v>3501</v>
      </c>
      <c r="B3502" t="s">
        <v>3509</v>
      </c>
      <c r="C3502" s="1">
        <v>19533</v>
      </c>
      <c r="D3502" t="s">
        <v>23</v>
      </c>
      <c r="E3502" s="2" t="s">
        <v>1363</v>
      </c>
      <c r="F3502" s="2" t="s">
        <v>34</v>
      </c>
      <c r="G3502" s="2" t="s">
        <v>26</v>
      </c>
      <c r="H3502" s="3">
        <v>27699</v>
      </c>
      <c r="I3502" s="2">
        <v>1975</v>
      </c>
      <c r="J3502" s="2">
        <v>1981</v>
      </c>
      <c r="K3502" s="3">
        <v>43677</v>
      </c>
      <c r="L3502" s="2">
        <v>0</v>
      </c>
      <c r="M3502" s="2" t="s">
        <v>28</v>
      </c>
      <c r="N3502" s="2">
        <v>66</v>
      </c>
      <c r="O3502" s="2">
        <v>22.36</v>
      </c>
      <c r="P3502" s="2">
        <v>66.099999999999994</v>
      </c>
      <c r="Q3502" s="2">
        <v>88.45</v>
      </c>
      <c r="R3502" s="2">
        <v>187.96</v>
      </c>
      <c r="S3502" s="2">
        <v>187.96</v>
      </c>
      <c r="T3502" s="2">
        <v>25.04</v>
      </c>
      <c r="U3502" s="2">
        <v>124</v>
      </c>
      <c r="V3502" s="2" t="s">
        <v>28</v>
      </c>
      <c r="X3502" s="2"/>
      <c r="Y3502" s="2"/>
    </row>
    <row r="3503" spans="1:26" x14ac:dyDescent="0.25">
      <c r="A3503">
        <v>3502</v>
      </c>
      <c r="B3503" t="s">
        <v>3510</v>
      </c>
      <c r="C3503" s="1">
        <v>23788</v>
      </c>
      <c r="D3503" t="s">
        <v>23</v>
      </c>
      <c r="E3503" s="2" t="s">
        <v>1363</v>
      </c>
      <c r="F3503" s="2" t="s">
        <v>34</v>
      </c>
      <c r="G3503" s="2" t="s">
        <v>26</v>
      </c>
      <c r="H3503" s="3">
        <v>32082</v>
      </c>
      <c r="I3503" s="2">
        <v>1987</v>
      </c>
      <c r="J3503" s="2">
        <v>1988</v>
      </c>
      <c r="K3503" s="3">
        <v>43677</v>
      </c>
      <c r="L3503" s="2">
        <v>0</v>
      </c>
      <c r="M3503" s="2" t="s">
        <v>28</v>
      </c>
      <c r="N3503" s="2">
        <v>54</v>
      </c>
      <c r="O3503" s="2">
        <v>22.71</v>
      </c>
      <c r="P3503" s="2">
        <v>54.45</v>
      </c>
      <c r="Q3503" s="2">
        <v>77.11</v>
      </c>
      <c r="R3503" s="2">
        <v>187.96</v>
      </c>
      <c r="S3503" s="2">
        <v>187.96</v>
      </c>
      <c r="T3503" s="2">
        <v>21.83</v>
      </c>
      <c r="U3503" s="2">
        <v>49</v>
      </c>
      <c r="V3503" s="2" t="s">
        <v>28</v>
      </c>
      <c r="X3503" s="2"/>
      <c r="Y3503" s="2"/>
    </row>
    <row r="3504" spans="1:26" x14ac:dyDescent="0.25">
      <c r="A3504">
        <v>3503</v>
      </c>
      <c r="B3504" t="s">
        <v>3511</v>
      </c>
      <c r="C3504" s="1">
        <v>8485</v>
      </c>
      <c r="D3504" t="s">
        <v>23</v>
      </c>
      <c r="E3504" s="2" t="s">
        <v>1363</v>
      </c>
      <c r="F3504" s="2" t="s">
        <v>34</v>
      </c>
      <c r="G3504" s="2" t="s">
        <v>30</v>
      </c>
      <c r="H3504" s="3">
        <v>17838</v>
      </c>
      <c r="I3504" s="2">
        <v>1948</v>
      </c>
      <c r="J3504" s="2">
        <v>1950</v>
      </c>
      <c r="K3504" s="3">
        <v>42296</v>
      </c>
      <c r="L3504" s="2">
        <v>1</v>
      </c>
      <c r="M3504" s="2" t="s">
        <v>27</v>
      </c>
      <c r="N3504" s="2">
        <v>92</v>
      </c>
      <c r="O3504" s="2">
        <v>25.61</v>
      </c>
      <c r="P3504" s="2">
        <v>92.57</v>
      </c>
      <c r="Q3504" s="2">
        <v>74.84</v>
      </c>
      <c r="R3504" s="2">
        <v>187.96</v>
      </c>
      <c r="S3504" s="2">
        <v>187.96</v>
      </c>
      <c r="T3504" s="2">
        <v>21.18</v>
      </c>
      <c r="U3504" s="2">
        <v>59</v>
      </c>
      <c r="V3504" s="2" t="s">
        <v>28</v>
      </c>
      <c r="W3504" s="2" t="s">
        <v>4399</v>
      </c>
      <c r="X3504" s="2" t="s">
        <v>4603</v>
      </c>
      <c r="Y3504" s="2" t="s">
        <v>4401</v>
      </c>
      <c r="Z3504" s="2" t="s">
        <v>4469</v>
      </c>
    </row>
    <row r="3505" spans="1:26" x14ac:dyDescent="0.25">
      <c r="A3505">
        <v>3504</v>
      </c>
      <c r="B3505" t="s">
        <v>3512</v>
      </c>
      <c r="C3505" s="1">
        <v>12131</v>
      </c>
      <c r="D3505" t="s">
        <v>23</v>
      </c>
      <c r="E3505" s="2" t="s">
        <v>772</v>
      </c>
      <c r="F3505" s="2" t="s">
        <v>34</v>
      </c>
      <c r="G3505" s="2" t="s">
        <v>30</v>
      </c>
      <c r="H3505" s="3">
        <v>21125</v>
      </c>
      <c r="I3505" s="2">
        <v>1957</v>
      </c>
      <c r="J3505" s="2">
        <v>1961</v>
      </c>
      <c r="K3505" s="3">
        <v>31185</v>
      </c>
      <c r="L3505" s="2">
        <v>1</v>
      </c>
      <c r="M3505" s="2" t="s">
        <v>27</v>
      </c>
      <c r="N3505" s="2">
        <v>52</v>
      </c>
      <c r="O3505" s="2">
        <v>24.62</v>
      </c>
      <c r="P3505" s="2">
        <v>52.17</v>
      </c>
      <c r="Q3505" s="2">
        <v>83.91</v>
      </c>
      <c r="R3505" s="2">
        <v>187.96</v>
      </c>
      <c r="S3505" s="2">
        <v>187.96</v>
      </c>
      <c r="T3505" s="2">
        <v>23.75</v>
      </c>
      <c r="U3505" s="2">
        <v>268</v>
      </c>
      <c r="V3505" s="2" t="s">
        <v>28</v>
      </c>
      <c r="W3505" s="2" t="s">
        <v>4395</v>
      </c>
      <c r="X3505" s="2" t="s">
        <v>4395</v>
      </c>
      <c r="Y3505" s="2" t="s">
        <v>4421</v>
      </c>
      <c r="Z3505" s="2" t="s">
        <v>4435</v>
      </c>
    </row>
    <row r="3506" spans="1:26" x14ac:dyDescent="0.25">
      <c r="A3506">
        <v>3505</v>
      </c>
      <c r="B3506" t="s">
        <v>3513</v>
      </c>
      <c r="C3506" s="1">
        <v>16959</v>
      </c>
      <c r="D3506" t="s">
        <v>23</v>
      </c>
      <c r="E3506" s="2" t="s">
        <v>1363</v>
      </c>
      <c r="F3506" s="2" t="s">
        <v>34</v>
      </c>
      <c r="G3506" s="2" t="s">
        <v>26</v>
      </c>
      <c r="H3506" s="3">
        <v>28065</v>
      </c>
      <c r="I3506" s="2">
        <v>1976</v>
      </c>
      <c r="J3506" s="2">
        <v>1978</v>
      </c>
      <c r="K3506" s="3">
        <v>43677</v>
      </c>
      <c r="L3506" s="2">
        <v>0</v>
      </c>
      <c r="M3506" s="2" t="s">
        <v>28</v>
      </c>
      <c r="N3506" s="2">
        <v>73</v>
      </c>
      <c r="O3506" s="2">
        <v>30.41</v>
      </c>
      <c r="P3506" s="2">
        <v>73.150000000000006</v>
      </c>
      <c r="Q3506" s="2">
        <v>79.38</v>
      </c>
      <c r="R3506" s="2">
        <v>187.96</v>
      </c>
      <c r="S3506" s="2">
        <v>187.96</v>
      </c>
      <c r="T3506" s="2">
        <v>22.47</v>
      </c>
      <c r="U3506" s="2">
        <v>138</v>
      </c>
      <c r="V3506" s="2" t="s">
        <v>28</v>
      </c>
      <c r="X3506" s="2"/>
      <c r="Y3506" s="2"/>
    </row>
    <row r="3507" spans="1:26" x14ac:dyDescent="0.25">
      <c r="A3507">
        <v>3506</v>
      </c>
      <c r="B3507" t="s">
        <v>3514</v>
      </c>
      <c r="C3507" s="1">
        <v>25682</v>
      </c>
      <c r="D3507" t="s">
        <v>23</v>
      </c>
      <c r="E3507" s="2" t="s">
        <v>1363</v>
      </c>
      <c r="F3507" s="2" t="s">
        <v>34</v>
      </c>
      <c r="G3507" s="2" t="s">
        <v>26</v>
      </c>
      <c r="H3507" s="3">
        <v>33909</v>
      </c>
      <c r="I3507" s="2">
        <v>1992</v>
      </c>
      <c r="J3507" s="2">
        <v>1994</v>
      </c>
      <c r="K3507" s="3">
        <v>43677</v>
      </c>
      <c r="L3507" s="2">
        <v>0</v>
      </c>
      <c r="M3507" s="2" t="s">
        <v>28</v>
      </c>
      <c r="N3507" s="2">
        <v>49</v>
      </c>
      <c r="O3507" s="2">
        <v>22.52</v>
      </c>
      <c r="P3507" s="2">
        <v>49.27</v>
      </c>
      <c r="Q3507" s="2">
        <v>86.18</v>
      </c>
      <c r="R3507" s="2">
        <v>187.96</v>
      </c>
      <c r="S3507" s="2">
        <v>187.96</v>
      </c>
      <c r="T3507" s="2">
        <v>24.39</v>
      </c>
      <c r="U3507" s="2">
        <v>39</v>
      </c>
      <c r="V3507" s="2" t="s">
        <v>28</v>
      </c>
      <c r="X3507" s="2"/>
      <c r="Y3507" s="2"/>
    </row>
    <row r="3508" spans="1:26" x14ac:dyDescent="0.25">
      <c r="A3508">
        <v>3507</v>
      </c>
      <c r="B3508" t="s">
        <v>3515</v>
      </c>
      <c r="C3508" s="1">
        <v>20669</v>
      </c>
      <c r="D3508" t="s">
        <v>23</v>
      </c>
      <c r="E3508" s="2" t="s">
        <v>1363</v>
      </c>
      <c r="F3508" s="2" t="s">
        <v>34</v>
      </c>
      <c r="G3508" s="2" t="s">
        <v>26</v>
      </c>
      <c r="H3508" s="3">
        <v>29160</v>
      </c>
      <c r="I3508" s="2">
        <v>1979</v>
      </c>
      <c r="J3508" s="2">
        <v>1980</v>
      </c>
      <c r="K3508" s="3">
        <v>43677</v>
      </c>
      <c r="L3508" s="2">
        <v>0</v>
      </c>
      <c r="M3508" s="2" t="s">
        <v>28</v>
      </c>
      <c r="N3508" s="2">
        <v>62</v>
      </c>
      <c r="O3508" s="2">
        <v>23.25</v>
      </c>
      <c r="P3508" s="2">
        <v>62.99</v>
      </c>
      <c r="Q3508" s="2">
        <v>81.650000000000006</v>
      </c>
      <c r="R3508" s="2">
        <v>187.96</v>
      </c>
      <c r="S3508" s="2">
        <v>187.96</v>
      </c>
      <c r="T3508" s="2">
        <v>23.11</v>
      </c>
      <c r="U3508" s="2">
        <v>77</v>
      </c>
      <c r="V3508" s="2" t="s">
        <v>28</v>
      </c>
      <c r="X3508" s="2"/>
      <c r="Y3508" s="2"/>
    </row>
    <row r="3509" spans="1:26" x14ac:dyDescent="0.25">
      <c r="A3509">
        <v>3508</v>
      </c>
      <c r="B3509" t="s">
        <v>3516</v>
      </c>
      <c r="C3509" s="1">
        <v>19642</v>
      </c>
      <c r="D3509" t="s">
        <v>23</v>
      </c>
      <c r="E3509" s="2" t="s">
        <v>1363</v>
      </c>
      <c r="F3509" s="2" t="s">
        <v>34</v>
      </c>
      <c r="G3509" s="2" t="s">
        <v>26</v>
      </c>
      <c r="H3509" s="3">
        <v>27699</v>
      </c>
      <c r="I3509" s="2">
        <v>1975</v>
      </c>
      <c r="J3509" s="2">
        <v>1987</v>
      </c>
      <c r="K3509" s="3">
        <v>43677</v>
      </c>
      <c r="L3509" s="2">
        <v>0</v>
      </c>
      <c r="M3509" s="2" t="s">
        <v>28</v>
      </c>
      <c r="N3509" s="2">
        <v>65</v>
      </c>
      <c r="O3509" s="2">
        <v>22.06</v>
      </c>
      <c r="P3509" s="2">
        <v>65.8</v>
      </c>
      <c r="Q3509" s="2">
        <v>79.38</v>
      </c>
      <c r="R3509" s="2">
        <v>187.96</v>
      </c>
      <c r="S3509" s="2">
        <v>187.96</v>
      </c>
      <c r="T3509" s="2">
        <v>22.47</v>
      </c>
      <c r="U3509" s="2">
        <v>825</v>
      </c>
      <c r="V3509" s="2" t="s">
        <v>28</v>
      </c>
      <c r="X3509" s="2"/>
      <c r="Y3509" s="2"/>
    </row>
    <row r="3510" spans="1:26" x14ac:dyDescent="0.25">
      <c r="A3510">
        <v>3509</v>
      </c>
      <c r="B3510" t="s">
        <v>3517</v>
      </c>
      <c r="C3510" s="1">
        <v>29839</v>
      </c>
      <c r="D3510" t="s">
        <v>23</v>
      </c>
      <c r="E3510" s="2" t="s">
        <v>1363</v>
      </c>
      <c r="F3510" s="2" t="s">
        <v>34</v>
      </c>
      <c r="G3510" s="2" t="s">
        <v>26</v>
      </c>
      <c r="H3510" s="3">
        <v>37561</v>
      </c>
      <c r="I3510" s="2">
        <v>2002</v>
      </c>
      <c r="J3510" s="2">
        <v>2003</v>
      </c>
      <c r="K3510" s="3">
        <v>43677</v>
      </c>
      <c r="L3510" s="2">
        <v>0</v>
      </c>
      <c r="M3510" s="2" t="s">
        <v>28</v>
      </c>
      <c r="N3510" s="2">
        <v>37</v>
      </c>
      <c r="O3510" s="2">
        <v>21.14</v>
      </c>
      <c r="P3510" s="2">
        <v>37.89</v>
      </c>
      <c r="Q3510" s="2">
        <v>88.45</v>
      </c>
      <c r="R3510" s="2">
        <v>187.96</v>
      </c>
      <c r="S3510" s="2">
        <v>187.96</v>
      </c>
      <c r="T3510" s="2">
        <v>25.04</v>
      </c>
      <c r="U3510" s="2">
        <v>75</v>
      </c>
      <c r="V3510" s="2" t="s">
        <v>28</v>
      </c>
      <c r="X3510" s="2"/>
      <c r="Y3510" s="2"/>
    </row>
    <row r="3511" spans="1:26" x14ac:dyDescent="0.25">
      <c r="A3511">
        <v>3510</v>
      </c>
      <c r="B3511" t="s">
        <v>3518</v>
      </c>
      <c r="C3511" s="1">
        <v>22535</v>
      </c>
      <c r="D3511" t="s">
        <v>23</v>
      </c>
      <c r="E3511" s="2" t="s">
        <v>1363</v>
      </c>
      <c r="F3511" s="2" t="s">
        <v>34</v>
      </c>
      <c r="G3511" s="2" t="s">
        <v>26</v>
      </c>
      <c r="H3511" s="3">
        <v>30621</v>
      </c>
      <c r="I3511" s="2">
        <v>1983</v>
      </c>
      <c r="J3511" s="2">
        <v>1989</v>
      </c>
      <c r="K3511" s="3">
        <v>43677</v>
      </c>
      <c r="L3511" s="2">
        <v>0</v>
      </c>
      <c r="M3511" s="2" t="s">
        <v>28</v>
      </c>
      <c r="N3511" s="2">
        <v>57</v>
      </c>
      <c r="O3511" s="2">
        <v>22.14</v>
      </c>
      <c r="P3511" s="2">
        <v>57.88</v>
      </c>
      <c r="Q3511" s="2">
        <v>79.38</v>
      </c>
      <c r="R3511" s="2">
        <v>187.96</v>
      </c>
      <c r="S3511" s="2">
        <v>187.96</v>
      </c>
      <c r="T3511" s="2">
        <v>22.47</v>
      </c>
      <c r="U3511" s="2">
        <v>260</v>
      </c>
      <c r="V3511" s="2" t="s">
        <v>28</v>
      </c>
      <c r="X3511" s="2"/>
      <c r="Y3511" s="2"/>
    </row>
    <row r="3512" spans="1:26" x14ac:dyDescent="0.25">
      <c r="A3512">
        <v>3511</v>
      </c>
      <c r="B3512" t="s">
        <v>3519</v>
      </c>
      <c r="C3512" s="1">
        <v>31712</v>
      </c>
      <c r="D3512" t="s">
        <v>85</v>
      </c>
      <c r="E3512" s="2" t="s">
        <v>20</v>
      </c>
      <c r="F3512" s="2" t="s">
        <v>34</v>
      </c>
      <c r="G3512" s="2" t="s">
        <v>26</v>
      </c>
      <c r="H3512" s="3">
        <v>38657</v>
      </c>
      <c r="I3512" s="2">
        <v>2005</v>
      </c>
      <c r="J3512" s="2">
        <v>2020</v>
      </c>
      <c r="K3512" s="3">
        <v>43677</v>
      </c>
      <c r="L3512" s="2">
        <v>0</v>
      </c>
      <c r="M3512" s="2" t="s">
        <v>28</v>
      </c>
      <c r="N3512" s="2">
        <v>32</v>
      </c>
      <c r="O3512" s="2">
        <v>19.010000000000002</v>
      </c>
      <c r="P3512" s="2">
        <v>32.76</v>
      </c>
      <c r="Q3512" s="2">
        <v>79.38</v>
      </c>
      <c r="R3512" s="2">
        <v>187.96</v>
      </c>
      <c r="S3512" s="2">
        <v>187.96</v>
      </c>
      <c r="T3512" s="2">
        <v>22.47</v>
      </c>
      <c r="U3512" s="2">
        <v>621</v>
      </c>
      <c r="V3512" s="2" t="s">
        <v>28</v>
      </c>
      <c r="X3512" s="2"/>
      <c r="Y3512" s="2"/>
    </row>
    <row r="3513" spans="1:26" x14ac:dyDescent="0.25">
      <c r="A3513">
        <v>3512</v>
      </c>
      <c r="B3513" t="s">
        <v>3520</v>
      </c>
      <c r="C3513" s="1">
        <v>24220</v>
      </c>
      <c r="D3513" t="s">
        <v>23</v>
      </c>
      <c r="E3513" s="2" t="s">
        <v>20</v>
      </c>
      <c r="F3513" s="2" t="s">
        <v>34</v>
      </c>
      <c r="G3513" s="2" t="s">
        <v>26</v>
      </c>
      <c r="H3513" s="3">
        <v>32448</v>
      </c>
      <c r="I3513" s="2">
        <v>1988</v>
      </c>
      <c r="J3513" s="2">
        <v>1999</v>
      </c>
      <c r="K3513" s="3">
        <v>43677</v>
      </c>
      <c r="L3513" s="2">
        <v>0</v>
      </c>
      <c r="M3513" s="2" t="s">
        <v>28</v>
      </c>
      <c r="N3513" s="2">
        <v>53</v>
      </c>
      <c r="O3513" s="2">
        <v>22.53</v>
      </c>
      <c r="P3513" s="2">
        <v>53.27</v>
      </c>
      <c r="Q3513" s="2">
        <v>79.38</v>
      </c>
      <c r="R3513" s="2">
        <v>187.96</v>
      </c>
      <c r="S3513" s="2">
        <v>187.96</v>
      </c>
      <c r="T3513" s="2">
        <v>22.47</v>
      </c>
      <c r="U3513" s="2">
        <v>413</v>
      </c>
      <c r="V3513" s="2" t="s">
        <v>28</v>
      </c>
      <c r="X3513" s="2"/>
      <c r="Y3513" s="2"/>
    </row>
    <row r="3514" spans="1:26" x14ac:dyDescent="0.25">
      <c r="A3514">
        <v>3513</v>
      </c>
      <c r="B3514" t="s">
        <v>3521</v>
      </c>
      <c r="C3514" s="1">
        <v>16763</v>
      </c>
      <c r="D3514" t="s">
        <v>23</v>
      </c>
      <c r="E3514" s="2" t="s">
        <v>1363</v>
      </c>
      <c r="F3514" s="2" t="s">
        <v>34</v>
      </c>
      <c r="G3514" s="2" t="s">
        <v>26</v>
      </c>
      <c r="H3514" s="3">
        <v>25873</v>
      </c>
      <c r="I3514" s="2">
        <v>1970</v>
      </c>
      <c r="J3514" s="2">
        <v>1974</v>
      </c>
      <c r="K3514" s="3">
        <v>43677</v>
      </c>
      <c r="L3514" s="2">
        <v>0</v>
      </c>
      <c r="M3514" s="2" t="s">
        <v>28</v>
      </c>
      <c r="N3514" s="2">
        <v>73</v>
      </c>
      <c r="O3514" s="2">
        <v>24.94</v>
      </c>
      <c r="P3514" s="2">
        <v>73.69</v>
      </c>
      <c r="Q3514" s="2">
        <v>82.55</v>
      </c>
      <c r="R3514" s="2">
        <v>187.96</v>
      </c>
      <c r="S3514" s="2">
        <v>187.96</v>
      </c>
      <c r="T3514" s="2">
        <v>23.37</v>
      </c>
      <c r="U3514" s="2">
        <v>68</v>
      </c>
      <c r="V3514" s="2" t="s">
        <v>28</v>
      </c>
      <c r="X3514" s="2"/>
      <c r="Y3514" s="2"/>
    </row>
    <row r="3515" spans="1:26" x14ac:dyDescent="0.25">
      <c r="A3515">
        <v>3514</v>
      </c>
      <c r="B3515" t="s">
        <v>3522</v>
      </c>
      <c r="C3515" s="1">
        <v>22406</v>
      </c>
      <c r="D3515" t="s">
        <v>23</v>
      </c>
      <c r="E3515" s="2" t="s">
        <v>1363</v>
      </c>
      <c r="F3515" s="2" t="s">
        <v>34</v>
      </c>
      <c r="G3515" s="2" t="s">
        <v>26</v>
      </c>
      <c r="H3515" s="3">
        <v>30256</v>
      </c>
      <c r="I3515" s="2">
        <v>1982</v>
      </c>
      <c r="J3515" s="2">
        <v>1984</v>
      </c>
      <c r="K3515" s="3">
        <v>41708</v>
      </c>
      <c r="L3515" s="2">
        <v>1</v>
      </c>
      <c r="M3515" s="2" t="s">
        <v>27</v>
      </c>
      <c r="N3515" s="2">
        <v>52</v>
      </c>
      <c r="O3515" s="2">
        <v>21.49</v>
      </c>
      <c r="P3515" s="2">
        <v>52.85</v>
      </c>
      <c r="Q3515" s="2">
        <v>79.38</v>
      </c>
      <c r="R3515" s="2">
        <v>187.96</v>
      </c>
      <c r="S3515" s="2">
        <v>187.96</v>
      </c>
      <c r="T3515" s="2">
        <v>22.47</v>
      </c>
      <c r="U3515" s="2">
        <v>153</v>
      </c>
      <c r="V3515" s="2" t="s">
        <v>28</v>
      </c>
      <c r="W3515" s="2" t="s">
        <v>4384</v>
      </c>
      <c r="X3515" s="2" t="s">
        <v>4547</v>
      </c>
      <c r="Y3515" s="2" t="s">
        <v>4392</v>
      </c>
      <c r="Z3515" s="2" t="s">
        <v>4896</v>
      </c>
    </row>
    <row r="3516" spans="1:26" x14ac:dyDescent="0.25">
      <c r="A3516">
        <v>3515</v>
      </c>
      <c r="B3516" t="s">
        <v>3523</v>
      </c>
      <c r="C3516" s="1">
        <v>18942</v>
      </c>
      <c r="D3516" t="s">
        <v>23</v>
      </c>
      <c r="E3516" s="2" t="s">
        <v>1363</v>
      </c>
      <c r="F3516" s="2" t="s">
        <v>34</v>
      </c>
      <c r="G3516" s="2" t="s">
        <v>26</v>
      </c>
      <c r="H3516" s="3">
        <v>28065</v>
      </c>
      <c r="I3516" s="2">
        <v>1976</v>
      </c>
      <c r="J3516" s="2">
        <v>1981</v>
      </c>
      <c r="K3516" s="3">
        <v>35399</v>
      </c>
      <c r="L3516" s="2">
        <v>1</v>
      </c>
      <c r="M3516" s="2" t="s">
        <v>27</v>
      </c>
      <c r="N3516" s="2">
        <v>45</v>
      </c>
      <c r="O3516" s="2">
        <v>24.98</v>
      </c>
      <c r="P3516" s="2">
        <v>45.06</v>
      </c>
      <c r="Q3516" s="2">
        <v>83.91</v>
      </c>
      <c r="R3516" s="2">
        <v>187.96</v>
      </c>
      <c r="S3516" s="2">
        <v>187.96</v>
      </c>
      <c r="T3516" s="2">
        <v>23.75</v>
      </c>
      <c r="U3516" s="2">
        <v>288</v>
      </c>
      <c r="V3516" s="2" t="s">
        <v>28</v>
      </c>
      <c r="W3516" s="2" t="s">
        <v>4381</v>
      </c>
      <c r="X3516" s="2" t="s">
        <v>4792</v>
      </c>
      <c r="Y3516" s="2" t="s">
        <v>4793</v>
      </c>
      <c r="Z3516" s="2" t="s">
        <v>4901</v>
      </c>
    </row>
    <row r="3517" spans="1:26" x14ac:dyDescent="0.25">
      <c r="A3517">
        <v>3516</v>
      </c>
      <c r="B3517" t="s">
        <v>3524</v>
      </c>
      <c r="C3517" s="1">
        <v>17684</v>
      </c>
      <c r="D3517" t="s">
        <v>23</v>
      </c>
      <c r="E3517" s="2" t="s">
        <v>1363</v>
      </c>
      <c r="F3517" s="2" t="s">
        <v>34</v>
      </c>
      <c r="G3517" s="2" t="s">
        <v>26</v>
      </c>
      <c r="H3517" s="3">
        <v>26238</v>
      </c>
      <c r="I3517" s="2">
        <v>1971</v>
      </c>
      <c r="J3517" s="2">
        <v>1972</v>
      </c>
      <c r="K3517" s="3">
        <v>43677</v>
      </c>
      <c r="L3517" s="2">
        <v>0</v>
      </c>
      <c r="M3517" s="2" t="s">
        <v>28</v>
      </c>
      <c r="N3517" s="2">
        <v>71</v>
      </c>
      <c r="O3517" s="2">
        <v>23.42</v>
      </c>
      <c r="P3517" s="2">
        <v>71.16</v>
      </c>
      <c r="Q3517" s="2">
        <v>79.38</v>
      </c>
      <c r="R3517" s="2">
        <v>187.96</v>
      </c>
      <c r="S3517" s="2">
        <v>187.96</v>
      </c>
      <c r="T3517" s="2">
        <v>22.47</v>
      </c>
      <c r="U3517" s="2">
        <v>48</v>
      </c>
      <c r="V3517" s="2" t="s">
        <v>28</v>
      </c>
      <c r="X3517" s="2"/>
      <c r="Y3517" s="2"/>
    </row>
    <row r="3518" spans="1:26" x14ac:dyDescent="0.25">
      <c r="A3518">
        <v>3517</v>
      </c>
      <c r="B3518" t="s">
        <v>3525</v>
      </c>
      <c r="C3518" s="1">
        <v>17202</v>
      </c>
      <c r="D3518" t="s">
        <v>23</v>
      </c>
      <c r="E3518" s="2" t="s">
        <v>1363</v>
      </c>
      <c r="F3518" s="2" t="s">
        <v>34</v>
      </c>
      <c r="G3518" s="2" t="s">
        <v>26</v>
      </c>
      <c r="H3518" s="3">
        <v>25508</v>
      </c>
      <c r="I3518" s="2">
        <v>1969</v>
      </c>
      <c r="J3518" s="2">
        <v>1976</v>
      </c>
      <c r="K3518" s="3">
        <v>40578</v>
      </c>
      <c r="L3518" s="2">
        <v>1</v>
      </c>
      <c r="M3518" s="2" t="s">
        <v>27</v>
      </c>
      <c r="N3518" s="2">
        <v>64</v>
      </c>
      <c r="O3518" s="2">
        <v>22.74</v>
      </c>
      <c r="P3518" s="2">
        <v>64</v>
      </c>
      <c r="Q3518" s="2">
        <v>78.92</v>
      </c>
      <c r="R3518" s="2">
        <v>187.96</v>
      </c>
      <c r="S3518" s="2">
        <v>187.96</v>
      </c>
      <c r="T3518" s="2">
        <v>22.34</v>
      </c>
      <c r="U3518" s="2">
        <v>403</v>
      </c>
      <c r="V3518" s="2" t="s">
        <v>28</v>
      </c>
      <c r="W3518" s="2" t="s">
        <v>4395</v>
      </c>
      <c r="X3518" s="2" t="s">
        <v>4794</v>
      </c>
      <c r="Y3518" s="2" t="s">
        <v>4504</v>
      </c>
      <c r="Z3518" s="2" t="s">
        <v>4435</v>
      </c>
    </row>
    <row r="3519" spans="1:26" x14ac:dyDescent="0.25">
      <c r="A3519">
        <v>3518</v>
      </c>
      <c r="B3519" t="s">
        <v>3526</v>
      </c>
      <c r="C3519" s="1">
        <v>18204</v>
      </c>
      <c r="D3519" t="s">
        <v>23</v>
      </c>
      <c r="E3519" s="2" t="s">
        <v>1363</v>
      </c>
      <c r="F3519" s="2" t="s">
        <v>34</v>
      </c>
      <c r="G3519" s="2" t="s">
        <v>30</v>
      </c>
      <c r="H3519" s="3">
        <v>26238</v>
      </c>
      <c r="I3519" s="2">
        <v>1971</v>
      </c>
      <c r="J3519" s="2">
        <v>1978</v>
      </c>
      <c r="K3519" s="3">
        <v>43677</v>
      </c>
      <c r="L3519" s="2">
        <v>0</v>
      </c>
      <c r="M3519" s="2" t="s">
        <v>28</v>
      </c>
      <c r="N3519" s="2">
        <v>69</v>
      </c>
      <c r="O3519" s="2">
        <v>22</v>
      </c>
      <c r="P3519" s="2">
        <v>69.739999999999995</v>
      </c>
      <c r="Q3519" s="2">
        <v>83.91</v>
      </c>
      <c r="R3519" s="2">
        <v>187.96</v>
      </c>
      <c r="S3519" s="2">
        <v>187.96</v>
      </c>
      <c r="T3519" s="2">
        <v>23.75</v>
      </c>
      <c r="U3519" s="2">
        <v>410</v>
      </c>
      <c r="V3519" s="2" t="s">
        <v>27</v>
      </c>
      <c r="X3519" s="2"/>
      <c r="Y3519" s="2"/>
    </row>
    <row r="3520" spans="1:26" x14ac:dyDescent="0.25">
      <c r="A3520">
        <v>3519</v>
      </c>
      <c r="B3520" t="s">
        <v>3527</v>
      </c>
      <c r="C3520" s="1">
        <v>24130</v>
      </c>
      <c r="D3520" t="s">
        <v>23</v>
      </c>
      <c r="E3520" s="2" t="s">
        <v>1363</v>
      </c>
      <c r="F3520" s="2" t="s">
        <v>34</v>
      </c>
      <c r="G3520" s="2" t="s">
        <v>26</v>
      </c>
      <c r="H3520" s="3">
        <v>32813</v>
      </c>
      <c r="I3520" s="2">
        <v>1989</v>
      </c>
      <c r="J3520" s="2">
        <v>2000</v>
      </c>
      <c r="K3520" s="3">
        <v>43677</v>
      </c>
      <c r="L3520" s="2">
        <v>0</v>
      </c>
      <c r="M3520" s="2" t="s">
        <v>28</v>
      </c>
      <c r="N3520" s="2">
        <v>53</v>
      </c>
      <c r="O3520" s="2">
        <v>23.77</v>
      </c>
      <c r="P3520" s="2">
        <v>53.52</v>
      </c>
      <c r="Q3520" s="2">
        <v>81.650000000000006</v>
      </c>
      <c r="R3520" s="2">
        <v>187.96</v>
      </c>
      <c r="S3520" s="2">
        <v>187.96</v>
      </c>
      <c r="T3520" s="2">
        <v>23.11</v>
      </c>
      <c r="U3520" s="2">
        <v>359</v>
      </c>
      <c r="V3520" s="2" t="s">
        <v>28</v>
      </c>
      <c r="X3520" s="2"/>
      <c r="Y3520" s="2"/>
    </row>
    <row r="3521" spans="1:26" x14ac:dyDescent="0.25">
      <c r="A3521">
        <v>3520</v>
      </c>
      <c r="B3521" t="s">
        <v>3528</v>
      </c>
      <c r="C3521" s="1">
        <v>23631</v>
      </c>
      <c r="D3521" t="s">
        <v>23</v>
      </c>
      <c r="E3521" s="2" t="s">
        <v>1363</v>
      </c>
      <c r="F3521" s="2" t="s">
        <v>34</v>
      </c>
      <c r="G3521" s="2" t="s">
        <v>26</v>
      </c>
      <c r="H3521" s="3">
        <v>33178</v>
      </c>
      <c r="I3521" s="2">
        <v>1990</v>
      </c>
      <c r="J3521" s="2">
        <v>1991</v>
      </c>
      <c r="K3521" s="3">
        <v>43677</v>
      </c>
      <c r="L3521" s="2">
        <v>0</v>
      </c>
      <c r="M3521" s="2" t="s">
        <v>28</v>
      </c>
      <c r="N3521" s="2">
        <v>54</v>
      </c>
      <c r="O3521" s="2">
        <v>26.14</v>
      </c>
      <c r="P3521" s="2">
        <v>54.88</v>
      </c>
      <c r="Q3521" s="2">
        <v>81.650000000000006</v>
      </c>
      <c r="R3521" s="2">
        <v>187.96</v>
      </c>
      <c r="S3521" s="2">
        <v>187.96</v>
      </c>
      <c r="T3521" s="2">
        <v>23.11</v>
      </c>
      <c r="U3521" s="2">
        <v>6</v>
      </c>
      <c r="V3521" s="2" t="s">
        <v>28</v>
      </c>
      <c r="X3521" s="2"/>
      <c r="Y3521" s="2"/>
    </row>
    <row r="3522" spans="1:26" x14ac:dyDescent="0.25">
      <c r="A3522">
        <v>3521</v>
      </c>
      <c r="B3522" t="s">
        <v>3529</v>
      </c>
      <c r="C3522" s="1">
        <v>17872</v>
      </c>
      <c r="D3522" t="s">
        <v>23</v>
      </c>
      <c r="E3522" s="2" t="s">
        <v>20</v>
      </c>
      <c r="F3522" s="2" t="s">
        <v>34</v>
      </c>
      <c r="G3522" s="2" t="s">
        <v>26</v>
      </c>
      <c r="H3522" s="3">
        <v>26238</v>
      </c>
      <c r="I3522" s="2">
        <v>1971</v>
      </c>
      <c r="J3522" s="2">
        <v>1972</v>
      </c>
      <c r="K3522" s="3">
        <v>43677</v>
      </c>
      <c r="L3522" s="2">
        <v>0</v>
      </c>
      <c r="M3522" s="2" t="s">
        <v>28</v>
      </c>
      <c r="N3522" s="2">
        <v>70</v>
      </c>
      <c r="O3522" s="2">
        <v>22.9</v>
      </c>
      <c r="P3522" s="2">
        <v>70.650000000000006</v>
      </c>
      <c r="Q3522" s="2">
        <v>86.18</v>
      </c>
      <c r="R3522" s="2">
        <v>187.96</v>
      </c>
      <c r="S3522" s="2">
        <v>187.96</v>
      </c>
      <c r="T3522" s="2">
        <v>24.39</v>
      </c>
      <c r="U3522" s="2">
        <v>69</v>
      </c>
      <c r="V3522" s="2" t="s">
        <v>28</v>
      </c>
      <c r="X3522" s="2"/>
      <c r="Y3522" s="2"/>
    </row>
    <row r="3523" spans="1:26" x14ac:dyDescent="0.25">
      <c r="A3523">
        <v>3522</v>
      </c>
      <c r="B3523" t="s">
        <v>3530</v>
      </c>
      <c r="C3523" s="1">
        <v>9473</v>
      </c>
      <c r="D3523" t="s">
        <v>23</v>
      </c>
      <c r="E3523" s="2" t="s">
        <v>20</v>
      </c>
      <c r="F3523" s="2" t="s">
        <v>34</v>
      </c>
      <c r="G3523" s="2" t="s">
        <v>30</v>
      </c>
      <c r="H3523" s="3">
        <v>17107</v>
      </c>
      <c r="I3523" s="2">
        <v>1946</v>
      </c>
      <c r="J3523" s="2">
        <v>1956</v>
      </c>
      <c r="K3523" s="3">
        <v>31335</v>
      </c>
      <c r="L3523" s="2">
        <v>1</v>
      </c>
      <c r="M3523" s="2" t="s">
        <v>27</v>
      </c>
      <c r="N3523" s="2">
        <v>59</v>
      </c>
      <c r="O3523" s="2">
        <v>20.9</v>
      </c>
      <c r="P3523" s="2">
        <v>59.85</v>
      </c>
      <c r="Q3523" s="2">
        <v>77.11</v>
      </c>
      <c r="R3523" s="2">
        <v>187.96</v>
      </c>
      <c r="S3523" s="2">
        <v>187.96</v>
      </c>
      <c r="T3523" s="2">
        <v>21.83</v>
      </c>
      <c r="U3523" s="2">
        <v>540</v>
      </c>
      <c r="V3523" s="2" t="s">
        <v>28</v>
      </c>
      <c r="W3523" s="2" t="s">
        <v>4395</v>
      </c>
      <c r="X3523" s="2" t="s">
        <v>4795</v>
      </c>
      <c r="Y3523" s="2" t="s">
        <v>4397</v>
      </c>
      <c r="Z3523" s="2" t="s">
        <v>4435</v>
      </c>
    </row>
    <row r="3524" spans="1:26" x14ac:dyDescent="0.25">
      <c r="A3524">
        <v>3523</v>
      </c>
      <c r="B3524" t="s">
        <v>3531</v>
      </c>
      <c r="C3524" s="1">
        <v>25271</v>
      </c>
      <c r="D3524" t="s">
        <v>23</v>
      </c>
      <c r="E3524" s="2" t="s">
        <v>1363</v>
      </c>
      <c r="F3524" s="2" t="s">
        <v>34</v>
      </c>
      <c r="G3524" s="2" t="s">
        <v>26</v>
      </c>
      <c r="H3524" s="3">
        <v>33178</v>
      </c>
      <c r="I3524" s="2">
        <v>1990</v>
      </c>
      <c r="J3524" s="2">
        <v>2001</v>
      </c>
      <c r="K3524" s="3">
        <v>43677</v>
      </c>
      <c r="L3524" s="2">
        <v>0</v>
      </c>
      <c r="M3524" s="2" t="s">
        <v>28</v>
      </c>
      <c r="N3524" s="2">
        <v>50</v>
      </c>
      <c r="O3524" s="2">
        <v>21.65</v>
      </c>
      <c r="P3524" s="2">
        <v>50.39</v>
      </c>
      <c r="Q3524" s="2">
        <v>73.48</v>
      </c>
      <c r="R3524" s="2">
        <v>185.42</v>
      </c>
      <c r="S3524" s="2">
        <v>185.42</v>
      </c>
      <c r="T3524" s="2">
        <v>21.37</v>
      </c>
      <c r="U3524" s="2">
        <v>586</v>
      </c>
      <c r="V3524" s="2" t="s">
        <v>28</v>
      </c>
      <c r="X3524" s="2"/>
      <c r="Y3524" s="2"/>
    </row>
    <row r="3525" spans="1:26" x14ac:dyDescent="0.25">
      <c r="A3525">
        <v>3524</v>
      </c>
      <c r="B3525" t="s">
        <v>3532</v>
      </c>
      <c r="C3525" s="1">
        <v>16969</v>
      </c>
      <c r="D3525" t="s">
        <v>23</v>
      </c>
      <c r="E3525" s="2" t="s">
        <v>1363</v>
      </c>
      <c r="F3525" s="2" t="s">
        <v>34</v>
      </c>
      <c r="G3525" s="2" t="s">
        <v>30</v>
      </c>
      <c r="H3525" s="3">
        <v>25143</v>
      </c>
      <c r="I3525" s="2">
        <v>1968</v>
      </c>
      <c r="J3525" s="2">
        <v>1975</v>
      </c>
      <c r="K3525" s="3">
        <v>43677</v>
      </c>
      <c r="L3525" s="2">
        <v>0</v>
      </c>
      <c r="M3525" s="2" t="s">
        <v>28</v>
      </c>
      <c r="N3525" s="2">
        <v>73</v>
      </c>
      <c r="O3525" s="2">
        <v>22.38</v>
      </c>
      <c r="P3525" s="2">
        <v>73.12</v>
      </c>
      <c r="Q3525" s="2">
        <v>79.38</v>
      </c>
      <c r="R3525" s="2">
        <v>185.42</v>
      </c>
      <c r="S3525" s="2">
        <v>185.42</v>
      </c>
      <c r="T3525" s="2">
        <v>23.09</v>
      </c>
      <c r="U3525" s="2">
        <v>462</v>
      </c>
      <c r="V3525" s="2" t="s">
        <v>28</v>
      </c>
      <c r="X3525" s="2"/>
      <c r="Y3525" s="2"/>
    </row>
    <row r="3526" spans="1:26" x14ac:dyDescent="0.25">
      <c r="A3526">
        <v>3525</v>
      </c>
      <c r="B3526" t="s">
        <v>3533</v>
      </c>
      <c r="C3526" s="1">
        <v>26837</v>
      </c>
      <c r="D3526" t="s">
        <v>23</v>
      </c>
      <c r="E3526" s="2" t="s">
        <v>1363</v>
      </c>
      <c r="F3526" s="2" t="s">
        <v>34</v>
      </c>
      <c r="G3526" s="2" t="s">
        <v>26</v>
      </c>
      <c r="H3526" s="3">
        <v>35004</v>
      </c>
      <c r="I3526" s="2">
        <v>1995</v>
      </c>
      <c r="J3526" s="2">
        <v>2005</v>
      </c>
      <c r="K3526" s="3">
        <v>43677</v>
      </c>
      <c r="L3526" s="2">
        <v>0</v>
      </c>
      <c r="M3526" s="2" t="s">
        <v>28</v>
      </c>
      <c r="N3526" s="2">
        <v>46</v>
      </c>
      <c r="O3526" s="2">
        <v>22.36</v>
      </c>
      <c r="P3526" s="2">
        <v>46.11</v>
      </c>
      <c r="Q3526" s="2">
        <v>83.91</v>
      </c>
      <c r="R3526" s="2">
        <v>185.42</v>
      </c>
      <c r="S3526" s="2">
        <v>185.42</v>
      </c>
      <c r="T3526" s="2">
        <v>24.41</v>
      </c>
      <c r="U3526" s="2">
        <v>307</v>
      </c>
      <c r="V3526" s="2" t="s">
        <v>28</v>
      </c>
      <c r="X3526" s="2"/>
      <c r="Y3526" s="2"/>
    </row>
    <row r="3527" spans="1:26" x14ac:dyDescent="0.25">
      <c r="A3527">
        <v>3526</v>
      </c>
      <c r="B3527" t="s">
        <v>3534</v>
      </c>
      <c r="C3527" s="1">
        <v>17778</v>
      </c>
      <c r="D3527" t="s">
        <v>23</v>
      </c>
      <c r="E3527" s="2" t="s">
        <v>1363</v>
      </c>
      <c r="F3527" s="2" t="s">
        <v>34</v>
      </c>
      <c r="G3527" s="2" t="s">
        <v>26</v>
      </c>
      <c r="H3527" s="3">
        <v>25873</v>
      </c>
      <c r="I3527" s="2">
        <v>1970</v>
      </c>
      <c r="J3527" s="2">
        <v>1984</v>
      </c>
      <c r="K3527" s="3">
        <v>43677</v>
      </c>
      <c r="L3527" s="2">
        <v>0</v>
      </c>
      <c r="M3527" s="2" t="s">
        <v>28</v>
      </c>
      <c r="N3527" s="2">
        <v>70</v>
      </c>
      <c r="O3527" s="2">
        <v>22.16</v>
      </c>
      <c r="P3527" s="2">
        <v>70.91</v>
      </c>
      <c r="Q3527" s="2">
        <v>68.040000000000006</v>
      </c>
      <c r="R3527" s="2">
        <v>185.42</v>
      </c>
      <c r="S3527" s="2">
        <v>185.42</v>
      </c>
      <c r="T3527" s="2">
        <v>19.79</v>
      </c>
      <c r="U3527" s="2">
        <v>876</v>
      </c>
      <c r="V3527" s="2" t="s">
        <v>27</v>
      </c>
      <c r="X3527" s="2"/>
      <c r="Y3527" s="2"/>
    </row>
    <row r="3528" spans="1:26" x14ac:dyDescent="0.25">
      <c r="A3528">
        <v>3527</v>
      </c>
      <c r="B3528" t="s">
        <v>3535</v>
      </c>
      <c r="C3528" s="1">
        <v>19197</v>
      </c>
      <c r="D3528" t="s">
        <v>23</v>
      </c>
      <c r="E3528" s="2" t="s">
        <v>1363</v>
      </c>
      <c r="F3528" s="2" t="s">
        <v>34</v>
      </c>
      <c r="G3528" s="2" t="s">
        <v>26</v>
      </c>
      <c r="H3528" s="3">
        <v>28065</v>
      </c>
      <c r="I3528" s="2">
        <v>1976</v>
      </c>
      <c r="J3528" s="2">
        <v>1978</v>
      </c>
      <c r="K3528" s="3">
        <v>43677</v>
      </c>
      <c r="L3528" s="2">
        <v>0</v>
      </c>
      <c r="M3528" s="2" t="s">
        <v>28</v>
      </c>
      <c r="N3528" s="2">
        <v>67</v>
      </c>
      <c r="O3528" s="2">
        <v>24.28</v>
      </c>
      <c r="P3528" s="2">
        <v>67.02</v>
      </c>
      <c r="Q3528" s="2">
        <v>77.11</v>
      </c>
      <c r="R3528" s="2">
        <v>185.42</v>
      </c>
      <c r="S3528" s="2">
        <v>185.42</v>
      </c>
      <c r="T3528" s="2">
        <v>22.43</v>
      </c>
      <c r="U3528" s="2">
        <v>130</v>
      </c>
      <c r="V3528" s="2" t="s">
        <v>28</v>
      </c>
      <c r="X3528" s="2"/>
      <c r="Y3528" s="2"/>
    </row>
    <row r="3529" spans="1:26" x14ac:dyDescent="0.25">
      <c r="A3529">
        <v>3528</v>
      </c>
      <c r="B3529" t="s">
        <v>3536</v>
      </c>
      <c r="C3529" s="1">
        <v>25518</v>
      </c>
      <c r="D3529" t="s">
        <v>23</v>
      </c>
      <c r="E3529" s="2" t="s">
        <v>1363</v>
      </c>
      <c r="F3529" s="2" t="s">
        <v>34</v>
      </c>
      <c r="G3529" s="2" t="s">
        <v>26</v>
      </c>
      <c r="H3529" s="3">
        <v>36100</v>
      </c>
      <c r="I3529" s="2">
        <v>1998</v>
      </c>
      <c r="J3529" s="2">
        <v>1999</v>
      </c>
      <c r="K3529" s="3">
        <v>43677</v>
      </c>
      <c r="L3529" s="2">
        <v>0</v>
      </c>
      <c r="M3529" s="2" t="s">
        <v>28</v>
      </c>
      <c r="N3529" s="2">
        <v>49</v>
      </c>
      <c r="O3529" s="2">
        <v>28.97</v>
      </c>
      <c r="P3529" s="2">
        <v>49.72</v>
      </c>
      <c r="Q3529" s="2">
        <v>79.38</v>
      </c>
      <c r="R3529" s="2">
        <v>185.42</v>
      </c>
      <c r="S3529" s="2">
        <v>185.42</v>
      </c>
      <c r="T3529" s="2">
        <v>23.09</v>
      </c>
      <c r="U3529" s="2">
        <v>1</v>
      </c>
      <c r="V3529" s="2" t="s">
        <v>28</v>
      </c>
      <c r="X3529" s="2"/>
      <c r="Y3529" s="2"/>
    </row>
    <row r="3530" spans="1:26" x14ac:dyDescent="0.25">
      <c r="A3530">
        <v>3529</v>
      </c>
      <c r="B3530" t="s">
        <v>3537</v>
      </c>
      <c r="C3530" s="1">
        <v>29064</v>
      </c>
      <c r="D3530" t="s">
        <v>23</v>
      </c>
      <c r="E3530" s="2" t="s">
        <v>1363</v>
      </c>
      <c r="F3530" s="2" t="s">
        <v>34</v>
      </c>
      <c r="G3530" s="2" t="s">
        <v>26</v>
      </c>
      <c r="H3530" s="3">
        <v>38292</v>
      </c>
      <c r="I3530" s="2">
        <v>2004</v>
      </c>
      <c r="J3530" s="2">
        <v>2005</v>
      </c>
      <c r="K3530" s="3">
        <v>43677</v>
      </c>
      <c r="L3530" s="2">
        <v>0</v>
      </c>
      <c r="M3530" s="2" t="s">
        <v>28</v>
      </c>
      <c r="N3530" s="2">
        <v>40</v>
      </c>
      <c r="O3530" s="2">
        <v>25.26</v>
      </c>
      <c r="P3530" s="2">
        <v>40.01</v>
      </c>
      <c r="Q3530" s="2">
        <v>79.38</v>
      </c>
      <c r="R3530" s="2">
        <v>185.42</v>
      </c>
      <c r="S3530" s="2">
        <v>185.42</v>
      </c>
      <c r="T3530" s="2">
        <v>23.09</v>
      </c>
      <c r="U3530" s="2">
        <v>5</v>
      </c>
      <c r="V3530" s="2" t="s">
        <v>28</v>
      </c>
      <c r="X3530" s="2"/>
      <c r="Y3530" s="2"/>
    </row>
    <row r="3531" spans="1:26" x14ac:dyDescent="0.25">
      <c r="A3531">
        <v>3530</v>
      </c>
      <c r="B3531" t="s">
        <v>3538</v>
      </c>
      <c r="C3531" s="1">
        <v>28542</v>
      </c>
      <c r="D3531" t="s">
        <v>23</v>
      </c>
      <c r="E3531" s="2" t="s">
        <v>1363</v>
      </c>
      <c r="F3531" s="2" t="s">
        <v>34</v>
      </c>
      <c r="G3531" s="2" t="s">
        <v>26</v>
      </c>
      <c r="H3531" s="3">
        <v>36831</v>
      </c>
      <c r="I3531" s="2">
        <v>2000</v>
      </c>
      <c r="J3531" s="2">
        <v>2002</v>
      </c>
      <c r="K3531" s="3">
        <v>43677</v>
      </c>
      <c r="L3531" s="2">
        <v>0</v>
      </c>
      <c r="M3531" s="2" t="s">
        <v>28</v>
      </c>
      <c r="N3531" s="2">
        <v>41</v>
      </c>
      <c r="O3531" s="2">
        <v>22.69</v>
      </c>
      <c r="P3531" s="2">
        <v>41.44</v>
      </c>
      <c r="Q3531" s="2">
        <v>80.290000000000006</v>
      </c>
      <c r="R3531" s="2">
        <v>185.42</v>
      </c>
      <c r="S3531" s="2">
        <v>185.42</v>
      </c>
      <c r="T3531" s="2">
        <v>23.35</v>
      </c>
      <c r="U3531" s="2">
        <v>27</v>
      </c>
      <c r="V3531" s="2" t="s">
        <v>28</v>
      </c>
      <c r="X3531" s="2"/>
      <c r="Y3531" s="2"/>
    </row>
    <row r="3532" spans="1:26" x14ac:dyDescent="0.25">
      <c r="A3532">
        <v>3531</v>
      </c>
      <c r="B3532" t="s">
        <v>3539</v>
      </c>
      <c r="C3532" s="1">
        <v>13959</v>
      </c>
      <c r="D3532" t="s">
        <v>23</v>
      </c>
      <c r="E3532" s="2" t="s">
        <v>1363</v>
      </c>
      <c r="F3532" s="2" t="s">
        <v>34</v>
      </c>
      <c r="G3532" s="2" t="s">
        <v>26</v>
      </c>
      <c r="H3532" s="3">
        <v>22951</v>
      </c>
      <c r="I3532" s="2">
        <v>1962</v>
      </c>
      <c r="J3532" s="2">
        <v>1969</v>
      </c>
      <c r="K3532" s="3">
        <v>41589</v>
      </c>
      <c r="L3532" s="2">
        <v>1</v>
      </c>
      <c r="M3532" s="2" t="s">
        <v>27</v>
      </c>
      <c r="N3532" s="2">
        <v>75</v>
      </c>
      <c r="O3532" s="2">
        <v>24.62</v>
      </c>
      <c r="P3532" s="2">
        <v>75.650000000000006</v>
      </c>
      <c r="Q3532" s="2">
        <v>81.650000000000006</v>
      </c>
      <c r="R3532" s="2">
        <v>185.42</v>
      </c>
      <c r="S3532" s="2">
        <v>185.42</v>
      </c>
      <c r="T3532" s="2">
        <v>23.75</v>
      </c>
      <c r="U3532" s="2">
        <v>426</v>
      </c>
      <c r="V3532" s="2" t="s">
        <v>28</v>
      </c>
      <c r="W3532" s="2" t="s">
        <v>4399</v>
      </c>
      <c r="X3532" s="2" t="s">
        <v>4603</v>
      </c>
      <c r="Y3532" s="2" t="s">
        <v>4401</v>
      </c>
      <c r="Z3532" s="2" t="s">
        <v>4469</v>
      </c>
    </row>
    <row r="3533" spans="1:26" x14ac:dyDescent="0.25">
      <c r="A3533">
        <v>3532</v>
      </c>
      <c r="B3533" t="s">
        <v>3540</v>
      </c>
      <c r="C3533" s="1">
        <v>26080</v>
      </c>
      <c r="D3533" t="s">
        <v>23</v>
      </c>
      <c r="E3533" s="2" t="s">
        <v>1363</v>
      </c>
      <c r="F3533" s="2" t="s">
        <v>34</v>
      </c>
      <c r="G3533" s="2" t="s">
        <v>26</v>
      </c>
      <c r="H3533" s="3">
        <v>35004</v>
      </c>
      <c r="I3533" s="2">
        <v>1995</v>
      </c>
      <c r="J3533" s="2">
        <v>1999</v>
      </c>
      <c r="K3533" s="3">
        <v>43677</v>
      </c>
      <c r="L3533" s="2">
        <v>0</v>
      </c>
      <c r="M3533" s="2" t="s">
        <v>28</v>
      </c>
      <c r="N3533" s="2">
        <v>48</v>
      </c>
      <c r="O3533" s="2">
        <v>24.43</v>
      </c>
      <c r="P3533" s="2">
        <v>48.18</v>
      </c>
      <c r="Q3533" s="2">
        <v>86.18</v>
      </c>
      <c r="R3533" s="2">
        <v>185.42</v>
      </c>
      <c r="S3533" s="2">
        <v>185.42</v>
      </c>
      <c r="T3533" s="2">
        <v>25.07</v>
      </c>
      <c r="U3533" s="2">
        <v>88</v>
      </c>
      <c r="V3533" s="2" t="s">
        <v>28</v>
      </c>
      <c r="X3533" s="2"/>
      <c r="Y3533" s="2"/>
    </row>
    <row r="3534" spans="1:26" x14ac:dyDescent="0.25">
      <c r="A3534">
        <v>3533</v>
      </c>
      <c r="B3534" t="s">
        <v>3541</v>
      </c>
      <c r="C3534" s="1">
        <v>6265</v>
      </c>
      <c r="D3534" t="s">
        <v>23</v>
      </c>
      <c r="E3534" s="2" t="s">
        <v>772</v>
      </c>
      <c r="F3534" s="2" t="s">
        <v>34</v>
      </c>
      <c r="G3534" s="2" t="s">
        <v>30</v>
      </c>
      <c r="H3534" s="3">
        <v>17107</v>
      </c>
      <c r="I3534" s="2">
        <v>1946</v>
      </c>
      <c r="J3534" s="2">
        <v>1947</v>
      </c>
      <c r="K3534" s="3">
        <v>35073</v>
      </c>
      <c r="L3534" s="2">
        <v>1</v>
      </c>
      <c r="M3534" s="2" t="s">
        <v>27</v>
      </c>
      <c r="N3534" s="2">
        <v>78</v>
      </c>
      <c r="O3534" s="2">
        <v>29.68</v>
      </c>
      <c r="P3534" s="2">
        <v>78.87</v>
      </c>
      <c r="Q3534" s="2">
        <v>83.91</v>
      </c>
      <c r="R3534" s="2">
        <v>185.42</v>
      </c>
      <c r="S3534" s="2">
        <v>185.42</v>
      </c>
      <c r="T3534" s="2">
        <v>24.41</v>
      </c>
      <c r="U3534" s="2">
        <v>43</v>
      </c>
      <c r="V3534" s="2" t="s">
        <v>28</v>
      </c>
      <c r="W3534" s="2" t="s">
        <v>4693</v>
      </c>
      <c r="X3534" s="2" t="s">
        <v>4796</v>
      </c>
      <c r="Y3534" s="2" t="s">
        <v>4640</v>
      </c>
      <c r="Z3534" s="2" t="s">
        <v>4901</v>
      </c>
    </row>
    <row r="3535" spans="1:26" x14ac:dyDescent="0.25">
      <c r="A3535">
        <v>3534</v>
      </c>
      <c r="B3535" t="s">
        <v>3542</v>
      </c>
      <c r="C3535" s="1">
        <v>29535</v>
      </c>
      <c r="D3535" t="s">
        <v>23</v>
      </c>
      <c r="E3535" s="2" t="s">
        <v>1363</v>
      </c>
      <c r="F3535" s="2" t="s">
        <v>34</v>
      </c>
      <c r="G3535" s="2" t="s">
        <v>26</v>
      </c>
      <c r="H3535" s="3">
        <v>37926</v>
      </c>
      <c r="I3535" s="2">
        <v>2003</v>
      </c>
      <c r="J3535" s="2">
        <v>2004</v>
      </c>
      <c r="K3535" s="3">
        <v>43677</v>
      </c>
      <c r="L3535" s="2">
        <v>0</v>
      </c>
      <c r="M3535" s="2" t="s">
        <v>28</v>
      </c>
      <c r="N3535" s="2">
        <v>38</v>
      </c>
      <c r="O3535" s="2">
        <v>22.97</v>
      </c>
      <c r="P3535" s="2">
        <v>38.72</v>
      </c>
      <c r="Q3535" s="2">
        <v>81.650000000000006</v>
      </c>
      <c r="R3535" s="2">
        <v>185.42</v>
      </c>
      <c r="S3535" s="2">
        <v>185.42</v>
      </c>
      <c r="T3535" s="2">
        <v>23.75</v>
      </c>
      <c r="U3535" s="2">
        <v>6</v>
      </c>
      <c r="V3535" s="2" t="s">
        <v>28</v>
      </c>
      <c r="X3535" s="2"/>
      <c r="Y3535" s="2"/>
    </row>
    <row r="3536" spans="1:26" x14ac:dyDescent="0.25">
      <c r="A3536">
        <v>3535</v>
      </c>
      <c r="B3536" t="s">
        <v>3543</v>
      </c>
      <c r="C3536" s="1">
        <v>32336</v>
      </c>
      <c r="D3536" t="s">
        <v>85</v>
      </c>
      <c r="E3536" s="2" t="s">
        <v>1363</v>
      </c>
      <c r="F3536" s="2" t="s">
        <v>34</v>
      </c>
      <c r="G3536" s="2" t="s">
        <v>26</v>
      </c>
      <c r="H3536" s="3">
        <v>41214</v>
      </c>
      <c r="I3536" s="2">
        <v>2012</v>
      </c>
      <c r="J3536" s="2">
        <v>2020</v>
      </c>
      <c r="K3536" s="3">
        <v>43677</v>
      </c>
      <c r="L3536" s="2">
        <v>0</v>
      </c>
      <c r="M3536" s="2" t="s">
        <v>28</v>
      </c>
      <c r="N3536" s="2">
        <v>31</v>
      </c>
      <c r="O3536" s="2">
        <v>24.31</v>
      </c>
      <c r="P3536" s="2">
        <v>31.05</v>
      </c>
      <c r="Q3536" s="2">
        <v>83.91</v>
      </c>
      <c r="R3536" s="2">
        <v>185.42</v>
      </c>
      <c r="S3536" s="2">
        <v>185.42</v>
      </c>
      <c r="T3536" s="2">
        <v>24.41</v>
      </c>
      <c r="U3536" s="2">
        <v>151</v>
      </c>
      <c r="V3536" s="2" t="s">
        <v>28</v>
      </c>
      <c r="X3536" s="2"/>
      <c r="Y3536" s="2"/>
    </row>
    <row r="3537" spans="1:26" x14ac:dyDescent="0.25">
      <c r="A3537">
        <v>3536</v>
      </c>
      <c r="B3537" t="s">
        <v>3544</v>
      </c>
      <c r="C3537" s="1">
        <v>18226</v>
      </c>
      <c r="D3537" t="s">
        <v>23</v>
      </c>
      <c r="E3537" s="2" t="s">
        <v>1363</v>
      </c>
      <c r="F3537" s="2" t="s">
        <v>34</v>
      </c>
      <c r="G3537" s="2" t="s">
        <v>26</v>
      </c>
      <c r="H3537" s="3">
        <v>26604</v>
      </c>
      <c r="I3537" s="2">
        <v>1972</v>
      </c>
      <c r="J3537" s="2">
        <v>1981</v>
      </c>
      <c r="K3537" s="3">
        <v>43677</v>
      </c>
      <c r="L3537" s="2">
        <v>0</v>
      </c>
      <c r="M3537" s="2" t="s">
        <v>28</v>
      </c>
      <c r="N3537" s="2">
        <v>69</v>
      </c>
      <c r="O3537" s="2">
        <v>22.94</v>
      </c>
      <c r="P3537" s="2">
        <v>69.680000000000007</v>
      </c>
      <c r="Q3537" s="2">
        <v>83.91</v>
      </c>
      <c r="R3537" s="2">
        <v>185.42</v>
      </c>
      <c r="S3537" s="2">
        <v>185.42</v>
      </c>
      <c r="T3537" s="2">
        <v>24.41</v>
      </c>
      <c r="U3537" s="2">
        <v>675</v>
      </c>
      <c r="V3537" s="2" t="s">
        <v>28</v>
      </c>
      <c r="X3537" s="2"/>
      <c r="Y3537" s="2"/>
    </row>
    <row r="3538" spans="1:26" x14ac:dyDescent="0.25">
      <c r="A3538">
        <v>3537</v>
      </c>
      <c r="B3538" t="s">
        <v>3545</v>
      </c>
      <c r="C3538" s="1">
        <v>28623</v>
      </c>
      <c r="D3538" t="s">
        <v>23</v>
      </c>
      <c r="E3538" s="2" t="s">
        <v>1363</v>
      </c>
      <c r="F3538" s="2" t="s">
        <v>34</v>
      </c>
      <c r="G3538" s="2" t="s">
        <v>43</v>
      </c>
      <c r="H3538" s="3">
        <v>36100</v>
      </c>
      <c r="I3538" s="2">
        <v>1998</v>
      </c>
      <c r="J3538" s="2">
        <v>2012</v>
      </c>
      <c r="K3538" s="3">
        <v>43677</v>
      </c>
      <c r="L3538" s="2">
        <v>0</v>
      </c>
      <c r="M3538" s="2" t="s">
        <v>28</v>
      </c>
      <c r="N3538" s="2">
        <v>41</v>
      </c>
      <c r="O3538" s="2">
        <v>20.47</v>
      </c>
      <c r="P3538" s="2">
        <v>41.22</v>
      </c>
      <c r="Q3538" s="2">
        <v>86.18</v>
      </c>
      <c r="R3538" s="2">
        <v>185.42</v>
      </c>
      <c r="S3538" s="2">
        <v>185.42</v>
      </c>
      <c r="T3538" s="2">
        <v>25.07</v>
      </c>
      <c r="U3538" s="2">
        <v>1001</v>
      </c>
      <c r="V3538" s="2" t="s">
        <v>28</v>
      </c>
      <c r="X3538" s="2"/>
      <c r="Y3538" s="2"/>
    </row>
    <row r="3539" spans="1:26" x14ac:dyDescent="0.25">
      <c r="A3539">
        <v>3538</v>
      </c>
      <c r="B3539" t="s">
        <v>3546</v>
      </c>
      <c r="C3539" s="1">
        <v>16661</v>
      </c>
      <c r="D3539" t="s">
        <v>23</v>
      </c>
      <c r="E3539" s="2" t="s">
        <v>1363</v>
      </c>
      <c r="F3539" s="2" t="s">
        <v>34</v>
      </c>
      <c r="G3539" s="2" t="s">
        <v>30</v>
      </c>
      <c r="H3539" s="3">
        <v>25143</v>
      </c>
      <c r="I3539" s="2">
        <v>1968</v>
      </c>
      <c r="J3539" s="2">
        <v>1969</v>
      </c>
      <c r="K3539" s="3">
        <v>43677</v>
      </c>
      <c r="L3539" s="2">
        <v>0</v>
      </c>
      <c r="M3539" s="2" t="s">
        <v>28</v>
      </c>
      <c r="N3539" s="2">
        <v>73</v>
      </c>
      <c r="O3539" s="2">
        <v>23.22</v>
      </c>
      <c r="P3539" s="2">
        <v>73.97</v>
      </c>
      <c r="Q3539" s="2">
        <v>79.38</v>
      </c>
      <c r="R3539" s="2">
        <v>185.42</v>
      </c>
      <c r="S3539" s="2">
        <v>185.42</v>
      </c>
      <c r="T3539" s="2">
        <v>23.09</v>
      </c>
      <c r="U3539" s="2">
        <v>7</v>
      </c>
      <c r="V3539" s="2" t="s">
        <v>28</v>
      </c>
      <c r="X3539" s="2"/>
      <c r="Y3539" s="2"/>
    </row>
    <row r="3540" spans="1:26" x14ac:dyDescent="0.25">
      <c r="A3540">
        <v>3539</v>
      </c>
      <c r="B3540" t="s">
        <v>3547</v>
      </c>
      <c r="C3540" s="1">
        <v>14561</v>
      </c>
      <c r="D3540" t="s">
        <v>23</v>
      </c>
      <c r="E3540" s="2" t="s">
        <v>1363</v>
      </c>
      <c r="F3540" s="2" t="s">
        <v>34</v>
      </c>
      <c r="G3540" s="2" t="s">
        <v>30</v>
      </c>
      <c r="H3540" s="3">
        <v>22586</v>
      </c>
      <c r="I3540" s="2">
        <v>1961</v>
      </c>
      <c r="J3540" s="2">
        <v>1962</v>
      </c>
      <c r="K3540" s="3">
        <v>43677</v>
      </c>
      <c r="L3540" s="2">
        <v>0</v>
      </c>
      <c r="M3540" s="2" t="s">
        <v>28</v>
      </c>
      <c r="N3540" s="2">
        <v>79</v>
      </c>
      <c r="O3540" s="2">
        <v>21.97</v>
      </c>
      <c r="P3540" s="2">
        <v>79.72</v>
      </c>
      <c r="Q3540" s="2">
        <v>79.38</v>
      </c>
      <c r="R3540" s="2">
        <v>185.42</v>
      </c>
      <c r="S3540" s="2">
        <v>185.42</v>
      </c>
      <c r="T3540" s="2">
        <v>23.09</v>
      </c>
      <c r="U3540" s="2">
        <v>36</v>
      </c>
      <c r="V3540" s="2" t="s">
        <v>28</v>
      </c>
      <c r="X3540" s="2"/>
      <c r="Y3540" s="2"/>
    </row>
    <row r="3541" spans="1:26" x14ac:dyDescent="0.25">
      <c r="A3541">
        <v>3540</v>
      </c>
      <c r="B3541" t="s">
        <v>3548</v>
      </c>
      <c r="C3541" s="1">
        <v>32851</v>
      </c>
      <c r="D3541" t="s">
        <v>85</v>
      </c>
      <c r="E3541" s="2" t="s">
        <v>1363</v>
      </c>
      <c r="F3541" s="2" t="s">
        <v>34</v>
      </c>
      <c r="G3541" s="2" t="s">
        <v>26</v>
      </c>
      <c r="H3541" s="3">
        <v>40483</v>
      </c>
      <c r="I3541" s="2">
        <v>2010</v>
      </c>
      <c r="J3541" s="2">
        <v>2020</v>
      </c>
      <c r="K3541" s="3">
        <v>43677</v>
      </c>
      <c r="L3541" s="2">
        <v>0</v>
      </c>
      <c r="M3541" s="2" t="s">
        <v>28</v>
      </c>
      <c r="N3541" s="2">
        <v>29</v>
      </c>
      <c r="O3541" s="2">
        <v>20.9</v>
      </c>
      <c r="P3541" s="2">
        <v>29.64</v>
      </c>
      <c r="Q3541" s="2">
        <v>86.18</v>
      </c>
      <c r="R3541" s="2">
        <v>185.42</v>
      </c>
      <c r="S3541" s="2">
        <v>185.42</v>
      </c>
      <c r="T3541" s="2">
        <v>25.07</v>
      </c>
      <c r="U3541" s="2">
        <v>308</v>
      </c>
      <c r="V3541" s="2" t="s">
        <v>28</v>
      </c>
      <c r="X3541" s="2"/>
      <c r="Y3541" s="2"/>
    </row>
    <row r="3542" spans="1:26" x14ac:dyDescent="0.25">
      <c r="A3542">
        <v>3541</v>
      </c>
      <c r="B3542" t="s">
        <v>3549</v>
      </c>
      <c r="C3542" s="1">
        <v>26531</v>
      </c>
      <c r="D3542" t="s">
        <v>23</v>
      </c>
      <c r="E3542" s="2" t="s">
        <v>1363</v>
      </c>
      <c r="F3542" s="2" t="s">
        <v>34</v>
      </c>
      <c r="G3542" s="2" t="s">
        <v>26</v>
      </c>
      <c r="H3542" s="3">
        <v>35004</v>
      </c>
      <c r="I3542" s="2">
        <v>1995</v>
      </c>
      <c r="J3542" s="2">
        <v>1997</v>
      </c>
      <c r="K3542" s="3">
        <v>43677</v>
      </c>
      <c r="L3542" s="2">
        <v>0</v>
      </c>
      <c r="M3542" s="2" t="s">
        <v>28</v>
      </c>
      <c r="N3542" s="2">
        <v>46</v>
      </c>
      <c r="O3542" s="2">
        <v>23.2</v>
      </c>
      <c r="P3542" s="2">
        <v>46.94</v>
      </c>
      <c r="Q3542" s="2">
        <v>83.91</v>
      </c>
      <c r="R3542" s="2">
        <v>185.42</v>
      </c>
      <c r="S3542" s="2">
        <v>185.42</v>
      </c>
      <c r="T3542" s="2">
        <v>24.41</v>
      </c>
      <c r="U3542" s="2">
        <v>32</v>
      </c>
      <c r="V3542" s="2" t="s">
        <v>28</v>
      </c>
      <c r="X3542" s="2"/>
      <c r="Y3542" s="2"/>
    </row>
    <row r="3543" spans="1:26" x14ac:dyDescent="0.25">
      <c r="A3543">
        <v>3542</v>
      </c>
      <c r="B3543" t="s">
        <v>3550</v>
      </c>
      <c r="C3543" s="1">
        <v>19865</v>
      </c>
      <c r="D3543" t="s">
        <v>23</v>
      </c>
      <c r="E3543" s="2" t="s">
        <v>1363</v>
      </c>
      <c r="F3543" s="2" t="s">
        <v>34</v>
      </c>
      <c r="G3543" s="2" t="s">
        <v>26</v>
      </c>
      <c r="H3543" s="3">
        <v>28795</v>
      </c>
      <c r="I3543" s="2">
        <v>1978</v>
      </c>
      <c r="J3543" s="2">
        <v>1979</v>
      </c>
      <c r="K3543" s="3">
        <v>43677</v>
      </c>
      <c r="L3543" s="2">
        <v>0</v>
      </c>
      <c r="M3543" s="2" t="s">
        <v>28</v>
      </c>
      <c r="N3543" s="2">
        <v>65</v>
      </c>
      <c r="O3543" s="2">
        <v>24.45</v>
      </c>
      <c r="P3543" s="2">
        <v>65.19</v>
      </c>
      <c r="Q3543" s="2">
        <v>79.38</v>
      </c>
      <c r="R3543" s="2">
        <v>185.42</v>
      </c>
      <c r="S3543" s="2">
        <v>185.42</v>
      </c>
      <c r="T3543" s="2">
        <v>23.09</v>
      </c>
      <c r="U3543" s="2">
        <v>5</v>
      </c>
      <c r="V3543" s="2" t="s">
        <v>28</v>
      </c>
      <c r="X3543" s="2"/>
      <c r="Y3543" s="2"/>
    </row>
    <row r="3544" spans="1:26" x14ac:dyDescent="0.25">
      <c r="A3544">
        <v>3543</v>
      </c>
      <c r="B3544" t="s">
        <v>3551</v>
      </c>
      <c r="C3544" s="1">
        <v>18476</v>
      </c>
      <c r="D3544" t="s">
        <v>23</v>
      </c>
      <c r="E3544" s="2" t="s">
        <v>1363</v>
      </c>
      <c r="F3544" s="2" t="s">
        <v>34</v>
      </c>
      <c r="G3544" s="2" t="s">
        <v>26</v>
      </c>
      <c r="H3544" s="3">
        <v>26604</v>
      </c>
      <c r="I3544" s="2">
        <v>1972</v>
      </c>
      <c r="J3544" s="2">
        <v>1975</v>
      </c>
      <c r="K3544" s="3">
        <v>38762</v>
      </c>
      <c r="L3544" s="2">
        <v>1</v>
      </c>
      <c r="M3544" s="2" t="s">
        <v>27</v>
      </c>
      <c r="N3544" s="2">
        <v>55</v>
      </c>
      <c r="O3544" s="2">
        <v>22.25</v>
      </c>
      <c r="P3544" s="2">
        <v>55.54</v>
      </c>
      <c r="Q3544" s="2">
        <v>79.38</v>
      </c>
      <c r="R3544" s="2">
        <v>185.42</v>
      </c>
      <c r="S3544" s="2">
        <v>185.42</v>
      </c>
      <c r="T3544" s="2">
        <v>23.09</v>
      </c>
      <c r="U3544" s="2">
        <v>187</v>
      </c>
      <c r="V3544" s="2" t="s">
        <v>28</v>
      </c>
      <c r="X3544" s="2" t="s">
        <v>4797</v>
      </c>
      <c r="Y3544" s="2" t="s">
        <v>4472</v>
      </c>
      <c r="Z3544" s="2" t="s">
        <v>4901</v>
      </c>
    </row>
    <row r="3545" spans="1:26" x14ac:dyDescent="0.25">
      <c r="A3545">
        <v>3544</v>
      </c>
      <c r="B3545" t="s">
        <v>3552</v>
      </c>
      <c r="C3545" s="1">
        <v>11357</v>
      </c>
      <c r="D3545" t="s">
        <v>23</v>
      </c>
      <c r="E3545" s="2" t="s">
        <v>1363</v>
      </c>
      <c r="F3545" s="2" t="s">
        <v>34</v>
      </c>
      <c r="G3545" s="2" t="s">
        <v>30</v>
      </c>
      <c r="H3545" s="3">
        <v>19299</v>
      </c>
      <c r="I3545" s="2">
        <v>1952</v>
      </c>
      <c r="J3545" s="2">
        <v>1953</v>
      </c>
      <c r="K3545" s="3">
        <v>41719</v>
      </c>
      <c r="L3545" s="2">
        <v>1</v>
      </c>
      <c r="M3545" s="2" t="s">
        <v>27</v>
      </c>
      <c r="N3545" s="2">
        <v>83</v>
      </c>
      <c r="O3545" s="2">
        <v>21.74</v>
      </c>
      <c r="P3545" s="2">
        <v>83.13</v>
      </c>
      <c r="Q3545" s="2">
        <v>77.11</v>
      </c>
      <c r="R3545" s="2">
        <v>185.42</v>
      </c>
      <c r="S3545" s="2">
        <v>185.42</v>
      </c>
      <c r="T3545" s="2">
        <v>22.43</v>
      </c>
      <c r="U3545" s="2">
        <v>20</v>
      </c>
      <c r="V3545" s="2" t="s">
        <v>28</v>
      </c>
      <c r="W3545" s="2" t="s">
        <v>4399</v>
      </c>
      <c r="X3545" s="2" t="s">
        <v>4603</v>
      </c>
      <c r="Y3545" s="2" t="s">
        <v>4401</v>
      </c>
      <c r="Z3545" s="2" t="s">
        <v>4469</v>
      </c>
    </row>
    <row r="3546" spans="1:26" x14ac:dyDescent="0.25">
      <c r="A3546">
        <v>3545</v>
      </c>
      <c r="B3546" t="s">
        <v>3553</v>
      </c>
      <c r="C3546" s="1">
        <v>8522</v>
      </c>
      <c r="D3546" t="s">
        <v>23</v>
      </c>
      <c r="E3546" s="2" t="s">
        <v>1363</v>
      </c>
      <c r="F3546" s="2" t="s">
        <v>34</v>
      </c>
      <c r="G3546" s="2" t="s">
        <v>30</v>
      </c>
      <c r="H3546" s="3">
        <v>18203</v>
      </c>
      <c r="I3546" s="2">
        <v>1949</v>
      </c>
      <c r="J3546" s="2">
        <v>1956</v>
      </c>
      <c r="K3546" s="3">
        <v>42869</v>
      </c>
      <c r="L3546" s="2">
        <v>1</v>
      </c>
      <c r="M3546" s="2" t="s">
        <v>27</v>
      </c>
      <c r="N3546" s="2">
        <v>94</v>
      </c>
      <c r="O3546" s="2">
        <v>26.51</v>
      </c>
      <c r="P3546" s="2">
        <v>94.04</v>
      </c>
      <c r="Q3546" s="2">
        <v>81.650000000000006</v>
      </c>
      <c r="R3546" s="2">
        <v>185.42</v>
      </c>
      <c r="S3546" s="2">
        <v>185.42</v>
      </c>
      <c r="T3546" s="2">
        <v>23.75</v>
      </c>
      <c r="U3546" s="2">
        <v>438</v>
      </c>
      <c r="V3546" s="2" t="s">
        <v>28</v>
      </c>
      <c r="X3546" s="2" t="s">
        <v>4798</v>
      </c>
      <c r="Y3546" s="2" t="s">
        <v>4416</v>
      </c>
      <c r="Z3546" t="s">
        <v>4897</v>
      </c>
    </row>
    <row r="3547" spans="1:26" x14ac:dyDescent="0.25">
      <c r="A3547">
        <v>3546</v>
      </c>
      <c r="B3547" t="s">
        <v>3554</v>
      </c>
      <c r="C3547" s="1">
        <v>25171</v>
      </c>
      <c r="D3547" t="s">
        <v>23</v>
      </c>
      <c r="E3547" s="2" t="s">
        <v>1363</v>
      </c>
      <c r="F3547" s="2" t="s">
        <v>34</v>
      </c>
      <c r="G3547" s="2" t="s">
        <v>26</v>
      </c>
      <c r="H3547" s="3">
        <v>33178</v>
      </c>
      <c r="I3547" s="2">
        <v>1990</v>
      </c>
      <c r="J3547" s="2">
        <v>2002</v>
      </c>
      <c r="K3547" s="3">
        <v>43677</v>
      </c>
      <c r="L3547" s="2">
        <v>0</v>
      </c>
      <c r="M3547" s="2" t="s">
        <v>28</v>
      </c>
      <c r="N3547" s="2">
        <v>50</v>
      </c>
      <c r="O3547" s="2">
        <v>21.92</v>
      </c>
      <c r="P3547" s="2">
        <v>50.67</v>
      </c>
      <c r="Q3547" s="2">
        <v>72.569999999999993</v>
      </c>
      <c r="R3547" s="2">
        <v>185.42</v>
      </c>
      <c r="S3547" s="2">
        <v>185.42</v>
      </c>
      <c r="T3547" s="2">
        <v>21.11</v>
      </c>
      <c r="U3547" s="2">
        <v>608</v>
      </c>
      <c r="V3547" s="2" t="s">
        <v>28</v>
      </c>
      <c r="X3547" s="2"/>
      <c r="Y3547" s="2"/>
    </row>
    <row r="3548" spans="1:26" x14ac:dyDescent="0.25">
      <c r="A3548">
        <v>3547</v>
      </c>
      <c r="B3548" t="s">
        <v>3555</v>
      </c>
      <c r="C3548" s="1">
        <v>14188</v>
      </c>
      <c r="D3548" t="s">
        <v>23</v>
      </c>
      <c r="E3548" s="2" t="s">
        <v>1363</v>
      </c>
      <c r="F3548" s="2" t="s">
        <v>34</v>
      </c>
      <c r="G3548" s="2" t="s">
        <v>26</v>
      </c>
      <c r="H3548" s="3">
        <v>23682</v>
      </c>
      <c r="I3548" s="2">
        <v>1964</v>
      </c>
      <c r="J3548" s="2">
        <v>1972</v>
      </c>
      <c r="K3548" s="3">
        <v>43677</v>
      </c>
      <c r="L3548" s="2">
        <v>0</v>
      </c>
      <c r="M3548" s="2" t="s">
        <v>28</v>
      </c>
      <c r="N3548" s="2">
        <v>80</v>
      </c>
      <c r="O3548" s="2">
        <v>25.99</v>
      </c>
      <c r="P3548" s="2">
        <v>80.739999999999995</v>
      </c>
      <c r="Q3548" s="2">
        <v>79.38</v>
      </c>
      <c r="R3548" s="2">
        <v>185.42</v>
      </c>
      <c r="S3548" s="2">
        <v>185.42</v>
      </c>
      <c r="T3548" s="2">
        <v>23.09</v>
      </c>
      <c r="U3548" s="2">
        <v>566</v>
      </c>
      <c r="V3548" s="2" t="s">
        <v>28</v>
      </c>
      <c r="X3548" s="2"/>
      <c r="Y3548" s="2"/>
    </row>
    <row r="3549" spans="1:26" x14ac:dyDescent="0.25">
      <c r="A3549">
        <v>3548</v>
      </c>
      <c r="B3549" t="s">
        <v>3556</v>
      </c>
      <c r="C3549" s="1">
        <v>33920</v>
      </c>
      <c r="D3549" t="s">
        <v>85</v>
      </c>
      <c r="E3549" s="2" t="s">
        <v>1363</v>
      </c>
      <c r="F3549" s="2" t="s">
        <v>34</v>
      </c>
      <c r="G3549" s="2" t="s">
        <v>26</v>
      </c>
      <c r="H3549" s="3">
        <v>41579</v>
      </c>
      <c r="I3549" s="2">
        <v>2013</v>
      </c>
      <c r="J3549" s="2">
        <v>2020</v>
      </c>
      <c r="K3549" s="3">
        <v>43677</v>
      </c>
      <c r="L3549" s="2">
        <v>0</v>
      </c>
      <c r="M3549" s="2" t="s">
        <v>28</v>
      </c>
      <c r="N3549" s="2">
        <v>26</v>
      </c>
      <c r="O3549" s="2">
        <v>20.97</v>
      </c>
      <c r="P3549" s="2">
        <v>26.71</v>
      </c>
      <c r="Q3549" s="2">
        <v>86.64</v>
      </c>
      <c r="R3549" s="2">
        <v>185.42</v>
      </c>
      <c r="S3549" s="2">
        <v>185.42</v>
      </c>
      <c r="T3549" s="2">
        <v>25.2</v>
      </c>
      <c r="U3549" s="2">
        <v>137</v>
      </c>
      <c r="V3549" s="2" t="s">
        <v>28</v>
      </c>
      <c r="X3549" s="2"/>
      <c r="Y3549" s="2"/>
    </row>
    <row r="3550" spans="1:26" x14ac:dyDescent="0.25">
      <c r="A3550">
        <v>3549</v>
      </c>
      <c r="B3550" t="s">
        <v>3557</v>
      </c>
      <c r="C3550" s="1">
        <v>29276</v>
      </c>
      <c r="D3550" t="s">
        <v>23</v>
      </c>
      <c r="E3550" s="2" t="s">
        <v>1363</v>
      </c>
      <c r="F3550" s="2" t="s">
        <v>34</v>
      </c>
      <c r="G3550" s="2" t="s">
        <v>26</v>
      </c>
      <c r="H3550" s="3">
        <v>38292</v>
      </c>
      <c r="I3550" s="2">
        <v>2004</v>
      </c>
      <c r="J3550" s="2">
        <v>2006</v>
      </c>
      <c r="K3550" s="3">
        <v>43677</v>
      </c>
      <c r="L3550" s="2">
        <v>0</v>
      </c>
      <c r="M3550" s="2" t="s">
        <v>28</v>
      </c>
      <c r="N3550" s="2">
        <v>39</v>
      </c>
      <c r="O3550" s="2">
        <v>24.68</v>
      </c>
      <c r="P3550" s="2">
        <v>39.43</v>
      </c>
      <c r="Q3550" s="2">
        <v>90.72</v>
      </c>
      <c r="R3550" s="2">
        <v>185.42</v>
      </c>
      <c r="S3550" s="2">
        <v>185.42</v>
      </c>
      <c r="T3550" s="2">
        <v>26.39</v>
      </c>
      <c r="U3550" s="2">
        <v>81</v>
      </c>
      <c r="V3550" s="2" t="s">
        <v>28</v>
      </c>
      <c r="X3550" s="2"/>
      <c r="Y3550" s="2"/>
    </row>
    <row r="3551" spans="1:26" x14ac:dyDescent="0.25">
      <c r="A3551">
        <v>3550</v>
      </c>
      <c r="B3551" t="s">
        <v>3558</v>
      </c>
      <c r="C3551" s="1">
        <v>8205</v>
      </c>
      <c r="D3551" t="s">
        <v>23</v>
      </c>
      <c r="E3551" s="2" t="s">
        <v>169</v>
      </c>
      <c r="F3551" s="2" t="s">
        <v>34</v>
      </c>
      <c r="G3551" s="2" t="s">
        <v>30</v>
      </c>
      <c r="H3551" s="3">
        <v>17107</v>
      </c>
      <c r="I3551" s="2">
        <v>1946</v>
      </c>
      <c r="J3551" s="2">
        <v>1947</v>
      </c>
      <c r="K3551" s="3">
        <v>32532</v>
      </c>
      <c r="L3551" s="2">
        <v>1</v>
      </c>
      <c r="M3551" s="2" t="s">
        <v>27</v>
      </c>
      <c r="N3551" s="2">
        <v>66</v>
      </c>
      <c r="O3551" s="2">
        <v>24.37</v>
      </c>
      <c r="P3551" s="2">
        <v>66.599999999999994</v>
      </c>
      <c r="Q3551" s="2">
        <v>77.11</v>
      </c>
      <c r="R3551" s="2">
        <v>185.42</v>
      </c>
      <c r="S3551" s="2">
        <v>185.42</v>
      </c>
      <c r="T3551" s="2">
        <v>22.43</v>
      </c>
      <c r="U3551" s="2">
        <v>60</v>
      </c>
      <c r="V3551" s="2" t="s">
        <v>28</v>
      </c>
      <c r="W3551" s="2" t="s">
        <v>4399</v>
      </c>
      <c r="X3551" s="2" t="s">
        <v>4603</v>
      </c>
      <c r="Y3551" s="2" t="s">
        <v>4401</v>
      </c>
      <c r="Z3551" s="2" t="s">
        <v>4469</v>
      </c>
    </row>
    <row r="3552" spans="1:26" x14ac:dyDescent="0.25">
      <c r="A3552">
        <v>3551</v>
      </c>
      <c r="B3552" t="s">
        <v>3559</v>
      </c>
      <c r="C3552" s="1">
        <v>9167</v>
      </c>
      <c r="D3552" t="s">
        <v>23</v>
      </c>
      <c r="E3552" s="2" t="s">
        <v>1363</v>
      </c>
      <c r="F3552" s="2" t="s">
        <v>34</v>
      </c>
      <c r="G3552" s="2" t="s">
        <v>30</v>
      </c>
      <c r="H3552" s="3">
        <v>18568</v>
      </c>
      <c r="I3552" s="2">
        <v>1950</v>
      </c>
      <c r="J3552" s="2">
        <v>1952</v>
      </c>
      <c r="K3552" s="3">
        <v>42107</v>
      </c>
      <c r="L3552" s="2">
        <v>1</v>
      </c>
      <c r="M3552" s="2" t="s">
        <v>27</v>
      </c>
      <c r="N3552" s="2">
        <v>90</v>
      </c>
      <c r="O3552" s="2">
        <v>25.74</v>
      </c>
      <c r="P3552" s="2">
        <v>90.18</v>
      </c>
      <c r="Q3552" s="2">
        <v>79.38</v>
      </c>
      <c r="R3552" s="2">
        <v>185.42</v>
      </c>
      <c r="S3552" s="2">
        <v>185.42</v>
      </c>
      <c r="T3552" s="2">
        <v>23.09</v>
      </c>
      <c r="U3552" s="2">
        <v>104</v>
      </c>
      <c r="V3552" s="2" t="s">
        <v>28</v>
      </c>
      <c r="X3552" s="2" t="s">
        <v>4781</v>
      </c>
      <c r="Y3552" s="2" t="s">
        <v>4401</v>
      </c>
      <c r="Z3552" s="2" t="s">
        <v>4469</v>
      </c>
    </row>
    <row r="3553" spans="1:26" x14ac:dyDescent="0.25">
      <c r="A3553">
        <v>3552</v>
      </c>
      <c r="B3553" t="s">
        <v>3560</v>
      </c>
      <c r="C3553" s="1">
        <v>25525</v>
      </c>
      <c r="D3553" t="s">
        <v>23</v>
      </c>
      <c r="E3553" s="2" t="s">
        <v>1363</v>
      </c>
      <c r="F3553" s="2" t="s">
        <v>34</v>
      </c>
      <c r="G3553" s="2" t="s">
        <v>26</v>
      </c>
      <c r="H3553" s="3">
        <v>33543</v>
      </c>
      <c r="I3553" s="2">
        <v>1991</v>
      </c>
      <c r="J3553" s="2">
        <v>1992</v>
      </c>
      <c r="K3553" s="3">
        <v>43677</v>
      </c>
      <c r="L3553" s="2">
        <v>0</v>
      </c>
      <c r="M3553" s="2" t="s">
        <v>28</v>
      </c>
      <c r="N3553" s="2">
        <v>49</v>
      </c>
      <c r="O3553" s="2">
        <v>21.95</v>
      </c>
      <c r="P3553" s="2">
        <v>49.7</v>
      </c>
      <c r="Q3553" s="2">
        <v>74.84</v>
      </c>
      <c r="R3553" s="2">
        <v>185.42</v>
      </c>
      <c r="S3553" s="2">
        <v>185.42</v>
      </c>
      <c r="T3553" s="2">
        <v>21.77</v>
      </c>
      <c r="U3553" s="2">
        <v>7</v>
      </c>
      <c r="V3553" s="2" t="s">
        <v>28</v>
      </c>
      <c r="X3553" s="2"/>
      <c r="Y3553" s="2"/>
    </row>
    <row r="3554" spans="1:26" x14ac:dyDescent="0.25">
      <c r="A3554">
        <v>3553</v>
      </c>
      <c r="B3554" t="s">
        <v>3561</v>
      </c>
      <c r="C3554" s="1">
        <v>7824</v>
      </c>
      <c r="D3554" t="s">
        <v>23</v>
      </c>
      <c r="E3554" s="2" t="s">
        <v>1363</v>
      </c>
      <c r="F3554" s="2" t="s">
        <v>34</v>
      </c>
      <c r="G3554" s="2" t="s">
        <v>30</v>
      </c>
      <c r="H3554" s="3">
        <v>17107</v>
      </c>
      <c r="I3554" s="2">
        <v>1946</v>
      </c>
      <c r="J3554" s="2">
        <v>1947</v>
      </c>
      <c r="K3554" s="3">
        <v>35341</v>
      </c>
      <c r="L3554" s="2">
        <v>1</v>
      </c>
      <c r="M3554" s="2" t="s">
        <v>27</v>
      </c>
      <c r="N3554" s="2">
        <v>75</v>
      </c>
      <c r="O3554" s="2">
        <v>25.42</v>
      </c>
      <c r="P3554" s="2">
        <v>75.34</v>
      </c>
      <c r="Q3554" s="2">
        <v>81.650000000000006</v>
      </c>
      <c r="R3554" s="2">
        <v>185.42</v>
      </c>
      <c r="S3554" s="2">
        <v>185.42</v>
      </c>
      <c r="T3554" s="2">
        <v>23.75</v>
      </c>
      <c r="U3554" s="2">
        <v>13</v>
      </c>
      <c r="V3554" s="2" t="s">
        <v>28</v>
      </c>
      <c r="W3554" s="2" t="s">
        <v>4399</v>
      </c>
      <c r="X3554" s="2" t="s">
        <v>4603</v>
      </c>
      <c r="Y3554" s="2" t="s">
        <v>4401</v>
      </c>
      <c r="Z3554" s="2" t="s">
        <v>4469</v>
      </c>
    </row>
    <row r="3555" spans="1:26" x14ac:dyDescent="0.25">
      <c r="A3555">
        <v>3554</v>
      </c>
      <c r="B3555" t="s">
        <v>3562</v>
      </c>
      <c r="C3555" s="1">
        <v>27561</v>
      </c>
      <c r="D3555" t="s">
        <v>23</v>
      </c>
      <c r="E3555" s="2" t="s">
        <v>1363</v>
      </c>
      <c r="F3555" s="2" t="s">
        <v>34</v>
      </c>
      <c r="G3555" s="2" t="s">
        <v>26</v>
      </c>
      <c r="H3555" s="3">
        <v>36465</v>
      </c>
      <c r="I3555" s="2">
        <v>1999</v>
      </c>
      <c r="J3555" s="2">
        <v>2012</v>
      </c>
      <c r="K3555" s="3">
        <v>43677</v>
      </c>
      <c r="L3555" s="2">
        <v>0</v>
      </c>
      <c r="M3555" s="2" t="s">
        <v>28</v>
      </c>
      <c r="N3555" s="2">
        <v>44</v>
      </c>
      <c r="O3555" s="2">
        <v>24.38</v>
      </c>
      <c r="P3555" s="2">
        <v>44.12</v>
      </c>
      <c r="Q3555" s="2">
        <v>86.18</v>
      </c>
      <c r="R3555" s="2">
        <v>185.42</v>
      </c>
      <c r="S3555" s="2">
        <v>185.42</v>
      </c>
      <c r="T3555" s="2">
        <v>25.07</v>
      </c>
      <c r="U3555" s="2">
        <v>623</v>
      </c>
      <c r="V3555" s="2" t="s">
        <v>28</v>
      </c>
      <c r="X3555" s="2"/>
      <c r="Y3555" s="2"/>
    </row>
    <row r="3556" spans="1:26" x14ac:dyDescent="0.25">
      <c r="A3556">
        <v>3555</v>
      </c>
      <c r="B3556" t="s">
        <v>3563</v>
      </c>
      <c r="C3556" s="1">
        <v>31551</v>
      </c>
      <c r="D3556" t="s">
        <v>23</v>
      </c>
      <c r="E3556" s="2" t="s">
        <v>1363</v>
      </c>
      <c r="F3556" s="2" t="s">
        <v>34</v>
      </c>
      <c r="G3556" s="2" t="s">
        <v>26</v>
      </c>
      <c r="H3556" s="3">
        <v>39753</v>
      </c>
      <c r="I3556" s="2">
        <v>2008</v>
      </c>
      <c r="J3556" s="2">
        <v>2018</v>
      </c>
      <c r="K3556" s="3">
        <v>43677</v>
      </c>
      <c r="L3556" s="2">
        <v>0</v>
      </c>
      <c r="M3556" s="2" t="s">
        <v>28</v>
      </c>
      <c r="N3556" s="2">
        <v>33</v>
      </c>
      <c r="O3556" s="2">
        <v>22.46</v>
      </c>
      <c r="P3556" s="2">
        <v>33.200000000000003</v>
      </c>
      <c r="Q3556" s="2">
        <v>86.18</v>
      </c>
      <c r="R3556" s="2">
        <v>185.42</v>
      </c>
      <c r="S3556" s="2">
        <v>187.96</v>
      </c>
      <c r="T3556" s="2">
        <v>25.07</v>
      </c>
      <c r="U3556" s="2">
        <v>505</v>
      </c>
      <c r="V3556" s="2" t="s">
        <v>28</v>
      </c>
      <c r="X3556" s="2"/>
      <c r="Y3556" s="2"/>
    </row>
    <row r="3557" spans="1:26" x14ac:dyDescent="0.25">
      <c r="A3557">
        <v>3556</v>
      </c>
      <c r="B3557" t="s">
        <v>3564</v>
      </c>
      <c r="C3557" s="1">
        <v>20706</v>
      </c>
      <c r="D3557" t="s">
        <v>23</v>
      </c>
      <c r="E3557" s="2" t="s">
        <v>1363</v>
      </c>
      <c r="F3557" s="2" t="s">
        <v>34</v>
      </c>
      <c r="G3557" s="2" t="s">
        <v>26</v>
      </c>
      <c r="H3557" s="3">
        <v>28795</v>
      </c>
      <c r="I3557" s="2">
        <v>1978</v>
      </c>
      <c r="J3557" s="2">
        <v>1993</v>
      </c>
      <c r="K3557" s="3">
        <v>43677</v>
      </c>
      <c r="L3557" s="2">
        <v>0</v>
      </c>
      <c r="M3557" s="2" t="s">
        <v>28</v>
      </c>
      <c r="N3557" s="2">
        <v>62</v>
      </c>
      <c r="O3557" s="2">
        <v>22.15</v>
      </c>
      <c r="P3557" s="2">
        <v>62.89</v>
      </c>
      <c r="Q3557" s="2">
        <v>81.650000000000006</v>
      </c>
      <c r="R3557" s="2">
        <v>185.42</v>
      </c>
      <c r="S3557" s="2">
        <v>185.42</v>
      </c>
      <c r="T3557" s="2">
        <v>23.75</v>
      </c>
      <c r="U3557" s="2">
        <v>1101</v>
      </c>
      <c r="V3557" s="2" t="s">
        <v>28</v>
      </c>
      <c r="X3557" s="2"/>
      <c r="Y3557" s="2"/>
    </row>
    <row r="3558" spans="1:26" x14ac:dyDescent="0.25">
      <c r="A3558">
        <v>3557</v>
      </c>
      <c r="B3558" t="s">
        <v>3565</v>
      </c>
      <c r="C3558" s="1">
        <v>24950</v>
      </c>
      <c r="D3558" t="s">
        <v>23</v>
      </c>
      <c r="E3558" s="2" t="s">
        <v>1363</v>
      </c>
      <c r="F3558" s="2" t="s">
        <v>34</v>
      </c>
      <c r="G3558" s="2" t="s">
        <v>26</v>
      </c>
      <c r="H3558" s="3">
        <v>33178</v>
      </c>
      <c r="I3558" s="2">
        <v>1990</v>
      </c>
      <c r="J3558" s="2">
        <v>2004</v>
      </c>
      <c r="K3558" s="3">
        <v>43677</v>
      </c>
      <c r="L3558" s="2">
        <v>0</v>
      </c>
      <c r="M3558" s="2" t="s">
        <v>28</v>
      </c>
      <c r="N3558" s="2">
        <v>51</v>
      </c>
      <c r="O3558" s="2">
        <v>22.53</v>
      </c>
      <c r="P3558" s="2">
        <v>51.27</v>
      </c>
      <c r="Q3558" s="2">
        <v>81.650000000000006</v>
      </c>
      <c r="R3558" s="2">
        <v>185.42</v>
      </c>
      <c r="S3558" s="2">
        <v>185.42</v>
      </c>
      <c r="T3558" s="2">
        <v>23.75</v>
      </c>
      <c r="U3558" s="2">
        <v>852</v>
      </c>
      <c r="V3558" s="2" t="s">
        <v>28</v>
      </c>
      <c r="X3558" s="2"/>
      <c r="Y3558" s="2"/>
    </row>
    <row r="3559" spans="1:26" x14ac:dyDescent="0.25">
      <c r="A3559">
        <v>3558</v>
      </c>
      <c r="B3559" t="s">
        <v>3566</v>
      </c>
      <c r="C3559" s="1">
        <v>32061</v>
      </c>
      <c r="D3559" t="s">
        <v>85</v>
      </c>
      <c r="E3559" s="2" t="s">
        <v>1363</v>
      </c>
      <c r="F3559" s="2" t="s">
        <v>34</v>
      </c>
      <c r="G3559" s="2" t="s">
        <v>26</v>
      </c>
      <c r="H3559" s="3">
        <v>39387</v>
      </c>
      <c r="I3559" s="2">
        <v>2007</v>
      </c>
      <c r="J3559" s="2">
        <v>2020</v>
      </c>
      <c r="K3559" s="3">
        <v>43677</v>
      </c>
      <c r="L3559" s="2">
        <v>0</v>
      </c>
      <c r="M3559" s="2" t="s">
        <v>28</v>
      </c>
      <c r="N3559" s="2">
        <v>31</v>
      </c>
      <c r="O3559" s="2">
        <v>20.059999999999999</v>
      </c>
      <c r="P3559" s="2">
        <v>31.8</v>
      </c>
      <c r="Q3559" s="2">
        <v>79.38</v>
      </c>
      <c r="R3559" s="2">
        <v>185.42</v>
      </c>
      <c r="S3559" s="2">
        <v>185.42</v>
      </c>
      <c r="T3559" s="2">
        <v>23.09</v>
      </c>
      <c r="U3559" s="2">
        <v>571</v>
      </c>
      <c r="V3559" s="2" t="s">
        <v>27</v>
      </c>
      <c r="X3559" s="2"/>
      <c r="Y3559" s="2"/>
    </row>
    <row r="3560" spans="1:26" x14ac:dyDescent="0.25">
      <c r="A3560">
        <v>3559</v>
      </c>
      <c r="B3560" t="s">
        <v>3567</v>
      </c>
      <c r="C3560" s="1">
        <v>29979</v>
      </c>
      <c r="D3560" t="s">
        <v>23</v>
      </c>
      <c r="E3560" s="2" t="s">
        <v>1363</v>
      </c>
      <c r="F3560" s="2" t="s">
        <v>34</v>
      </c>
      <c r="G3560" s="2" t="s">
        <v>26</v>
      </c>
      <c r="H3560" s="3">
        <v>37926</v>
      </c>
      <c r="I3560" s="2">
        <v>2003</v>
      </c>
      <c r="J3560" s="2">
        <v>2005</v>
      </c>
      <c r="K3560" s="3">
        <v>43677</v>
      </c>
      <c r="L3560" s="2">
        <v>0</v>
      </c>
      <c r="M3560" s="2" t="s">
        <v>28</v>
      </c>
      <c r="N3560" s="2">
        <v>37</v>
      </c>
      <c r="O3560" s="2">
        <v>21.76</v>
      </c>
      <c r="P3560" s="2">
        <v>37.5</v>
      </c>
      <c r="Q3560" s="2">
        <v>86.18</v>
      </c>
      <c r="R3560" s="2">
        <v>185.42</v>
      </c>
      <c r="S3560" s="2">
        <v>185.42</v>
      </c>
      <c r="T3560" s="2">
        <v>25.07</v>
      </c>
      <c r="U3560" s="2">
        <v>22</v>
      </c>
      <c r="V3560" s="2" t="s">
        <v>28</v>
      </c>
      <c r="X3560" s="2"/>
      <c r="Y3560" s="2"/>
    </row>
    <row r="3561" spans="1:26" x14ac:dyDescent="0.25">
      <c r="A3561">
        <v>3560</v>
      </c>
      <c r="B3561" t="s">
        <v>3568</v>
      </c>
      <c r="C3561" s="1">
        <v>25379</v>
      </c>
      <c r="D3561" t="s">
        <v>23</v>
      </c>
      <c r="E3561" s="2" t="s">
        <v>1363</v>
      </c>
      <c r="F3561" s="2" t="s">
        <v>34</v>
      </c>
      <c r="G3561" s="2" t="s">
        <v>26</v>
      </c>
      <c r="H3561" s="3">
        <v>33909</v>
      </c>
      <c r="I3561" s="2">
        <v>1992</v>
      </c>
      <c r="J3561" s="2">
        <v>1994</v>
      </c>
      <c r="K3561" s="3">
        <v>43677</v>
      </c>
      <c r="L3561" s="2">
        <v>0</v>
      </c>
      <c r="M3561" s="2" t="s">
        <v>28</v>
      </c>
      <c r="N3561" s="2">
        <v>50</v>
      </c>
      <c r="O3561" s="2">
        <v>23.35</v>
      </c>
      <c r="P3561" s="2">
        <v>50.1</v>
      </c>
      <c r="Q3561" s="2">
        <v>83.91</v>
      </c>
      <c r="R3561" s="2">
        <v>185.42</v>
      </c>
      <c r="S3561" s="2">
        <v>185.42</v>
      </c>
      <c r="T3561" s="2">
        <v>24.41</v>
      </c>
      <c r="U3561" s="2">
        <v>88</v>
      </c>
      <c r="V3561" s="2" t="s">
        <v>28</v>
      </c>
      <c r="X3561" s="2"/>
      <c r="Y3561" s="2"/>
    </row>
    <row r="3562" spans="1:26" x14ac:dyDescent="0.25">
      <c r="A3562">
        <v>3561</v>
      </c>
      <c r="B3562" t="s">
        <v>3569</v>
      </c>
      <c r="C3562" s="1">
        <v>11506</v>
      </c>
      <c r="D3562" t="s">
        <v>23</v>
      </c>
      <c r="E3562" s="2" t="s">
        <v>1363</v>
      </c>
      <c r="F3562" s="2" t="s">
        <v>34</v>
      </c>
      <c r="G3562" s="2" t="s">
        <v>30</v>
      </c>
      <c r="H3562" s="3">
        <v>20029</v>
      </c>
      <c r="I3562" s="2">
        <v>1954</v>
      </c>
      <c r="J3562" s="2">
        <v>1968</v>
      </c>
      <c r="K3562" s="3">
        <v>37238</v>
      </c>
      <c r="L3562" s="2">
        <v>1</v>
      </c>
      <c r="M3562" s="2" t="s">
        <v>27</v>
      </c>
      <c r="N3562" s="2">
        <v>70</v>
      </c>
      <c r="O3562" s="2">
        <v>23.33</v>
      </c>
      <c r="P3562" s="2">
        <v>70.45</v>
      </c>
      <c r="Q3562" s="2">
        <v>84.37</v>
      </c>
      <c r="R3562" s="2">
        <v>185.42</v>
      </c>
      <c r="S3562" s="2">
        <v>185.42</v>
      </c>
      <c r="T3562" s="2">
        <v>24.54</v>
      </c>
      <c r="U3562" s="2">
        <v>706</v>
      </c>
      <c r="V3562" s="2" t="s">
        <v>28</v>
      </c>
      <c r="W3562" s="2" t="s">
        <v>4395</v>
      </c>
      <c r="X3562" s="2" t="s">
        <v>4527</v>
      </c>
      <c r="Y3562" s="2" t="s">
        <v>4421</v>
      </c>
      <c r="Z3562" s="2" t="s">
        <v>4435</v>
      </c>
    </row>
    <row r="3563" spans="1:26" x14ac:dyDescent="0.25">
      <c r="A3563">
        <v>3562</v>
      </c>
      <c r="B3563" t="s">
        <v>3570</v>
      </c>
      <c r="C3563" s="1">
        <v>33827</v>
      </c>
      <c r="D3563" t="s">
        <v>23</v>
      </c>
      <c r="E3563" s="2" t="s">
        <v>1363</v>
      </c>
      <c r="F3563" s="2" t="s">
        <v>34</v>
      </c>
      <c r="G3563" s="2" t="s">
        <v>26</v>
      </c>
      <c r="H3563" s="3">
        <v>41944</v>
      </c>
      <c r="I3563" s="2">
        <v>2014</v>
      </c>
      <c r="J3563" s="2">
        <v>2016</v>
      </c>
      <c r="K3563" s="3">
        <v>43677</v>
      </c>
      <c r="L3563" s="2">
        <v>0</v>
      </c>
      <c r="M3563" s="2" t="s">
        <v>28</v>
      </c>
      <c r="N3563" s="2">
        <v>26</v>
      </c>
      <c r="O3563" s="2">
        <v>22.22</v>
      </c>
      <c r="P3563" s="2">
        <v>26.97</v>
      </c>
      <c r="Q3563" s="2">
        <v>74.84</v>
      </c>
      <c r="R3563" s="2">
        <v>185.42</v>
      </c>
      <c r="S3563" s="2">
        <v>185.42</v>
      </c>
      <c r="T3563" s="2">
        <v>21.77</v>
      </c>
      <c r="U3563" s="2">
        <v>4</v>
      </c>
      <c r="V3563" s="2" t="s">
        <v>28</v>
      </c>
      <c r="X3563" s="2"/>
      <c r="Y3563" s="2"/>
    </row>
    <row r="3564" spans="1:26" x14ac:dyDescent="0.25">
      <c r="A3564">
        <v>3563</v>
      </c>
      <c r="B3564" t="s">
        <v>3571</v>
      </c>
      <c r="C3564" s="1">
        <v>15605</v>
      </c>
      <c r="D3564" t="s">
        <v>23</v>
      </c>
      <c r="E3564" s="2" t="s">
        <v>1363</v>
      </c>
      <c r="F3564" s="2" t="s">
        <v>34</v>
      </c>
      <c r="G3564" s="2" t="s">
        <v>30</v>
      </c>
      <c r="H3564" s="3">
        <v>23682</v>
      </c>
      <c r="I3564" s="2">
        <v>1964</v>
      </c>
      <c r="J3564" s="2">
        <v>1965</v>
      </c>
      <c r="K3564" s="3">
        <v>43677</v>
      </c>
      <c r="L3564" s="2">
        <v>0</v>
      </c>
      <c r="M3564" s="2" t="s">
        <v>28</v>
      </c>
      <c r="N3564" s="2">
        <v>76</v>
      </c>
      <c r="O3564" s="2">
        <v>22.11</v>
      </c>
      <c r="P3564" s="2">
        <v>76.86</v>
      </c>
      <c r="Q3564" s="2">
        <v>85.27</v>
      </c>
      <c r="R3564" s="2">
        <v>185.42</v>
      </c>
      <c r="S3564" s="2">
        <v>185.42</v>
      </c>
      <c r="T3564" s="2">
        <v>24.8</v>
      </c>
      <c r="U3564" s="2">
        <v>24</v>
      </c>
      <c r="V3564" s="2" t="s">
        <v>28</v>
      </c>
      <c r="X3564" s="2"/>
      <c r="Y3564" s="2"/>
    </row>
    <row r="3565" spans="1:26" x14ac:dyDescent="0.25">
      <c r="A3565">
        <v>3564</v>
      </c>
      <c r="B3565" t="s">
        <v>3572</v>
      </c>
      <c r="C3565" s="1">
        <v>10449</v>
      </c>
      <c r="D3565" t="s">
        <v>23</v>
      </c>
      <c r="E3565" s="2" t="s">
        <v>1363</v>
      </c>
      <c r="F3565" s="2" t="s">
        <v>34</v>
      </c>
      <c r="G3565" s="2" t="s">
        <v>30</v>
      </c>
      <c r="H3565" s="3">
        <v>18568</v>
      </c>
      <c r="I3565" s="2">
        <v>1950</v>
      </c>
      <c r="J3565" s="2">
        <v>1970</v>
      </c>
      <c r="K3565" s="3">
        <v>43677</v>
      </c>
      <c r="L3565" s="2">
        <v>0</v>
      </c>
      <c r="M3565" s="2" t="s">
        <v>28</v>
      </c>
      <c r="N3565" s="2">
        <v>90</v>
      </c>
      <c r="O3565" s="2">
        <v>22.23</v>
      </c>
      <c r="P3565" s="2">
        <v>90.97</v>
      </c>
      <c r="Q3565" s="2">
        <v>79.38</v>
      </c>
      <c r="R3565" s="2">
        <v>185.42</v>
      </c>
      <c r="S3565" s="2">
        <v>185.42</v>
      </c>
      <c r="T3565" s="2">
        <v>23.09</v>
      </c>
      <c r="U3565" s="2">
        <v>924</v>
      </c>
      <c r="V3565" s="2" t="s">
        <v>28</v>
      </c>
      <c r="X3565" s="2"/>
      <c r="Y3565" s="2"/>
    </row>
    <row r="3566" spans="1:26" x14ac:dyDescent="0.25">
      <c r="A3566">
        <v>3565</v>
      </c>
      <c r="B3566" t="s">
        <v>3573</v>
      </c>
      <c r="C3566" s="1">
        <v>8952</v>
      </c>
      <c r="D3566" t="s">
        <v>23</v>
      </c>
      <c r="E3566" s="2" t="s">
        <v>1363</v>
      </c>
      <c r="F3566" s="2" t="s">
        <v>34</v>
      </c>
      <c r="G3566" s="2" t="s">
        <v>30</v>
      </c>
      <c r="H3566" s="3">
        <v>17472</v>
      </c>
      <c r="I3566" s="2">
        <v>1947</v>
      </c>
      <c r="J3566" s="2">
        <v>1950</v>
      </c>
      <c r="K3566" s="3">
        <v>29596</v>
      </c>
      <c r="L3566" s="2">
        <v>1</v>
      </c>
      <c r="M3566" s="2" t="s">
        <v>27</v>
      </c>
      <c r="N3566" s="2">
        <v>56</v>
      </c>
      <c r="O3566" s="2">
        <v>23.33</v>
      </c>
      <c r="P3566" s="2">
        <v>56.52</v>
      </c>
      <c r="Q3566" s="2">
        <v>74.84</v>
      </c>
      <c r="R3566" s="2">
        <v>185.42</v>
      </c>
      <c r="S3566" s="2">
        <v>185.42</v>
      </c>
      <c r="T3566" s="2">
        <v>21.77</v>
      </c>
      <c r="U3566" s="2">
        <v>147</v>
      </c>
      <c r="V3566" s="2" t="s">
        <v>28</v>
      </c>
      <c r="W3566" s="2" t="s">
        <v>4399</v>
      </c>
      <c r="X3566" s="2" t="s">
        <v>4799</v>
      </c>
      <c r="Y3566" s="2" t="s">
        <v>4800</v>
      </c>
      <c r="Z3566" s="2" t="s">
        <v>4901</v>
      </c>
    </row>
    <row r="3567" spans="1:26" x14ac:dyDescent="0.25">
      <c r="A3567">
        <v>3566</v>
      </c>
      <c r="B3567" t="s">
        <v>3574</v>
      </c>
      <c r="C3567" s="1">
        <v>25399</v>
      </c>
      <c r="D3567" t="s">
        <v>23</v>
      </c>
      <c r="E3567" s="2" t="s">
        <v>1363</v>
      </c>
      <c r="F3567" s="2" t="s">
        <v>34</v>
      </c>
      <c r="G3567" s="2" t="s">
        <v>30</v>
      </c>
      <c r="H3567" s="3">
        <v>33909</v>
      </c>
      <c r="I3567" s="2">
        <v>1992</v>
      </c>
      <c r="J3567" s="2">
        <v>2003</v>
      </c>
      <c r="K3567" s="3">
        <v>43677</v>
      </c>
      <c r="L3567" s="2">
        <v>0</v>
      </c>
      <c r="M3567" s="2" t="s">
        <v>28</v>
      </c>
      <c r="N3567" s="2">
        <v>50</v>
      </c>
      <c r="O3567" s="2">
        <v>23.3</v>
      </c>
      <c r="P3567" s="2">
        <v>50.04</v>
      </c>
      <c r="Q3567" s="2">
        <v>83.91</v>
      </c>
      <c r="R3567" s="2">
        <v>185.42</v>
      </c>
      <c r="S3567" s="2">
        <v>185.42</v>
      </c>
      <c r="T3567" s="2">
        <v>24.41</v>
      </c>
      <c r="U3567" s="2">
        <v>477</v>
      </c>
      <c r="V3567" s="2" t="s">
        <v>27</v>
      </c>
      <c r="X3567" s="2"/>
      <c r="Y3567" s="2"/>
    </row>
    <row r="3568" spans="1:26" x14ac:dyDescent="0.25">
      <c r="A3568">
        <v>3567</v>
      </c>
      <c r="B3568" t="s">
        <v>3575</v>
      </c>
      <c r="C3568" s="1">
        <v>8206</v>
      </c>
      <c r="D3568" t="s">
        <v>23</v>
      </c>
      <c r="E3568" s="2" t="s">
        <v>1363</v>
      </c>
      <c r="F3568" s="2" t="s">
        <v>34</v>
      </c>
      <c r="G3568" s="2" t="s">
        <v>26</v>
      </c>
      <c r="H3568" s="3">
        <v>18203</v>
      </c>
      <c r="I3568" s="2">
        <v>1949</v>
      </c>
      <c r="J3568" s="2">
        <v>1950</v>
      </c>
      <c r="K3568" s="3">
        <v>34453</v>
      </c>
      <c r="L3568" s="2">
        <v>1</v>
      </c>
      <c r="M3568" s="2" t="s">
        <v>27</v>
      </c>
      <c r="N3568" s="2">
        <v>71</v>
      </c>
      <c r="O3568" s="2">
        <v>27.37</v>
      </c>
      <c r="P3568" s="2">
        <v>71.86</v>
      </c>
      <c r="Q3568" s="2">
        <v>77.11</v>
      </c>
      <c r="R3568" s="2">
        <v>185.42</v>
      </c>
      <c r="S3568" s="2">
        <v>185.42</v>
      </c>
      <c r="T3568" s="2">
        <v>22.43</v>
      </c>
      <c r="U3568" s="2">
        <v>26</v>
      </c>
      <c r="V3568" s="2" t="s">
        <v>28</v>
      </c>
      <c r="W3568" s="2" t="s">
        <v>4399</v>
      </c>
      <c r="X3568" s="2" t="s">
        <v>4801</v>
      </c>
      <c r="Y3568" s="2" t="s">
        <v>4386</v>
      </c>
      <c r="Z3568" s="2" t="s">
        <v>4896</v>
      </c>
    </row>
    <row r="3569" spans="1:26" x14ac:dyDescent="0.25">
      <c r="A3569">
        <v>3568</v>
      </c>
      <c r="B3569" t="s">
        <v>3576</v>
      </c>
      <c r="C3569" s="1">
        <v>7320</v>
      </c>
      <c r="D3569" t="s">
        <v>23</v>
      </c>
      <c r="E3569" s="2" t="s">
        <v>772</v>
      </c>
      <c r="F3569" s="2" t="s">
        <v>34</v>
      </c>
      <c r="G3569" s="2" t="s">
        <v>30</v>
      </c>
      <c r="H3569" s="3">
        <v>17838</v>
      </c>
      <c r="I3569" s="2">
        <v>1948</v>
      </c>
      <c r="J3569" s="2">
        <v>1955</v>
      </c>
      <c r="K3569" s="3">
        <v>32985</v>
      </c>
      <c r="L3569" s="2">
        <v>1</v>
      </c>
      <c r="M3569" s="2" t="s">
        <v>27</v>
      </c>
      <c r="N3569" s="2">
        <v>70</v>
      </c>
      <c r="O3569" s="2">
        <v>28.8</v>
      </c>
      <c r="P3569" s="2">
        <v>70.27</v>
      </c>
      <c r="Q3569" s="2">
        <v>79.38</v>
      </c>
      <c r="R3569" s="2">
        <v>185.42</v>
      </c>
      <c r="S3569" s="2">
        <v>185.42</v>
      </c>
      <c r="T3569" s="2">
        <v>23.09</v>
      </c>
      <c r="U3569" s="2">
        <v>462</v>
      </c>
      <c r="V3569" s="2" t="s">
        <v>28</v>
      </c>
      <c r="W3569" s="2" t="s">
        <v>4395</v>
      </c>
      <c r="X3569" s="2" t="s">
        <v>4502</v>
      </c>
      <c r="Y3569" s="2" t="s">
        <v>4455</v>
      </c>
      <c r="Z3569" s="2" t="s">
        <v>4435</v>
      </c>
    </row>
    <row r="3570" spans="1:26" x14ac:dyDescent="0.25">
      <c r="A3570">
        <v>3569</v>
      </c>
      <c r="B3570" t="s">
        <v>3577</v>
      </c>
      <c r="C3570" s="1">
        <v>27057</v>
      </c>
      <c r="D3570" t="s">
        <v>23</v>
      </c>
      <c r="E3570" s="2" t="s">
        <v>1363</v>
      </c>
      <c r="F3570" s="2" t="s">
        <v>34</v>
      </c>
      <c r="G3570" s="2" t="s">
        <v>26</v>
      </c>
      <c r="H3570" s="3">
        <v>35370</v>
      </c>
      <c r="I3570" s="2">
        <v>1996</v>
      </c>
      <c r="J3570" s="2">
        <v>2006</v>
      </c>
      <c r="K3570" s="3">
        <v>43677</v>
      </c>
      <c r="L3570" s="2">
        <v>0</v>
      </c>
      <c r="M3570" s="2" t="s">
        <v>28</v>
      </c>
      <c r="N3570" s="2">
        <v>45</v>
      </c>
      <c r="O3570" s="2">
        <v>22.76</v>
      </c>
      <c r="P3570" s="2">
        <v>45.5</v>
      </c>
      <c r="Q3570" s="2">
        <v>85.73</v>
      </c>
      <c r="R3570" s="2">
        <v>185.42</v>
      </c>
      <c r="S3570" s="2">
        <v>185.42</v>
      </c>
      <c r="T3570" s="2">
        <v>24.94</v>
      </c>
      <c r="U3570" s="2">
        <v>545</v>
      </c>
      <c r="V3570" s="2" t="s">
        <v>28</v>
      </c>
      <c r="X3570" s="2"/>
      <c r="Y3570" s="2"/>
    </row>
    <row r="3571" spans="1:26" x14ac:dyDescent="0.25">
      <c r="A3571">
        <v>3570</v>
      </c>
      <c r="B3571" t="s">
        <v>3578</v>
      </c>
      <c r="C3571" s="1">
        <v>16570</v>
      </c>
      <c r="D3571" t="s">
        <v>23</v>
      </c>
      <c r="E3571" s="2" t="s">
        <v>1363</v>
      </c>
      <c r="F3571" s="2" t="s">
        <v>34</v>
      </c>
      <c r="G3571" s="2" t="s">
        <v>30</v>
      </c>
      <c r="H3571" s="3">
        <v>24412</v>
      </c>
      <c r="I3571" s="2">
        <v>1966</v>
      </c>
      <c r="J3571" s="2">
        <v>1967</v>
      </c>
      <c r="K3571" s="3">
        <v>43677</v>
      </c>
      <c r="L3571" s="2">
        <v>0</v>
      </c>
      <c r="M3571" s="2" t="s">
        <v>28</v>
      </c>
      <c r="N3571" s="2">
        <v>74</v>
      </c>
      <c r="O3571" s="2">
        <v>21.47</v>
      </c>
      <c r="P3571" s="2">
        <v>74.209999999999994</v>
      </c>
      <c r="Q3571" s="2">
        <v>77.11</v>
      </c>
      <c r="R3571" s="2">
        <v>185.42</v>
      </c>
      <c r="S3571" s="2">
        <v>185.42</v>
      </c>
      <c r="T3571" s="2">
        <v>22.43</v>
      </c>
      <c r="U3571" s="2">
        <v>19</v>
      </c>
      <c r="V3571" s="2" t="s">
        <v>28</v>
      </c>
      <c r="X3571" s="2"/>
      <c r="Y3571" s="2"/>
    </row>
    <row r="3572" spans="1:26" x14ac:dyDescent="0.25">
      <c r="A3572">
        <v>3571</v>
      </c>
      <c r="B3572" t="s">
        <v>3579</v>
      </c>
      <c r="C3572" s="1">
        <v>9796</v>
      </c>
      <c r="D3572" t="s">
        <v>23</v>
      </c>
      <c r="E3572" s="2" t="s">
        <v>1363</v>
      </c>
      <c r="F3572" s="2" t="s">
        <v>34</v>
      </c>
      <c r="G3572" s="2" t="s">
        <v>30</v>
      </c>
      <c r="H3572" s="3">
        <v>18933</v>
      </c>
      <c r="I3572" s="2">
        <v>1951</v>
      </c>
      <c r="J3572" s="2">
        <v>1952</v>
      </c>
      <c r="K3572" s="3">
        <v>38901</v>
      </c>
      <c r="L3572" s="2">
        <v>1</v>
      </c>
      <c r="M3572" s="2" t="s">
        <v>27</v>
      </c>
      <c r="N3572" s="2">
        <v>79</v>
      </c>
      <c r="O3572" s="2">
        <v>25.02</v>
      </c>
      <c r="P3572" s="2">
        <v>79.69</v>
      </c>
      <c r="Q3572" s="2">
        <v>79.38</v>
      </c>
      <c r="R3572" s="2">
        <v>185.42</v>
      </c>
      <c r="S3572" s="2">
        <v>185.42</v>
      </c>
      <c r="T3572" s="2">
        <v>23.09</v>
      </c>
      <c r="U3572" s="2">
        <v>45</v>
      </c>
      <c r="V3572" s="2" t="s">
        <v>28</v>
      </c>
      <c r="X3572" s="2" t="s">
        <v>4802</v>
      </c>
      <c r="Y3572" s="2" t="s">
        <v>4803</v>
      </c>
      <c r="Z3572" s="2" t="s">
        <v>4901</v>
      </c>
    </row>
    <row r="3573" spans="1:26" x14ac:dyDescent="0.25">
      <c r="A3573">
        <v>3572</v>
      </c>
      <c r="B3573" t="s">
        <v>3580</v>
      </c>
      <c r="C3573" s="1">
        <v>30011</v>
      </c>
      <c r="D3573" t="s">
        <v>23</v>
      </c>
      <c r="E3573" s="2" t="s">
        <v>1363</v>
      </c>
      <c r="F3573" s="2" t="s">
        <v>34</v>
      </c>
      <c r="G3573" s="2" t="s">
        <v>30</v>
      </c>
      <c r="H3573" s="3">
        <v>38657</v>
      </c>
      <c r="I3573" s="2">
        <v>2005</v>
      </c>
      <c r="J3573" s="2">
        <v>2010</v>
      </c>
      <c r="K3573" s="3">
        <v>43677</v>
      </c>
      <c r="L3573" s="2">
        <v>0</v>
      </c>
      <c r="M3573" s="2" t="s">
        <v>28</v>
      </c>
      <c r="N3573" s="2">
        <v>37</v>
      </c>
      <c r="O3573" s="2">
        <v>23.67</v>
      </c>
      <c r="P3573" s="2">
        <v>37.42</v>
      </c>
      <c r="Q3573" s="2">
        <v>79.38</v>
      </c>
      <c r="R3573" s="2">
        <v>185.42</v>
      </c>
      <c r="S3573" s="2">
        <v>185.42</v>
      </c>
      <c r="T3573" s="2">
        <v>23.09</v>
      </c>
      <c r="U3573" s="2">
        <v>179</v>
      </c>
      <c r="V3573" s="2" t="s">
        <v>28</v>
      </c>
      <c r="X3573" s="2"/>
      <c r="Y3573" s="2"/>
    </row>
    <row r="3574" spans="1:26" x14ac:dyDescent="0.25">
      <c r="A3574">
        <v>3573</v>
      </c>
      <c r="B3574" t="s">
        <v>3581</v>
      </c>
      <c r="C3574" s="1">
        <v>24638</v>
      </c>
      <c r="D3574" t="s">
        <v>23</v>
      </c>
      <c r="E3574" s="2" t="s">
        <v>1363</v>
      </c>
      <c r="F3574" s="2" t="s">
        <v>34</v>
      </c>
      <c r="G3574" s="2" t="s">
        <v>26</v>
      </c>
      <c r="H3574" s="3">
        <v>32813</v>
      </c>
      <c r="I3574" s="2">
        <v>1989</v>
      </c>
      <c r="J3574" s="2">
        <v>1991</v>
      </c>
      <c r="K3574" s="3">
        <v>43677</v>
      </c>
      <c r="L3574" s="2">
        <v>0</v>
      </c>
      <c r="M3574" s="2" t="s">
        <v>28</v>
      </c>
      <c r="N3574" s="2">
        <v>52</v>
      </c>
      <c r="O3574" s="2">
        <v>22.38</v>
      </c>
      <c r="P3574" s="2">
        <v>52.13</v>
      </c>
      <c r="Q3574" s="2">
        <v>77.11</v>
      </c>
      <c r="R3574" s="2">
        <v>185.42</v>
      </c>
      <c r="S3574" s="2">
        <v>185.42</v>
      </c>
      <c r="T3574" s="2">
        <v>22.43</v>
      </c>
      <c r="U3574" s="2">
        <v>45</v>
      </c>
      <c r="V3574" s="2" t="s">
        <v>28</v>
      </c>
      <c r="X3574" s="2"/>
      <c r="Y3574" s="2"/>
    </row>
    <row r="3575" spans="1:26" x14ac:dyDescent="0.25">
      <c r="A3575">
        <v>3574</v>
      </c>
      <c r="B3575" t="s">
        <v>3305</v>
      </c>
      <c r="C3575" s="1">
        <v>21277</v>
      </c>
      <c r="D3575" t="s">
        <v>23</v>
      </c>
      <c r="E3575" s="2" t="s">
        <v>1363</v>
      </c>
      <c r="F3575" s="2" t="s">
        <v>34</v>
      </c>
      <c r="G3575" s="2" t="s">
        <v>26</v>
      </c>
      <c r="H3575" s="3">
        <v>29526</v>
      </c>
      <c r="I3575" s="2">
        <v>1980</v>
      </c>
      <c r="J3575" s="2">
        <v>1991</v>
      </c>
      <c r="K3575" s="3">
        <v>43677</v>
      </c>
      <c r="L3575" s="2">
        <v>0</v>
      </c>
      <c r="M3575" s="2" t="s">
        <v>28</v>
      </c>
      <c r="N3575" s="2">
        <v>61</v>
      </c>
      <c r="O3575" s="2">
        <v>22.58</v>
      </c>
      <c r="P3575" s="2">
        <v>61.33</v>
      </c>
      <c r="Q3575" s="2">
        <v>77.11</v>
      </c>
      <c r="R3575" s="2">
        <v>185.42</v>
      </c>
      <c r="S3575" s="2">
        <v>185.42</v>
      </c>
      <c r="T3575" s="2">
        <v>22.43</v>
      </c>
      <c r="U3575" s="2">
        <v>714</v>
      </c>
      <c r="V3575" s="2" t="s">
        <v>28</v>
      </c>
      <c r="X3575" s="2"/>
      <c r="Y3575" s="2"/>
    </row>
    <row r="3576" spans="1:26" x14ac:dyDescent="0.25">
      <c r="A3576">
        <v>3575</v>
      </c>
      <c r="B3576" t="s">
        <v>3582</v>
      </c>
      <c r="C3576" s="1">
        <v>12138</v>
      </c>
      <c r="D3576" t="s">
        <v>23</v>
      </c>
      <c r="E3576" s="2" t="s">
        <v>1363</v>
      </c>
      <c r="F3576" s="2" t="s">
        <v>34</v>
      </c>
      <c r="G3576" s="2" t="s">
        <v>30</v>
      </c>
      <c r="H3576" s="3">
        <v>21125</v>
      </c>
      <c r="I3576" s="2">
        <v>1957</v>
      </c>
      <c r="J3576" s="2">
        <v>1958</v>
      </c>
      <c r="K3576" s="3">
        <v>43677</v>
      </c>
      <c r="L3576" s="2">
        <v>0</v>
      </c>
      <c r="M3576" s="2" t="s">
        <v>28</v>
      </c>
      <c r="N3576" s="2">
        <v>86</v>
      </c>
      <c r="O3576" s="2">
        <v>24.61</v>
      </c>
      <c r="P3576" s="2">
        <v>86.35</v>
      </c>
      <c r="Q3576" s="2">
        <v>83.91</v>
      </c>
      <c r="R3576" s="2">
        <v>185.42</v>
      </c>
      <c r="S3576" s="2">
        <v>185.42</v>
      </c>
      <c r="T3576" s="2">
        <v>24.41</v>
      </c>
      <c r="U3576" s="2">
        <v>34</v>
      </c>
      <c r="V3576" s="2" t="s">
        <v>28</v>
      </c>
      <c r="X3576" s="2"/>
      <c r="Y3576" s="2"/>
    </row>
    <row r="3577" spans="1:26" x14ac:dyDescent="0.25">
      <c r="A3577">
        <v>3576</v>
      </c>
      <c r="B3577" t="s">
        <v>3583</v>
      </c>
      <c r="C3577" s="1">
        <v>30194</v>
      </c>
      <c r="D3577" t="s">
        <v>23</v>
      </c>
      <c r="E3577" s="2" t="s">
        <v>1363</v>
      </c>
      <c r="F3577" s="2" t="s">
        <v>34</v>
      </c>
      <c r="G3577" s="2" t="s">
        <v>26</v>
      </c>
      <c r="H3577" s="3">
        <v>38292</v>
      </c>
      <c r="I3577" s="2">
        <v>2004</v>
      </c>
      <c r="J3577" s="2">
        <v>2013</v>
      </c>
      <c r="K3577" s="3">
        <v>43677</v>
      </c>
      <c r="L3577" s="2">
        <v>0</v>
      </c>
      <c r="M3577" s="2" t="s">
        <v>28</v>
      </c>
      <c r="N3577" s="2">
        <v>36</v>
      </c>
      <c r="O3577" s="2">
        <v>22.17</v>
      </c>
      <c r="P3577" s="2">
        <v>36.909999999999997</v>
      </c>
      <c r="Q3577" s="2">
        <v>83.91</v>
      </c>
      <c r="R3577" s="2">
        <v>185.42</v>
      </c>
      <c r="S3577" s="2">
        <v>185.42</v>
      </c>
      <c r="T3577" s="2">
        <v>24.41</v>
      </c>
      <c r="U3577" s="2">
        <v>606</v>
      </c>
      <c r="V3577" s="2" t="s">
        <v>28</v>
      </c>
      <c r="X3577" s="2"/>
      <c r="Y3577" s="2"/>
    </row>
    <row r="3578" spans="1:26" x14ac:dyDescent="0.25">
      <c r="A3578">
        <v>3577</v>
      </c>
      <c r="B3578" t="s">
        <v>3584</v>
      </c>
      <c r="C3578" s="1">
        <v>21583</v>
      </c>
      <c r="D3578" t="s">
        <v>23</v>
      </c>
      <c r="E3578" s="2" t="s">
        <v>1363</v>
      </c>
      <c r="F3578" s="2" t="s">
        <v>34</v>
      </c>
      <c r="G3578" s="2" t="s">
        <v>26</v>
      </c>
      <c r="H3578" s="3">
        <v>29891</v>
      </c>
      <c r="I3578" s="2">
        <v>1981</v>
      </c>
      <c r="J3578" s="2">
        <v>1988</v>
      </c>
      <c r="K3578" s="3">
        <v>43677</v>
      </c>
      <c r="L3578" s="2">
        <v>0</v>
      </c>
      <c r="M3578" s="2" t="s">
        <v>28</v>
      </c>
      <c r="N3578" s="2">
        <v>60</v>
      </c>
      <c r="O3578" s="2">
        <v>22.75</v>
      </c>
      <c r="P3578" s="2">
        <v>60.49</v>
      </c>
      <c r="Q3578" s="2">
        <v>77.11</v>
      </c>
      <c r="R3578" s="2">
        <v>185.42</v>
      </c>
      <c r="S3578" s="2">
        <v>185.42</v>
      </c>
      <c r="T3578" s="2">
        <v>22.43</v>
      </c>
      <c r="U3578" s="2">
        <v>296</v>
      </c>
      <c r="V3578" s="2" t="s">
        <v>28</v>
      </c>
      <c r="X3578" s="2"/>
      <c r="Y3578" s="2"/>
    </row>
    <row r="3579" spans="1:26" x14ac:dyDescent="0.25">
      <c r="A3579">
        <v>3578</v>
      </c>
      <c r="B3579" t="s">
        <v>3585</v>
      </c>
      <c r="C3579" s="1">
        <v>20198</v>
      </c>
      <c r="D3579" t="s">
        <v>23</v>
      </c>
      <c r="E3579" s="2" t="s">
        <v>1363</v>
      </c>
      <c r="F3579" s="2" t="s">
        <v>34</v>
      </c>
      <c r="G3579" s="2" t="s">
        <v>26</v>
      </c>
      <c r="H3579" s="3">
        <v>29160</v>
      </c>
      <c r="I3579" s="2">
        <v>1979</v>
      </c>
      <c r="J3579" s="2">
        <v>1988</v>
      </c>
      <c r="K3579" s="3">
        <v>43677</v>
      </c>
      <c r="L3579" s="2">
        <v>0</v>
      </c>
      <c r="M3579" s="2" t="s">
        <v>28</v>
      </c>
      <c r="N3579" s="2">
        <v>64</v>
      </c>
      <c r="O3579" s="2">
        <v>24.54</v>
      </c>
      <c r="P3579" s="2">
        <v>64.28</v>
      </c>
      <c r="Q3579" s="2">
        <v>77.11</v>
      </c>
      <c r="R3579" s="2">
        <v>185.42</v>
      </c>
      <c r="S3579" s="2">
        <v>185.42</v>
      </c>
      <c r="T3579" s="2">
        <v>22.43</v>
      </c>
      <c r="U3579" s="2">
        <v>591</v>
      </c>
      <c r="V3579" s="2" t="s">
        <v>28</v>
      </c>
      <c r="X3579" s="2"/>
      <c r="Y3579" s="2"/>
    </row>
    <row r="3580" spans="1:26" x14ac:dyDescent="0.25">
      <c r="A3580">
        <v>3579</v>
      </c>
      <c r="B3580" t="s">
        <v>3586</v>
      </c>
      <c r="C3580" s="1">
        <v>4996</v>
      </c>
      <c r="D3580" t="s">
        <v>23</v>
      </c>
      <c r="E3580" s="2" t="s">
        <v>280</v>
      </c>
      <c r="F3580" s="2" t="s">
        <v>34</v>
      </c>
      <c r="G3580" s="2" t="s">
        <v>30</v>
      </c>
      <c r="H3580" s="3">
        <v>17107</v>
      </c>
      <c r="I3580" s="2">
        <v>1946</v>
      </c>
      <c r="J3580" s="2">
        <v>1947</v>
      </c>
      <c r="K3580" s="3">
        <v>24503</v>
      </c>
      <c r="L3580" s="2">
        <v>1</v>
      </c>
      <c r="M3580" s="2" t="s">
        <v>27</v>
      </c>
      <c r="N3580" s="2">
        <v>53</v>
      </c>
      <c r="O3580" s="2">
        <v>33.159999999999997</v>
      </c>
      <c r="P3580" s="2">
        <v>53.41</v>
      </c>
      <c r="Q3580" s="2">
        <v>86.18</v>
      </c>
      <c r="R3580" s="2">
        <v>185.42</v>
      </c>
      <c r="S3580" s="2">
        <v>185.42</v>
      </c>
      <c r="T3580" s="2">
        <v>25.07</v>
      </c>
      <c r="U3580" s="2">
        <v>30</v>
      </c>
      <c r="V3580" s="2" t="s">
        <v>28</v>
      </c>
      <c r="W3580" s="2" t="s">
        <v>4399</v>
      </c>
      <c r="X3580" s="2" t="s">
        <v>4804</v>
      </c>
      <c r="Y3580" s="2" t="s">
        <v>4401</v>
      </c>
      <c r="Z3580" s="2" t="s">
        <v>4469</v>
      </c>
    </row>
    <row r="3581" spans="1:26" x14ac:dyDescent="0.25">
      <c r="A3581">
        <v>3580</v>
      </c>
      <c r="B3581" t="s">
        <v>3587</v>
      </c>
      <c r="C3581" s="1">
        <v>8860</v>
      </c>
      <c r="D3581" t="s">
        <v>23</v>
      </c>
      <c r="E3581" s="2" t="s">
        <v>169</v>
      </c>
      <c r="F3581" s="2" t="s">
        <v>34</v>
      </c>
      <c r="G3581" s="2" t="s">
        <v>30</v>
      </c>
      <c r="H3581" s="3">
        <v>17838</v>
      </c>
      <c r="I3581" s="2">
        <v>1948</v>
      </c>
      <c r="J3581" s="2">
        <v>1949</v>
      </c>
      <c r="K3581" s="3">
        <v>35323</v>
      </c>
      <c r="L3581" s="2">
        <v>1</v>
      </c>
      <c r="M3581" s="2" t="s">
        <v>27</v>
      </c>
      <c r="N3581" s="2">
        <v>72</v>
      </c>
      <c r="O3581" s="2">
        <v>24.58</v>
      </c>
      <c r="P3581" s="2">
        <v>72.45</v>
      </c>
      <c r="Q3581" s="2">
        <v>83.91</v>
      </c>
      <c r="R3581" s="2">
        <v>185.42</v>
      </c>
      <c r="S3581" s="2">
        <v>185.42</v>
      </c>
      <c r="T3581" s="2">
        <v>24.41</v>
      </c>
      <c r="U3581" s="2">
        <v>48</v>
      </c>
      <c r="V3581" s="2" t="s">
        <v>28</v>
      </c>
      <c r="W3581" s="2" t="s">
        <v>4399</v>
      </c>
      <c r="X3581" s="2" t="s">
        <v>4603</v>
      </c>
      <c r="Y3581" s="2" t="s">
        <v>4401</v>
      </c>
      <c r="Z3581" s="2" t="s">
        <v>4469</v>
      </c>
    </row>
    <row r="3582" spans="1:26" x14ac:dyDescent="0.25">
      <c r="A3582">
        <v>3581</v>
      </c>
      <c r="B3582" t="s">
        <v>3588</v>
      </c>
      <c r="C3582" s="1">
        <v>10776</v>
      </c>
      <c r="D3582" t="s">
        <v>23</v>
      </c>
      <c r="E3582" s="2" t="s">
        <v>1363</v>
      </c>
      <c r="F3582" s="2" t="s">
        <v>34</v>
      </c>
      <c r="G3582" s="2" t="s">
        <v>30</v>
      </c>
      <c r="H3582" s="3">
        <v>18203</v>
      </c>
      <c r="I3582" s="2">
        <v>1949</v>
      </c>
      <c r="J3582" s="2">
        <v>1953</v>
      </c>
      <c r="K3582" s="3">
        <v>36885</v>
      </c>
      <c r="L3582" s="2">
        <v>1</v>
      </c>
      <c r="M3582" s="2" t="s">
        <v>27</v>
      </c>
      <c r="N3582" s="2">
        <v>71</v>
      </c>
      <c r="O3582" s="2">
        <v>20.329999999999998</v>
      </c>
      <c r="P3582" s="2">
        <v>71.48</v>
      </c>
      <c r="Q3582" s="2">
        <v>83.91</v>
      </c>
      <c r="R3582" s="2">
        <v>185.42</v>
      </c>
      <c r="S3582" s="2">
        <v>185.42</v>
      </c>
      <c r="T3582" s="2">
        <v>24.41</v>
      </c>
      <c r="U3582" s="2">
        <v>17</v>
      </c>
      <c r="V3582" s="2" t="s">
        <v>28</v>
      </c>
      <c r="W3582" s="2" t="s">
        <v>4399</v>
      </c>
      <c r="X3582" s="2" t="s">
        <v>4603</v>
      </c>
      <c r="Y3582" s="2" t="s">
        <v>4401</v>
      </c>
      <c r="Z3582" s="2" t="s">
        <v>4469</v>
      </c>
    </row>
    <row r="3583" spans="1:26" x14ac:dyDescent="0.25">
      <c r="A3583">
        <v>3582</v>
      </c>
      <c r="B3583" t="s">
        <v>3589</v>
      </c>
      <c r="C3583" s="1">
        <v>30859</v>
      </c>
      <c r="D3583" t="s">
        <v>23</v>
      </c>
      <c r="E3583" s="2" t="s">
        <v>1363</v>
      </c>
      <c r="F3583" s="2" t="s">
        <v>34</v>
      </c>
      <c r="G3583" s="2" t="s">
        <v>26</v>
      </c>
      <c r="H3583" s="3">
        <v>38657</v>
      </c>
      <c r="I3583" s="2">
        <v>2005</v>
      </c>
      <c r="J3583" s="2">
        <v>2019</v>
      </c>
      <c r="K3583" s="3">
        <v>43677</v>
      </c>
      <c r="L3583" s="2">
        <v>0</v>
      </c>
      <c r="M3583" s="2" t="s">
        <v>28</v>
      </c>
      <c r="N3583" s="2">
        <v>35</v>
      </c>
      <c r="O3583" s="2">
        <v>21.35</v>
      </c>
      <c r="P3583" s="2">
        <v>35.090000000000003</v>
      </c>
      <c r="Q3583" s="2">
        <v>92.99</v>
      </c>
      <c r="R3583" s="2">
        <v>185.42</v>
      </c>
      <c r="S3583" s="2">
        <v>185.42</v>
      </c>
      <c r="T3583" s="2">
        <v>27.05</v>
      </c>
      <c r="U3583" s="2">
        <v>686</v>
      </c>
      <c r="V3583" s="2" t="s">
        <v>28</v>
      </c>
      <c r="X3583" s="2"/>
      <c r="Y3583" s="2"/>
    </row>
    <row r="3584" spans="1:26" x14ac:dyDescent="0.25">
      <c r="A3584">
        <v>3583</v>
      </c>
      <c r="B3584" t="s">
        <v>3590</v>
      </c>
      <c r="C3584" s="1">
        <v>10377</v>
      </c>
      <c r="D3584" t="s">
        <v>23</v>
      </c>
      <c r="E3584" s="2" t="s">
        <v>1363</v>
      </c>
      <c r="F3584" s="2" t="s">
        <v>34</v>
      </c>
      <c r="G3584" s="2" t="s">
        <v>30</v>
      </c>
      <c r="H3584" s="3">
        <v>19299</v>
      </c>
      <c r="I3584" s="2">
        <v>1952</v>
      </c>
      <c r="J3584" s="2">
        <v>1955</v>
      </c>
      <c r="K3584" s="3">
        <v>39131</v>
      </c>
      <c r="L3584" s="2">
        <v>1</v>
      </c>
      <c r="M3584" s="2" t="s">
        <v>27</v>
      </c>
      <c r="N3584" s="2">
        <v>78</v>
      </c>
      <c r="O3584" s="2">
        <v>24.43</v>
      </c>
      <c r="P3584" s="2">
        <v>78.72</v>
      </c>
      <c r="Q3584" s="2">
        <v>83.91</v>
      </c>
      <c r="R3584" s="2">
        <v>185.42</v>
      </c>
      <c r="S3584" s="2">
        <v>185.42</v>
      </c>
      <c r="T3584" s="2">
        <v>24.41</v>
      </c>
      <c r="U3584" s="2">
        <v>142</v>
      </c>
      <c r="V3584" s="2" t="s">
        <v>28</v>
      </c>
      <c r="X3584" s="2" t="s">
        <v>4603</v>
      </c>
      <c r="Y3584" s="2" t="s">
        <v>4522</v>
      </c>
      <c r="Z3584" s="2" t="s">
        <v>4901</v>
      </c>
    </row>
    <row r="3585" spans="1:26" x14ac:dyDescent="0.25">
      <c r="A3585">
        <v>3584</v>
      </c>
      <c r="B3585" t="s">
        <v>3591</v>
      </c>
      <c r="C3585" s="1">
        <v>27250</v>
      </c>
      <c r="D3585" t="s">
        <v>23</v>
      </c>
      <c r="E3585" s="2" t="s">
        <v>1363</v>
      </c>
      <c r="F3585" s="2" t="s">
        <v>34</v>
      </c>
      <c r="G3585" s="2" t="s">
        <v>26</v>
      </c>
      <c r="H3585" s="3">
        <v>35370</v>
      </c>
      <c r="I3585" s="2">
        <v>1996</v>
      </c>
      <c r="J3585" s="2">
        <v>2014</v>
      </c>
      <c r="K3585" s="3">
        <v>43677</v>
      </c>
      <c r="L3585" s="2">
        <v>0</v>
      </c>
      <c r="M3585" s="2" t="s">
        <v>28</v>
      </c>
      <c r="N3585" s="2">
        <v>44</v>
      </c>
      <c r="O3585" s="2">
        <v>22.23</v>
      </c>
      <c r="P3585" s="2">
        <v>44.97</v>
      </c>
      <c r="Q3585" s="2">
        <v>90.72</v>
      </c>
      <c r="R3585" s="2">
        <v>185.42</v>
      </c>
      <c r="S3585" s="2">
        <v>185.42</v>
      </c>
      <c r="T3585" s="2">
        <v>26.39</v>
      </c>
      <c r="U3585" s="2">
        <v>1287</v>
      </c>
      <c r="V3585" s="2" t="s">
        <v>27</v>
      </c>
      <c r="X3585" s="2"/>
      <c r="Y3585" s="2"/>
    </row>
    <row r="3586" spans="1:26" x14ac:dyDescent="0.25">
      <c r="A3586">
        <v>3585</v>
      </c>
      <c r="B3586" t="s">
        <v>3592</v>
      </c>
      <c r="C3586" s="1">
        <v>26237</v>
      </c>
      <c r="D3586" t="s">
        <v>23</v>
      </c>
      <c r="E3586" s="2" t="s">
        <v>1363</v>
      </c>
      <c r="F3586" s="2" t="s">
        <v>34</v>
      </c>
      <c r="G3586" s="2" t="s">
        <v>26</v>
      </c>
      <c r="H3586" s="3">
        <v>34274</v>
      </c>
      <c r="I3586" s="2">
        <v>1993</v>
      </c>
      <c r="J3586" s="2">
        <v>1995</v>
      </c>
      <c r="K3586" s="3">
        <v>38234</v>
      </c>
      <c r="L3586" s="2">
        <v>1</v>
      </c>
      <c r="M3586" s="2" t="s">
        <v>27</v>
      </c>
      <c r="N3586" s="2">
        <v>32</v>
      </c>
      <c r="O3586" s="2">
        <v>22</v>
      </c>
      <c r="P3586" s="2">
        <v>32.85</v>
      </c>
      <c r="Q3586" s="2">
        <v>86.18</v>
      </c>
      <c r="R3586" s="2">
        <v>185.42</v>
      </c>
      <c r="S3586" s="2">
        <v>185.42</v>
      </c>
      <c r="T3586" s="2">
        <v>25.07</v>
      </c>
      <c r="U3586" s="2">
        <v>11</v>
      </c>
      <c r="V3586" s="2" t="s">
        <v>28</v>
      </c>
      <c r="W3586" s="2" t="s">
        <v>4395</v>
      </c>
      <c r="X3586" s="2" t="s">
        <v>4426</v>
      </c>
      <c r="Y3586" s="2" t="s">
        <v>4397</v>
      </c>
      <c r="Z3586" s="2" t="s">
        <v>4435</v>
      </c>
    </row>
    <row r="3587" spans="1:26" x14ac:dyDescent="0.25">
      <c r="A3587">
        <v>3586</v>
      </c>
      <c r="B3587" t="s">
        <v>3593</v>
      </c>
      <c r="C3587" s="1">
        <v>22199</v>
      </c>
      <c r="D3587" t="s">
        <v>23</v>
      </c>
      <c r="E3587" s="2" t="s">
        <v>1363</v>
      </c>
      <c r="F3587" s="2" t="s">
        <v>34</v>
      </c>
      <c r="G3587" s="2" t="s">
        <v>26</v>
      </c>
      <c r="H3587" s="3">
        <v>30621</v>
      </c>
      <c r="I3587" s="2">
        <v>1983</v>
      </c>
      <c r="J3587" s="2">
        <v>1986</v>
      </c>
      <c r="K3587" s="3">
        <v>43677</v>
      </c>
      <c r="L3587" s="2">
        <v>0</v>
      </c>
      <c r="M3587" s="2" t="s">
        <v>28</v>
      </c>
      <c r="N3587" s="2">
        <v>58</v>
      </c>
      <c r="O3587" s="2">
        <v>23.06</v>
      </c>
      <c r="P3587" s="2">
        <v>58.8</v>
      </c>
      <c r="Q3587" s="2">
        <v>72.569999999999993</v>
      </c>
      <c r="R3587" s="2">
        <v>185.42</v>
      </c>
      <c r="S3587" s="2">
        <v>185.42</v>
      </c>
      <c r="T3587" s="2">
        <v>21.11</v>
      </c>
      <c r="U3587" s="2">
        <v>207</v>
      </c>
      <c r="V3587" s="2" t="s">
        <v>28</v>
      </c>
      <c r="X3587" s="2"/>
      <c r="Y3587" s="2"/>
    </row>
    <row r="3588" spans="1:26" x14ac:dyDescent="0.25">
      <c r="A3588">
        <v>3587</v>
      </c>
      <c r="B3588" t="s">
        <v>3594</v>
      </c>
      <c r="C3588" s="1">
        <v>33178</v>
      </c>
      <c r="D3588" t="s">
        <v>85</v>
      </c>
      <c r="E3588" s="2" t="s">
        <v>1363</v>
      </c>
      <c r="F3588" s="2" t="s">
        <v>34</v>
      </c>
      <c r="G3588" s="2" t="s">
        <v>26</v>
      </c>
      <c r="H3588" s="3">
        <v>41944</v>
      </c>
      <c r="I3588" s="2">
        <v>2014</v>
      </c>
      <c r="J3588" s="2">
        <v>2020</v>
      </c>
      <c r="K3588" s="3">
        <v>43677</v>
      </c>
      <c r="L3588" s="2">
        <v>0</v>
      </c>
      <c r="M3588" s="2" t="s">
        <v>28</v>
      </c>
      <c r="N3588" s="2">
        <v>28</v>
      </c>
      <c r="O3588" s="2">
        <v>24</v>
      </c>
      <c r="P3588" s="2">
        <v>28.74</v>
      </c>
      <c r="Q3588" s="2">
        <v>77.11</v>
      </c>
      <c r="R3588" s="2">
        <v>185.42</v>
      </c>
      <c r="S3588" s="2">
        <v>185.42</v>
      </c>
      <c r="T3588" s="2">
        <v>22.43</v>
      </c>
      <c r="U3588" s="2">
        <v>6</v>
      </c>
      <c r="V3588" s="2" t="s">
        <v>28</v>
      </c>
      <c r="X3588" s="2"/>
      <c r="Y3588" s="2"/>
    </row>
    <row r="3589" spans="1:26" x14ac:dyDescent="0.25">
      <c r="A3589">
        <v>3588</v>
      </c>
      <c r="B3589" t="s">
        <v>3595</v>
      </c>
      <c r="C3589" s="1">
        <v>31520</v>
      </c>
      <c r="D3589" t="s">
        <v>23</v>
      </c>
      <c r="E3589" s="2" t="s">
        <v>1363</v>
      </c>
      <c r="F3589" s="2" t="s">
        <v>34</v>
      </c>
      <c r="G3589" s="2" t="s">
        <v>26</v>
      </c>
      <c r="H3589" s="3">
        <v>40118</v>
      </c>
      <c r="I3589" s="2">
        <v>2009</v>
      </c>
      <c r="J3589" s="2">
        <v>2012</v>
      </c>
      <c r="K3589" s="3">
        <v>43677</v>
      </c>
      <c r="L3589" s="2">
        <v>0</v>
      </c>
      <c r="M3589" s="2" t="s">
        <v>28</v>
      </c>
      <c r="N3589" s="2">
        <v>33</v>
      </c>
      <c r="O3589" s="2">
        <v>23.54</v>
      </c>
      <c r="P3589" s="2">
        <v>33.28</v>
      </c>
      <c r="Q3589" s="2">
        <v>83.91</v>
      </c>
      <c r="R3589" s="2">
        <v>185.42</v>
      </c>
      <c r="S3589" s="2">
        <v>185.42</v>
      </c>
      <c r="T3589" s="2">
        <v>24.41</v>
      </c>
      <c r="U3589" s="2">
        <v>113</v>
      </c>
      <c r="V3589" s="2" t="s">
        <v>28</v>
      </c>
      <c r="X3589" s="2"/>
      <c r="Y3589" s="2"/>
    </row>
    <row r="3590" spans="1:26" x14ac:dyDescent="0.25">
      <c r="A3590">
        <v>3589</v>
      </c>
      <c r="B3590" t="s">
        <v>3596</v>
      </c>
      <c r="C3590" s="1">
        <v>4998</v>
      </c>
      <c r="D3590" t="s">
        <v>23</v>
      </c>
      <c r="E3590" s="2" t="s">
        <v>169</v>
      </c>
      <c r="F3590" s="2" t="s">
        <v>34</v>
      </c>
      <c r="G3590" s="2" t="s">
        <v>30</v>
      </c>
      <c r="H3590" s="3">
        <v>17107</v>
      </c>
      <c r="I3590" s="2">
        <v>1946</v>
      </c>
      <c r="J3590" s="2">
        <v>1947</v>
      </c>
      <c r="K3590" s="3">
        <v>41358</v>
      </c>
      <c r="L3590" s="2">
        <v>1</v>
      </c>
      <c r="M3590" s="2" t="s">
        <v>27</v>
      </c>
      <c r="N3590" s="2">
        <v>99</v>
      </c>
      <c r="O3590" s="2">
        <v>33.15</v>
      </c>
      <c r="P3590" s="2">
        <v>99.55</v>
      </c>
      <c r="Q3590" s="2">
        <v>83.91</v>
      </c>
      <c r="R3590" s="2">
        <v>185.42</v>
      </c>
      <c r="S3590" s="2">
        <v>185.42</v>
      </c>
      <c r="T3590" s="2">
        <v>24.41</v>
      </c>
      <c r="U3590" s="2">
        <v>2</v>
      </c>
      <c r="V3590" s="2" t="s">
        <v>28</v>
      </c>
      <c r="W3590" s="2" t="s">
        <v>4384</v>
      </c>
      <c r="X3590" s="2" t="s">
        <v>4805</v>
      </c>
      <c r="Y3590" s="2" t="s">
        <v>4392</v>
      </c>
      <c r="Z3590" s="2" t="s">
        <v>4896</v>
      </c>
    </row>
    <row r="3591" spans="1:26" x14ac:dyDescent="0.25">
      <c r="A3591">
        <v>3590</v>
      </c>
      <c r="B3591" t="s">
        <v>3597</v>
      </c>
      <c r="C3591" s="1">
        <v>26182</v>
      </c>
      <c r="D3591" t="s">
        <v>23</v>
      </c>
      <c r="E3591" s="2" t="s">
        <v>1363</v>
      </c>
      <c r="F3591" s="2" t="s">
        <v>34</v>
      </c>
      <c r="G3591" s="2" t="s">
        <v>26</v>
      </c>
      <c r="H3591" s="3">
        <v>35004</v>
      </c>
      <c r="I3591" s="2">
        <v>1995</v>
      </c>
      <c r="J3591" s="2">
        <v>2006</v>
      </c>
      <c r="K3591" s="3">
        <v>43677</v>
      </c>
      <c r="L3591" s="2">
        <v>0</v>
      </c>
      <c r="M3591" s="2" t="s">
        <v>28</v>
      </c>
      <c r="N3591" s="2">
        <v>47</v>
      </c>
      <c r="O3591" s="2">
        <v>24.15</v>
      </c>
      <c r="P3591" s="2">
        <v>47.9</v>
      </c>
      <c r="Q3591" s="2">
        <v>82.55</v>
      </c>
      <c r="R3591" s="2">
        <v>185.42</v>
      </c>
      <c r="S3591" s="2">
        <v>185.42</v>
      </c>
      <c r="T3591" s="2">
        <v>24.01</v>
      </c>
      <c r="U3591" s="2">
        <v>266</v>
      </c>
      <c r="V3591" s="2" t="s">
        <v>28</v>
      </c>
      <c r="X3591" s="2"/>
      <c r="Y3591" s="2"/>
    </row>
    <row r="3592" spans="1:26" x14ac:dyDescent="0.25">
      <c r="A3592">
        <v>3591</v>
      </c>
      <c r="B3592" t="s">
        <v>3598</v>
      </c>
      <c r="C3592" s="1">
        <v>15819</v>
      </c>
      <c r="D3592" t="s">
        <v>23</v>
      </c>
      <c r="E3592" s="2" t="s">
        <v>1363</v>
      </c>
      <c r="F3592" s="2" t="s">
        <v>34</v>
      </c>
      <c r="G3592" s="2" t="s">
        <v>30</v>
      </c>
      <c r="H3592" s="3">
        <v>24047</v>
      </c>
      <c r="I3592" s="2">
        <v>1965</v>
      </c>
      <c r="J3592" s="2">
        <v>1979</v>
      </c>
      <c r="K3592" s="3">
        <v>43677</v>
      </c>
      <c r="L3592" s="2">
        <v>0</v>
      </c>
      <c r="M3592" s="2" t="s">
        <v>28</v>
      </c>
      <c r="N3592" s="2">
        <v>76</v>
      </c>
      <c r="O3592" s="2">
        <v>22.53</v>
      </c>
      <c r="P3592" s="2">
        <v>76.27</v>
      </c>
      <c r="Q3592" s="2">
        <v>77.11</v>
      </c>
      <c r="R3592" s="2">
        <v>185.42</v>
      </c>
      <c r="S3592" s="2">
        <v>185.42</v>
      </c>
      <c r="T3592" s="2">
        <v>22.43</v>
      </c>
      <c r="U3592" s="2">
        <v>1031</v>
      </c>
      <c r="V3592" s="2" t="s">
        <v>27</v>
      </c>
      <c r="X3592" s="2"/>
      <c r="Y3592" s="2"/>
    </row>
    <row r="3593" spans="1:26" x14ac:dyDescent="0.25">
      <c r="A3593">
        <v>3592</v>
      </c>
      <c r="B3593" t="s">
        <v>3599</v>
      </c>
      <c r="C3593" s="1">
        <v>24704</v>
      </c>
      <c r="D3593" t="s">
        <v>23</v>
      </c>
      <c r="E3593" s="2" t="s">
        <v>1363</v>
      </c>
      <c r="F3593" s="2" t="s">
        <v>34</v>
      </c>
      <c r="G3593" s="2" t="s">
        <v>26</v>
      </c>
      <c r="H3593" s="3">
        <v>34274</v>
      </c>
      <c r="I3593" s="2">
        <v>1993</v>
      </c>
      <c r="J3593" s="2">
        <v>1994</v>
      </c>
      <c r="K3593" s="3">
        <v>43677</v>
      </c>
      <c r="L3593" s="2">
        <v>0</v>
      </c>
      <c r="M3593" s="2" t="s">
        <v>28</v>
      </c>
      <c r="N3593" s="2">
        <v>51</v>
      </c>
      <c r="O3593" s="2">
        <v>26.2</v>
      </c>
      <c r="P3593" s="2">
        <v>51.95</v>
      </c>
      <c r="Q3593" s="2">
        <v>81.650000000000006</v>
      </c>
      <c r="R3593" s="2">
        <v>185.42</v>
      </c>
      <c r="S3593" s="2">
        <v>185.42</v>
      </c>
      <c r="T3593" s="2">
        <v>23.75</v>
      </c>
      <c r="U3593" s="2">
        <v>3</v>
      </c>
      <c r="V3593" s="2" t="s">
        <v>27</v>
      </c>
      <c r="X3593" s="2"/>
      <c r="Y3593" s="2"/>
    </row>
    <row r="3594" spans="1:26" x14ac:dyDescent="0.25">
      <c r="A3594">
        <v>3593</v>
      </c>
      <c r="B3594" t="s">
        <v>3600</v>
      </c>
      <c r="C3594" s="1">
        <v>16491</v>
      </c>
      <c r="D3594" t="s">
        <v>23</v>
      </c>
      <c r="E3594" s="2" t="s">
        <v>1363</v>
      </c>
      <c r="F3594" s="2" t="s">
        <v>34</v>
      </c>
      <c r="G3594" s="2" t="s">
        <v>26</v>
      </c>
      <c r="H3594" s="3">
        <v>24777</v>
      </c>
      <c r="I3594" s="2">
        <v>1967</v>
      </c>
      <c r="J3594" s="2">
        <v>1969</v>
      </c>
      <c r="K3594" s="3">
        <v>43677</v>
      </c>
      <c r="L3594" s="2">
        <v>0</v>
      </c>
      <c r="M3594" s="2" t="s">
        <v>28</v>
      </c>
      <c r="N3594" s="2">
        <v>74</v>
      </c>
      <c r="O3594" s="2">
        <v>22.69</v>
      </c>
      <c r="P3594" s="2">
        <v>74.430000000000007</v>
      </c>
      <c r="Q3594" s="2">
        <v>83.91</v>
      </c>
      <c r="R3594" s="2">
        <v>185.42</v>
      </c>
      <c r="S3594" s="2">
        <v>185.42</v>
      </c>
      <c r="T3594" s="2">
        <v>24.41</v>
      </c>
      <c r="U3594" s="2">
        <v>70</v>
      </c>
      <c r="V3594" s="2" t="s">
        <v>28</v>
      </c>
      <c r="X3594" s="2"/>
      <c r="Y3594" s="2"/>
    </row>
    <row r="3595" spans="1:26" x14ac:dyDescent="0.25">
      <c r="A3595">
        <v>3594</v>
      </c>
      <c r="B3595" t="s">
        <v>3601</v>
      </c>
      <c r="C3595" s="1">
        <v>16491</v>
      </c>
      <c r="D3595" t="s">
        <v>23</v>
      </c>
      <c r="E3595" s="2" t="s">
        <v>1363</v>
      </c>
      <c r="F3595" s="2" t="s">
        <v>34</v>
      </c>
      <c r="G3595" s="2" t="s">
        <v>26</v>
      </c>
      <c r="H3595" s="3">
        <v>24777</v>
      </c>
      <c r="I3595" s="2">
        <v>1967</v>
      </c>
      <c r="J3595" s="2">
        <v>1968</v>
      </c>
      <c r="K3595" s="3">
        <v>43677</v>
      </c>
      <c r="L3595" s="2">
        <v>0</v>
      </c>
      <c r="M3595" s="2" t="s">
        <v>28</v>
      </c>
      <c r="N3595" s="2">
        <v>74</v>
      </c>
      <c r="O3595" s="2">
        <v>22.69</v>
      </c>
      <c r="P3595" s="2">
        <v>74.430000000000007</v>
      </c>
      <c r="Q3595" s="2">
        <v>83.91</v>
      </c>
      <c r="R3595" s="2">
        <v>185.42</v>
      </c>
      <c r="S3595" s="2">
        <v>185.42</v>
      </c>
      <c r="T3595" s="2">
        <v>24.41</v>
      </c>
      <c r="U3595" s="2">
        <v>44</v>
      </c>
      <c r="V3595" s="2" t="s">
        <v>28</v>
      </c>
      <c r="X3595" s="2"/>
      <c r="Y3595" s="2"/>
    </row>
    <row r="3596" spans="1:26" x14ac:dyDescent="0.25">
      <c r="A3596">
        <v>3595</v>
      </c>
      <c r="B3596" t="s">
        <v>3602</v>
      </c>
      <c r="C3596" s="1">
        <v>8115</v>
      </c>
      <c r="D3596" t="s">
        <v>23</v>
      </c>
      <c r="E3596" s="2" t="s">
        <v>772</v>
      </c>
      <c r="F3596" s="2" t="s">
        <v>34</v>
      </c>
      <c r="G3596" s="2" t="s">
        <v>30</v>
      </c>
      <c r="H3596" s="3">
        <v>17107</v>
      </c>
      <c r="I3596" s="2">
        <v>1946</v>
      </c>
      <c r="J3596" s="2">
        <v>1948</v>
      </c>
      <c r="K3596" s="3">
        <v>34364</v>
      </c>
      <c r="L3596" s="2">
        <v>1</v>
      </c>
      <c r="M3596" s="2" t="s">
        <v>27</v>
      </c>
      <c r="N3596" s="2">
        <v>71</v>
      </c>
      <c r="O3596" s="2">
        <v>24.62</v>
      </c>
      <c r="P3596" s="2">
        <v>71.87</v>
      </c>
      <c r="Q3596" s="2">
        <v>79.38</v>
      </c>
      <c r="R3596" s="2">
        <v>185.42</v>
      </c>
      <c r="S3596" s="2">
        <v>185.42</v>
      </c>
      <c r="T3596" s="2">
        <v>23.09</v>
      </c>
      <c r="U3596" s="2">
        <v>67</v>
      </c>
      <c r="V3596" s="2" t="s">
        <v>28</v>
      </c>
      <c r="W3596" s="2" t="s">
        <v>4399</v>
      </c>
      <c r="X3596" s="2" t="s">
        <v>4395</v>
      </c>
      <c r="Y3596" s="2" t="s">
        <v>4421</v>
      </c>
      <c r="Z3596" s="2" t="s">
        <v>4435</v>
      </c>
    </row>
    <row r="3597" spans="1:26" x14ac:dyDescent="0.25">
      <c r="A3597">
        <v>3596</v>
      </c>
      <c r="B3597" t="s">
        <v>3603</v>
      </c>
      <c r="C3597" s="1">
        <v>25634</v>
      </c>
      <c r="D3597" t="s">
        <v>23</v>
      </c>
      <c r="E3597" s="2" t="s">
        <v>1363</v>
      </c>
      <c r="F3597" s="2" t="s">
        <v>34</v>
      </c>
      <c r="G3597" s="2" t="s">
        <v>26</v>
      </c>
      <c r="H3597" s="3">
        <v>33909</v>
      </c>
      <c r="I3597" s="2">
        <v>1992</v>
      </c>
      <c r="J3597" s="2">
        <v>1999</v>
      </c>
      <c r="K3597" s="3">
        <v>43677</v>
      </c>
      <c r="L3597" s="2">
        <v>0</v>
      </c>
      <c r="M3597" s="2" t="s">
        <v>28</v>
      </c>
      <c r="N3597" s="2">
        <v>49</v>
      </c>
      <c r="O3597" s="2">
        <v>22.66</v>
      </c>
      <c r="P3597" s="2">
        <v>49.4</v>
      </c>
      <c r="Q3597" s="2">
        <v>83.91</v>
      </c>
      <c r="R3597" s="2">
        <v>185.42</v>
      </c>
      <c r="S3597" s="2">
        <v>185.42</v>
      </c>
      <c r="T3597" s="2">
        <v>24.41</v>
      </c>
      <c r="U3597" s="2">
        <v>148</v>
      </c>
      <c r="V3597" s="2" t="s">
        <v>28</v>
      </c>
      <c r="X3597" s="2"/>
      <c r="Y3597" s="2"/>
    </row>
    <row r="3598" spans="1:26" x14ac:dyDescent="0.25">
      <c r="A3598">
        <v>3597</v>
      </c>
      <c r="B3598" t="s">
        <v>3604</v>
      </c>
      <c r="C3598" s="1">
        <v>7207</v>
      </c>
      <c r="D3598" t="s">
        <v>23</v>
      </c>
      <c r="E3598" s="2" t="s">
        <v>1363</v>
      </c>
      <c r="F3598" s="2" t="s">
        <v>25</v>
      </c>
      <c r="G3598" s="2" t="s">
        <v>30</v>
      </c>
      <c r="H3598" s="3">
        <v>17107</v>
      </c>
      <c r="I3598" s="2">
        <v>1946</v>
      </c>
      <c r="J3598" s="2">
        <v>1947</v>
      </c>
      <c r="K3598" s="3">
        <v>27317</v>
      </c>
      <c r="L3598" s="2">
        <v>1</v>
      </c>
      <c r="M3598" s="2" t="s">
        <v>27</v>
      </c>
      <c r="N3598" s="2">
        <v>55</v>
      </c>
      <c r="O3598" s="2">
        <v>27.1</v>
      </c>
      <c r="P3598" s="2">
        <v>55.06</v>
      </c>
      <c r="Q3598" s="2">
        <v>83.91</v>
      </c>
      <c r="R3598" s="2">
        <v>185.42</v>
      </c>
      <c r="S3598" s="2">
        <v>185.42</v>
      </c>
      <c r="T3598" s="2">
        <v>24.41</v>
      </c>
      <c r="U3598" s="2">
        <v>21</v>
      </c>
      <c r="V3598" s="2" t="s">
        <v>28</v>
      </c>
      <c r="W3598" s="2" t="s">
        <v>4399</v>
      </c>
      <c r="X3598" s="2" t="s">
        <v>4750</v>
      </c>
      <c r="Y3598" s="2" t="s">
        <v>4401</v>
      </c>
      <c r="Z3598" s="2" t="s">
        <v>4469</v>
      </c>
    </row>
    <row r="3599" spans="1:26" x14ac:dyDescent="0.25">
      <c r="A3599">
        <v>3598</v>
      </c>
      <c r="B3599" t="s">
        <v>3605</v>
      </c>
      <c r="C3599" s="1">
        <v>28533</v>
      </c>
      <c r="D3599" t="s">
        <v>23</v>
      </c>
      <c r="E3599" s="2" t="s">
        <v>1363</v>
      </c>
      <c r="F3599" s="2" t="s">
        <v>34</v>
      </c>
      <c r="G3599" s="2" t="s">
        <v>26</v>
      </c>
      <c r="H3599" s="3">
        <v>36831</v>
      </c>
      <c r="I3599" s="2">
        <v>2000</v>
      </c>
      <c r="J3599" s="2">
        <v>2003</v>
      </c>
      <c r="K3599" s="3">
        <v>43677</v>
      </c>
      <c r="L3599" s="2">
        <v>0</v>
      </c>
      <c r="M3599" s="2" t="s">
        <v>28</v>
      </c>
      <c r="N3599" s="2">
        <v>41</v>
      </c>
      <c r="O3599" s="2">
        <v>22.72</v>
      </c>
      <c r="P3599" s="2">
        <v>41.46</v>
      </c>
      <c r="Q3599" s="2">
        <v>81.650000000000006</v>
      </c>
      <c r="R3599" s="2">
        <v>185.42</v>
      </c>
      <c r="S3599" s="2">
        <v>185.42</v>
      </c>
      <c r="T3599" s="2">
        <v>23.75</v>
      </c>
      <c r="U3599" s="2">
        <v>80</v>
      </c>
      <c r="V3599" s="2" t="s">
        <v>28</v>
      </c>
      <c r="X3599" s="2"/>
      <c r="Y3599" s="2"/>
    </row>
    <row r="3600" spans="1:26" x14ac:dyDescent="0.25">
      <c r="A3600">
        <v>3599</v>
      </c>
      <c r="B3600" t="s">
        <v>3606</v>
      </c>
      <c r="C3600" s="1">
        <v>16782</v>
      </c>
      <c r="D3600" t="s">
        <v>23</v>
      </c>
      <c r="E3600" s="2" t="s">
        <v>1363</v>
      </c>
      <c r="F3600" s="2" t="s">
        <v>34</v>
      </c>
      <c r="G3600" s="2" t="s">
        <v>26</v>
      </c>
      <c r="H3600" s="3">
        <v>25143</v>
      </c>
      <c r="I3600" s="2">
        <v>1968</v>
      </c>
      <c r="J3600" s="2">
        <v>1970</v>
      </c>
      <c r="K3600" s="3">
        <v>43677</v>
      </c>
      <c r="L3600" s="2">
        <v>0</v>
      </c>
      <c r="M3600" s="2" t="s">
        <v>28</v>
      </c>
      <c r="N3600" s="2">
        <v>73</v>
      </c>
      <c r="O3600" s="2">
        <v>22.89</v>
      </c>
      <c r="P3600" s="2">
        <v>73.63</v>
      </c>
      <c r="Q3600" s="2">
        <v>77.11</v>
      </c>
      <c r="R3600" s="2">
        <v>185.42</v>
      </c>
      <c r="S3600" s="2">
        <v>185.42</v>
      </c>
      <c r="T3600" s="2">
        <v>22.43</v>
      </c>
      <c r="U3600" s="2">
        <v>42</v>
      </c>
      <c r="V3600" s="2" t="s">
        <v>28</v>
      </c>
      <c r="X3600" s="2"/>
      <c r="Y3600" s="2"/>
    </row>
    <row r="3601" spans="1:26" x14ac:dyDescent="0.25">
      <c r="A3601">
        <v>3600</v>
      </c>
      <c r="B3601" t="s">
        <v>3607</v>
      </c>
      <c r="C3601" s="1">
        <v>6817</v>
      </c>
      <c r="D3601" t="s">
        <v>23</v>
      </c>
      <c r="E3601" s="2" t="s">
        <v>772</v>
      </c>
      <c r="F3601" s="2" t="s">
        <v>34</v>
      </c>
      <c r="G3601" s="2" t="s">
        <v>30</v>
      </c>
      <c r="H3601" s="3">
        <v>17838</v>
      </c>
      <c r="I3601" s="2">
        <v>1948</v>
      </c>
      <c r="J3601" s="2">
        <v>1951</v>
      </c>
      <c r="K3601" s="3">
        <v>29585</v>
      </c>
      <c r="L3601" s="2">
        <v>1</v>
      </c>
      <c r="M3601" s="2" t="s">
        <v>27</v>
      </c>
      <c r="N3601" s="2">
        <v>62</v>
      </c>
      <c r="O3601" s="2">
        <v>30.17</v>
      </c>
      <c r="P3601" s="2">
        <v>62.34</v>
      </c>
      <c r="Q3601" s="2">
        <v>77.11</v>
      </c>
      <c r="R3601" s="2">
        <v>185.42</v>
      </c>
      <c r="S3601" s="2">
        <v>185.42</v>
      </c>
      <c r="T3601" s="2">
        <v>22.43</v>
      </c>
      <c r="U3601" s="2">
        <v>142</v>
      </c>
      <c r="V3601" s="2" t="s">
        <v>28</v>
      </c>
      <c r="W3601" s="2" t="s">
        <v>4384</v>
      </c>
      <c r="X3601" s="2" t="s">
        <v>4411</v>
      </c>
      <c r="Y3601" s="2" t="s">
        <v>4386</v>
      </c>
      <c r="Z3601" s="2" t="s">
        <v>4896</v>
      </c>
    </row>
    <row r="3602" spans="1:26" x14ac:dyDescent="0.25">
      <c r="A3602">
        <v>3601</v>
      </c>
      <c r="B3602" t="s">
        <v>3608</v>
      </c>
      <c r="C3602" s="1">
        <v>7832</v>
      </c>
      <c r="D3602" t="s">
        <v>23</v>
      </c>
      <c r="E3602" s="2" t="s">
        <v>772</v>
      </c>
      <c r="F3602" s="2" t="s">
        <v>34</v>
      </c>
      <c r="G3602" s="2" t="s">
        <v>30</v>
      </c>
      <c r="H3602" s="3">
        <v>17838</v>
      </c>
      <c r="I3602" s="2">
        <v>1948</v>
      </c>
      <c r="J3602" s="2">
        <v>1949</v>
      </c>
      <c r="K3602" s="3">
        <v>30470</v>
      </c>
      <c r="L3602" s="2">
        <v>1</v>
      </c>
      <c r="M3602" s="2" t="s">
        <v>27</v>
      </c>
      <c r="N3602" s="2">
        <v>61</v>
      </c>
      <c r="O3602" s="2">
        <v>27.39</v>
      </c>
      <c r="P3602" s="2">
        <v>61.98</v>
      </c>
      <c r="Q3602" s="2">
        <v>85.27</v>
      </c>
      <c r="R3602" s="2">
        <v>185.42</v>
      </c>
      <c r="S3602" s="2">
        <v>185.42</v>
      </c>
      <c r="T3602" s="2">
        <v>24.8</v>
      </c>
      <c r="U3602" s="2">
        <v>48</v>
      </c>
      <c r="V3602" s="2" t="s">
        <v>28</v>
      </c>
      <c r="W3602" s="2" t="s">
        <v>4399</v>
      </c>
      <c r="X3602" s="2" t="s">
        <v>4603</v>
      </c>
      <c r="Y3602" s="2" t="s">
        <v>4401</v>
      </c>
      <c r="Z3602" s="2" t="s">
        <v>4469</v>
      </c>
    </row>
    <row r="3603" spans="1:26" x14ac:dyDescent="0.25">
      <c r="A3603">
        <v>3602</v>
      </c>
      <c r="B3603" t="s">
        <v>3609</v>
      </c>
      <c r="C3603" s="1">
        <v>8042</v>
      </c>
      <c r="D3603" t="s">
        <v>23</v>
      </c>
      <c r="E3603" s="2" t="s">
        <v>1363</v>
      </c>
      <c r="F3603" s="2" t="s">
        <v>34</v>
      </c>
      <c r="G3603" s="2" t="s">
        <v>30</v>
      </c>
      <c r="H3603" s="3">
        <v>17107</v>
      </c>
      <c r="I3603" s="2">
        <v>1946</v>
      </c>
      <c r="J3603" s="2">
        <v>1948</v>
      </c>
      <c r="K3603" s="3">
        <v>37410</v>
      </c>
      <c r="L3603" s="2">
        <v>1</v>
      </c>
      <c r="M3603" s="2" t="s">
        <v>27</v>
      </c>
      <c r="N3603" s="2">
        <v>80</v>
      </c>
      <c r="O3603" s="2">
        <v>24.82</v>
      </c>
      <c r="P3603" s="2">
        <v>80.41</v>
      </c>
      <c r="Q3603" s="2">
        <v>79.38</v>
      </c>
      <c r="R3603" s="2">
        <v>185.42</v>
      </c>
      <c r="S3603" s="2">
        <v>185.42</v>
      </c>
      <c r="T3603" s="2">
        <v>23.09</v>
      </c>
      <c r="U3603" s="2">
        <v>80</v>
      </c>
      <c r="V3603" s="2" t="s">
        <v>28</v>
      </c>
      <c r="W3603" s="2" t="s">
        <v>4399</v>
      </c>
      <c r="X3603" s="2" t="s">
        <v>4603</v>
      </c>
      <c r="Y3603" s="2" t="s">
        <v>4401</v>
      </c>
      <c r="Z3603" s="2" t="s">
        <v>4469</v>
      </c>
    </row>
    <row r="3604" spans="1:26" x14ac:dyDescent="0.25">
      <c r="A3604">
        <v>3603</v>
      </c>
      <c r="B3604" t="s">
        <v>3610</v>
      </c>
      <c r="C3604" s="1">
        <v>17089</v>
      </c>
      <c r="D3604" t="s">
        <v>23</v>
      </c>
      <c r="E3604" s="2" t="s">
        <v>1363</v>
      </c>
      <c r="F3604" s="2" t="s">
        <v>34</v>
      </c>
      <c r="G3604" s="2" t="s">
        <v>30</v>
      </c>
      <c r="H3604" s="3">
        <v>25143</v>
      </c>
      <c r="I3604" s="2">
        <v>1968</v>
      </c>
      <c r="J3604" s="2">
        <v>1969</v>
      </c>
      <c r="K3604" s="3">
        <v>43677</v>
      </c>
      <c r="L3604" s="2">
        <v>0</v>
      </c>
      <c r="M3604" s="2" t="s">
        <v>28</v>
      </c>
      <c r="N3604" s="2">
        <v>72</v>
      </c>
      <c r="O3604" s="2">
        <v>22.05</v>
      </c>
      <c r="P3604" s="2">
        <v>72.790000000000006</v>
      </c>
      <c r="Q3604" s="2">
        <v>83.91</v>
      </c>
      <c r="R3604" s="2">
        <v>185.42</v>
      </c>
      <c r="S3604" s="2">
        <v>185.42</v>
      </c>
      <c r="T3604" s="2">
        <v>24.41</v>
      </c>
      <c r="U3604" s="2">
        <v>26</v>
      </c>
      <c r="V3604" s="2" t="s">
        <v>28</v>
      </c>
      <c r="X3604" s="2"/>
      <c r="Y3604" s="2"/>
    </row>
    <row r="3605" spans="1:26" x14ac:dyDescent="0.25">
      <c r="A3605">
        <v>3604</v>
      </c>
      <c r="B3605" t="s">
        <v>3611</v>
      </c>
      <c r="C3605" s="1">
        <v>10086</v>
      </c>
      <c r="D3605" t="s">
        <v>23</v>
      </c>
      <c r="E3605" s="2" t="s">
        <v>1363</v>
      </c>
      <c r="F3605" s="2" t="s">
        <v>34</v>
      </c>
      <c r="G3605" s="2" t="s">
        <v>30</v>
      </c>
      <c r="H3605" s="3">
        <v>18203</v>
      </c>
      <c r="I3605" s="2">
        <v>1949</v>
      </c>
      <c r="J3605" s="2">
        <v>1958</v>
      </c>
      <c r="K3605" s="3">
        <v>43677</v>
      </c>
      <c r="L3605" s="2">
        <v>0</v>
      </c>
      <c r="M3605" s="2" t="s">
        <v>28</v>
      </c>
      <c r="N3605" s="2">
        <v>91</v>
      </c>
      <c r="O3605" s="2">
        <v>22.22</v>
      </c>
      <c r="P3605" s="2">
        <v>91.97</v>
      </c>
      <c r="Q3605" s="2">
        <v>86.18</v>
      </c>
      <c r="R3605" s="2">
        <v>185.42</v>
      </c>
      <c r="S3605" s="2">
        <v>185.42</v>
      </c>
      <c r="T3605" s="2">
        <v>25.07</v>
      </c>
      <c r="U3605" s="2">
        <v>615</v>
      </c>
      <c r="V3605" s="2" t="s">
        <v>28</v>
      </c>
      <c r="X3605" s="2"/>
      <c r="Y3605" s="2"/>
    </row>
    <row r="3606" spans="1:26" x14ac:dyDescent="0.25">
      <c r="A3606">
        <v>3605</v>
      </c>
      <c r="B3606" t="s">
        <v>3612</v>
      </c>
      <c r="C3606" s="1">
        <v>14024</v>
      </c>
      <c r="D3606" t="s">
        <v>23</v>
      </c>
      <c r="E3606" s="2" t="s">
        <v>1363</v>
      </c>
      <c r="F3606" s="2" t="s">
        <v>34</v>
      </c>
      <c r="G3606" s="2" t="s">
        <v>26</v>
      </c>
      <c r="H3606" s="3">
        <v>22586</v>
      </c>
      <c r="I3606" s="2">
        <v>1961</v>
      </c>
      <c r="J3606" s="2">
        <v>1962</v>
      </c>
      <c r="K3606" s="3">
        <v>42226</v>
      </c>
      <c r="L3606" s="2">
        <v>1</v>
      </c>
      <c r="M3606" s="2" t="s">
        <v>27</v>
      </c>
      <c r="N3606" s="2">
        <v>77</v>
      </c>
      <c r="O3606" s="2">
        <v>23.44</v>
      </c>
      <c r="P3606" s="2">
        <v>77.209999999999994</v>
      </c>
      <c r="Q3606" s="2">
        <v>83.91</v>
      </c>
      <c r="R3606" s="2">
        <v>185.42</v>
      </c>
      <c r="S3606" s="2">
        <v>185.42</v>
      </c>
      <c r="T3606" s="2">
        <v>24.41</v>
      </c>
      <c r="U3606" s="2">
        <v>58</v>
      </c>
      <c r="V3606" s="2" t="s">
        <v>28</v>
      </c>
      <c r="X3606" s="2" t="s">
        <v>4603</v>
      </c>
      <c r="Y3606" s="2" t="s">
        <v>4401</v>
      </c>
      <c r="Z3606" s="2" t="s">
        <v>4469</v>
      </c>
    </row>
    <row r="3607" spans="1:26" x14ac:dyDescent="0.25">
      <c r="A3607">
        <v>3606</v>
      </c>
      <c r="B3607" t="s">
        <v>3613</v>
      </c>
      <c r="C3607" s="1">
        <v>28624</v>
      </c>
      <c r="D3607" t="s">
        <v>23</v>
      </c>
      <c r="E3607" s="2" t="s">
        <v>1363</v>
      </c>
      <c r="F3607" s="2" t="s">
        <v>34</v>
      </c>
      <c r="G3607" s="2" t="s">
        <v>26</v>
      </c>
      <c r="H3607" s="3">
        <v>36831</v>
      </c>
      <c r="I3607" s="2">
        <v>2000</v>
      </c>
      <c r="J3607" s="2">
        <v>2011</v>
      </c>
      <c r="K3607" s="3">
        <v>43677</v>
      </c>
      <c r="L3607" s="2">
        <v>0</v>
      </c>
      <c r="M3607" s="2" t="s">
        <v>28</v>
      </c>
      <c r="N3607" s="2">
        <v>41</v>
      </c>
      <c r="O3607" s="2">
        <v>22.47</v>
      </c>
      <c r="P3607" s="2">
        <v>41.21</v>
      </c>
      <c r="Q3607" s="2">
        <v>81.650000000000006</v>
      </c>
      <c r="R3607" s="2">
        <v>185.42</v>
      </c>
      <c r="S3607" s="2">
        <v>185.42</v>
      </c>
      <c r="T3607" s="2">
        <v>23.75</v>
      </c>
      <c r="U3607" s="2">
        <v>717</v>
      </c>
      <c r="V3607" s="2" t="s">
        <v>28</v>
      </c>
      <c r="X3607" s="2"/>
      <c r="Y3607" s="2"/>
    </row>
    <row r="3608" spans="1:26" x14ac:dyDescent="0.25">
      <c r="A3608">
        <v>3607</v>
      </c>
      <c r="B3608" t="s">
        <v>3614</v>
      </c>
      <c r="C3608" s="1">
        <v>27832</v>
      </c>
      <c r="D3608" t="s">
        <v>23</v>
      </c>
      <c r="E3608" s="2" t="s">
        <v>1363</v>
      </c>
      <c r="F3608" s="2" t="s">
        <v>34</v>
      </c>
      <c r="G3608" s="2" t="s">
        <v>26</v>
      </c>
      <c r="H3608" s="3">
        <v>35735</v>
      </c>
      <c r="I3608" s="2">
        <v>1997</v>
      </c>
      <c r="J3608" s="2">
        <v>2008</v>
      </c>
      <c r="K3608" s="3">
        <v>43677</v>
      </c>
      <c r="L3608" s="2">
        <v>0</v>
      </c>
      <c r="M3608" s="2" t="s">
        <v>28</v>
      </c>
      <c r="N3608" s="2">
        <v>43</v>
      </c>
      <c r="O3608" s="2">
        <v>21.64</v>
      </c>
      <c r="P3608" s="2">
        <v>43.38</v>
      </c>
      <c r="Q3608" s="2">
        <v>77.11</v>
      </c>
      <c r="R3608" s="2">
        <v>185.42</v>
      </c>
      <c r="S3608" s="2">
        <v>185.42</v>
      </c>
      <c r="T3608" s="2">
        <v>22.43</v>
      </c>
      <c r="U3608" s="2">
        <v>517</v>
      </c>
      <c r="V3608" s="2" t="s">
        <v>28</v>
      </c>
      <c r="X3608" s="2"/>
      <c r="Y3608" s="2"/>
    </row>
    <row r="3609" spans="1:26" x14ac:dyDescent="0.25">
      <c r="A3609">
        <v>3608</v>
      </c>
      <c r="B3609" t="s">
        <v>3615</v>
      </c>
      <c r="C3609" s="1">
        <v>10507</v>
      </c>
      <c r="D3609" t="s">
        <v>23</v>
      </c>
      <c r="E3609" s="2" t="s">
        <v>1363</v>
      </c>
      <c r="F3609" s="2" t="s">
        <v>34</v>
      </c>
      <c r="G3609" s="2" t="s">
        <v>30</v>
      </c>
      <c r="H3609" s="3">
        <v>18568</v>
      </c>
      <c r="I3609" s="2">
        <v>1950</v>
      </c>
      <c r="J3609" s="2">
        <v>1952</v>
      </c>
      <c r="K3609" s="3">
        <v>40105</v>
      </c>
      <c r="L3609" s="2">
        <v>1</v>
      </c>
      <c r="M3609" s="2" t="s">
        <v>27</v>
      </c>
      <c r="N3609" s="2">
        <v>81</v>
      </c>
      <c r="O3609" s="2">
        <v>22.07</v>
      </c>
      <c r="P3609" s="2">
        <v>81.03</v>
      </c>
      <c r="Q3609" s="2">
        <v>77.11</v>
      </c>
      <c r="R3609" s="2">
        <v>185.42</v>
      </c>
      <c r="S3609" s="2">
        <v>185.42</v>
      </c>
      <c r="T3609" s="2">
        <v>22.43</v>
      </c>
      <c r="U3609" s="2">
        <v>120</v>
      </c>
      <c r="V3609" s="2" t="s">
        <v>28</v>
      </c>
      <c r="W3609" s="2" t="s">
        <v>4384</v>
      </c>
      <c r="X3609" s="2" t="s">
        <v>4806</v>
      </c>
      <c r="Y3609" s="2" t="s">
        <v>4386</v>
      </c>
      <c r="Z3609" s="2" t="s">
        <v>4896</v>
      </c>
    </row>
    <row r="3610" spans="1:26" x14ac:dyDescent="0.25">
      <c r="A3610">
        <v>3609</v>
      </c>
      <c r="B3610" t="s">
        <v>3616</v>
      </c>
      <c r="C3610" s="1">
        <v>15916</v>
      </c>
      <c r="D3610" t="s">
        <v>23</v>
      </c>
      <c r="E3610" s="2" t="s">
        <v>1363</v>
      </c>
      <c r="F3610" s="2" t="s">
        <v>34</v>
      </c>
      <c r="G3610" s="2" t="s">
        <v>26</v>
      </c>
      <c r="H3610" s="3">
        <v>24777</v>
      </c>
      <c r="I3610" s="2">
        <v>1967</v>
      </c>
      <c r="J3610" s="2">
        <v>1968</v>
      </c>
      <c r="K3610" s="3">
        <v>43677</v>
      </c>
      <c r="L3610" s="2">
        <v>0</v>
      </c>
      <c r="M3610" s="2" t="s">
        <v>28</v>
      </c>
      <c r="N3610" s="2">
        <v>76</v>
      </c>
      <c r="O3610" s="2">
        <v>24.26</v>
      </c>
      <c r="P3610" s="2">
        <v>76.010000000000005</v>
      </c>
      <c r="Q3610" s="2">
        <v>83.91</v>
      </c>
      <c r="R3610" s="2">
        <v>185.42</v>
      </c>
      <c r="S3610" s="2">
        <v>185.42</v>
      </c>
      <c r="T3610" s="2">
        <v>24.41</v>
      </c>
      <c r="U3610" s="2">
        <v>2</v>
      </c>
      <c r="V3610" s="2" t="s">
        <v>28</v>
      </c>
      <c r="X3610" s="2"/>
      <c r="Y3610" s="2"/>
    </row>
    <row r="3611" spans="1:26" x14ac:dyDescent="0.25">
      <c r="A3611">
        <v>3610</v>
      </c>
      <c r="B3611" t="s">
        <v>3617</v>
      </c>
      <c r="C3611" s="1">
        <v>26736</v>
      </c>
      <c r="D3611" t="s">
        <v>23</v>
      </c>
      <c r="E3611" s="2" t="s">
        <v>1363</v>
      </c>
      <c r="F3611" s="2" t="s">
        <v>34</v>
      </c>
      <c r="G3611" s="2" t="s">
        <v>26</v>
      </c>
      <c r="H3611" s="3">
        <v>35735</v>
      </c>
      <c r="I3611" s="2">
        <v>1997</v>
      </c>
      <c r="J3611" s="2">
        <v>2009</v>
      </c>
      <c r="K3611" s="3">
        <v>43677</v>
      </c>
      <c r="L3611" s="2">
        <v>0</v>
      </c>
      <c r="M3611" s="2" t="s">
        <v>28</v>
      </c>
      <c r="N3611" s="2">
        <v>46</v>
      </c>
      <c r="O3611" s="2">
        <v>24.64</v>
      </c>
      <c r="P3611" s="2">
        <v>46.38</v>
      </c>
      <c r="Q3611" s="2">
        <v>83.91</v>
      </c>
      <c r="R3611" s="2">
        <v>185.42</v>
      </c>
      <c r="S3611" s="2">
        <v>185.42</v>
      </c>
      <c r="T3611" s="2">
        <v>24.41</v>
      </c>
      <c r="U3611" s="2">
        <v>755</v>
      </c>
      <c r="V3611" s="2" t="s">
        <v>28</v>
      </c>
      <c r="X3611" s="2"/>
      <c r="Y3611" s="2"/>
    </row>
    <row r="3612" spans="1:26" x14ac:dyDescent="0.25">
      <c r="A3612">
        <v>3611</v>
      </c>
      <c r="B3612" t="s">
        <v>3618</v>
      </c>
      <c r="C3612" s="1">
        <v>23833</v>
      </c>
      <c r="D3612" t="s">
        <v>23</v>
      </c>
      <c r="E3612" s="2" t="s">
        <v>1363</v>
      </c>
      <c r="F3612" s="2" t="s">
        <v>34</v>
      </c>
      <c r="G3612" s="2" t="s">
        <v>26</v>
      </c>
      <c r="H3612" s="3">
        <v>32082</v>
      </c>
      <c r="I3612" s="2">
        <v>1987</v>
      </c>
      <c r="J3612" s="2">
        <v>2004</v>
      </c>
      <c r="K3612" s="3">
        <v>43677</v>
      </c>
      <c r="L3612" s="2">
        <v>0</v>
      </c>
      <c r="M3612" s="2" t="s">
        <v>28</v>
      </c>
      <c r="N3612" s="2">
        <v>54</v>
      </c>
      <c r="O3612" s="2">
        <v>22.58</v>
      </c>
      <c r="P3612" s="2">
        <v>54.33</v>
      </c>
      <c r="Q3612" s="2">
        <v>81.650000000000006</v>
      </c>
      <c r="R3612" s="2">
        <v>185.42</v>
      </c>
      <c r="S3612" s="2">
        <v>185.42</v>
      </c>
      <c r="T3612" s="2">
        <v>23.75</v>
      </c>
      <c r="U3612" s="2">
        <v>1296</v>
      </c>
      <c r="V3612" s="2" t="s">
        <v>28</v>
      </c>
      <c r="X3612" s="2"/>
      <c r="Y3612" s="2"/>
    </row>
    <row r="3613" spans="1:26" x14ac:dyDescent="0.25">
      <c r="A3613">
        <v>3612</v>
      </c>
      <c r="B3613" t="s">
        <v>3619</v>
      </c>
      <c r="C3613" s="1">
        <v>27316</v>
      </c>
      <c r="D3613" t="s">
        <v>23</v>
      </c>
      <c r="E3613" s="2" t="s">
        <v>1363</v>
      </c>
      <c r="F3613" s="2" t="s">
        <v>34</v>
      </c>
      <c r="G3613" s="2" t="s">
        <v>26</v>
      </c>
      <c r="H3613" s="3">
        <v>38292</v>
      </c>
      <c r="I3613" s="2">
        <v>2004</v>
      </c>
      <c r="J3613" s="2">
        <v>2005</v>
      </c>
      <c r="K3613" s="3">
        <v>43677</v>
      </c>
      <c r="L3613" s="2">
        <v>0</v>
      </c>
      <c r="M3613" s="2" t="s">
        <v>28</v>
      </c>
      <c r="N3613" s="2">
        <v>44</v>
      </c>
      <c r="O3613" s="2">
        <v>30.05</v>
      </c>
      <c r="P3613" s="2">
        <v>44.79</v>
      </c>
      <c r="Q3613" s="2">
        <v>81.650000000000006</v>
      </c>
      <c r="R3613" s="2">
        <v>185.42</v>
      </c>
      <c r="S3613" s="2">
        <v>185.42</v>
      </c>
      <c r="T3613" s="2">
        <v>23.75</v>
      </c>
      <c r="U3613" s="2">
        <v>15</v>
      </c>
      <c r="V3613" s="2" t="s">
        <v>28</v>
      </c>
      <c r="X3613" s="2"/>
      <c r="Y3613" s="2"/>
    </row>
    <row r="3614" spans="1:26" x14ac:dyDescent="0.25">
      <c r="A3614">
        <v>3613</v>
      </c>
      <c r="B3614" t="s">
        <v>3620</v>
      </c>
      <c r="C3614" s="1">
        <v>32774</v>
      </c>
      <c r="D3614" t="s">
        <v>23</v>
      </c>
      <c r="E3614" s="2" t="s">
        <v>1363</v>
      </c>
      <c r="F3614" s="2" t="s">
        <v>34</v>
      </c>
      <c r="G3614" s="2" t="s">
        <v>26</v>
      </c>
      <c r="H3614" s="3">
        <v>40118</v>
      </c>
      <c r="I3614" s="2">
        <v>2009</v>
      </c>
      <c r="J3614" s="2">
        <v>2018</v>
      </c>
      <c r="K3614" s="3">
        <v>43677</v>
      </c>
      <c r="L3614" s="2">
        <v>0</v>
      </c>
      <c r="M3614" s="2" t="s">
        <v>28</v>
      </c>
      <c r="N3614" s="2">
        <v>29</v>
      </c>
      <c r="O3614" s="2">
        <v>20.11</v>
      </c>
      <c r="P3614" s="2">
        <v>29.85</v>
      </c>
      <c r="Q3614" s="2">
        <v>76.66</v>
      </c>
      <c r="R3614" s="2">
        <v>185.42</v>
      </c>
      <c r="S3614" s="2">
        <v>185.42</v>
      </c>
      <c r="T3614" s="2">
        <v>22.3</v>
      </c>
      <c r="U3614" s="2">
        <v>412</v>
      </c>
      <c r="V3614" s="2" t="s">
        <v>27</v>
      </c>
      <c r="X3614" s="2"/>
      <c r="Y3614" s="2"/>
    </row>
    <row r="3615" spans="1:26" x14ac:dyDescent="0.25">
      <c r="A3615">
        <v>3614</v>
      </c>
      <c r="B3615" t="s">
        <v>3621</v>
      </c>
      <c r="C3615" s="1">
        <v>24041</v>
      </c>
      <c r="D3615" t="s">
        <v>23</v>
      </c>
      <c r="E3615" s="2" t="s">
        <v>1363</v>
      </c>
      <c r="F3615" s="2" t="s">
        <v>34</v>
      </c>
      <c r="G3615" s="2" t="s">
        <v>26</v>
      </c>
      <c r="H3615" s="3">
        <v>35004</v>
      </c>
      <c r="I3615" s="2">
        <v>1995</v>
      </c>
      <c r="J3615" s="2">
        <v>1996</v>
      </c>
      <c r="K3615" s="3">
        <v>43677</v>
      </c>
      <c r="L3615" s="2">
        <v>0</v>
      </c>
      <c r="M3615" s="2" t="s">
        <v>28</v>
      </c>
      <c r="N3615" s="2">
        <v>53</v>
      </c>
      <c r="O3615" s="2">
        <v>30.02</v>
      </c>
      <c r="P3615" s="2">
        <v>53.76</v>
      </c>
      <c r="Q3615" s="2">
        <v>77.11</v>
      </c>
      <c r="R3615" s="2">
        <v>185.42</v>
      </c>
      <c r="S3615" s="2">
        <v>185.42</v>
      </c>
      <c r="T3615" s="2">
        <v>22.43</v>
      </c>
      <c r="U3615" s="2">
        <v>11</v>
      </c>
      <c r="V3615" s="2" t="s">
        <v>28</v>
      </c>
      <c r="X3615" s="2"/>
      <c r="Y3615" s="2"/>
    </row>
    <row r="3616" spans="1:26" x14ac:dyDescent="0.25">
      <c r="A3616">
        <v>3615</v>
      </c>
      <c r="B3616" t="s">
        <v>3622</v>
      </c>
      <c r="C3616" s="1">
        <v>21512</v>
      </c>
      <c r="D3616" t="s">
        <v>23</v>
      </c>
      <c r="E3616" s="2" t="s">
        <v>1363</v>
      </c>
      <c r="F3616" s="2" t="s">
        <v>34</v>
      </c>
      <c r="G3616" s="2" t="s">
        <v>26</v>
      </c>
      <c r="H3616" s="3">
        <v>29891</v>
      </c>
      <c r="I3616" s="2">
        <v>1981</v>
      </c>
      <c r="J3616" s="2">
        <v>1994</v>
      </c>
      <c r="K3616" s="3">
        <v>43677</v>
      </c>
      <c r="L3616" s="2">
        <v>0</v>
      </c>
      <c r="M3616" s="2" t="s">
        <v>28</v>
      </c>
      <c r="N3616" s="2">
        <v>60</v>
      </c>
      <c r="O3616" s="2">
        <v>22.94</v>
      </c>
      <c r="P3616" s="2">
        <v>60.68</v>
      </c>
      <c r="Q3616" s="2">
        <v>83.91</v>
      </c>
      <c r="R3616" s="2">
        <v>185.42</v>
      </c>
      <c r="S3616" s="2">
        <v>185.42</v>
      </c>
      <c r="T3616" s="2">
        <v>24.41</v>
      </c>
      <c r="U3616" s="2">
        <v>596</v>
      </c>
      <c r="V3616" s="2" t="s">
        <v>28</v>
      </c>
      <c r="X3616" s="2"/>
      <c r="Y3616" s="2"/>
    </row>
    <row r="3617" spans="1:26" x14ac:dyDescent="0.25">
      <c r="A3617">
        <v>3616</v>
      </c>
      <c r="B3617" t="s">
        <v>3623</v>
      </c>
      <c r="C3617" s="1">
        <v>24170</v>
      </c>
      <c r="D3617" t="s">
        <v>23</v>
      </c>
      <c r="E3617" s="2" t="s">
        <v>1363</v>
      </c>
      <c r="F3617" s="2" t="s">
        <v>34</v>
      </c>
      <c r="G3617" s="2" t="s">
        <v>26</v>
      </c>
      <c r="H3617" s="3">
        <v>32082</v>
      </c>
      <c r="I3617" s="2">
        <v>1987</v>
      </c>
      <c r="J3617" s="2">
        <v>2000</v>
      </c>
      <c r="K3617" s="3">
        <v>43677</v>
      </c>
      <c r="L3617" s="2">
        <v>0</v>
      </c>
      <c r="M3617" s="2" t="s">
        <v>28</v>
      </c>
      <c r="N3617" s="2">
        <v>53</v>
      </c>
      <c r="O3617" s="2">
        <v>21.66</v>
      </c>
      <c r="P3617" s="2">
        <v>53.41</v>
      </c>
      <c r="Q3617" s="2">
        <v>81.650000000000006</v>
      </c>
      <c r="R3617" s="2">
        <v>185.42</v>
      </c>
      <c r="S3617" s="2">
        <v>185.42</v>
      </c>
      <c r="T3617" s="2">
        <v>23.75</v>
      </c>
      <c r="U3617" s="2">
        <v>735</v>
      </c>
      <c r="V3617" s="2" t="s">
        <v>28</v>
      </c>
      <c r="X3617" s="2"/>
      <c r="Y3617" s="2"/>
    </row>
    <row r="3618" spans="1:26" x14ac:dyDescent="0.25">
      <c r="A3618">
        <v>3617</v>
      </c>
      <c r="B3618" t="s">
        <v>3624</v>
      </c>
      <c r="C3618" s="1">
        <v>11834</v>
      </c>
      <c r="D3618" t="s">
        <v>23</v>
      </c>
      <c r="E3618" s="2" t="s">
        <v>1363</v>
      </c>
      <c r="F3618" s="2" t="s">
        <v>34</v>
      </c>
      <c r="G3618" s="2" t="s">
        <v>26</v>
      </c>
      <c r="H3618" s="3">
        <v>21490</v>
      </c>
      <c r="I3618" s="2">
        <v>1958</v>
      </c>
      <c r="J3618" s="2">
        <v>1967</v>
      </c>
      <c r="K3618" s="3">
        <v>43677</v>
      </c>
      <c r="L3618" s="2">
        <v>0</v>
      </c>
      <c r="M3618" s="2" t="s">
        <v>28</v>
      </c>
      <c r="N3618" s="2">
        <v>87</v>
      </c>
      <c r="O3618" s="2">
        <v>26.44</v>
      </c>
      <c r="P3618" s="2">
        <v>87.18</v>
      </c>
      <c r="Q3618" s="2">
        <v>90.72</v>
      </c>
      <c r="R3618" s="2">
        <v>185.42</v>
      </c>
      <c r="S3618" s="2">
        <v>185.42</v>
      </c>
      <c r="T3618" s="2">
        <v>26.39</v>
      </c>
      <c r="U3618" s="2">
        <v>676</v>
      </c>
      <c r="V3618" s="2" t="s">
        <v>28</v>
      </c>
      <c r="X3618" s="2"/>
      <c r="Y3618" s="2"/>
    </row>
    <row r="3619" spans="1:26" x14ac:dyDescent="0.25">
      <c r="A3619">
        <v>3618</v>
      </c>
      <c r="B3619" t="s">
        <v>2065</v>
      </c>
      <c r="C3619" s="1">
        <v>22381</v>
      </c>
      <c r="D3619" t="s">
        <v>23</v>
      </c>
      <c r="E3619" s="2" t="s">
        <v>1363</v>
      </c>
      <c r="F3619" s="2" t="s">
        <v>34</v>
      </c>
      <c r="G3619" s="2" t="s">
        <v>26</v>
      </c>
      <c r="H3619" s="3">
        <v>30621</v>
      </c>
      <c r="I3619" s="2">
        <v>1983</v>
      </c>
      <c r="J3619" s="2">
        <v>1984</v>
      </c>
      <c r="K3619" s="3">
        <v>43677</v>
      </c>
      <c r="L3619" s="2">
        <v>0</v>
      </c>
      <c r="M3619" s="2" t="s">
        <v>28</v>
      </c>
      <c r="N3619" s="2">
        <v>58</v>
      </c>
      <c r="O3619" s="2">
        <v>22.56</v>
      </c>
      <c r="P3619" s="2">
        <v>58.31</v>
      </c>
      <c r="Q3619" s="2">
        <v>79.38</v>
      </c>
      <c r="R3619" s="2">
        <v>185.42</v>
      </c>
      <c r="S3619" s="2">
        <v>185.42</v>
      </c>
      <c r="T3619" s="2">
        <v>23.09</v>
      </c>
      <c r="U3619" s="2">
        <v>6</v>
      </c>
      <c r="V3619" s="2" t="s">
        <v>28</v>
      </c>
      <c r="X3619" s="2"/>
      <c r="Y3619" s="2"/>
    </row>
    <row r="3620" spans="1:26" x14ac:dyDescent="0.25">
      <c r="A3620">
        <v>3619</v>
      </c>
      <c r="B3620" t="s">
        <v>3625</v>
      </c>
      <c r="C3620" s="1">
        <v>20118</v>
      </c>
      <c r="D3620" t="s">
        <v>23</v>
      </c>
      <c r="E3620" s="2" t="s">
        <v>1363</v>
      </c>
      <c r="F3620" s="2" t="s">
        <v>34</v>
      </c>
      <c r="G3620" s="2" t="s">
        <v>26</v>
      </c>
      <c r="H3620" s="3">
        <v>28430</v>
      </c>
      <c r="I3620" s="2">
        <v>1977</v>
      </c>
      <c r="J3620" s="2">
        <v>1984</v>
      </c>
      <c r="K3620" s="3">
        <v>43677</v>
      </c>
      <c r="L3620" s="2">
        <v>0</v>
      </c>
      <c r="M3620" s="2" t="s">
        <v>28</v>
      </c>
      <c r="N3620" s="2">
        <v>64</v>
      </c>
      <c r="O3620" s="2">
        <v>22.76</v>
      </c>
      <c r="P3620" s="2">
        <v>64.5</v>
      </c>
      <c r="Q3620" s="2">
        <v>77.11</v>
      </c>
      <c r="R3620" s="2">
        <v>185.42</v>
      </c>
      <c r="S3620" s="2">
        <v>185.42</v>
      </c>
      <c r="T3620" s="2">
        <v>22.43</v>
      </c>
      <c r="U3620" s="2">
        <v>420</v>
      </c>
      <c r="V3620" s="2" t="s">
        <v>28</v>
      </c>
      <c r="X3620" s="2"/>
      <c r="Y3620" s="2"/>
    </row>
    <row r="3621" spans="1:26" x14ac:dyDescent="0.25">
      <c r="A3621">
        <v>3620</v>
      </c>
      <c r="B3621" t="s">
        <v>3626</v>
      </c>
      <c r="C3621" s="1">
        <v>8218</v>
      </c>
      <c r="D3621" t="s">
        <v>23</v>
      </c>
      <c r="E3621" s="2" t="s">
        <v>20</v>
      </c>
      <c r="F3621" s="2" t="s">
        <v>34</v>
      </c>
      <c r="G3621" s="2" t="s">
        <v>30</v>
      </c>
      <c r="H3621" s="3">
        <v>17107</v>
      </c>
      <c r="I3621" s="2">
        <v>1946</v>
      </c>
      <c r="J3621" s="2">
        <v>1947</v>
      </c>
      <c r="K3621" s="3">
        <v>30371</v>
      </c>
      <c r="L3621" s="2">
        <v>1</v>
      </c>
      <c r="M3621" s="2" t="s">
        <v>27</v>
      </c>
      <c r="N3621" s="2">
        <v>60</v>
      </c>
      <c r="O3621" s="2">
        <v>24.34</v>
      </c>
      <c r="P3621" s="2">
        <v>60.65</v>
      </c>
      <c r="Q3621" s="2">
        <v>81.650000000000006</v>
      </c>
      <c r="R3621" s="2">
        <v>185.42</v>
      </c>
      <c r="S3621" s="2">
        <v>185.42</v>
      </c>
      <c r="T3621" s="2">
        <v>23.75</v>
      </c>
      <c r="U3621" s="2">
        <v>28</v>
      </c>
      <c r="V3621" s="2" t="s">
        <v>28</v>
      </c>
      <c r="W3621" s="2" t="s">
        <v>4414</v>
      </c>
      <c r="X3621" s="2" t="s">
        <v>4807</v>
      </c>
      <c r="Y3621" s="2" t="s">
        <v>4401</v>
      </c>
      <c r="Z3621" s="4" t="s">
        <v>4469</v>
      </c>
    </row>
    <row r="3622" spans="1:26" x14ac:dyDescent="0.25">
      <c r="A3622">
        <v>3621</v>
      </c>
      <c r="B3622" t="s">
        <v>3627</v>
      </c>
      <c r="C3622" s="1">
        <v>10598</v>
      </c>
      <c r="D3622" t="s">
        <v>23</v>
      </c>
      <c r="E3622" s="2" t="s">
        <v>1363</v>
      </c>
      <c r="F3622" s="2" t="s">
        <v>34</v>
      </c>
      <c r="G3622" s="2" t="s">
        <v>30</v>
      </c>
      <c r="H3622" s="3">
        <v>18933</v>
      </c>
      <c r="I3622" s="2">
        <v>1951</v>
      </c>
      <c r="J3622" s="2">
        <v>1953</v>
      </c>
      <c r="K3622" s="3">
        <v>29998</v>
      </c>
      <c r="L3622" s="2">
        <v>1</v>
      </c>
      <c r="M3622" s="2" t="s">
        <v>27</v>
      </c>
      <c r="N3622" s="2">
        <v>53</v>
      </c>
      <c r="O3622" s="2">
        <v>22.82</v>
      </c>
      <c r="P3622" s="2">
        <v>53.11</v>
      </c>
      <c r="Q3622" s="2">
        <v>77.11</v>
      </c>
      <c r="R3622" s="2">
        <v>185.42</v>
      </c>
      <c r="S3622" s="2">
        <v>185.42</v>
      </c>
      <c r="T3622" s="2">
        <v>22.43</v>
      </c>
      <c r="U3622" s="2">
        <v>53</v>
      </c>
      <c r="V3622" s="2" t="s">
        <v>28</v>
      </c>
      <c r="W3622" s="2" t="s">
        <v>4399</v>
      </c>
      <c r="X3622" s="2" t="s">
        <v>4786</v>
      </c>
      <c r="Y3622" s="2" t="s">
        <v>4401</v>
      </c>
      <c r="Z3622" s="2" t="s">
        <v>4469</v>
      </c>
    </row>
    <row r="3623" spans="1:26" x14ac:dyDescent="0.25">
      <c r="A3623">
        <v>3622</v>
      </c>
      <c r="B3623" t="s">
        <v>3628</v>
      </c>
      <c r="C3623" s="1">
        <v>26456</v>
      </c>
      <c r="D3623" t="s">
        <v>23</v>
      </c>
      <c r="E3623" s="2" t="s">
        <v>1363</v>
      </c>
      <c r="F3623" s="2" t="s">
        <v>34</v>
      </c>
      <c r="G3623" s="2" t="s">
        <v>26</v>
      </c>
      <c r="H3623" s="3">
        <v>35004</v>
      </c>
      <c r="I3623" s="2">
        <v>1995</v>
      </c>
      <c r="J3623" s="2">
        <v>1997</v>
      </c>
      <c r="K3623" s="3">
        <v>43677</v>
      </c>
      <c r="L3623" s="2">
        <v>0</v>
      </c>
      <c r="M3623" s="2" t="s">
        <v>28</v>
      </c>
      <c r="N3623" s="2">
        <v>47</v>
      </c>
      <c r="O3623" s="2">
        <v>23.4</v>
      </c>
      <c r="P3623" s="2">
        <v>47.15</v>
      </c>
      <c r="Q3623" s="2">
        <v>83.91</v>
      </c>
      <c r="R3623" s="2">
        <v>185.42</v>
      </c>
      <c r="S3623" s="2">
        <v>185.42</v>
      </c>
      <c r="T3623" s="2">
        <v>24.41</v>
      </c>
      <c r="U3623" s="2">
        <v>13</v>
      </c>
      <c r="V3623" s="2" t="s">
        <v>28</v>
      </c>
      <c r="X3623" s="2"/>
      <c r="Y3623" s="2"/>
    </row>
    <row r="3624" spans="1:26" x14ac:dyDescent="0.25">
      <c r="A3624">
        <v>3623</v>
      </c>
      <c r="B3624" t="s">
        <v>3629</v>
      </c>
      <c r="C3624" s="1">
        <v>24537</v>
      </c>
      <c r="D3624" t="s">
        <v>23</v>
      </c>
      <c r="E3624" s="2" t="s">
        <v>1363</v>
      </c>
      <c r="F3624" s="2" t="s">
        <v>34</v>
      </c>
      <c r="G3624" s="2" t="s">
        <v>26</v>
      </c>
      <c r="H3624" s="3">
        <v>33178</v>
      </c>
      <c r="I3624" s="2">
        <v>1990</v>
      </c>
      <c r="J3624" s="2">
        <v>1999</v>
      </c>
      <c r="K3624" s="3">
        <v>43677</v>
      </c>
      <c r="L3624" s="2">
        <v>0</v>
      </c>
      <c r="M3624" s="2" t="s">
        <v>28</v>
      </c>
      <c r="N3624" s="2">
        <v>52</v>
      </c>
      <c r="O3624" s="2">
        <v>23.66</v>
      </c>
      <c r="P3624" s="2">
        <v>52.4</v>
      </c>
      <c r="Q3624" s="2">
        <v>79.38</v>
      </c>
      <c r="R3624" s="2">
        <v>185.42</v>
      </c>
      <c r="S3624" s="2">
        <v>185.42</v>
      </c>
      <c r="T3624" s="2">
        <v>23.09</v>
      </c>
      <c r="U3624" s="2">
        <v>276</v>
      </c>
      <c r="V3624" s="2" t="s">
        <v>28</v>
      </c>
      <c r="X3624" s="2"/>
      <c r="Y3624" s="2"/>
    </row>
    <row r="3625" spans="1:26" x14ac:dyDescent="0.25">
      <c r="A3625">
        <v>3624</v>
      </c>
      <c r="B3625" t="s">
        <v>3630</v>
      </c>
      <c r="C3625" s="1">
        <v>15105</v>
      </c>
      <c r="D3625" t="s">
        <v>23</v>
      </c>
      <c r="E3625" s="2" t="s">
        <v>1363</v>
      </c>
      <c r="F3625" s="2" t="s">
        <v>34</v>
      </c>
      <c r="G3625" s="2" t="s">
        <v>30</v>
      </c>
      <c r="H3625" s="3">
        <v>23682</v>
      </c>
      <c r="I3625" s="2">
        <v>1964</v>
      </c>
      <c r="J3625" s="2">
        <v>1974</v>
      </c>
      <c r="K3625" s="3">
        <v>39894</v>
      </c>
      <c r="L3625" s="2">
        <v>1</v>
      </c>
      <c r="M3625" s="2" t="s">
        <v>27</v>
      </c>
      <c r="N3625" s="2">
        <v>67</v>
      </c>
      <c r="O3625" s="2">
        <v>23.48</v>
      </c>
      <c r="P3625" s="2">
        <v>67.87</v>
      </c>
      <c r="Q3625" s="2">
        <v>83.91</v>
      </c>
      <c r="R3625" s="2">
        <v>185.42</v>
      </c>
      <c r="S3625" s="2">
        <v>185.42</v>
      </c>
      <c r="T3625" s="2">
        <v>24.41</v>
      </c>
      <c r="U3625" s="2">
        <v>742</v>
      </c>
      <c r="V3625" s="2" t="s">
        <v>27</v>
      </c>
      <c r="W3625" s="2" t="s">
        <v>4402</v>
      </c>
      <c r="X3625" s="2" t="s">
        <v>4808</v>
      </c>
      <c r="Y3625" s="2" t="s">
        <v>4809</v>
      </c>
      <c r="Z3625" s="2" t="s">
        <v>4901</v>
      </c>
    </row>
    <row r="3626" spans="1:26" x14ac:dyDescent="0.25">
      <c r="A3626">
        <v>3625</v>
      </c>
      <c r="B3626" t="s">
        <v>3631</v>
      </c>
      <c r="C3626" s="1">
        <v>9820</v>
      </c>
      <c r="D3626" t="s">
        <v>23</v>
      </c>
      <c r="E3626" s="2" t="s">
        <v>1363</v>
      </c>
      <c r="F3626" s="2" t="s">
        <v>34</v>
      </c>
      <c r="G3626" s="2" t="s">
        <v>30</v>
      </c>
      <c r="H3626" s="3">
        <v>17838</v>
      </c>
      <c r="I3626" s="2">
        <v>1948</v>
      </c>
      <c r="J3626" s="2">
        <v>1949</v>
      </c>
      <c r="K3626" s="3">
        <v>36201</v>
      </c>
      <c r="L3626" s="2">
        <v>1</v>
      </c>
      <c r="M3626" s="2" t="s">
        <v>27</v>
      </c>
      <c r="N3626" s="2">
        <v>72</v>
      </c>
      <c r="O3626" s="2">
        <v>21.95</v>
      </c>
      <c r="P3626" s="2">
        <v>72.23</v>
      </c>
      <c r="Q3626" s="2">
        <v>86.18</v>
      </c>
      <c r="R3626" s="2">
        <v>185.42</v>
      </c>
      <c r="S3626" s="2">
        <v>185.42</v>
      </c>
      <c r="T3626" s="2">
        <v>25.07</v>
      </c>
      <c r="U3626" s="2">
        <v>10</v>
      </c>
      <c r="V3626" s="2" t="s">
        <v>27</v>
      </c>
      <c r="X3626" s="2" t="s">
        <v>4603</v>
      </c>
      <c r="Y3626" s="2"/>
      <c r="Z3626" s="4" t="s">
        <v>4469</v>
      </c>
    </row>
    <row r="3627" spans="1:26" x14ac:dyDescent="0.25">
      <c r="A3627">
        <v>3626</v>
      </c>
      <c r="B3627" t="s">
        <v>3632</v>
      </c>
      <c r="C3627" s="1">
        <v>18725</v>
      </c>
      <c r="D3627" t="s">
        <v>23</v>
      </c>
      <c r="E3627" s="2" t="s">
        <v>1363</v>
      </c>
      <c r="F3627" s="2" t="s">
        <v>34</v>
      </c>
      <c r="G3627" s="2" t="s">
        <v>26</v>
      </c>
      <c r="H3627" s="3">
        <v>28065</v>
      </c>
      <c r="I3627" s="2">
        <v>1976</v>
      </c>
      <c r="J3627" s="2">
        <v>1977</v>
      </c>
      <c r="K3627" s="3">
        <v>43677</v>
      </c>
      <c r="L3627" s="2">
        <v>0</v>
      </c>
      <c r="M3627" s="2" t="s">
        <v>28</v>
      </c>
      <c r="N3627" s="2">
        <v>68</v>
      </c>
      <c r="O3627" s="2">
        <v>25.57</v>
      </c>
      <c r="P3627" s="2">
        <v>68.31</v>
      </c>
      <c r="Q3627" s="2">
        <v>81.650000000000006</v>
      </c>
      <c r="R3627" s="2">
        <v>185.42</v>
      </c>
      <c r="S3627" s="2">
        <v>185.42</v>
      </c>
      <c r="T3627" s="2">
        <v>23.75</v>
      </c>
      <c r="U3627" s="2">
        <v>71</v>
      </c>
      <c r="V3627" s="2" t="s">
        <v>28</v>
      </c>
      <c r="X3627" s="2"/>
      <c r="Y3627" s="2"/>
    </row>
    <row r="3628" spans="1:26" x14ac:dyDescent="0.25">
      <c r="A3628">
        <v>3627</v>
      </c>
      <c r="B3628" t="s">
        <v>3633</v>
      </c>
      <c r="C3628" s="1">
        <v>17891</v>
      </c>
      <c r="D3628" t="s">
        <v>23</v>
      </c>
      <c r="E3628" s="2" t="s">
        <v>1363</v>
      </c>
      <c r="F3628" s="2" t="s">
        <v>34</v>
      </c>
      <c r="G3628" s="2" t="s">
        <v>26</v>
      </c>
      <c r="H3628" s="3">
        <v>26238</v>
      </c>
      <c r="I3628" s="2">
        <v>1971</v>
      </c>
      <c r="J3628" s="2">
        <v>1978</v>
      </c>
      <c r="K3628" s="3">
        <v>43677</v>
      </c>
      <c r="L3628" s="2">
        <v>0</v>
      </c>
      <c r="M3628" s="2" t="s">
        <v>28</v>
      </c>
      <c r="N3628" s="2">
        <v>70</v>
      </c>
      <c r="O3628" s="2">
        <v>22.85</v>
      </c>
      <c r="P3628" s="2">
        <v>70.599999999999994</v>
      </c>
      <c r="Q3628" s="2">
        <v>81.650000000000006</v>
      </c>
      <c r="R3628" s="2">
        <v>185.42</v>
      </c>
      <c r="S3628" s="2">
        <v>185.42</v>
      </c>
      <c r="T3628" s="2">
        <v>23.75</v>
      </c>
      <c r="U3628" s="2">
        <v>264</v>
      </c>
      <c r="V3628" s="2" t="s">
        <v>27</v>
      </c>
      <c r="X3628" s="2"/>
      <c r="Y3628" s="2"/>
    </row>
    <row r="3629" spans="1:26" x14ac:dyDescent="0.25">
      <c r="A3629">
        <v>3628</v>
      </c>
      <c r="B3629" t="s">
        <v>3634</v>
      </c>
      <c r="C3629" s="1">
        <v>20967</v>
      </c>
      <c r="D3629" t="s">
        <v>23</v>
      </c>
      <c r="E3629" s="2" t="s">
        <v>1363</v>
      </c>
      <c r="F3629" s="2" t="s">
        <v>34</v>
      </c>
      <c r="G3629" s="2" t="s">
        <v>26</v>
      </c>
      <c r="H3629" s="3">
        <v>29160</v>
      </c>
      <c r="I3629" s="2">
        <v>1979</v>
      </c>
      <c r="J3629" s="2">
        <v>1989</v>
      </c>
      <c r="K3629" s="3">
        <v>43677</v>
      </c>
      <c r="L3629" s="2">
        <v>0</v>
      </c>
      <c r="M3629" s="2" t="s">
        <v>28</v>
      </c>
      <c r="N3629" s="2">
        <v>62</v>
      </c>
      <c r="O3629" s="2">
        <v>22.43</v>
      </c>
      <c r="P3629" s="2">
        <v>62.18</v>
      </c>
      <c r="Q3629" s="2">
        <v>77.11</v>
      </c>
      <c r="R3629" s="2">
        <v>185.42</v>
      </c>
      <c r="S3629" s="2">
        <v>185.42</v>
      </c>
      <c r="T3629" s="2">
        <v>22.43</v>
      </c>
      <c r="U3629" s="2">
        <v>700</v>
      </c>
      <c r="V3629" s="2" t="s">
        <v>28</v>
      </c>
      <c r="X3629" s="2"/>
      <c r="Y3629" s="2"/>
    </row>
    <row r="3630" spans="1:26" x14ac:dyDescent="0.25">
      <c r="A3630">
        <v>3629</v>
      </c>
      <c r="B3630" t="s">
        <v>3635</v>
      </c>
      <c r="C3630" s="1">
        <v>29326</v>
      </c>
      <c r="D3630" t="s">
        <v>23</v>
      </c>
      <c r="E3630" s="2" t="s">
        <v>1363</v>
      </c>
      <c r="F3630" s="2" t="s">
        <v>25</v>
      </c>
      <c r="G3630" s="2" t="s">
        <v>30</v>
      </c>
      <c r="H3630" s="3">
        <v>37926</v>
      </c>
      <c r="I3630" s="2">
        <v>2003</v>
      </c>
      <c r="J3630" s="2">
        <v>2005</v>
      </c>
      <c r="K3630" s="3">
        <v>43677</v>
      </c>
      <c r="L3630" s="2">
        <v>0</v>
      </c>
      <c r="M3630" s="2" t="s">
        <v>28</v>
      </c>
      <c r="N3630" s="2">
        <v>39</v>
      </c>
      <c r="O3630" s="2">
        <v>23.55</v>
      </c>
      <c r="P3630" s="2">
        <v>39.29</v>
      </c>
      <c r="Q3630" s="2">
        <v>77.11</v>
      </c>
      <c r="R3630" s="2">
        <v>185.42</v>
      </c>
      <c r="S3630" s="2">
        <v>185.42</v>
      </c>
      <c r="T3630" s="2">
        <v>22.43</v>
      </c>
      <c r="U3630" s="2">
        <v>113</v>
      </c>
      <c r="V3630" s="2" t="s">
        <v>28</v>
      </c>
      <c r="X3630" s="2"/>
      <c r="Y3630" s="2"/>
    </row>
    <row r="3631" spans="1:26" x14ac:dyDescent="0.25">
      <c r="A3631">
        <v>3630</v>
      </c>
      <c r="B3631" t="s">
        <v>3636</v>
      </c>
      <c r="C3631" s="1">
        <v>32652</v>
      </c>
      <c r="D3631" t="s">
        <v>23</v>
      </c>
      <c r="E3631" s="2" t="s">
        <v>1363</v>
      </c>
      <c r="F3631" s="2" t="s">
        <v>34</v>
      </c>
      <c r="G3631" s="2" t="s">
        <v>26</v>
      </c>
      <c r="H3631" s="3">
        <v>41944</v>
      </c>
      <c r="I3631" s="2">
        <v>2014</v>
      </c>
      <c r="J3631" s="2">
        <v>2019</v>
      </c>
      <c r="K3631" s="3">
        <v>43677</v>
      </c>
      <c r="L3631" s="2">
        <v>0</v>
      </c>
      <c r="M3631" s="2" t="s">
        <v>28</v>
      </c>
      <c r="N3631" s="2">
        <v>30</v>
      </c>
      <c r="O3631" s="2">
        <v>25.44</v>
      </c>
      <c r="P3631" s="2">
        <v>30.18</v>
      </c>
      <c r="Q3631" s="2">
        <v>88.45</v>
      </c>
      <c r="R3631" s="2">
        <v>185.42</v>
      </c>
      <c r="S3631" s="2">
        <v>185.42</v>
      </c>
      <c r="T3631" s="2">
        <v>25.73</v>
      </c>
      <c r="U3631" s="2">
        <v>1</v>
      </c>
      <c r="V3631" s="2" t="s">
        <v>28</v>
      </c>
      <c r="X3631" s="2"/>
      <c r="Y3631" s="2"/>
    </row>
    <row r="3632" spans="1:26" x14ac:dyDescent="0.25">
      <c r="A3632">
        <v>3631</v>
      </c>
      <c r="B3632" t="s">
        <v>3637</v>
      </c>
      <c r="C3632" s="1">
        <v>8593</v>
      </c>
      <c r="D3632" t="s">
        <v>23</v>
      </c>
      <c r="E3632" s="2" t="s">
        <v>1363</v>
      </c>
      <c r="F3632" s="2" t="s">
        <v>34</v>
      </c>
      <c r="G3632" s="2" t="s">
        <v>30</v>
      </c>
      <c r="H3632" s="3">
        <v>17838</v>
      </c>
      <c r="I3632" s="2">
        <v>1948</v>
      </c>
      <c r="J3632" s="2">
        <v>1953</v>
      </c>
      <c r="K3632" s="3">
        <v>42020</v>
      </c>
      <c r="L3632" s="2">
        <v>1</v>
      </c>
      <c r="M3632" s="2" t="s">
        <v>27</v>
      </c>
      <c r="N3632" s="2">
        <v>91</v>
      </c>
      <c r="O3632" s="2">
        <v>25.31</v>
      </c>
      <c r="P3632" s="2">
        <v>91.52</v>
      </c>
      <c r="Q3632" s="2">
        <v>80.739999999999995</v>
      </c>
      <c r="R3632" s="2">
        <v>185.42</v>
      </c>
      <c r="S3632" s="2">
        <v>185.42</v>
      </c>
      <c r="T3632" s="2">
        <v>23.48</v>
      </c>
      <c r="U3632" s="2">
        <v>300</v>
      </c>
      <c r="V3632" s="2" t="s">
        <v>27</v>
      </c>
      <c r="W3632" s="2" t="s">
        <v>4557</v>
      </c>
      <c r="X3632" s="2" t="s">
        <v>4810</v>
      </c>
      <c r="Y3632" s="2" t="s">
        <v>4636</v>
      </c>
      <c r="Z3632" s="2" t="s">
        <v>4901</v>
      </c>
    </row>
    <row r="3633" spans="1:26" x14ac:dyDescent="0.25">
      <c r="A3633">
        <v>3632</v>
      </c>
      <c r="B3633" t="s">
        <v>3638</v>
      </c>
      <c r="C3633" s="1">
        <v>33032</v>
      </c>
      <c r="D3633" t="s">
        <v>23</v>
      </c>
      <c r="E3633" s="2" t="s">
        <v>1363</v>
      </c>
      <c r="F3633" s="2" t="s">
        <v>34</v>
      </c>
      <c r="G3633" s="2" t="s">
        <v>26</v>
      </c>
      <c r="H3633" s="3">
        <v>41214</v>
      </c>
      <c r="I3633" s="2">
        <v>2012</v>
      </c>
      <c r="J3633" s="2">
        <v>2013</v>
      </c>
      <c r="K3633" s="3">
        <v>43677</v>
      </c>
      <c r="L3633" s="2">
        <v>0</v>
      </c>
      <c r="M3633" s="2" t="s">
        <v>28</v>
      </c>
      <c r="N3633" s="2">
        <v>29</v>
      </c>
      <c r="O3633" s="2">
        <v>22.4</v>
      </c>
      <c r="P3633" s="2">
        <v>29.14</v>
      </c>
      <c r="Q3633" s="2">
        <v>92.99</v>
      </c>
      <c r="R3633" s="2">
        <v>185.42</v>
      </c>
      <c r="S3633" s="2">
        <v>185.42</v>
      </c>
      <c r="T3633" s="2">
        <v>27.05</v>
      </c>
      <c r="U3633" s="2">
        <v>6</v>
      </c>
      <c r="V3633" s="2" t="s">
        <v>28</v>
      </c>
      <c r="X3633" s="2"/>
      <c r="Y3633" s="2"/>
    </row>
    <row r="3634" spans="1:26" x14ac:dyDescent="0.25">
      <c r="A3634">
        <v>3633</v>
      </c>
      <c r="B3634" t="s">
        <v>3639</v>
      </c>
      <c r="C3634" s="1">
        <v>21786</v>
      </c>
      <c r="D3634" t="s">
        <v>23</v>
      </c>
      <c r="E3634" s="2" t="s">
        <v>1363</v>
      </c>
      <c r="F3634" s="2" t="s">
        <v>34</v>
      </c>
      <c r="G3634" s="2" t="s">
        <v>26</v>
      </c>
      <c r="H3634" s="3">
        <v>29526</v>
      </c>
      <c r="I3634" s="2">
        <v>1980</v>
      </c>
      <c r="J3634" s="2">
        <v>1990</v>
      </c>
      <c r="K3634" s="3">
        <v>43677</v>
      </c>
      <c r="L3634" s="2">
        <v>0</v>
      </c>
      <c r="M3634" s="2" t="s">
        <v>28</v>
      </c>
      <c r="N3634" s="2">
        <v>59</v>
      </c>
      <c r="O3634" s="2">
        <v>21.19</v>
      </c>
      <c r="P3634" s="2">
        <v>59.93</v>
      </c>
      <c r="Q3634" s="2">
        <v>77.11</v>
      </c>
      <c r="R3634" s="2">
        <v>185.42</v>
      </c>
      <c r="S3634" s="2">
        <v>185.42</v>
      </c>
      <c r="T3634" s="2">
        <v>22.43</v>
      </c>
      <c r="U3634" s="2">
        <v>465</v>
      </c>
      <c r="V3634" s="2" t="s">
        <v>28</v>
      </c>
      <c r="X3634" s="2"/>
      <c r="Y3634" s="2"/>
    </row>
    <row r="3635" spans="1:26" x14ac:dyDescent="0.25">
      <c r="A3635">
        <v>3634</v>
      </c>
      <c r="B3635" t="s">
        <v>3640</v>
      </c>
      <c r="C3635" s="1">
        <v>25731</v>
      </c>
      <c r="D3635" t="s">
        <v>23</v>
      </c>
      <c r="E3635" s="2" t="s">
        <v>1363</v>
      </c>
      <c r="F3635" s="2" t="s">
        <v>34</v>
      </c>
      <c r="G3635" s="2" t="s">
        <v>26</v>
      </c>
      <c r="H3635" s="3">
        <v>33909</v>
      </c>
      <c r="I3635" s="2">
        <v>1992</v>
      </c>
      <c r="J3635" s="2">
        <v>1999</v>
      </c>
      <c r="K3635" s="3">
        <v>43677</v>
      </c>
      <c r="L3635" s="2">
        <v>0</v>
      </c>
      <c r="M3635" s="2" t="s">
        <v>28</v>
      </c>
      <c r="N3635" s="2">
        <v>49</v>
      </c>
      <c r="O3635" s="2">
        <v>22.39</v>
      </c>
      <c r="P3635" s="2">
        <v>49.13</v>
      </c>
      <c r="Q3635" s="2">
        <v>78.02</v>
      </c>
      <c r="R3635" s="2">
        <v>185.42</v>
      </c>
      <c r="S3635" s="2">
        <v>185.42</v>
      </c>
      <c r="T3635" s="2">
        <v>22.69</v>
      </c>
      <c r="U3635" s="2">
        <v>496</v>
      </c>
      <c r="V3635" s="2" t="s">
        <v>28</v>
      </c>
      <c r="X3635" s="2"/>
      <c r="Y3635" s="2"/>
    </row>
    <row r="3636" spans="1:26" x14ac:dyDescent="0.25">
      <c r="A3636">
        <v>3635</v>
      </c>
      <c r="B3636" t="s">
        <v>3641</v>
      </c>
      <c r="C3636" s="1">
        <v>12534</v>
      </c>
      <c r="D3636" t="s">
        <v>23</v>
      </c>
      <c r="E3636" s="2" t="s">
        <v>1363</v>
      </c>
      <c r="F3636" s="2" t="s">
        <v>34</v>
      </c>
      <c r="G3636" s="2" t="s">
        <v>30</v>
      </c>
      <c r="H3636" s="3">
        <v>20760</v>
      </c>
      <c r="I3636" s="2">
        <v>1956</v>
      </c>
      <c r="J3636" s="2">
        <v>1964</v>
      </c>
      <c r="K3636" s="3">
        <v>43677</v>
      </c>
      <c r="L3636" s="2">
        <v>0</v>
      </c>
      <c r="M3636" s="2" t="s">
        <v>28</v>
      </c>
      <c r="N3636" s="2">
        <v>85</v>
      </c>
      <c r="O3636" s="2">
        <v>22.52</v>
      </c>
      <c r="P3636" s="2">
        <v>85.26</v>
      </c>
      <c r="Q3636" s="2">
        <v>83.91</v>
      </c>
      <c r="R3636" s="2">
        <v>185.42</v>
      </c>
      <c r="S3636" s="2">
        <v>185.42</v>
      </c>
      <c r="T3636" s="2">
        <v>24.41</v>
      </c>
      <c r="U3636" s="2">
        <v>316</v>
      </c>
      <c r="V3636" s="2" t="s">
        <v>28</v>
      </c>
      <c r="X3636" s="2"/>
      <c r="Y3636" s="2"/>
    </row>
    <row r="3637" spans="1:26" x14ac:dyDescent="0.25">
      <c r="A3637">
        <v>3636</v>
      </c>
      <c r="B3637" t="s">
        <v>3642</v>
      </c>
      <c r="C3637" s="1">
        <v>17044</v>
      </c>
      <c r="D3637" t="s">
        <v>23</v>
      </c>
      <c r="E3637" s="2" t="s">
        <v>1363</v>
      </c>
      <c r="F3637" s="2" t="s">
        <v>34</v>
      </c>
      <c r="G3637" s="2" t="s">
        <v>26</v>
      </c>
      <c r="H3637" s="3">
        <v>28065</v>
      </c>
      <c r="I3637" s="2">
        <v>1976</v>
      </c>
      <c r="J3637" s="2">
        <v>1979</v>
      </c>
      <c r="K3637" s="3">
        <v>43677</v>
      </c>
      <c r="L3637" s="2">
        <v>0</v>
      </c>
      <c r="M3637" s="2" t="s">
        <v>28</v>
      </c>
      <c r="N3637" s="2">
        <v>72</v>
      </c>
      <c r="O3637" s="2">
        <v>30.17</v>
      </c>
      <c r="P3637" s="2">
        <v>72.92</v>
      </c>
      <c r="Q3637" s="2">
        <v>81.650000000000006</v>
      </c>
      <c r="R3637" s="2">
        <v>185.42</v>
      </c>
      <c r="S3637" s="2">
        <v>185.42</v>
      </c>
      <c r="T3637" s="2">
        <v>23.75</v>
      </c>
      <c r="U3637" s="2">
        <v>178</v>
      </c>
      <c r="V3637" s="2" t="s">
        <v>28</v>
      </c>
      <c r="X3637" s="2"/>
      <c r="Y3637" s="2"/>
    </row>
    <row r="3638" spans="1:26" x14ac:dyDescent="0.25">
      <c r="A3638">
        <v>3637</v>
      </c>
      <c r="B3638" t="s">
        <v>3643</v>
      </c>
      <c r="C3638" s="1">
        <v>9766</v>
      </c>
      <c r="D3638" t="s">
        <v>23</v>
      </c>
      <c r="E3638" s="2" t="s">
        <v>1363</v>
      </c>
      <c r="F3638" s="2" t="s">
        <v>34</v>
      </c>
      <c r="G3638" s="2" t="s">
        <v>30</v>
      </c>
      <c r="H3638" s="3">
        <v>17838</v>
      </c>
      <c r="I3638" s="2">
        <v>1948</v>
      </c>
      <c r="J3638" s="2">
        <v>1949</v>
      </c>
      <c r="K3638" s="3">
        <v>37290</v>
      </c>
      <c r="L3638" s="2">
        <v>1</v>
      </c>
      <c r="M3638" s="2" t="s">
        <v>27</v>
      </c>
      <c r="N3638" s="2">
        <v>75</v>
      </c>
      <c r="O3638" s="2">
        <v>22.1</v>
      </c>
      <c r="P3638" s="2">
        <v>75.36</v>
      </c>
      <c r="Q3638" s="2">
        <v>86.18</v>
      </c>
      <c r="R3638" s="2">
        <v>185.42</v>
      </c>
      <c r="S3638" s="2">
        <v>185.42</v>
      </c>
      <c r="T3638" s="2">
        <v>25.07</v>
      </c>
      <c r="U3638" s="2">
        <v>51</v>
      </c>
      <c r="V3638" s="2" t="s">
        <v>28</v>
      </c>
      <c r="X3638" s="2" t="s">
        <v>4603</v>
      </c>
      <c r="Y3638" s="2" t="s">
        <v>4401</v>
      </c>
      <c r="Z3638" s="2" t="s">
        <v>4469</v>
      </c>
    </row>
    <row r="3639" spans="1:26" x14ac:dyDescent="0.25">
      <c r="A3639">
        <v>3638</v>
      </c>
      <c r="B3639" t="s">
        <v>3644</v>
      </c>
      <c r="C3639" s="1">
        <v>10565</v>
      </c>
      <c r="D3639" t="s">
        <v>23</v>
      </c>
      <c r="E3639" s="2" t="s">
        <v>1363</v>
      </c>
      <c r="F3639" s="2" t="s">
        <v>34</v>
      </c>
      <c r="G3639" s="2" t="s">
        <v>30</v>
      </c>
      <c r="H3639" s="3">
        <v>19299</v>
      </c>
      <c r="I3639" s="2">
        <v>1952</v>
      </c>
      <c r="J3639" s="2">
        <v>1960</v>
      </c>
      <c r="K3639" s="3">
        <v>32670</v>
      </c>
      <c r="L3639" s="2">
        <v>1</v>
      </c>
      <c r="M3639" s="2" t="s">
        <v>27</v>
      </c>
      <c r="N3639" s="2">
        <v>60</v>
      </c>
      <c r="O3639" s="2">
        <v>23.91</v>
      </c>
      <c r="P3639" s="2">
        <v>60.52</v>
      </c>
      <c r="Q3639" s="2">
        <v>83.91</v>
      </c>
      <c r="R3639" s="2">
        <v>185.42</v>
      </c>
      <c r="S3639" s="2">
        <v>185.42</v>
      </c>
      <c r="T3639" s="2">
        <v>24.41</v>
      </c>
      <c r="U3639" s="2">
        <v>524</v>
      </c>
      <c r="V3639" s="2" t="s">
        <v>28</v>
      </c>
      <c r="W3639" s="2" t="s">
        <v>4384</v>
      </c>
      <c r="X3639" s="2" t="s">
        <v>4519</v>
      </c>
      <c r="Y3639" s="2" t="s">
        <v>4386</v>
      </c>
      <c r="Z3639" s="2" t="s">
        <v>4896</v>
      </c>
    </row>
    <row r="3640" spans="1:26" x14ac:dyDescent="0.25">
      <c r="A3640">
        <v>3639</v>
      </c>
      <c r="B3640" t="s">
        <v>3645</v>
      </c>
      <c r="C3640" s="1">
        <v>14175</v>
      </c>
      <c r="D3640" t="s">
        <v>23</v>
      </c>
      <c r="E3640" s="2" t="s">
        <v>1363</v>
      </c>
      <c r="F3640" s="2" t="s">
        <v>34</v>
      </c>
      <c r="G3640" s="2" t="s">
        <v>30</v>
      </c>
      <c r="H3640" s="3">
        <v>22221</v>
      </c>
      <c r="I3640" s="2">
        <v>1960</v>
      </c>
      <c r="J3640" s="2">
        <v>1962</v>
      </c>
      <c r="K3640" s="3">
        <v>43677</v>
      </c>
      <c r="L3640" s="2">
        <v>0</v>
      </c>
      <c r="M3640" s="2" t="s">
        <v>28</v>
      </c>
      <c r="N3640" s="2">
        <v>80</v>
      </c>
      <c r="O3640" s="2">
        <v>22.03</v>
      </c>
      <c r="P3640" s="2">
        <v>80.77</v>
      </c>
      <c r="Q3640" s="2">
        <v>77.11</v>
      </c>
      <c r="R3640" s="2">
        <v>185.42</v>
      </c>
      <c r="S3640" s="2">
        <v>185.42</v>
      </c>
      <c r="T3640" s="2">
        <v>22.43</v>
      </c>
      <c r="U3640" s="2">
        <v>125</v>
      </c>
      <c r="V3640" s="2" t="s">
        <v>27</v>
      </c>
      <c r="X3640" s="2"/>
      <c r="Y3640" s="2"/>
    </row>
    <row r="3641" spans="1:26" x14ac:dyDescent="0.25">
      <c r="A3641">
        <v>3640</v>
      </c>
      <c r="B3641" t="s">
        <v>3646</v>
      </c>
      <c r="C3641" s="1">
        <v>16364</v>
      </c>
      <c r="D3641" t="s">
        <v>23</v>
      </c>
      <c r="E3641" s="2" t="s">
        <v>1363</v>
      </c>
      <c r="F3641" s="2" t="s">
        <v>34</v>
      </c>
      <c r="G3641" s="2" t="s">
        <v>30</v>
      </c>
      <c r="H3641" s="3">
        <v>24412</v>
      </c>
      <c r="I3641" s="2">
        <v>1966</v>
      </c>
      <c r="J3641" s="2">
        <v>1968</v>
      </c>
      <c r="K3641" s="3">
        <v>43677</v>
      </c>
      <c r="L3641" s="2">
        <v>0</v>
      </c>
      <c r="M3641" s="2" t="s">
        <v>28</v>
      </c>
      <c r="N3641" s="2">
        <v>74</v>
      </c>
      <c r="O3641" s="2">
        <v>22.03</v>
      </c>
      <c r="P3641" s="2">
        <v>74.78</v>
      </c>
      <c r="Q3641" s="2">
        <v>74.84</v>
      </c>
      <c r="R3641" s="2">
        <v>185.42</v>
      </c>
      <c r="S3641" s="2">
        <v>185.42</v>
      </c>
      <c r="T3641" s="2">
        <v>21.77</v>
      </c>
      <c r="U3641" s="2">
        <v>144</v>
      </c>
      <c r="V3641" s="2" t="s">
        <v>28</v>
      </c>
      <c r="X3641" s="2"/>
      <c r="Y3641" s="2"/>
    </row>
    <row r="3642" spans="1:26" x14ac:dyDescent="0.25">
      <c r="A3642">
        <v>3641</v>
      </c>
      <c r="B3642" t="s">
        <v>3647</v>
      </c>
      <c r="C3642" s="1">
        <v>30419</v>
      </c>
      <c r="D3642" t="s">
        <v>23</v>
      </c>
      <c r="E3642" s="2" t="s">
        <v>1363</v>
      </c>
      <c r="F3642" s="2" t="s">
        <v>34</v>
      </c>
      <c r="G3642" s="2" t="s">
        <v>26</v>
      </c>
      <c r="H3642" s="3">
        <v>38657</v>
      </c>
      <c r="I3642" s="2">
        <v>2005</v>
      </c>
      <c r="J3642" s="2">
        <v>2006</v>
      </c>
      <c r="K3642" s="3">
        <v>43677</v>
      </c>
      <c r="L3642" s="2">
        <v>0</v>
      </c>
      <c r="M3642" s="2" t="s">
        <v>28</v>
      </c>
      <c r="N3642" s="2">
        <v>36</v>
      </c>
      <c r="O3642" s="2">
        <v>22.55</v>
      </c>
      <c r="P3642" s="2">
        <v>36.299999999999997</v>
      </c>
      <c r="Q3642" s="2">
        <v>79.38</v>
      </c>
      <c r="R3642" s="2">
        <v>185.42</v>
      </c>
      <c r="S3642" s="2">
        <v>185.42</v>
      </c>
      <c r="T3642" s="2">
        <v>23.09</v>
      </c>
      <c r="U3642" s="2">
        <v>19</v>
      </c>
      <c r="V3642" s="2" t="s">
        <v>28</v>
      </c>
      <c r="X3642" s="2"/>
      <c r="Y3642" s="2"/>
    </row>
    <row r="3643" spans="1:26" x14ac:dyDescent="0.25">
      <c r="A3643">
        <v>3642</v>
      </c>
      <c r="B3643" t="s">
        <v>3648</v>
      </c>
      <c r="C3643" s="1">
        <v>21247</v>
      </c>
      <c r="D3643" t="s">
        <v>23</v>
      </c>
      <c r="E3643" s="2" t="s">
        <v>1363</v>
      </c>
      <c r="F3643" s="2" t="s">
        <v>34</v>
      </c>
      <c r="G3643" s="2" t="s">
        <v>26</v>
      </c>
      <c r="H3643" s="3">
        <v>29526</v>
      </c>
      <c r="I3643" s="2">
        <v>1980</v>
      </c>
      <c r="J3643" s="2">
        <v>1990</v>
      </c>
      <c r="K3643" s="3">
        <v>43677</v>
      </c>
      <c r="L3643" s="2">
        <v>0</v>
      </c>
      <c r="M3643" s="2" t="s">
        <v>28</v>
      </c>
      <c r="N3643" s="2">
        <v>61</v>
      </c>
      <c r="O3643" s="2">
        <v>22.67</v>
      </c>
      <c r="P3643" s="2">
        <v>61.41</v>
      </c>
      <c r="Q3643" s="2">
        <v>79.38</v>
      </c>
      <c r="R3643" s="2">
        <v>185.42</v>
      </c>
      <c r="S3643" s="2">
        <v>185.42</v>
      </c>
      <c r="T3643" s="2">
        <v>23.09</v>
      </c>
      <c r="U3643" s="2">
        <v>520</v>
      </c>
      <c r="V3643" s="2" t="s">
        <v>28</v>
      </c>
      <c r="X3643" s="2"/>
      <c r="Y3643" s="2"/>
    </row>
    <row r="3644" spans="1:26" x14ac:dyDescent="0.25">
      <c r="A3644">
        <v>3643</v>
      </c>
      <c r="B3644" t="s">
        <v>3649</v>
      </c>
      <c r="C3644" s="1">
        <v>20945</v>
      </c>
      <c r="D3644" t="s">
        <v>23</v>
      </c>
      <c r="E3644" s="2" t="s">
        <v>1363</v>
      </c>
      <c r="F3644" s="2" t="s">
        <v>34</v>
      </c>
      <c r="G3644" s="2" t="s">
        <v>26</v>
      </c>
      <c r="H3644" s="3">
        <v>29526</v>
      </c>
      <c r="I3644" s="2">
        <v>1980</v>
      </c>
      <c r="J3644" s="2">
        <v>1983</v>
      </c>
      <c r="K3644" s="3">
        <v>43677</v>
      </c>
      <c r="L3644" s="2">
        <v>0</v>
      </c>
      <c r="M3644" s="2" t="s">
        <v>28</v>
      </c>
      <c r="N3644" s="2">
        <v>62</v>
      </c>
      <c r="O3644" s="2">
        <v>23.49</v>
      </c>
      <c r="P3644" s="2">
        <v>62.24</v>
      </c>
      <c r="Q3644" s="2">
        <v>77.11</v>
      </c>
      <c r="R3644" s="2">
        <v>185.42</v>
      </c>
      <c r="S3644" s="2">
        <v>185.42</v>
      </c>
      <c r="T3644" s="2">
        <v>22.43</v>
      </c>
      <c r="U3644" s="2">
        <v>112</v>
      </c>
      <c r="V3644" s="2" t="s">
        <v>28</v>
      </c>
      <c r="X3644" s="2"/>
      <c r="Y3644" s="2"/>
    </row>
    <row r="3645" spans="1:26" x14ac:dyDescent="0.25">
      <c r="A3645">
        <v>3644</v>
      </c>
      <c r="B3645" t="s">
        <v>3650</v>
      </c>
      <c r="C3645" s="1">
        <v>8341</v>
      </c>
      <c r="D3645" t="s">
        <v>23</v>
      </c>
      <c r="E3645" s="2" t="s">
        <v>1363</v>
      </c>
      <c r="F3645" s="2" t="s">
        <v>34</v>
      </c>
      <c r="G3645" s="2" t="s">
        <v>30</v>
      </c>
      <c r="H3645" s="3">
        <v>17107</v>
      </c>
      <c r="I3645" s="2">
        <v>1946</v>
      </c>
      <c r="J3645" s="2">
        <v>1947</v>
      </c>
      <c r="K3645" s="3">
        <v>32711</v>
      </c>
      <c r="L3645" s="2">
        <v>1</v>
      </c>
      <c r="M3645" s="2" t="s">
        <v>27</v>
      </c>
      <c r="N3645" s="2">
        <v>66</v>
      </c>
      <c r="O3645" s="2">
        <v>24</v>
      </c>
      <c r="P3645" s="2">
        <v>66.72</v>
      </c>
      <c r="Q3645" s="2">
        <v>79.38</v>
      </c>
      <c r="R3645" s="2">
        <v>185.42</v>
      </c>
      <c r="S3645" s="2">
        <v>185.42</v>
      </c>
      <c r="T3645" s="2">
        <v>23.09</v>
      </c>
      <c r="U3645" s="2">
        <v>54</v>
      </c>
      <c r="V3645" s="2" t="s">
        <v>28</v>
      </c>
      <c r="W3645" s="2" t="s">
        <v>4395</v>
      </c>
      <c r="X3645" s="2" t="s">
        <v>4781</v>
      </c>
      <c r="Y3645" s="2" t="s">
        <v>4626</v>
      </c>
      <c r="Z3645" s="2" t="s">
        <v>4435</v>
      </c>
    </row>
    <row r="3646" spans="1:26" x14ac:dyDescent="0.25">
      <c r="A3646">
        <v>3645</v>
      </c>
      <c r="B3646" t="s">
        <v>3651</v>
      </c>
      <c r="C3646" s="1">
        <v>25003</v>
      </c>
      <c r="D3646" t="s">
        <v>23</v>
      </c>
      <c r="E3646" s="2" t="s">
        <v>1363</v>
      </c>
      <c r="F3646" s="2" t="s">
        <v>34</v>
      </c>
      <c r="G3646" s="2" t="s">
        <v>26</v>
      </c>
      <c r="H3646" s="3">
        <v>33543</v>
      </c>
      <c r="I3646" s="2">
        <v>1991</v>
      </c>
      <c r="J3646" s="2">
        <v>2000</v>
      </c>
      <c r="K3646" s="3">
        <v>43677</v>
      </c>
      <c r="L3646" s="2">
        <v>0</v>
      </c>
      <c r="M3646" s="2" t="s">
        <v>28</v>
      </c>
      <c r="N3646" s="2">
        <v>51</v>
      </c>
      <c r="O3646" s="2">
        <v>23.38</v>
      </c>
      <c r="P3646" s="2">
        <v>51.13</v>
      </c>
      <c r="Q3646" s="2">
        <v>86.18</v>
      </c>
      <c r="R3646" s="2">
        <v>185.42</v>
      </c>
      <c r="S3646" s="2">
        <v>185.42</v>
      </c>
      <c r="T3646" s="2">
        <v>25.07</v>
      </c>
      <c r="U3646" s="2">
        <v>508</v>
      </c>
      <c r="V3646" s="2" t="s">
        <v>28</v>
      </c>
      <c r="X3646" s="2"/>
      <c r="Y3646" s="2"/>
    </row>
    <row r="3647" spans="1:26" x14ac:dyDescent="0.25">
      <c r="A3647">
        <v>3646</v>
      </c>
      <c r="B3647" t="s">
        <v>3652</v>
      </c>
      <c r="C3647" s="1">
        <v>7740</v>
      </c>
      <c r="D3647" t="s">
        <v>23</v>
      </c>
      <c r="E3647" s="2" t="s">
        <v>1363</v>
      </c>
      <c r="F3647" s="2" t="s">
        <v>34</v>
      </c>
      <c r="G3647" s="2" t="s">
        <v>30</v>
      </c>
      <c r="H3647" s="3">
        <v>17107</v>
      </c>
      <c r="I3647" s="2">
        <v>1946</v>
      </c>
      <c r="J3647" s="2">
        <v>1947</v>
      </c>
      <c r="K3647" s="3">
        <v>26959</v>
      </c>
      <c r="L3647" s="2">
        <v>1</v>
      </c>
      <c r="M3647" s="2" t="s">
        <v>27</v>
      </c>
      <c r="N3647" s="2">
        <v>52</v>
      </c>
      <c r="O3647" s="2">
        <v>25.65</v>
      </c>
      <c r="P3647" s="2">
        <v>52.62</v>
      </c>
      <c r="Q3647" s="2">
        <v>79.38</v>
      </c>
      <c r="R3647" s="2">
        <v>185.42</v>
      </c>
      <c r="S3647" s="2">
        <v>185.42</v>
      </c>
      <c r="T3647" s="2">
        <v>23.09</v>
      </c>
      <c r="U3647" s="2">
        <v>31</v>
      </c>
      <c r="V3647" s="2" t="s">
        <v>28</v>
      </c>
      <c r="W3647" s="2" t="s">
        <v>4384</v>
      </c>
      <c r="X3647" s="2" t="s">
        <v>4603</v>
      </c>
      <c r="Y3647" s="2" t="s">
        <v>4401</v>
      </c>
      <c r="Z3647" s="4" t="s">
        <v>4469</v>
      </c>
    </row>
    <row r="3648" spans="1:26" x14ac:dyDescent="0.25">
      <c r="A3648">
        <v>3647</v>
      </c>
      <c r="B3648" t="s">
        <v>3653</v>
      </c>
      <c r="C3648" s="1">
        <v>33433</v>
      </c>
      <c r="D3648" t="s">
        <v>85</v>
      </c>
      <c r="E3648" s="2" t="s">
        <v>1363</v>
      </c>
      <c r="F3648" s="2" t="s">
        <v>34</v>
      </c>
      <c r="G3648" s="2" t="s">
        <v>26</v>
      </c>
      <c r="H3648" s="3">
        <v>41944</v>
      </c>
      <c r="I3648" s="2">
        <v>2014</v>
      </c>
      <c r="J3648" s="2">
        <v>2020</v>
      </c>
      <c r="K3648" s="3">
        <v>43677</v>
      </c>
      <c r="L3648" s="2">
        <v>0</v>
      </c>
      <c r="M3648" s="2" t="s">
        <v>28</v>
      </c>
      <c r="N3648" s="2">
        <v>28</v>
      </c>
      <c r="O3648" s="2">
        <v>23.3</v>
      </c>
      <c r="P3648" s="2">
        <v>28.05</v>
      </c>
      <c r="Q3648" s="2">
        <v>79.38</v>
      </c>
      <c r="R3648" s="2">
        <v>185.42</v>
      </c>
      <c r="S3648" s="2">
        <v>185.42</v>
      </c>
      <c r="T3648" s="2">
        <v>23.09</v>
      </c>
      <c r="U3648" s="2">
        <v>50</v>
      </c>
      <c r="V3648" s="2" t="s">
        <v>28</v>
      </c>
      <c r="X3648" s="2"/>
      <c r="Y3648" s="2"/>
    </row>
    <row r="3649" spans="1:26" x14ac:dyDescent="0.25">
      <c r="A3649">
        <v>3648</v>
      </c>
      <c r="B3649" t="s">
        <v>3654</v>
      </c>
      <c r="C3649" s="1">
        <v>13910</v>
      </c>
      <c r="D3649" t="s">
        <v>23</v>
      </c>
      <c r="E3649" s="2" t="s">
        <v>1363</v>
      </c>
      <c r="F3649" s="2" t="s">
        <v>34</v>
      </c>
      <c r="G3649" s="2" t="s">
        <v>30</v>
      </c>
      <c r="H3649" s="3">
        <v>22586</v>
      </c>
      <c r="I3649" s="2">
        <v>1961</v>
      </c>
      <c r="J3649" s="2">
        <v>1967</v>
      </c>
      <c r="K3649" s="3">
        <v>43677</v>
      </c>
      <c r="L3649" s="2">
        <v>0</v>
      </c>
      <c r="M3649" s="2" t="s">
        <v>28</v>
      </c>
      <c r="N3649" s="2">
        <v>81</v>
      </c>
      <c r="O3649" s="2">
        <v>23.75</v>
      </c>
      <c r="P3649" s="2">
        <v>81.5</v>
      </c>
      <c r="Q3649" s="2">
        <v>79.38</v>
      </c>
      <c r="R3649" s="2">
        <v>185.42</v>
      </c>
      <c r="S3649" s="2">
        <v>185.42</v>
      </c>
      <c r="T3649" s="2">
        <v>23.09</v>
      </c>
      <c r="U3649" s="2">
        <v>451</v>
      </c>
      <c r="V3649" s="2" t="s">
        <v>28</v>
      </c>
      <c r="X3649" s="2"/>
      <c r="Y3649" s="2"/>
    </row>
    <row r="3650" spans="1:26" x14ac:dyDescent="0.25">
      <c r="A3650">
        <v>3649</v>
      </c>
      <c r="B3650" t="s">
        <v>3655</v>
      </c>
      <c r="C3650" s="1">
        <v>21464</v>
      </c>
      <c r="D3650" t="s">
        <v>23</v>
      </c>
      <c r="E3650" s="2" t="s">
        <v>1363</v>
      </c>
      <c r="F3650" s="2" t="s">
        <v>34</v>
      </c>
      <c r="G3650" s="2" t="s">
        <v>26</v>
      </c>
      <c r="H3650" s="3">
        <v>29526</v>
      </c>
      <c r="I3650" s="2">
        <v>1980</v>
      </c>
      <c r="J3650" s="2">
        <v>1983</v>
      </c>
      <c r="K3650" s="3">
        <v>43677</v>
      </c>
      <c r="L3650" s="2">
        <v>0</v>
      </c>
      <c r="M3650" s="2" t="s">
        <v>28</v>
      </c>
      <c r="N3650" s="2">
        <v>60</v>
      </c>
      <c r="O3650" s="2">
        <v>22.07</v>
      </c>
      <c r="P3650" s="2">
        <v>60.82</v>
      </c>
      <c r="Q3650" s="2">
        <v>79.38</v>
      </c>
      <c r="R3650" s="2">
        <v>185.42</v>
      </c>
      <c r="S3650" s="2">
        <v>185.42</v>
      </c>
      <c r="T3650" s="2">
        <v>23.09</v>
      </c>
      <c r="U3650" s="2">
        <v>156</v>
      </c>
      <c r="V3650" s="2" t="s">
        <v>27</v>
      </c>
      <c r="X3650" s="2"/>
      <c r="Y3650" s="2"/>
    </row>
    <row r="3651" spans="1:26" x14ac:dyDescent="0.25">
      <c r="A3651">
        <v>3650</v>
      </c>
      <c r="B3651" t="s">
        <v>3656</v>
      </c>
      <c r="C3651" s="1">
        <v>7817</v>
      </c>
      <c r="D3651" t="s">
        <v>23</v>
      </c>
      <c r="E3651" s="2" t="s">
        <v>772</v>
      </c>
      <c r="F3651" s="2" t="s">
        <v>34</v>
      </c>
      <c r="G3651" s="2" t="s">
        <v>30</v>
      </c>
      <c r="H3651" s="3">
        <v>17838</v>
      </c>
      <c r="I3651" s="2">
        <v>1948</v>
      </c>
      <c r="J3651" s="2">
        <v>1950</v>
      </c>
      <c r="K3651" s="3">
        <v>37982</v>
      </c>
      <c r="L3651" s="2">
        <v>1</v>
      </c>
      <c r="M3651" s="2" t="s">
        <v>27</v>
      </c>
      <c r="N3651" s="2">
        <v>82</v>
      </c>
      <c r="O3651" s="2">
        <v>27.44</v>
      </c>
      <c r="P3651" s="2">
        <v>82.59</v>
      </c>
      <c r="Q3651" s="2">
        <v>74.84</v>
      </c>
      <c r="R3651" s="2">
        <v>185.42</v>
      </c>
      <c r="S3651" s="2">
        <v>185.42</v>
      </c>
      <c r="T3651" s="2">
        <v>21.77</v>
      </c>
      <c r="U3651" s="2">
        <v>115</v>
      </c>
      <c r="V3651" s="2" t="s">
        <v>28</v>
      </c>
      <c r="W3651" s="2" t="s">
        <v>4384</v>
      </c>
      <c r="X3651" s="2" t="s">
        <v>4774</v>
      </c>
      <c r="Y3651" s="2" t="s">
        <v>4391</v>
      </c>
      <c r="Z3651" s="2" t="s">
        <v>4896</v>
      </c>
    </row>
    <row r="3652" spans="1:26" x14ac:dyDescent="0.25">
      <c r="A3652">
        <v>3651</v>
      </c>
      <c r="B3652" t="s">
        <v>3657</v>
      </c>
      <c r="C3652" s="1">
        <v>26872</v>
      </c>
      <c r="D3652" t="s">
        <v>23</v>
      </c>
      <c r="E3652" s="2" t="s">
        <v>1363</v>
      </c>
      <c r="F3652" s="2" t="s">
        <v>34</v>
      </c>
      <c r="G3652" s="2" t="s">
        <v>26</v>
      </c>
      <c r="H3652" s="3">
        <v>35370</v>
      </c>
      <c r="I3652" s="2">
        <v>1996</v>
      </c>
      <c r="J3652" s="2">
        <v>2006</v>
      </c>
      <c r="K3652" s="3">
        <v>43677</v>
      </c>
      <c r="L3652" s="2">
        <v>0</v>
      </c>
      <c r="M3652" s="2" t="s">
        <v>28</v>
      </c>
      <c r="N3652" s="2">
        <v>46</v>
      </c>
      <c r="O3652" s="2">
        <v>23.27</v>
      </c>
      <c r="P3652" s="2">
        <v>46.01</v>
      </c>
      <c r="Q3652" s="2">
        <v>79.38</v>
      </c>
      <c r="R3652" s="2">
        <v>185.42</v>
      </c>
      <c r="S3652" s="2">
        <v>185.42</v>
      </c>
      <c r="T3652" s="2">
        <v>23.09</v>
      </c>
      <c r="U3652" s="2">
        <v>445</v>
      </c>
      <c r="V3652" s="2" t="s">
        <v>27</v>
      </c>
      <c r="X3652" s="2"/>
      <c r="Y3652" s="2"/>
    </row>
    <row r="3653" spans="1:26" x14ac:dyDescent="0.25">
      <c r="A3653">
        <v>3652</v>
      </c>
      <c r="B3653" t="s">
        <v>3658</v>
      </c>
      <c r="C3653" s="1">
        <v>7558</v>
      </c>
      <c r="D3653" t="s">
        <v>23</v>
      </c>
      <c r="E3653" s="2" t="s">
        <v>1363</v>
      </c>
      <c r="F3653" s="2" t="s">
        <v>34</v>
      </c>
      <c r="G3653" s="2" t="s">
        <v>30</v>
      </c>
      <c r="H3653" s="3">
        <v>17107</v>
      </c>
      <c r="I3653" s="2">
        <v>1946</v>
      </c>
      <c r="J3653" s="2">
        <v>1949</v>
      </c>
      <c r="K3653" s="3">
        <v>33557</v>
      </c>
      <c r="L3653" s="2">
        <v>1</v>
      </c>
      <c r="M3653" s="2" t="s">
        <v>27</v>
      </c>
      <c r="N3653" s="2">
        <v>71</v>
      </c>
      <c r="O3653" s="2">
        <v>26.14</v>
      </c>
      <c r="P3653" s="2">
        <v>71.180000000000007</v>
      </c>
      <c r="Q3653" s="2">
        <v>83.91</v>
      </c>
      <c r="R3653" s="2">
        <v>185.42</v>
      </c>
      <c r="S3653" s="2">
        <v>185.42</v>
      </c>
      <c r="T3653" s="2">
        <v>24.41</v>
      </c>
      <c r="U3653" s="2">
        <v>110</v>
      </c>
      <c r="V3653" s="2" t="s">
        <v>28</v>
      </c>
      <c r="W3653" s="2" t="s">
        <v>4384</v>
      </c>
      <c r="X3653" s="2" t="s">
        <v>4411</v>
      </c>
      <c r="Y3653" s="2" t="s">
        <v>4386</v>
      </c>
      <c r="Z3653" s="2" t="s">
        <v>4896</v>
      </c>
    </row>
    <row r="3654" spans="1:26" x14ac:dyDescent="0.25">
      <c r="A3654">
        <v>3653</v>
      </c>
      <c r="B3654" t="s">
        <v>3659</v>
      </c>
      <c r="C3654" s="1">
        <v>9201</v>
      </c>
      <c r="D3654" t="s">
        <v>23</v>
      </c>
      <c r="E3654" s="2" t="s">
        <v>1363</v>
      </c>
      <c r="F3654" s="2" t="s">
        <v>34</v>
      </c>
      <c r="G3654" s="2" t="s">
        <v>30</v>
      </c>
      <c r="H3654" s="3">
        <v>18203</v>
      </c>
      <c r="I3654" s="2">
        <v>1949</v>
      </c>
      <c r="J3654" s="2">
        <v>1950</v>
      </c>
      <c r="K3654" s="3">
        <v>43577</v>
      </c>
      <c r="L3654" s="2">
        <v>1</v>
      </c>
      <c r="M3654" s="2" t="s">
        <v>27</v>
      </c>
      <c r="N3654" s="2">
        <v>94</v>
      </c>
      <c r="O3654" s="2">
        <v>24.65</v>
      </c>
      <c r="P3654" s="2">
        <v>94.12</v>
      </c>
      <c r="Q3654" s="2">
        <v>81.650000000000006</v>
      </c>
      <c r="R3654" s="2">
        <v>185.42</v>
      </c>
      <c r="S3654" s="2">
        <v>185.42</v>
      </c>
      <c r="T3654" s="2">
        <v>23.75</v>
      </c>
      <c r="U3654" s="2">
        <v>25</v>
      </c>
      <c r="V3654" s="2" t="s">
        <v>28</v>
      </c>
      <c r="X3654" s="2" t="s">
        <v>4603</v>
      </c>
      <c r="Y3654" s="2" t="s">
        <v>4401</v>
      </c>
      <c r="Z3654" s="2" t="s">
        <v>4469</v>
      </c>
    </row>
    <row r="3655" spans="1:26" x14ac:dyDescent="0.25">
      <c r="A3655">
        <v>3654</v>
      </c>
      <c r="B3655" t="s">
        <v>3660</v>
      </c>
      <c r="C3655" s="1">
        <v>7814</v>
      </c>
      <c r="D3655" t="s">
        <v>23</v>
      </c>
      <c r="E3655" s="2" t="s">
        <v>772</v>
      </c>
      <c r="F3655" s="2" t="s">
        <v>34</v>
      </c>
      <c r="G3655" s="2" t="s">
        <v>30</v>
      </c>
      <c r="H3655" s="3">
        <v>17107</v>
      </c>
      <c r="I3655" s="2">
        <v>1946</v>
      </c>
      <c r="J3655" s="2">
        <v>1947</v>
      </c>
      <c r="K3655" s="3">
        <v>36908</v>
      </c>
      <c r="L3655" s="2">
        <v>1</v>
      </c>
      <c r="M3655" s="2" t="s">
        <v>27</v>
      </c>
      <c r="N3655" s="2">
        <v>79</v>
      </c>
      <c r="O3655" s="2">
        <v>25.44</v>
      </c>
      <c r="P3655" s="2">
        <v>79.66</v>
      </c>
      <c r="Q3655" s="2">
        <v>88.45</v>
      </c>
      <c r="R3655" s="2">
        <v>185.42</v>
      </c>
      <c r="S3655" s="2">
        <v>185.42</v>
      </c>
      <c r="T3655" s="2">
        <v>25.73</v>
      </c>
      <c r="U3655" s="2">
        <v>9</v>
      </c>
      <c r="V3655" s="2" t="s">
        <v>28</v>
      </c>
      <c r="W3655" s="2" t="s">
        <v>4399</v>
      </c>
      <c r="X3655" s="2" t="s">
        <v>4603</v>
      </c>
      <c r="Y3655" s="2" t="s">
        <v>4401</v>
      </c>
      <c r="Z3655" s="2" t="s">
        <v>4469</v>
      </c>
    </row>
    <row r="3656" spans="1:26" x14ac:dyDescent="0.25">
      <c r="A3656">
        <v>3655</v>
      </c>
      <c r="B3656" t="s">
        <v>3661</v>
      </c>
      <c r="C3656" s="1">
        <v>29150</v>
      </c>
      <c r="D3656" t="s">
        <v>23</v>
      </c>
      <c r="E3656" s="2" t="s">
        <v>1363</v>
      </c>
      <c r="F3656" s="2" t="s">
        <v>34</v>
      </c>
      <c r="G3656" s="2" t="s">
        <v>26</v>
      </c>
      <c r="H3656" s="3">
        <v>37561</v>
      </c>
      <c r="I3656" s="2">
        <v>2002</v>
      </c>
      <c r="J3656" s="2">
        <v>2015</v>
      </c>
      <c r="K3656" s="3">
        <v>43677</v>
      </c>
      <c r="L3656" s="2">
        <v>0</v>
      </c>
      <c r="M3656" s="2" t="s">
        <v>28</v>
      </c>
      <c r="N3656" s="2">
        <v>39</v>
      </c>
      <c r="O3656" s="2">
        <v>23.03</v>
      </c>
      <c r="P3656" s="2">
        <v>39.770000000000003</v>
      </c>
      <c r="Q3656" s="2">
        <v>79.38</v>
      </c>
      <c r="R3656" s="2">
        <v>185.42</v>
      </c>
      <c r="S3656" s="2">
        <v>185.42</v>
      </c>
      <c r="T3656" s="2">
        <v>23.09</v>
      </c>
      <c r="U3656" s="2">
        <v>499</v>
      </c>
      <c r="V3656" s="2" t="s">
        <v>28</v>
      </c>
      <c r="X3656" s="2"/>
      <c r="Y3656" s="2"/>
    </row>
    <row r="3657" spans="1:26" x14ac:dyDescent="0.25">
      <c r="A3657">
        <v>3656</v>
      </c>
      <c r="B3657" t="s">
        <v>3662</v>
      </c>
      <c r="C3657" s="1">
        <v>7052</v>
      </c>
      <c r="D3657" t="s">
        <v>23</v>
      </c>
      <c r="E3657" s="2" t="s">
        <v>1363</v>
      </c>
      <c r="F3657" s="2" t="s">
        <v>34</v>
      </c>
      <c r="G3657" s="2" t="s">
        <v>30</v>
      </c>
      <c r="H3657" s="3">
        <v>17107</v>
      </c>
      <c r="I3657" s="2">
        <v>1946</v>
      </c>
      <c r="J3657" s="2">
        <v>1949</v>
      </c>
      <c r="K3657" s="3">
        <v>38185</v>
      </c>
      <c r="L3657" s="2">
        <v>1</v>
      </c>
      <c r="M3657" s="2" t="s">
        <v>27</v>
      </c>
      <c r="N3657" s="2">
        <v>85</v>
      </c>
      <c r="O3657" s="2">
        <v>27.53</v>
      </c>
      <c r="P3657" s="2">
        <v>85.24</v>
      </c>
      <c r="Q3657" s="2">
        <v>77.11</v>
      </c>
      <c r="R3657" s="2">
        <v>185.42</v>
      </c>
      <c r="S3657" s="2">
        <v>185.42</v>
      </c>
      <c r="T3657" s="2">
        <v>22.43</v>
      </c>
      <c r="U3657" s="2">
        <v>53</v>
      </c>
      <c r="V3657" s="2" t="s">
        <v>28</v>
      </c>
      <c r="W3657" s="2" t="s">
        <v>4399</v>
      </c>
      <c r="X3657" s="2" t="s">
        <v>4811</v>
      </c>
      <c r="Y3657" s="2" t="s">
        <v>4401</v>
      </c>
      <c r="Z3657" s="2" t="s">
        <v>4469</v>
      </c>
    </row>
    <row r="3658" spans="1:26" x14ac:dyDescent="0.25">
      <c r="A3658">
        <v>3657</v>
      </c>
      <c r="B3658" t="s">
        <v>3663</v>
      </c>
      <c r="C3658" s="1">
        <v>8230</v>
      </c>
      <c r="D3658" t="s">
        <v>23</v>
      </c>
      <c r="E3658" s="2" t="s">
        <v>1363</v>
      </c>
      <c r="F3658" s="2" t="s">
        <v>34</v>
      </c>
      <c r="G3658" s="2" t="s">
        <v>30</v>
      </c>
      <c r="H3658" s="3">
        <v>17107</v>
      </c>
      <c r="I3658" s="2">
        <v>1946</v>
      </c>
      <c r="J3658" s="2">
        <v>1947</v>
      </c>
      <c r="K3658" s="3">
        <v>37967</v>
      </c>
      <c r="L3658" s="2">
        <v>1</v>
      </c>
      <c r="M3658" s="2" t="s">
        <v>27</v>
      </c>
      <c r="N3658" s="2">
        <v>81</v>
      </c>
      <c r="O3658" s="2">
        <v>24.3</v>
      </c>
      <c r="P3658" s="2">
        <v>81.42</v>
      </c>
      <c r="Q3658" s="2">
        <v>88.45</v>
      </c>
      <c r="R3658" s="2">
        <v>185.42</v>
      </c>
      <c r="S3658" s="2">
        <v>185.42</v>
      </c>
      <c r="T3658" s="2">
        <v>25.73</v>
      </c>
      <c r="U3658" s="2">
        <v>39</v>
      </c>
      <c r="V3658" s="2" t="s">
        <v>28</v>
      </c>
      <c r="W3658" s="2" t="s">
        <v>4399</v>
      </c>
      <c r="X3658" s="2" t="s">
        <v>4603</v>
      </c>
      <c r="Y3658" s="2" t="s">
        <v>4401</v>
      </c>
      <c r="Z3658" s="2" t="s">
        <v>4469</v>
      </c>
    </row>
    <row r="3659" spans="1:26" x14ac:dyDescent="0.25">
      <c r="A3659">
        <v>3658</v>
      </c>
      <c r="B3659" t="s">
        <v>3664</v>
      </c>
      <c r="C3659" s="1">
        <v>7123</v>
      </c>
      <c r="D3659" t="s">
        <v>23</v>
      </c>
      <c r="E3659" s="2" t="s">
        <v>1363</v>
      </c>
      <c r="F3659" s="2" t="s">
        <v>34</v>
      </c>
      <c r="G3659" s="2" t="s">
        <v>30</v>
      </c>
      <c r="H3659" s="3">
        <v>17107</v>
      </c>
      <c r="I3659" s="2">
        <v>1946</v>
      </c>
      <c r="J3659" s="2">
        <v>1947</v>
      </c>
      <c r="K3659" s="3">
        <v>33861</v>
      </c>
      <c r="L3659" s="2">
        <v>1</v>
      </c>
      <c r="M3659" s="2" t="s">
        <v>27</v>
      </c>
      <c r="N3659" s="2">
        <v>73</v>
      </c>
      <c r="O3659" s="2">
        <v>27.33</v>
      </c>
      <c r="P3659" s="2">
        <v>73.2</v>
      </c>
      <c r="Q3659" s="2">
        <v>74.84</v>
      </c>
      <c r="R3659" s="2">
        <v>185.42</v>
      </c>
      <c r="S3659" s="2">
        <v>185.42</v>
      </c>
      <c r="T3659" s="2">
        <v>21.77</v>
      </c>
      <c r="U3659" s="2">
        <v>37</v>
      </c>
      <c r="V3659" s="2" t="s">
        <v>28</v>
      </c>
      <c r="X3659" s="2" t="s">
        <v>4603</v>
      </c>
      <c r="Y3659" s="2" t="s">
        <v>4401</v>
      </c>
      <c r="Z3659" s="2" t="s">
        <v>4469</v>
      </c>
    </row>
    <row r="3660" spans="1:26" x14ac:dyDescent="0.25">
      <c r="A3660">
        <v>3659</v>
      </c>
      <c r="B3660" t="s">
        <v>3665</v>
      </c>
      <c r="C3660" s="1">
        <v>8238</v>
      </c>
      <c r="D3660" t="s">
        <v>23</v>
      </c>
      <c r="E3660" s="2" t="s">
        <v>1363</v>
      </c>
      <c r="F3660" s="2" t="s">
        <v>34</v>
      </c>
      <c r="G3660" s="2" t="s">
        <v>30</v>
      </c>
      <c r="H3660" s="3">
        <v>17107</v>
      </c>
      <c r="I3660" s="2">
        <v>1946</v>
      </c>
      <c r="J3660" s="2">
        <v>1947</v>
      </c>
      <c r="K3660" s="3">
        <v>37267</v>
      </c>
      <c r="L3660" s="2">
        <v>1</v>
      </c>
      <c r="M3660" s="2" t="s">
        <v>27</v>
      </c>
      <c r="N3660" s="2">
        <v>79</v>
      </c>
      <c r="O3660" s="2">
        <v>24.28</v>
      </c>
      <c r="P3660" s="2">
        <v>79.48</v>
      </c>
      <c r="Q3660" s="2">
        <v>77.11</v>
      </c>
      <c r="R3660" s="2">
        <v>185.42</v>
      </c>
      <c r="S3660" s="2">
        <v>185.42</v>
      </c>
      <c r="T3660" s="2">
        <v>22.43</v>
      </c>
      <c r="U3660" s="2">
        <v>29</v>
      </c>
      <c r="V3660" s="2" t="s">
        <v>28</v>
      </c>
      <c r="W3660" s="2" t="s">
        <v>4399</v>
      </c>
      <c r="X3660" s="2" t="s">
        <v>4603</v>
      </c>
      <c r="Y3660" s="2" t="s">
        <v>4401</v>
      </c>
      <c r="Z3660" s="2" t="s">
        <v>4469</v>
      </c>
    </row>
    <row r="3661" spans="1:26" x14ac:dyDescent="0.25">
      <c r="A3661">
        <v>3660</v>
      </c>
      <c r="B3661" t="s">
        <v>3666</v>
      </c>
      <c r="C3661" s="1">
        <v>10671</v>
      </c>
      <c r="D3661" t="s">
        <v>23</v>
      </c>
      <c r="E3661" s="2" t="s">
        <v>1363</v>
      </c>
      <c r="F3661" s="2" t="s">
        <v>34</v>
      </c>
      <c r="G3661" s="2" t="s">
        <v>30</v>
      </c>
      <c r="H3661" s="3">
        <v>19664</v>
      </c>
      <c r="I3661" s="2">
        <v>1953</v>
      </c>
      <c r="J3661" s="2">
        <v>1954</v>
      </c>
      <c r="K3661" s="3">
        <v>43677</v>
      </c>
      <c r="L3661" s="2">
        <v>0</v>
      </c>
      <c r="M3661" s="2" t="s">
        <v>28</v>
      </c>
      <c r="N3661" s="2">
        <v>90</v>
      </c>
      <c r="O3661" s="2">
        <v>24.62</v>
      </c>
      <c r="P3661" s="2">
        <v>90.37</v>
      </c>
      <c r="Q3661" s="2">
        <v>79.38</v>
      </c>
      <c r="R3661" s="2">
        <v>185.42</v>
      </c>
      <c r="S3661" s="2">
        <v>185.42</v>
      </c>
      <c r="T3661" s="2">
        <v>23.09</v>
      </c>
      <c r="U3661" s="2">
        <v>4</v>
      </c>
      <c r="V3661" s="2" t="s">
        <v>28</v>
      </c>
      <c r="X3661" s="2"/>
      <c r="Y3661" s="2"/>
    </row>
    <row r="3662" spans="1:26" x14ac:dyDescent="0.25">
      <c r="A3662">
        <v>3661</v>
      </c>
      <c r="B3662" t="s">
        <v>3667</v>
      </c>
      <c r="C3662" s="1">
        <v>25181</v>
      </c>
      <c r="D3662" t="s">
        <v>23</v>
      </c>
      <c r="E3662" s="2" t="s">
        <v>1363</v>
      </c>
      <c r="F3662" s="2" t="s">
        <v>34</v>
      </c>
      <c r="G3662" s="2" t="s">
        <v>30</v>
      </c>
      <c r="H3662" s="3">
        <v>33909</v>
      </c>
      <c r="I3662" s="2">
        <v>1992</v>
      </c>
      <c r="J3662" s="2">
        <v>2002</v>
      </c>
      <c r="K3662" s="3">
        <v>43677</v>
      </c>
      <c r="L3662" s="2">
        <v>0</v>
      </c>
      <c r="M3662" s="2" t="s">
        <v>28</v>
      </c>
      <c r="N3662" s="2">
        <v>50</v>
      </c>
      <c r="O3662" s="2">
        <v>23.9</v>
      </c>
      <c r="P3662" s="2">
        <v>50.64</v>
      </c>
      <c r="Q3662" s="2">
        <v>74.84</v>
      </c>
      <c r="R3662" s="2">
        <v>185.42</v>
      </c>
      <c r="S3662" s="2">
        <v>185.42</v>
      </c>
      <c r="T3662" s="2">
        <v>21.77</v>
      </c>
      <c r="U3662" s="2">
        <v>418</v>
      </c>
      <c r="V3662" s="2" t="s">
        <v>28</v>
      </c>
      <c r="X3662" s="2"/>
      <c r="Y3662" s="2"/>
    </row>
    <row r="3663" spans="1:26" x14ac:dyDescent="0.25">
      <c r="A3663">
        <v>3662</v>
      </c>
      <c r="B3663" t="s">
        <v>3668</v>
      </c>
      <c r="C3663" s="1">
        <v>8353</v>
      </c>
      <c r="D3663" t="s">
        <v>23</v>
      </c>
      <c r="E3663" s="2" t="s">
        <v>1363</v>
      </c>
      <c r="F3663" s="2" t="s">
        <v>34</v>
      </c>
      <c r="G3663" s="2" t="s">
        <v>30</v>
      </c>
      <c r="H3663" s="3">
        <v>17107</v>
      </c>
      <c r="I3663" s="2">
        <v>1946</v>
      </c>
      <c r="J3663" s="2">
        <v>1950</v>
      </c>
      <c r="K3663" s="3">
        <v>38894</v>
      </c>
      <c r="L3663" s="2">
        <v>1</v>
      </c>
      <c r="M3663" s="2" t="s">
        <v>27</v>
      </c>
      <c r="N3663" s="2">
        <v>83</v>
      </c>
      <c r="O3663" s="2">
        <v>23.97</v>
      </c>
      <c r="P3663" s="2">
        <v>83.62</v>
      </c>
      <c r="Q3663" s="2">
        <v>77.11</v>
      </c>
      <c r="R3663" s="2">
        <v>185.42</v>
      </c>
      <c r="S3663" s="2">
        <v>185.42</v>
      </c>
      <c r="T3663" s="2">
        <v>22.43</v>
      </c>
      <c r="U3663" s="2">
        <v>216</v>
      </c>
      <c r="V3663" s="2" t="s">
        <v>28</v>
      </c>
      <c r="W3663" s="2" t="s">
        <v>4399</v>
      </c>
      <c r="X3663" s="2" t="s">
        <v>4603</v>
      </c>
      <c r="Y3663" s="2" t="s">
        <v>4401</v>
      </c>
      <c r="Z3663" s="2" t="s">
        <v>4469</v>
      </c>
    </row>
    <row r="3664" spans="1:26" x14ac:dyDescent="0.25">
      <c r="A3664">
        <v>3663</v>
      </c>
      <c r="B3664" t="s">
        <v>3669</v>
      </c>
      <c r="C3664" s="1">
        <v>7759</v>
      </c>
      <c r="D3664" t="s">
        <v>23</v>
      </c>
      <c r="E3664" s="2" t="s">
        <v>772</v>
      </c>
      <c r="F3664" s="2" t="s">
        <v>34</v>
      </c>
      <c r="G3664" s="2" t="s">
        <v>30</v>
      </c>
      <c r="H3664" s="3">
        <v>17838</v>
      </c>
      <c r="I3664" s="2">
        <v>1948</v>
      </c>
      <c r="J3664" s="2">
        <v>1949</v>
      </c>
      <c r="K3664" s="3">
        <v>33271</v>
      </c>
      <c r="L3664" s="2">
        <v>1</v>
      </c>
      <c r="M3664" s="2" t="s">
        <v>27</v>
      </c>
      <c r="N3664" s="2">
        <v>69</v>
      </c>
      <c r="O3664" s="2">
        <v>27.59</v>
      </c>
      <c r="P3664" s="2">
        <v>69.849999999999994</v>
      </c>
      <c r="Q3664" s="2">
        <v>86.18</v>
      </c>
      <c r="R3664" s="2">
        <v>185.42</v>
      </c>
      <c r="S3664" s="2">
        <v>185.42</v>
      </c>
      <c r="T3664" s="2">
        <v>25.07</v>
      </c>
      <c r="U3664" s="2">
        <v>13</v>
      </c>
      <c r="V3664" s="2" t="s">
        <v>28</v>
      </c>
      <c r="W3664" s="2" t="s">
        <v>4399</v>
      </c>
      <c r="X3664" s="2" t="s">
        <v>4603</v>
      </c>
      <c r="Y3664" s="2" t="s">
        <v>4401</v>
      </c>
      <c r="Z3664" s="2" t="s">
        <v>4469</v>
      </c>
    </row>
    <row r="3665" spans="1:26" x14ac:dyDescent="0.25">
      <c r="A3665">
        <v>3664</v>
      </c>
      <c r="B3665" t="s">
        <v>3670</v>
      </c>
      <c r="C3665" s="1">
        <v>21308</v>
      </c>
      <c r="D3665" t="s">
        <v>23</v>
      </c>
      <c r="E3665" s="2" t="s">
        <v>1363</v>
      </c>
      <c r="F3665" s="2" t="s">
        <v>34</v>
      </c>
      <c r="G3665" s="2" t="s">
        <v>26</v>
      </c>
      <c r="H3665" s="3">
        <v>29526</v>
      </c>
      <c r="I3665" s="2">
        <v>1980</v>
      </c>
      <c r="J3665" s="2">
        <v>1986</v>
      </c>
      <c r="K3665" s="3">
        <v>43677</v>
      </c>
      <c r="L3665" s="2">
        <v>0</v>
      </c>
      <c r="M3665" s="2" t="s">
        <v>28</v>
      </c>
      <c r="N3665" s="2">
        <v>61</v>
      </c>
      <c r="O3665" s="2">
        <v>22.5</v>
      </c>
      <c r="P3665" s="2">
        <v>61.24</v>
      </c>
      <c r="Q3665" s="2">
        <v>77.11</v>
      </c>
      <c r="R3665" s="2">
        <v>185.42</v>
      </c>
      <c r="S3665" s="2">
        <v>185.42</v>
      </c>
      <c r="T3665" s="2">
        <v>22.43</v>
      </c>
      <c r="U3665" s="2">
        <v>474</v>
      </c>
      <c r="V3665" s="2" t="s">
        <v>28</v>
      </c>
      <c r="X3665" s="2"/>
      <c r="Y3665" s="2"/>
    </row>
    <row r="3666" spans="1:26" x14ac:dyDescent="0.25">
      <c r="A3666">
        <v>3665</v>
      </c>
      <c r="B3666" t="s">
        <v>3671</v>
      </c>
      <c r="C3666" s="1">
        <v>10034</v>
      </c>
      <c r="D3666" t="s">
        <v>23</v>
      </c>
      <c r="E3666" s="2" t="s">
        <v>1363</v>
      </c>
      <c r="F3666" s="2" t="s">
        <v>34</v>
      </c>
      <c r="G3666" s="2" t="s">
        <v>30</v>
      </c>
      <c r="H3666" s="3">
        <v>18933</v>
      </c>
      <c r="I3666" s="2">
        <v>1951</v>
      </c>
      <c r="J3666" s="2">
        <v>1952</v>
      </c>
      <c r="K3666" s="3">
        <v>34406</v>
      </c>
      <c r="L3666" s="2">
        <v>1</v>
      </c>
      <c r="M3666" s="2" t="s">
        <v>27</v>
      </c>
      <c r="N3666" s="2">
        <v>66</v>
      </c>
      <c r="O3666" s="2">
        <v>24.36</v>
      </c>
      <c r="P3666" s="2">
        <v>66.73</v>
      </c>
      <c r="Q3666" s="2">
        <v>83.91</v>
      </c>
      <c r="R3666" s="2">
        <v>185.42</v>
      </c>
      <c r="S3666" s="2">
        <v>185.42</v>
      </c>
      <c r="T3666" s="2">
        <v>24.41</v>
      </c>
      <c r="U3666" s="2">
        <v>39</v>
      </c>
      <c r="V3666" s="2" t="s">
        <v>28</v>
      </c>
      <c r="W3666" s="2" t="s">
        <v>4395</v>
      </c>
      <c r="X3666" s="2" t="s">
        <v>4812</v>
      </c>
      <c r="Y3666" s="2" t="s">
        <v>4626</v>
      </c>
      <c r="Z3666" s="2" t="s">
        <v>4435</v>
      </c>
    </row>
    <row r="3667" spans="1:26" x14ac:dyDescent="0.25">
      <c r="A3667">
        <v>3666</v>
      </c>
      <c r="B3667" t="s">
        <v>3672</v>
      </c>
      <c r="C3667" s="1">
        <v>12431</v>
      </c>
      <c r="D3667" t="s">
        <v>23</v>
      </c>
      <c r="E3667" s="2" t="s">
        <v>1363</v>
      </c>
      <c r="F3667" s="2" t="s">
        <v>34</v>
      </c>
      <c r="G3667" s="2" t="s">
        <v>26</v>
      </c>
      <c r="H3667" s="3">
        <v>20760</v>
      </c>
      <c r="I3667" s="2">
        <v>1956</v>
      </c>
      <c r="J3667" s="2">
        <v>1960</v>
      </c>
      <c r="K3667" s="3">
        <v>43677</v>
      </c>
      <c r="L3667" s="2">
        <v>0</v>
      </c>
      <c r="M3667" s="2" t="s">
        <v>28</v>
      </c>
      <c r="N3667" s="2">
        <v>85</v>
      </c>
      <c r="O3667" s="2">
        <v>22.8</v>
      </c>
      <c r="P3667" s="2">
        <v>85.55</v>
      </c>
      <c r="Q3667" s="2">
        <v>81.650000000000006</v>
      </c>
      <c r="R3667" s="2">
        <v>185.42</v>
      </c>
      <c r="S3667" s="2">
        <v>185.42</v>
      </c>
      <c r="T3667" s="2">
        <v>23.75</v>
      </c>
      <c r="U3667" s="2">
        <v>8</v>
      </c>
      <c r="V3667" s="2" t="s">
        <v>28</v>
      </c>
      <c r="X3667" s="2"/>
      <c r="Y3667" s="2"/>
    </row>
    <row r="3668" spans="1:26" x14ac:dyDescent="0.25">
      <c r="A3668">
        <v>3667</v>
      </c>
      <c r="B3668" t="s">
        <v>3673</v>
      </c>
      <c r="C3668" s="1">
        <v>26335</v>
      </c>
      <c r="D3668" t="s">
        <v>23</v>
      </c>
      <c r="E3668" s="2" t="s">
        <v>1363</v>
      </c>
      <c r="F3668" s="2" t="s">
        <v>34</v>
      </c>
      <c r="G3668" s="2" t="s">
        <v>26</v>
      </c>
      <c r="H3668" s="3">
        <v>35004</v>
      </c>
      <c r="I3668" s="2">
        <v>1995</v>
      </c>
      <c r="J3668" s="2">
        <v>1999</v>
      </c>
      <c r="K3668" s="3">
        <v>43677</v>
      </c>
      <c r="L3668" s="2">
        <v>0</v>
      </c>
      <c r="M3668" s="2" t="s">
        <v>28</v>
      </c>
      <c r="N3668" s="2">
        <v>47</v>
      </c>
      <c r="O3668" s="2">
        <v>23.73</v>
      </c>
      <c r="P3668" s="2">
        <v>47.48</v>
      </c>
      <c r="Q3668" s="2">
        <v>88.45</v>
      </c>
      <c r="R3668" s="2">
        <v>185.42</v>
      </c>
      <c r="S3668" s="2">
        <v>185.42</v>
      </c>
      <c r="T3668" s="2">
        <v>25.73</v>
      </c>
      <c r="U3668" s="2">
        <v>172</v>
      </c>
      <c r="V3668" s="2" t="s">
        <v>28</v>
      </c>
      <c r="X3668" s="2"/>
      <c r="Y3668" s="2"/>
    </row>
    <row r="3669" spans="1:26" x14ac:dyDescent="0.25">
      <c r="A3669">
        <v>3668</v>
      </c>
      <c r="B3669" t="s">
        <v>3674</v>
      </c>
      <c r="C3669" s="1">
        <v>10107</v>
      </c>
      <c r="D3669" t="s">
        <v>23</v>
      </c>
      <c r="E3669" s="2" t="s">
        <v>1363</v>
      </c>
      <c r="F3669" s="2" t="s">
        <v>34</v>
      </c>
      <c r="G3669" s="2" t="s">
        <v>30</v>
      </c>
      <c r="H3669" s="3">
        <v>19299</v>
      </c>
      <c r="I3669" s="2">
        <v>1952</v>
      </c>
      <c r="J3669" s="2">
        <v>1953</v>
      </c>
      <c r="K3669" s="3">
        <v>43179</v>
      </c>
      <c r="L3669" s="2">
        <v>1</v>
      </c>
      <c r="M3669" s="2" t="s">
        <v>27</v>
      </c>
      <c r="N3669" s="2">
        <v>90</v>
      </c>
      <c r="O3669" s="2">
        <v>25.17</v>
      </c>
      <c r="P3669" s="2">
        <v>90.55</v>
      </c>
      <c r="Q3669" s="2">
        <v>77.11</v>
      </c>
      <c r="R3669" s="2">
        <v>185.42</v>
      </c>
      <c r="S3669" s="2">
        <v>185.42</v>
      </c>
      <c r="T3669" s="2">
        <v>22.43</v>
      </c>
      <c r="U3669" s="2">
        <v>65</v>
      </c>
      <c r="V3669" s="2" t="s">
        <v>28</v>
      </c>
      <c r="X3669" s="2" t="s">
        <v>4813</v>
      </c>
      <c r="Y3669" s="2" t="s">
        <v>4416</v>
      </c>
      <c r="Z3669" t="s">
        <v>4897</v>
      </c>
    </row>
    <row r="3670" spans="1:26" x14ac:dyDescent="0.25">
      <c r="A3670">
        <v>3669</v>
      </c>
      <c r="B3670" t="s">
        <v>3675</v>
      </c>
      <c r="C3670" s="1">
        <v>24241</v>
      </c>
      <c r="D3670" t="s">
        <v>23</v>
      </c>
      <c r="E3670" s="2" t="s">
        <v>1363</v>
      </c>
      <c r="F3670" s="2" t="s">
        <v>34</v>
      </c>
      <c r="G3670" s="2" t="s">
        <v>26</v>
      </c>
      <c r="H3670" s="3">
        <v>32813</v>
      </c>
      <c r="I3670" s="2">
        <v>1989</v>
      </c>
      <c r="J3670" s="2">
        <v>1999</v>
      </c>
      <c r="K3670" s="3">
        <v>43677</v>
      </c>
      <c r="L3670" s="2">
        <v>0</v>
      </c>
      <c r="M3670" s="2" t="s">
        <v>28</v>
      </c>
      <c r="N3670" s="2">
        <v>53</v>
      </c>
      <c r="O3670" s="2">
        <v>23.47</v>
      </c>
      <c r="P3670" s="2">
        <v>53.21</v>
      </c>
      <c r="Q3670" s="2">
        <v>81.650000000000006</v>
      </c>
      <c r="R3670" s="2">
        <v>185.42</v>
      </c>
      <c r="S3670" s="2">
        <v>185.42</v>
      </c>
      <c r="T3670" s="2">
        <v>23.75</v>
      </c>
      <c r="U3670" s="2">
        <v>639</v>
      </c>
      <c r="V3670" s="2" t="s">
        <v>28</v>
      </c>
      <c r="X3670" s="2"/>
      <c r="Y3670" s="2"/>
    </row>
    <row r="3671" spans="1:26" x14ac:dyDescent="0.25">
      <c r="A3671">
        <v>3670</v>
      </c>
      <c r="B3671" t="s">
        <v>3676</v>
      </c>
      <c r="C3671" s="1">
        <v>31384</v>
      </c>
      <c r="D3671" t="s">
        <v>23</v>
      </c>
      <c r="E3671" s="2" t="s">
        <v>1363</v>
      </c>
      <c r="F3671" s="2" t="s">
        <v>34</v>
      </c>
      <c r="G3671" s="2" t="s">
        <v>26</v>
      </c>
      <c r="H3671" s="3">
        <v>41214</v>
      </c>
      <c r="I3671" s="2">
        <v>2012</v>
      </c>
      <c r="J3671" s="2">
        <v>2017</v>
      </c>
      <c r="K3671" s="3">
        <v>43677</v>
      </c>
      <c r="L3671" s="2">
        <v>0</v>
      </c>
      <c r="M3671" s="2" t="s">
        <v>28</v>
      </c>
      <c r="N3671" s="2">
        <v>33</v>
      </c>
      <c r="O3671" s="2">
        <v>26.91</v>
      </c>
      <c r="P3671" s="2">
        <v>33.659999999999997</v>
      </c>
      <c r="Q3671" s="2">
        <v>78.47</v>
      </c>
      <c r="R3671" s="2">
        <v>185.42</v>
      </c>
      <c r="S3671" s="2">
        <v>185.42</v>
      </c>
      <c r="T3671" s="2">
        <v>22.82</v>
      </c>
      <c r="U3671" s="2">
        <v>213</v>
      </c>
      <c r="V3671" s="2" t="s">
        <v>28</v>
      </c>
      <c r="X3671" s="2"/>
      <c r="Y3671" s="2"/>
    </row>
    <row r="3672" spans="1:26" x14ac:dyDescent="0.25">
      <c r="A3672">
        <v>3671</v>
      </c>
      <c r="B3672" t="s">
        <v>3677</v>
      </c>
      <c r="C3672" s="1">
        <v>15094</v>
      </c>
      <c r="D3672" t="s">
        <v>23</v>
      </c>
      <c r="E3672" s="2" t="s">
        <v>1363</v>
      </c>
      <c r="F3672" s="2" t="s">
        <v>34</v>
      </c>
      <c r="G3672" s="2" t="s">
        <v>26</v>
      </c>
      <c r="H3672" s="3">
        <v>24412</v>
      </c>
      <c r="I3672" s="2">
        <v>1966</v>
      </c>
      <c r="J3672" s="2">
        <v>1973</v>
      </c>
      <c r="K3672" s="3">
        <v>41417</v>
      </c>
      <c r="L3672" s="2">
        <v>1</v>
      </c>
      <c r="M3672" s="2" t="s">
        <v>27</v>
      </c>
      <c r="N3672" s="2">
        <v>72</v>
      </c>
      <c r="O3672" s="2">
        <v>25.51</v>
      </c>
      <c r="P3672" s="2">
        <v>72.069999999999993</v>
      </c>
      <c r="Q3672" s="2">
        <v>83.91</v>
      </c>
      <c r="R3672" s="2">
        <v>185.42</v>
      </c>
      <c r="S3672" s="2">
        <v>185.42</v>
      </c>
      <c r="T3672" s="2">
        <v>24.41</v>
      </c>
      <c r="U3672" s="2">
        <v>494</v>
      </c>
      <c r="V3672" s="2" t="s">
        <v>28</v>
      </c>
      <c r="W3672" s="2" t="s">
        <v>4395</v>
      </c>
      <c r="X3672" s="2" t="s">
        <v>4814</v>
      </c>
      <c r="Y3672" s="2" t="s">
        <v>4421</v>
      </c>
      <c r="Z3672" s="2" t="s">
        <v>4435</v>
      </c>
    </row>
    <row r="3673" spans="1:26" x14ac:dyDescent="0.25">
      <c r="A3673">
        <v>3672</v>
      </c>
      <c r="B3673" t="s">
        <v>3678</v>
      </c>
      <c r="C3673" s="1">
        <v>19598</v>
      </c>
      <c r="D3673" t="s">
        <v>23</v>
      </c>
      <c r="E3673" s="2" t="s">
        <v>1363</v>
      </c>
      <c r="F3673" s="2" t="s">
        <v>34</v>
      </c>
      <c r="G3673" s="2" t="s">
        <v>26</v>
      </c>
      <c r="H3673" s="3">
        <v>28065</v>
      </c>
      <c r="I3673" s="2">
        <v>1976</v>
      </c>
      <c r="J3673" s="2">
        <v>1977</v>
      </c>
      <c r="K3673" s="3">
        <v>40709</v>
      </c>
      <c r="L3673" s="2">
        <v>1</v>
      </c>
      <c r="M3673" s="2" t="s">
        <v>27</v>
      </c>
      <c r="N3673" s="2">
        <v>57</v>
      </c>
      <c r="O3673" s="2">
        <v>23.18</v>
      </c>
      <c r="P3673" s="2">
        <v>57.8</v>
      </c>
      <c r="Q3673" s="2">
        <v>86.18</v>
      </c>
      <c r="R3673" s="2">
        <v>185.42</v>
      </c>
      <c r="S3673" s="2">
        <v>185.42</v>
      </c>
      <c r="T3673" s="2">
        <v>25.07</v>
      </c>
      <c r="U3673" s="2">
        <v>26</v>
      </c>
      <c r="V3673" s="2" t="s">
        <v>28</v>
      </c>
      <c r="W3673" s="2" t="s">
        <v>4470</v>
      </c>
      <c r="X3673" s="2" t="s">
        <v>4815</v>
      </c>
      <c r="Y3673" s="2" t="s">
        <v>4473</v>
      </c>
      <c r="Z3673" s="2" t="s">
        <v>4901</v>
      </c>
    </row>
    <row r="3674" spans="1:26" x14ac:dyDescent="0.25">
      <c r="A3674">
        <v>3673</v>
      </c>
      <c r="B3674" t="s">
        <v>3679</v>
      </c>
      <c r="C3674" s="1">
        <v>21502</v>
      </c>
      <c r="D3674" t="s">
        <v>23</v>
      </c>
      <c r="E3674" s="2" t="s">
        <v>1363</v>
      </c>
      <c r="F3674" s="2" t="s">
        <v>34</v>
      </c>
      <c r="G3674" s="2" t="s">
        <v>26</v>
      </c>
      <c r="H3674" s="3">
        <v>29526</v>
      </c>
      <c r="I3674" s="2">
        <v>1980</v>
      </c>
      <c r="J3674" s="2">
        <v>1985</v>
      </c>
      <c r="K3674" s="3">
        <v>43677</v>
      </c>
      <c r="L3674" s="2">
        <v>0</v>
      </c>
      <c r="M3674" s="2" t="s">
        <v>28</v>
      </c>
      <c r="N3674" s="2">
        <v>60</v>
      </c>
      <c r="O3674" s="2">
        <v>21.97</v>
      </c>
      <c r="P3674" s="2">
        <v>60.71</v>
      </c>
      <c r="Q3674" s="2">
        <v>79.38</v>
      </c>
      <c r="R3674" s="2">
        <v>185.42</v>
      </c>
      <c r="S3674" s="2">
        <v>185.42</v>
      </c>
      <c r="T3674" s="2">
        <v>23.09</v>
      </c>
      <c r="U3674" s="2">
        <v>291</v>
      </c>
      <c r="V3674" s="2" t="s">
        <v>28</v>
      </c>
      <c r="X3674" s="2"/>
      <c r="Y3674" s="2"/>
    </row>
    <row r="3675" spans="1:26" x14ac:dyDescent="0.25">
      <c r="A3675">
        <v>3674</v>
      </c>
      <c r="B3675" t="s">
        <v>3680</v>
      </c>
      <c r="C3675" s="1">
        <v>31465</v>
      </c>
      <c r="D3675" t="s">
        <v>85</v>
      </c>
      <c r="E3675" s="2" t="s">
        <v>1363</v>
      </c>
      <c r="F3675" s="2" t="s">
        <v>34</v>
      </c>
      <c r="G3675" s="2" t="s">
        <v>26</v>
      </c>
      <c r="H3675" s="3">
        <v>39022</v>
      </c>
      <c r="I3675" s="2">
        <v>2006</v>
      </c>
      <c r="J3675" s="2">
        <v>2020</v>
      </c>
      <c r="K3675" s="3">
        <v>43677</v>
      </c>
      <c r="L3675" s="2">
        <v>0</v>
      </c>
      <c r="M3675" s="2" t="s">
        <v>28</v>
      </c>
      <c r="N3675" s="2">
        <v>33</v>
      </c>
      <c r="O3675" s="2">
        <v>20.69</v>
      </c>
      <c r="P3675" s="2">
        <v>33.43</v>
      </c>
      <c r="Q3675" s="2">
        <v>84.37</v>
      </c>
      <c r="R3675" s="2">
        <v>185.42</v>
      </c>
      <c r="S3675" s="2">
        <v>185.42</v>
      </c>
      <c r="T3675" s="2">
        <v>24.54</v>
      </c>
      <c r="U3675" s="2">
        <v>561</v>
      </c>
      <c r="V3675" s="2" t="s">
        <v>28</v>
      </c>
      <c r="X3675" s="2"/>
      <c r="Y3675" s="2"/>
    </row>
    <row r="3676" spans="1:26" x14ac:dyDescent="0.25">
      <c r="A3676">
        <v>3675</v>
      </c>
      <c r="B3676" t="s">
        <v>3681</v>
      </c>
      <c r="C3676" s="1">
        <v>25837</v>
      </c>
      <c r="D3676" t="s">
        <v>23</v>
      </c>
      <c r="E3676" s="2" t="s">
        <v>1363</v>
      </c>
      <c r="F3676" s="2" t="s">
        <v>34</v>
      </c>
      <c r="G3676" s="2" t="s">
        <v>26</v>
      </c>
      <c r="H3676" s="3">
        <v>34639</v>
      </c>
      <c r="I3676" s="2">
        <v>1994</v>
      </c>
      <c r="J3676" s="2">
        <v>1996</v>
      </c>
      <c r="K3676" s="3">
        <v>43677</v>
      </c>
      <c r="L3676" s="2">
        <v>0</v>
      </c>
      <c r="M3676" s="2" t="s">
        <v>28</v>
      </c>
      <c r="N3676" s="2">
        <v>48</v>
      </c>
      <c r="O3676" s="2">
        <v>24.1</v>
      </c>
      <c r="P3676" s="2">
        <v>48.84</v>
      </c>
      <c r="Q3676" s="2">
        <v>83.91</v>
      </c>
      <c r="R3676" s="2">
        <v>185.42</v>
      </c>
      <c r="S3676" s="2">
        <v>185.42</v>
      </c>
      <c r="T3676" s="2">
        <v>24.41</v>
      </c>
      <c r="U3676" s="2">
        <v>110</v>
      </c>
      <c r="V3676" s="2" t="s">
        <v>28</v>
      </c>
      <c r="X3676" s="2"/>
      <c r="Y3676" s="2"/>
    </row>
    <row r="3677" spans="1:26" x14ac:dyDescent="0.25">
      <c r="A3677">
        <v>3676</v>
      </c>
      <c r="B3677" t="s">
        <v>3682</v>
      </c>
      <c r="C3677" s="1">
        <v>18285</v>
      </c>
      <c r="D3677" t="s">
        <v>23</v>
      </c>
      <c r="E3677" s="2" t="s">
        <v>1363</v>
      </c>
      <c r="F3677" s="2" t="s">
        <v>34</v>
      </c>
      <c r="G3677" s="2" t="s">
        <v>30</v>
      </c>
      <c r="H3677" s="3">
        <v>26604</v>
      </c>
      <c r="I3677" s="2">
        <v>1972</v>
      </c>
      <c r="J3677" s="2">
        <v>1973</v>
      </c>
      <c r="K3677" s="3">
        <v>43677</v>
      </c>
      <c r="L3677" s="2">
        <v>0</v>
      </c>
      <c r="M3677" s="2" t="s">
        <v>28</v>
      </c>
      <c r="N3677" s="2">
        <v>69</v>
      </c>
      <c r="O3677" s="2">
        <v>22.78</v>
      </c>
      <c r="P3677" s="2">
        <v>69.52</v>
      </c>
      <c r="Q3677" s="2">
        <v>77.11</v>
      </c>
      <c r="R3677" s="2">
        <v>185.42</v>
      </c>
      <c r="S3677" s="2">
        <v>185.42</v>
      </c>
      <c r="T3677" s="2">
        <v>22.43</v>
      </c>
      <c r="U3677" s="2">
        <v>9</v>
      </c>
      <c r="V3677" s="2" t="s">
        <v>28</v>
      </c>
      <c r="X3677" s="2"/>
      <c r="Y3677" s="2"/>
    </row>
    <row r="3678" spans="1:26" x14ac:dyDescent="0.25">
      <c r="A3678">
        <v>3677</v>
      </c>
      <c r="B3678" t="s">
        <v>3683</v>
      </c>
      <c r="C3678" s="1">
        <v>34227</v>
      </c>
      <c r="D3678" t="s">
        <v>85</v>
      </c>
      <c r="E3678" s="2" t="s">
        <v>1363</v>
      </c>
      <c r="F3678" s="2" t="s">
        <v>25</v>
      </c>
      <c r="G3678" s="2" t="s">
        <v>26</v>
      </c>
      <c r="H3678" s="3">
        <v>41579</v>
      </c>
      <c r="I3678" s="2">
        <v>2013</v>
      </c>
      <c r="J3678" s="2">
        <v>2020</v>
      </c>
      <c r="K3678" s="3">
        <v>43677</v>
      </c>
      <c r="L3678" s="2">
        <v>0</v>
      </c>
      <c r="M3678" s="2" t="s">
        <v>28</v>
      </c>
      <c r="N3678" s="2">
        <v>25</v>
      </c>
      <c r="O3678" s="2">
        <v>20.13</v>
      </c>
      <c r="P3678" s="2">
        <v>25.87</v>
      </c>
      <c r="Q3678" s="2">
        <v>78.02</v>
      </c>
      <c r="R3678" s="2">
        <v>185.42</v>
      </c>
      <c r="S3678" s="2">
        <v>185.42</v>
      </c>
      <c r="T3678" s="2">
        <v>22.69</v>
      </c>
      <c r="U3678" s="2">
        <v>115</v>
      </c>
      <c r="V3678" s="2" t="s">
        <v>28</v>
      </c>
      <c r="X3678" s="2"/>
      <c r="Y3678" s="2"/>
    </row>
    <row r="3679" spans="1:26" x14ac:dyDescent="0.25">
      <c r="A3679">
        <v>3678</v>
      </c>
      <c r="B3679" t="s">
        <v>3684</v>
      </c>
      <c r="C3679" s="1">
        <v>10257</v>
      </c>
      <c r="D3679" t="s">
        <v>23</v>
      </c>
      <c r="E3679" s="2" t="s">
        <v>772</v>
      </c>
      <c r="F3679" s="2" t="s">
        <v>34</v>
      </c>
      <c r="G3679" s="2" t="s">
        <v>30</v>
      </c>
      <c r="H3679" s="3">
        <v>17472</v>
      </c>
      <c r="I3679" s="2">
        <v>1947</v>
      </c>
      <c r="J3679" s="2">
        <v>1960</v>
      </c>
      <c r="K3679" s="3">
        <v>35920</v>
      </c>
      <c r="L3679" s="2">
        <v>1</v>
      </c>
      <c r="M3679" s="2" t="s">
        <v>27</v>
      </c>
      <c r="N3679" s="2">
        <v>70</v>
      </c>
      <c r="O3679" s="2">
        <v>19.75</v>
      </c>
      <c r="P3679" s="2">
        <v>70.260000000000005</v>
      </c>
      <c r="Q3679" s="2">
        <v>81.650000000000006</v>
      </c>
      <c r="R3679" s="2">
        <v>185.42</v>
      </c>
      <c r="S3679" s="2">
        <v>185.42</v>
      </c>
      <c r="T3679" s="2">
        <v>23.75</v>
      </c>
      <c r="U3679" s="2">
        <v>622</v>
      </c>
      <c r="V3679" s="2" t="s">
        <v>28</v>
      </c>
      <c r="W3679" s="2" t="s">
        <v>4384</v>
      </c>
      <c r="X3679" s="2" t="s">
        <v>4816</v>
      </c>
      <c r="Y3679" s="2" t="s">
        <v>4461</v>
      </c>
      <c r="Z3679" s="2" t="s">
        <v>4896</v>
      </c>
    </row>
    <row r="3680" spans="1:26" x14ac:dyDescent="0.25">
      <c r="A3680">
        <v>3679</v>
      </c>
      <c r="B3680" t="s">
        <v>3685</v>
      </c>
      <c r="C3680" s="1">
        <v>9642</v>
      </c>
      <c r="D3680" t="s">
        <v>23</v>
      </c>
      <c r="E3680" s="2" t="s">
        <v>1363</v>
      </c>
      <c r="F3680" s="2" t="s">
        <v>34</v>
      </c>
      <c r="G3680" s="2" t="s">
        <v>30</v>
      </c>
      <c r="H3680" s="3">
        <v>18568</v>
      </c>
      <c r="I3680" s="2">
        <v>1950</v>
      </c>
      <c r="J3680" s="2">
        <v>1961</v>
      </c>
      <c r="K3680" s="3">
        <v>41572</v>
      </c>
      <c r="L3680" s="2">
        <v>1</v>
      </c>
      <c r="M3680" s="2" t="s">
        <v>27</v>
      </c>
      <c r="N3680" s="2">
        <v>87</v>
      </c>
      <c r="O3680" s="2">
        <v>24.44</v>
      </c>
      <c r="P3680" s="2">
        <v>87.42</v>
      </c>
      <c r="Q3680" s="2">
        <v>79.38</v>
      </c>
      <c r="R3680" s="2">
        <v>185.42</v>
      </c>
      <c r="S3680" s="2">
        <v>185.42</v>
      </c>
      <c r="T3680" s="2">
        <v>23.09</v>
      </c>
      <c r="U3680" s="2">
        <v>711</v>
      </c>
      <c r="V3680" s="2" t="s">
        <v>28</v>
      </c>
      <c r="W3680" s="2" t="s">
        <v>4384</v>
      </c>
      <c r="X3680" s="2" t="s">
        <v>4817</v>
      </c>
      <c r="Y3680" s="2" t="s">
        <v>4644</v>
      </c>
      <c r="Z3680" s="2" t="s">
        <v>4901</v>
      </c>
    </row>
    <row r="3681" spans="1:26" x14ac:dyDescent="0.25">
      <c r="A3681">
        <v>3680</v>
      </c>
      <c r="B3681" t="s">
        <v>3686</v>
      </c>
      <c r="C3681" s="1">
        <v>5086</v>
      </c>
      <c r="D3681" t="s">
        <v>23</v>
      </c>
      <c r="E3681" s="2" t="s">
        <v>772</v>
      </c>
      <c r="F3681" s="2" t="s">
        <v>34</v>
      </c>
      <c r="G3681" s="2" t="s">
        <v>30</v>
      </c>
      <c r="H3681" s="3">
        <v>18203</v>
      </c>
      <c r="I3681" s="2">
        <v>1949</v>
      </c>
      <c r="J3681" s="2">
        <v>1950</v>
      </c>
      <c r="K3681" s="3">
        <v>32223</v>
      </c>
      <c r="L3681" s="2">
        <v>1</v>
      </c>
      <c r="M3681" s="2" t="s">
        <v>27</v>
      </c>
      <c r="N3681" s="2">
        <v>74</v>
      </c>
      <c r="O3681" s="2">
        <v>35.909999999999997</v>
      </c>
      <c r="P3681" s="2">
        <v>74.3</v>
      </c>
      <c r="Q3681" s="2">
        <v>90.72</v>
      </c>
      <c r="R3681" s="2">
        <v>185.42</v>
      </c>
      <c r="S3681" s="2">
        <v>185.42</v>
      </c>
      <c r="T3681" s="2">
        <v>26.39</v>
      </c>
      <c r="U3681" s="2">
        <v>23</v>
      </c>
      <c r="V3681" s="2" t="s">
        <v>28</v>
      </c>
      <c r="W3681" s="2" t="s">
        <v>4399</v>
      </c>
      <c r="X3681" s="2" t="s">
        <v>4761</v>
      </c>
      <c r="Y3681" s="2" t="s">
        <v>4401</v>
      </c>
      <c r="Z3681" s="2" t="s">
        <v>4469</v>
      </c>
    </row>
    <row r="3682" spans="1:26" x14ac:dyDescent="0.25">
      <c r="A3682">
        <v>3681</v>
      </c>
      <c r="B3682" t="s">
        <v>3687</v>
      </c>
      <c r="C3682" s="1">
        <v>20788</v>
      </c>
      <c r="D3682" t="s">
        <v>23</v>
      </c>
      <c r="E3682" s="2" t="s">
        <v>1363</v>
      </c>
      <c r="F3682" s="2" t="s">
        <v>34</v>
      </c>
      <c r="G3682" s="2" t="s">
        <v>30</v>
      </c>
      <c r="H3682" s="3">
        <v>29526</v>
      </c>
      <c r="I3682" s="2">
        <v>1980</v>
      </c>
      <c r="J3682" s="2">
        <v>1990</v>
      </c>
      <c r="K3682" s="3">
        <v>43677</v>
      </c>
      <c r="L3682" s="2">
        <v>0</v>
      </c>
      <c r="M3682" s="2" t="s">
        <v>28</v>
      </c>
      <c r="N3682" s="2">
        <v>62</v>
      </c>
      <c r="O3682" s="2">
        <v>23.92</v>
      </c>
      <c r="P3682" s="2">
        <v>62.67</v>
      </c>
      <c r="Q3682" s="2">
        <v>76.2</v>
      </c>
      <c r="R3682" s="2">
        <v>185.42</v>
      </c>
      <c r="S3682" s="2">
        <v>185.42</v>
      </c>
      <c r="T3682" s="2">
        <v>22.16</v>
      </c>
      <c r="U3682" s="2">
        <v>598</v>
      </c>
      <c r="V3682" s="2" t="s">
        <v>28</v>
      </c>
      <c r="X3682" s="2"/>
      <c r="Y3682" s="2"/>
    </row>
    <row r="3683" spans="1:26" x14ac:dyDescent="0.25">
      <c r="A3683">
        <v>3682</v>
      </c>
      <c r="B3683" t="s">
        <v>3688</v>
      </c>
      <c r="C3683" s="1">
        <v>17940</v>
      </c>
      <c r="D3683" t="s">
        <v>23</v>
      </c>
      <c r="E3683" s="2" t="s">
        <v>1363</v>
      </c>
      <c r="F3683" s="2" t="s">
        <v>34</v>
      </c>
      <c r="G3683" s="2" t="s">
        <v>26</v>
      </c>
      <c r="H3683" s="3">
        <v>28065</v>
      </c>
      <c r="I3683" s="2">
        <v>1976</v>
      </c>
      <c r="J3683" s="2">
        <v>1982</v>
      </c>
      <c r="K3683" s="3">
        <v>43677</v>
      </c>
      <c r="L3683" s="2">
        <v>0</v>
      </c>
      <c r="M3683" s="2" t="s">
        <v>28</v>
      </c>
      <c r="N3683" s="2">
        <v>70</v>
      </c>
      <c r="O3683" s="2">
        <v>27.72</v>
      </c>
      <c r="P3683" s="2">
        <v>70.459999999999994</v>
      </c>
      <c r="Q3683" s="2">
        <v>81.650000000000006</v>
      </c>
      <c r="R3683" s="2">
        <v>185.42</v>
      </c>
      <c r="S3683" s="2">
        <v>185.42</v>
      </c>
      <c r="T3683" s="2">
        <v>23.75</v>
      </c>
      <c r="U3683" s="2">
        <v>357</v>
      </c>
      <c r="V3683" s="2" t="s">
        <v>28</v>
      </c>
      <c r="X3683" s="2"/>
      <c r="Y3683" s="2"/>
    </row>
    <row r="3684" spans="1:26" x14ac:dyDescent="0.25">
      <c r="A3684">
        <v>3683</v>
      </c>
      <c r="B3684" t="s">
        <v>3689</v>
      </c>
      <c r="C3684" s="1">
        <v>8955</v>
      </c>
      <c r="D3684" t="s">
        <v>23</v>
      </c>
      <c r="E3684" s="2" t="s">
        <v>1363</v>
      </c>
      <c r="F3684" s="2" t="s">
        <v>34</v>
      </c>
      <c r="G3684" s="2" t="s">
        <v>30</v>
      </c>
      <c r="H3684" s="3">
        <v>17107</v>
      </c>
      <c r="I3684" s="2">
        <v>1946</v>
      </c>
      <c r="J3684" s="2">
        <v>1947</v>
      </c>
      <c r="K3684" s="3">
        <v>39661</v>
      </c>
      <c r="L3684" s="2">
        <v>1</v>
      </c>
      <c r="M3684" s="2" t="s">
        <v>27</v>
      </c>
      <c r="N3684" s="2">
        <v>84</v>
      </c>
      <c r="O3684" s="2">
        <v>22.32</v>
      </c>
      <c r="P3684" s="2">
        <v>84.07</v>
      </c>
      <c r="Q3684" s="2">
        <v>83.46</v>
      </c>
      <c r="R3684" s="2">
        <v>185.42</v>
      </c>
      <c r="S3684" s="2">
        <v>185.42</v>
      </c>
      <c r="T3684" s="2">
        <v>24.28</v>
      </c>
      <c r="U3684" s="2">
        <v>60</v>
      </c>
      <c r="V3684" s="2" t="s">
        <v>28</v>
      </c>
      <c r="W3684" s="2" t="s">
        <v>4399</v>
      </c>
      <c r="X3684" s="2" t="s">
        <v>4603</v>
      </c>
      <c r="Y3684" s="2" t="s">
        <v>4401</v>
      </c>
      <c r="Z3684" s="2" t="s">
        <v>4469</v>
      </c>
    </row>
    <row r="3685" spans="1:26" x14ac:dyDescent="0.25">
      <c r="A3685">
        <v>3684</v>
      </c>
      <c r="B3685" t="s">
        <v>3690</v>
      </c>
      <c r="C3685" s="1">
        <v>20197</v>
      </c>
      <c r="D3685" t="s">
        <v>23</v>
      </c>
      <c r="E3685" s="2" t="s">
        <v>1363</v>
      </c>
      <c r="F3685" s="2" t="s">
        <v>34</v>
      </c>
      <c r="G3685" s="2" t="s">
        <v>30</v>
      </c>
      <c r="H3685" s="3">
        <v>28430</v>
      </c>
      <c r="I3685" s="2">
        <v>1977</v>
      </c>
      <c r="J3685" s="2">
        <v>1978</v>
      </c>
      <c r="K3685" s="3">
        <v>43677</v>
      </c>
      <c r="L3685" s="2">
        <v>0</v>
      </c>
      <c r="M3685" s="2" t="s">
        <v>28</v>
      </c>
      <c r="N3685" s="2">
        <v>64</v>
      </c>
      <c r="O3685" s="2">
        <v>22.54</v>
      </c>
      <c r="P3685" s="2">
        <v>64.28</v>
      </c>
      <c r="Q3685" s="2">
        <v>77.11</v>
      </c>
      <c r="R3685" s="2">
        <v>185.42</v>
      </c>
      <c r="S3685" s="2">
        <v>185.42</v>
      </c>
      <c r="T3685" s="2">
        <v>22.43</v>
      </c>
      <c r="U3685" s="2">
        <v>12</v>
      </c>
      <c r="V3685" s="2" t="s">
        <v>28</v>
      </c>
      <c r="X3685" s="2"/>
      <c r="Y3685" s="2"/>
    </row>
    <row r="3686" spans="1:26" x14ac:dyDescent="0.25">
      <c r="A3686">
        <v>3685</v>
      </c>
      <c r="B3686" t="s">
        <v>3691</v>
      </c>
      <c r="C3686" s="1">
        <v>23441</v>
      </c>
      <c r="D3686" t="s">
        <v>23</v>
      </c>
      <c r="E3686" s="2" t="s">
        <v>1363</v>
      </c>
      <c r="F3686" s="2" t="s">
        <v>34</v>
      </c>
      <c r="G3686" s="2" t="s">
        <v>30</v>
      </c>
      <c r="H3686" s="3">
        <v>31717</v>
      </c>
      <c r="I3686" s="2">
        <v>1986</v>
      </c>
      <c r="J3686" s="2">
        <v>1996</v>
      </c>
      <c r="K3686" s="3">
        <v>43677</v>
      </c>
      <c r="L3686" s="2">
        <v>0</v>
      </c>
      <c r="M3686" s="2" t="s">
        <v>28</v>
      </c>
      <c r="N3686" s="2">
        <v>55</v>
      </c>
      <c r="O3686" s="2">
        <v>22.66</v>
      </c>
      <c r="P3686" s="2">
        <v>55.4</v>
      </c>
      <c r="Q3686" s="2">
        <v>81.650000000000006</v>
      </c>
      <c r="R3686" s="2">
        <v>185.42</v>
      </c>
      <c r="S3686" s="2">
        <v>185.42</v>
      </c>
      <c r="T3686" s="2">
        <v>23.75</v>
      </c>
      <c r="U3686" s="2">
        <v>600</v>
      </c>
      <c r="V3686" s="2" t="s">
        <v>28</v>
      </c>
      <c r="X3686" s="2"/>
      <c r="Y3686" s="2"/>
    </row>
    <row r="3687" spans="1:26" x14ac:dyDescent="0.25">
      <c r="A3687">
        <v>3686</v>
      </c>
      <c r="B3687" t="s">
        <v>3692</v>
      </c>
      <c r="C3687" s="1">
        <v>23641</v>
      </c>
      <c r="D3687" t="s">
        <v>23</v>
      </c>
      <c r="E3687" s="2" t="s">
        <v>1363</v>
      </c>
      <c r="F3687" s="2" t="s">
        <v>34</v>
      </c>
      <c r="G3687" s="2" t="s">
        <v>26</v>
      </c>
      <c r="H3687" s="3">
        <v>32448</v>
      </c>
      <c r="I3687" s="2">
        <v>1988</v>
      </c>
      <c r="J3687" s="2">
        <v>1989</v>
      </c>
      <c r="K3687" s="3">
        <v>43677</v>
      </c>
      <c r="L3687" s="2">
        <v>0</v>
      </c>
      <c r="M3687" s="2" t="s">
        <v>28</v>
      </c>
      <c r="N3687" s="2">
        <v>54</v>
      </c>
      <c r="O3687" s="2">
        <v>24.11</v>
      </c>
      <c r="P3687" s="2">
        <v>54.86</v>
      </c>
      <c r="Q3687" s="2">
        <v>79.38</v>
      </c>
      <c r="R3687" s="2">
        <v>185.42</v>
      </c>
      <c r="S3687" s="2">
        <v>185.42</v>
      </c>
      <c r="T3687" s="2">
        <v>23.09</v>
      </c>
      <c r="U3687" s="2">
        <v>2</v>
      </c>
      <c r="V3687" s="2" t="s">
        <v>28</v>
      </c>
      <c r="X3687" s="2"/>
      <c r="Y3687" s="2"/>
    </row>
    <row r="3688" spans="1:26" x14ac:dyDescent="0.25">
      <c r="A3688">
        <v>3687</v>
      </c>
      <c r="B3688" t="s">
        <v>3693</v>
      </c>
      <c r="C3688" s="1">
        <v>6654</v>
      </c>
      <c r="D3688" t="s">
        <v>23</v>
      </c>
      <c r="E3688" s="2" t="s">
        <v>772</v>
      </c>
      <c r="F3688" s="2" t="s">
        <v>34</v>
      </c>
      <c r="G3688" s="2" t="s">
        <v>30</v>
      </c>
      <c r="H3688" s="3">
        <v>17107</v>
      </c>
      <c r="I3688" s="2">
        <v>1946</v>
      </c>
      <c r="J3688" s="2">
        <v>1952</v>
      </c>
      <c r="K3688" s="3">
        <v>37735</v>
      </c>
      <c r="L3688" s="2">
        <v>1</v>
      </c>
      <c r="M3688" s="2" t="s">
        <v>27</v>
      </c>
      <c r="N3688" s="2">
        <v>85</v>
      </c>
      <c r="O3688" s="2">
        <v>28.62</v>
      </c>
      <c r="P3688" s="2">
        <v>85.1</v>
      </c>
      <c r="Q3688" s="2">
        <v>88.45</v>
      </c>
      <c r="R3688" s="2">
        <v>185.42</v>
      </c>
      <c r="S3688" s="2">
        <v>185.42</v>
      </c>
      <c r="T3688" s="2">
        <v>25.73</v>
      </c>
      <c r="U3688" s="2">
        <v>261</v>
      </c>
      <c r="V3688" s="2" t="s">
        <v>28</v>
      </c>
      <c r="W3688" s="2" t="s">
        <v>4399</v>
      </c>
      <c r="X3688" s="2" t="s">
        <v>4603</v>
      </c>
      <c r="Y3688" s="2" t="s">
        <v>4401</v>
      </c>
      <c r="Z3688" s="2" t="s">
        <v>4469</v>
      </c>
    </row>
    <row r="3689" spans="1:26" x14ac:dyDescent="0.25">
      <c r="A3689">
        <v>3688</v>
      </c>
      <c r="B3689" t="s">
        <v>3694</v>
      </c>
      <c r="C3689" s="1">
        <v>13428</v>
      </c>
      <c r="D3689" t="s">
        <v>23</v>
      </c>
      <c r="E3689" s="2" t="s">
        <v>1363</v>
      </c>
      <c r="F3689" s="2" t="s">
        <v>34</v>
      </c>
      <c r="G3689" s="2" t="s">
        <v>30</v>
      </c>
      <c r="H3689" s="3">
        <v>22586</v>
      </c>
      <c r="I3689" s="2">
        <v>1961</v>
      </c>
      <c r="J3689" s="2">
        <v>1971</v>
      </c>
      <c r="K3689" s="3">
        <v>43677</v>
      </c>
      <c r="L3689" s="2">
        <v>0</v>
      </c>
      <c r="M3689" s="2" t="s">
        <v>28</v>
      </c>
      <c r="N3689" s="2">
        <v>82</v>
      </c>
      <c r="O3689" s="2">
        <v>25.07</v>
      </c>
      <c r="P3689" s="2">
        <v>82.82</v>
      </c>
      <c r="Q3689" s="2">
        <v>81.650000000000006</v>
      </c>
      <c r="R3689" s="2">
        <v>185.42</v>
      </c>
      <c r="S3689" s="2">
        <v>185.42</v>
      </c>
      <c r="T3689" s="2">
        <v>23.75</v>
      </c>
      <c r="U3689" s="2">
        <v>719</v>
      </c>
      <c r="V3689" s="2" t="s">
        <v>28</v>
      </c>
      <c r="X3689" s="2"/>
      <c r="Y3689" s="2"/>
    </row>
    <row r="3690" spans="1:26" x14ac:dyDescent="0.25">
      <c r="A3690">
        <v>3689</v>
      </c>
      <c r="B3690" t="s">
        <v>711</v>
      </c>
      <c r="C3690" s="1">
        <v>24805</v>
      </c>
      <c r="D3690" t="s">
        <v>23</v>
      </c>
      <c r="E3690" s="2" t="s">
        <v>1363</v>
      </c>
      <c r="F3690" s="2" t="s">
        <v>34</v>
      </c>
      <c r="G3690" s="2" t="s">
        <v>26</v>
      </c>
      <c r="H3690" s="3">
        <v>32813</v>
      </c>
      <c r="I3690" s="2">
        <v>1989</v>
      </c>
      <c r="J3690" s="2">
        <v>1996</v>
      </c>
      <c r="K3690" s="3">
        <v>43677</v>
      </c>
      <c r="L3690" s="2">
        <v>0</v>
      </c>
      <c r="M3690" s="2" t="s">
        <v>28</v>
      </c>
      <c r="N3690" s="2">
        <v>51</v>
      </c>
      <c r="O3690" s="2">
        <v>21.92</v>
      </c>
      <c r="P3690" s="2">
        <v>51.67</v>
      </c>
      <c r="Q3690" s="2">
        <v>72.569999999999993</v>
      </c>
      <c r="R3690" s="2">
        <v>185.42</v>
      </c>
      <c r="S3690" s="2">
        <v>185.42</v>
      </c>
      <c r="T3690" s="2">
        <v>21.11</v>
      </c>
      <c r="U3690" s="2">
        <v>73</v>
      </c>
      <c r="V3690" s="2" t="s">
        <v>28</v>
      </c>
      <c r="X3690" s="2"/>
      <c r="Y3690" s="2"/>
    </row>
    <row r="3691" spans="1:26" x14ac:dyDescent="0.25">
      <c r="A3691">
        <v>3690</v>
      </c>
      <c r="B3691" t="s">
        <v>3695</v>
      </c>
      <c r="C3691" s="1">
        <v>28691</v>
      </c>
      <c r="D3691" t="s">
        <v>23</v>
      </c>
      <c r="E3691" s="2" t="s">
        <v>1363</v>
      </c>
      <c r="F3691" s="2" t="s">
        <v>34</v>
      </c>
      <c r="G3691" s="2" t="s">
        <v>26</v>
      </c>
      <c r="H3691" s="3">
        <v>37196</v>
      </c>
      <c r="I3691" s="2">
        <v>2001</v>
      </c>
      <c r="J3691" s="2">
        <v>2009</v>
      </c>
      <c r="K3691" s="3">
        <v>43677</v>
      </c>
      <c r="L3691" s="2">
        <v>0</v>
      </c>
      <c r="M3691" s="2" t="s">
        <v>28</v>
      </c>
      <c r="N3691" s="2">
        <v>41</v>
      </c>
      <c r="O3691" s="2">
        <v>23.29</v>
      </c>
      <c r="P3691" s="2">
        <v>41.03</v>
      </c>
      <c r="Q3691" s="2">
        <v>83.91</v>
      </c>
      <c r="R3691" s="2">
        <v>185.42</v>
      </c>
      <c r="S3691" s="2">
        <v>185.42</v>
      </c>
      <c r="T3691" s="2">
        <v>24.41</v>
      </c>
      <c r="U3691" s="2">
        <v>115</v>
      </c>
      <c r="V3691" s="2" t="s">
        <v>28</v>
      </c>
      <c r="X3691" s="2"/>
      <c r="Y3691" s="2"/>
    </row>
    <row r="3692" spans="1:26" x14ac:dyDescent="0.25">
      <c r="A3692">
        <v>3691</v>
      </c>
      <c r="B3692" t="s">
        <v>3696</v>
      </c>
      <c r="C3692" s="1">
        <v>7898</v>
      </c>
      <c r="D3692" t="s">
        <v>23</v>
      </c>
      <c r="E3692" s="2" t="s">
        <v>169</v>
      </c>
      <c r="F3692" s="2" t="s">
        <v>34</v>
      </c>
      <c r="G3692" s="2" t="s">
        <v>30</v>
      </c>
      <c r="H3692" s="3">
        <v>18203</v>
      </c>
      <c r="I3692" s="2">
        <v>1949</v>
      </c>
      <c r="J3692" s="2">
        <v>1951</v>
      </c>
      <c r="K3692" s="3">
        <v>38137</v>
      </c>
      <c r="L3692" s="2">
        <v>1</v>
      </c>
      <c r="M3692" s="2" t="s">
        <v>27</v>
      </c>
      <c r="N3692" s="2">
        <v>82</v>
      </c>
      <c r="O3692" s="2">
        <v>28.21</v>
      </c>
      <c r="P3692" s="2">
        <v>82.79</v>
      </c>
      <c r="Q3692" s="2">
        <v>83.91</v>
      </c>
      <c r="R3692" s="2">
        <v>185.42</v>
      </c>
      <c r="S3692" s="2">
        <v>185.42</v>
      </c>
      <c r="T3692" s="2">
        <v>24.41</v>
      </c>
      <c r="U3692" s="2">
        <v>76</v>
      </c>
      <c r="V3692" s="2" t="s">
        <v>28</v>
      </c>
      <c r="W3692" s="2" t="s">
        <v>4399</v>
      </c>
      <c r="X3692" s="2" t="s">
        <v>4603</v>
      </c>
      <c r="Y3692" s="2" t="s">
        <v>4401</v>
      </c>
      <c r="Z3692" s="2" t="s">
        <v>4469</v>
      </c>
    </row>
    <row r="3693" spans="1:26" x14ac:dyDescent="0.25">
      <c r="A3693">
        <v>3692</v>
      </c>
      <c r="B3693" t="s">
        <v>3697</v>
      </c>
      <c r="C3693" s="1">
        <v>22731</v>
      </c>
      <c r="D3693" t="s">
        <v>23</v>
      </c>
      <c r="E3693" s="2" t="s">
        <v>1363</v>
      </c>
      <c r="F3693" s="2" t="s">
        <v>34</v>
      </c>
      <c r="G3693" s="2" t="s">
        <v>30</v>
      </c>
      <c r="H3693" s="3">
        <v>30987</v>
      </c>
      <c r="I3693" s="2">
        <v>1984</v>
      </c>
      <c r="J3693" s="2">
        <v>2003</v>
      </c>
      <c r="K3693" s="3">
        <v>43677</v>
      </c>
      <c r="L3693" s="2">
        <v>0</v>
      </c>
      <c r="M3693" s="2" t="s">
        <v>28</v>
      </c>
      <c r="N3693" s="2">
        <v>57</v>
      </c>
      <c r="O3693" s="2">
        <v>22.6</v>
      </c>
      <c r="P3693" s="2">
        <v>57.35</v>
      </c>
      <c r="Q3693" s="2">
        <v>77.11</v>
      </c>
      <c r="R3693" s="2">
        <v>185.42</v>
      </c>
      <c r="S3693" s="2">
        <v>185.42</v>
      </c>
      <c r="T3693" s="2">
        <v>22.43</v>
      </c>
      <c r="U3693" s="2">
        <v>1504</v>
      </c>
      <c r="V3693" s="2" t="s">
        <v>28</v>
      </c>
      <c r="X3693" s="2"/>
      <c r="Y3693" s="2"/>
    </row>
    <row r="3694" spans="1:26" x14ac:dyDescent="0.25">
      <c r="A3694">
        <v>3693</v>
      </c>
      <c r="B3694" t="s">
        <v>3698</v>
      </c>
      <c r="C3694" s="1">
        <v>7602</v>
      </c>
      <c r="D3694" t="s">
        <v>23</v>
      </c>
      <c r="E3694" s="2" t="s">
        <v>1363</v>
      </c>
      <c r="F3694" s="2" t="s">
        <v>34</v>
      </c>
      <c r="G3694" s="2" t="s">
        <v>30</v>
      </c>
      <c r="H3694" s="3">
        <v>17107</v>
      </c>
      <c r="I3694" s="2">
        <v>1946</v>
      </c>
      <c r="J3694" s="2">
        <v>1947</v>
      </c>
      <c r="K3694" s="3">
        <v>41639</v>
      </c>
      <c r="L3694" s="2">
        <v>1</v>
      </c>
      <c r="M3694" s="2" t="s">
        <v>27</v>
      </c>
      <c r="N3694" s="2">
        <v>93</v>
      </c>
      <c r="O3694" s="2">
        <v>26.02</v>
      </c>
      <c r="P3694" s="2">
        <v>93.19</v>
      </c>
      <c r="Q3694" s="2">
        <v>81.650000000000006</v>
      </c>
      <c r="R3694" s="2">
        <v>185.42</v>
      </c>
      <c r="S3694" s="2">
        <v>185.42</v>
      </c>
      <c r="T3694" s="2">
        <v>23.75</v>
      </c>
      <c r="U3694" s="2">
        <v>23</v>
      </c>
      <c r="V3694" s="2" t="s">
        <v>28</v>
      </c>
      <c r="X3694" s="2" t="s">
        <v>4818</v>
      </c>
      <c r="Y3694" s="2" t="s">
        <v>4416</v>
      </c>
      <c r="Z3694" t="s">
        <v>4897</v>
      </c>
    </row>
    <row r="3695" spans="1:26" x14ac:dyDescent="0.25">
      <c r="A3695">
        <v>3694</v>
      </c>
      <c r="B3695" t="s">
        <v>3699</v>
      </c>
      <c r="C3695" s="1">
        <v>30235</v>
      </c>
      <c r="D3695" t="s">
        <v>23</v>
      </c>
      <c r="E3695" s="2" t="s">
        <v>1363</v>
      </c>
      <c r="F3695" s="2" t="s">
        <v>34</v>
      </c>
      <c r="G3695" s="2" t="s">
        <v>26</v>
      </c>
      <c r="H3695" s="3">
        <v>38657</v>
      </c>
      <c r="I3695" s="2">
        <v>2005</v>
      </c>
      <c r="J3695" s="2">
        <v>2008</v>
      </c>
      <c r="K3695" s="3">
        <v>43677</v>
      </c>
      <c r="L3695" s="2">
        <v>0</v>
      </c>
      <c r="M3695" s="2" t="s">
        <v>28</v>
      </c>
      <c r="N3695" s="2">
        <v>36</v>
      </c>
      <c r="O3695" s="2">
        <v>23.06</v>
      </c>
      <c r="P3695" s="2">
        <v>36.799999999999997</v>
      </c>
      <c r="Q3695" s="2">
        <v>81.19</v>
      </c>
      <c r="R3695" s="2">
        <v>185.42</v>
      </c>
      <c r="S3695" s="2">
        <v>185.42</v>
      </c>
      <c r="T3695" s="2">
        <v>23.62</v>
      </c>
      <c r="U3695" s="2">
        <v>157</v>
      </c>
      <c r="V3695" s="2" t="s">
        <v>27</v>
      </c>
      <c r="X3695" s="2"/>
      <c r="Y3695" s="2"/>
    </row>
    <row r="3696" spans="1:26" x14ac:dyDescent="0.25">
      <c r="A3696">
        <v>3695</v>
      </c>
      <c r="B3696" t="s">
        <v>3700</v>
      </c>
      <c r="C3696" s="1">
        <v>10947</v>
      </c>
      <c r="D3696" t="s">
        <v>23</v>
      </c>
      <c r="E3696" s="2" t="s">
        <v>1363</v>
      </c>
      <c r="F3696" s="2" t="s">
        <v>34</v>
      </c>
      <c r="G3696" s="2" t="s">
        <v>30</v>
      </c>
      <c r="H3696" s="3">
        <v>19664</v>
      </c>
      <c r="I3696" s="2">
        <v>1953</v>
      </c>
      <c r="J3696" s="2">
        <v>1955</v>
      </c>
      <c r="K3696" s="3">
        <v>22477</v>
      </c>
      <c r="L3696" s="2">
        <v>1</v>
      </c>
      <c r="M3696" s="2" t="s">
        <v>27</v>
      </c>
      <c r="N3696" s="2">
        <v>31</v>
      </c>
      <c r="O3696" s="2">
        <v>23.87</v>
      </c>
      <c r="P3696" s="2">
        <v>31.57</v>
      </c>
      <c r="Q3696" s="2">
        <v>81.650000000000006</v>
      </c>
      <c r="R3696" s="2">
        <v>185.42</v>
      </c>
      <c r="S3696" s="2">
        <v>185.42</v>
      </c>
      <c r="T3696" s="2">
        <v>23.75</v>
      </c>
      <c r="U3696" s="2">
        <v>113</v>
      </c>
      <c r="V3696" s="2" t="s">
        <v>28</v>
      </c>
      <c r="W3696" s="2" t="s">
        <v>4402</v>
      </c>
      <c r="X3696" s="2" t="s">
        <v>4505</v>
      </c>
      <c r="Y3696" s="2" t="s">
        <v>4583</v>
      </c>
      <c r="Z3696" s="2" t="s">
        <v>4902</v>
      </c>
    </row>
    <row r="3697" spans="1:26" x14ac:dyDescent="0.25">
      <c r="A3697">
        <v>3696</v>
      </c>
      <c r="B3697" t="s">
        <v>3701</v>
      </c>
      <c r="C3697" s="1">
        <v>17392</v>
      </c>
      <c r="D3697" t="s">
        <v>23</v>
      </c>
      <c r="E3697" s="2" t="s">
        <v>1363</v>
      </c>
      <c r="F3697" s="2" t="s">
        <v>34</v>
      </c>
      <c r="G3697" s="2" t="s">
        <v>26</v>
      </c>
      <c r="H3697" s="3">
        <v>26604</v>
      </c>
      <c r="I3697" s="2">
        <v>1972</v>
      </c>
      <c r="J3697" s="2">
        <v>1974</v>
      </c>
      <c r="K3697" s="3">
        <v>43677</v>
      </c>
      <c r="L3697" s="2">
        <v>0</v>
      </c>
      <c r="M3697" s="2" t="s">
        <v>28</v>
      </c>
      <c r="N3697" s="2">
        <v>71</v>
      </c>
      <c r="O3697" s="2">
        <v>25.22</v>
      </c>
      <c r="P3697" s="2">
        <v>71.959999999999994</v>
      </c>
      <c r="Q3697" s="2">
        <v>72.569999999999993</v>
      </c>
      <c r="R3697" s="2">
        <v>185.42</v>
      </c>
      <c r="S3697" s="2">
        <v>185.42</v>
      </c>
      <c r="T3697" s="2">
        <v>21.11</v>
      </c>
      <c r="U3697" s="2">
        <v>19</v>
      </c>
      <c r="V3697" s="2" t="s">
        <v>28</v>
      </c>
      <c r="X3697" s="2"/>
      <c r="Y3697" s="2"/>
    </row>
    <row r="3698" spans="1:26" x14ac:dyDescent="0.25">
      <c r="A3698">
        <v>3697</v>
      </c>
      <c r="B3698" t="s">
        <v>3702</v>
      </c>
      <c r="C3698" s="1">
        <v>22401</v>
      </c>
      <c r="D3698" t="s">
        <v>23</v>
      </c>
      <c r="E3698" s="2" t="s">
        <v>1363</v>
      </c>
      <c r="F3698" s="2" t="s">
        <v>34</v>
      </c>
      <c r="G3698" s="2" t="s">
        <v>26</v>
      </c>
      <c r="H3698" s="3">
        <v>29891</v>
      </c>
      <c r="I3698" s="2">
        <v>1981</v>
      </c>
      <c r="J3698" s="2">
        <v>1994</v>
      </c>
      <c r="K3698" s="3">
        <v>43677</v>
      </c>
      <c r="L3698" s="2">
        <v>0</v>
      </c>
      <c r="M3698" s="2" t="s">
        <v>28</v>
      </c>
      <c r="N3698" s="2">
        <v>58</v>
      </c>
      <c r="O3698" s="2">
        <v>20.51</v>
      </c>
      <c r="P3698" s="2">
        <v>58.25</v>
      </c>
      <c r="Q3698" s="2">
        <v>81.650000000000006</v>
      </c>
      <c r="R3698" s="2">
        <v>185.42</v>
      </c>
      <c r="S3698" s="2">
        <v>185.42</v>
      </c>
      <c r="T3698" s="2">
        <v>23.75</v>
      </c>
      <c r="U3698" s="2">
        <v>979</v>
      </c>
      <c r="V3698" s="2" t="s">
        <v>28</v>
      </c>
      <c r="X3698" s="2"/>
      <c r="Y3698" s="2"/>
    </row>
    <row r="3699" spans="1:26" x14ac:dyDescent="0.25">
      <c r="A3699">
        <v>3698</v>
      </c>
      <c r="B3699" t="s">
        <v>3703</v>
      </c>
      <c r="C3699" s="1">
        <v>5695</v>
      </c>
      <c r="D3699" t="s">
        <v>23</v>
      </c>
      <c r="E3699" s="2" t="s">
        <v>280</v>
      </c>
      <c r="F3699" s="2" t="s">
        <v>34</v>
      </c>
      <c r="G3699" s="2" t="s">
        <v>30</v>
      </c>
      <c r="H3699" s="3">
        <v>17838</v>
      </c>
      <c r="I3699" s="2">
        <v>1948</v>
      </c>
      <c r="J3699" s="2">
        <v>1949</v>
      </c>
      <c r="K3699" s="3">
        <v>27121</v>
      </c>
      <c r="L3699" s="2">
        <v>1</v>
      </c>
      <c r="M3699" s="2" t="s">
        <v>27</v>
      </c>
      <c r="N3699" s="2">
        <v>58</v>
      </c>
      <c r="O3699" s="2">
        <v>33.25</v>
      </c>
      <c r="P3699" s="2">
        <v>58.66</v>
      </c>
      <c r="Q3699" s="2">
        <v>86.18</v>
      </c>
      <c r="R3699" s="2">
        <v>185.42</v>
      </c>
      <c r="S3699" s="2">
        <v>185.42</v>
      </c>
      <c r="T3699" s="2">
        <v>25.07</v>
      </c>
      <c r="U3699" s="2">
        <v>61</v>
      </c>
      <c r="V3699" s="2" t="s">
        <v>28</v>
      </c>
      <c r="W3699" s="2" t="s">
        <v>4399</v>
      </c>
      <c r="X3699" s="2" t="s">
        <v>4603</v>
      </c>
      <c r="Y3699" s="2" t="s">
        <v>4401</v>
      </c>
      <c r="Z3699" s="2" t="s">
        <v>4469</v>
      </c>
    </row>
    <row r="3700" spans="1:26" x14ac:dyDescent="0.25">
      <c r="A3700">
        <v>3699</v>
      </c>
      <c r="B3700" t="s">
        <v>3704</v>
      </c>
      <c r="C3700" s="1">
        <v>8341</v>
      </c>
      <c r="D3700" t="s">
        <v>23</v>
      </c>
      <c r="E3700" s="2" t="s">
        <v>1363</v>
      </c>
      <c r="F3700" s="2" t="s">
        <v>34</v>
      </c>
      <c r="G3700" s="2" t="s">
        <v>30</v>
      </c>
      <c r="H3700" s="3">
        <v>17838</v>
      </c>
      <c r="I3700" s="2">
        <v>1948</v>
      </c>
      <c r="J3700" s="2">
        <v>1949</v>
      </c>
      <c r="K3700" s="3">
        <v>38962</v>
      </c>
      <c r="L3700" s="2">
        <v>1</v>
      </c>
      <c r="M3700" s="2" t="s">
        <v>27</v>
      </c>
      <c r="N3700" s="2">
        <v>83</v>
      </c>
      <c r="O3700" s="2">
        <v>26</v>
      </c>
      <c r="P3700" s="2">
        <v>83.84</v>
      </c>
      <c r="Q3700" s="2">
        <v>83.91</v>
      </c>
      <c r="R3700" s="2">
        <v>185.42</v>
      </c>
      <c r="S3700" s="2">
        <v>185.42</v>
      </c>
      <c r="T3700" s="2">
        <v>24.41</v>
      </c>
      <c r="U3700" s="2">
        <v>17</v>
      </c>
      <c r="V3700" s="2" t="s">
        <v>28</v>
      </c>
      <c r="W3700" s="2" t="s">
        <v>4399</v>
      </c>
      <c r="X3700" s="2" t="s">
        <v>4603</v>
      </c>
      <c r="Y3700" s="2" t="s">
        <v>4401</v>
      </c>
      <c r="Z3700" s="2" t="s">
        <v>4469</v>
      </c>
    </row>
    <row r="3701" spans="1:26" x14ac:dyDescent="0.25">
      <c r="A3701">
        <v>3700</v>
      </c>
      <c r="B3701" t="s">
        <v>3705</v>
      </c>
      <c r="C3701" s="1">
        <v>9650</v>
      </c>
      <c r="D3701" t="s">
        <v>23</v>
      </c>
      <c r="E3701" s="2" t="s">
        <v>1363</v>
      </c>
      <c r="F3701" s="2" t="s">
        <v>34</v>
      </c>
      <c r="G3701" s="2" t="s">
        <v>30</v>
      </c>
      <c r="H3701" s="3">
        <v>18933</v>
      </c>
      <c r="I3701" s="2">
        <v>1951</v>
      </c>
      <c r="J3701" s="2">
        <v>1954</v>
      </c>
      <c r="K3701" s="3">
        <v>40817</v>
      </c>
      <c r="L3701" s="2">
        <v>1</v>
      </c>
      <c r="M3701" s="2" t="s">
        <v>27</v>
      </c>
      <c r="N3701" s="2">
        <v>85</v>
      </c>
      <c r="O3701" s="2">
        <v>25.42</v>
      </c>
      <c r="P3701" s="2">
        <v>85.33</v>
      </c>
      <c r="Q3701" s="2">
        <v>79.38</v>
      </c>
      <c r="R3701" s="2">
        <v>185.42</v>
      </c>
      <c r="S3701" s="2">
        <v>185.42</v>
      </c>
      <c r="T3701" s="2">
        <v>23.09</v>
      </c>
      <c r="U3701" s="2">
        <v>203</v>
      </c>
      <c r="V3701" s="2" t="s">
        <v>28</v>
      </c>
      <c r="W3701" s="2" t="s">
        <v>4395</v>
      </c>
      <c r="X3701" s="2" t="s">
        <v>4819</v>
      </c>
      <c r="Y3701" s="2" t="s">
        <v>4820</v>
      </c>
      <c r="Z3701" s="2" t="s">
        <v>4435</v>
      </c>
    </row>
    <row r="3702" spans="1:26" x14ac:dyDescent="0.25">
      <c r="A3702">
        <v>3701</v>
      </c>
      <c r="B3702" t="s">
        <v>3706</v>
      </c>
      <c r="C3702" s="1">
        <v>18526</v>
      </c>
      <c r="D3702" t="s">
        <v>23</v>
      </c>
      <c r="E3702" s="2" t="s">
        <v>1363</v>
      </c>
      <c r="F3702" s="2" t="s">
        <v>34</v>
      </c>
      <c r="G3702" s="2" t="s">
        <v>30</v>
      </c>
      <c r="H3702" s="3">
        <v>28065</v>
      </c>
      <c r="I3702" s="2">
        <v>1976</v>
      </c>
      <c r="J3702" s="2">
        <v>1980</v>
      </c>
      <c r="K3702" s="3">
        <v>43677</v>
      </c>
      <c r="L3702" s="2">
        <v>0</v>
      </c>
      <c r="M3702" s="2" t="s">
        <v>28</v>
      </c>
      <c r="N3702" s="2">
        <v>68</v>
      </c>
      <c r="O3702" s="2">
        <v>26.12</v>
      </c>
      <c r="P3702" s="2">
        <v>68.86</v>
      </c>
      <c r="Q3702" s="2">
        <v>79.38</v>
      </c>
      <c r="R3702" s="2">
        <v>185.42</v>
      </c>
      <c r="S3702" s="2">
        <v>185.42</v>
      </c>
      <c r="T3702" s="2">
        <v>23.09</v>
      </c>
      <c r="U3702" s="2">
        <v>280</v>
      </c>
      <c r="V3702" s="2" t="s">
        <v>28</v>
      </c>
      <c r="X3702" s="2"/>
      <c r="Y3702" s="2"/>
    </row>
    <row r="3703" spans="1:26" x14ac:dyDescent="0.25">
      <c r="A3703">
        <v>3702</v>
      </c>
      <c r="B3703" t="s">
        <v>3707</v>
      </c>
      <c r="C3703" s="1">
        <v>26053</v>
      </c>
      <c r="D3703" t="s">
        <v>23</v>
      </c>
      <c r="E3703" s="2" t="s">
        <v>1363</v>
      </c>
      <c r="F3703" s="2" t="s">
        <v>34</v>
      </c>
      <c r="G3703" s="2" t="s">
        <v>26</v>
      </c>
      <c r="H3703" s="3">
        <v>34639</v>
      </c>
      <c r="I3703" s="2">
        <v>1994</v>
      </c>
      <c r="J3703" s="2">
        <v>1995</v>
      </c>
      <c r="K3703" s="3">
        <v>43677</v>
      </c>
      <c r="L3703" s="2">
        <v>0</v>
      </c>
      <c r="M3703" s="2" t="s">
        <v>28</v>
      </c>
      <c r="N3703" s="2">
        <v>48</v>
      </c>
      <c r="O3703" s="2">
        <v>23.51</v>
      </c>
      <c r="P3703" s="2">
        <v>48.25</v>
      </c>
      <c r="Q3703" s="2">
        <v>83.91</v>
      </c>
      <c r="R3703" s="2">
        <v>185.42</v>
      </c>
      <c r="S3703" s="2">
        <v>185.42</v>
      </c>
      <c r="T3703" s="2">
        <v>24.41</v>
      </c>
      <c r="U3703" s="2">
        <v>55</v>
      </c>
      <c r="V3703" s="2" t="s">
        <v>28</v>
      </c>
      <c r="X3703" s="2"/>
      <c r="Y3703" s="2"/>
    </row>
    <row r="3704" spans="1:26" x14ac:dyDescent="0.25">
      <c r="A3704">
        <v>3703</v>
      </c>
      <c r="B3704" t="s">
        <v>3708</v>
      </c>
      <c r="C3704" s="1">
        <v>21584</v>
      </c>
      <c r="D3704" t="s">
        <v>23</v>
      </c>
      <c r="E3704" s="2" t="s">
        <v>1363</v>
      </c>
      <c r="F3704" s="2" t="s">
        <v>34</v>
      </c>
      <c r="G3704" s="2" t="s">
        <v>26</v>
      </c>
      <c r="H3704" s="3">
        <v>29891</v>
      </c>
      <c r="I3704" s="2">
        <v>1981</v>
      </c>
      <c r="J3704" s="2">
        <v>1991</v>
      </c>
      <c r="K3704" s="3">
        <v>43677</v>
      </c>
      <c r="L3704" s="2">
        <v>0</v>
      </c>
      <c r="M3704" s="2" t="s">
        <v>28</v>
      </c>
      <c r="N3704" s="2">
        <v>60</v>
      </c>
      <c r="O3704" s="2">
        <v>22.74</v>
      </c>
      <c r="P3704" s="2">
        <v>60.49</v>
      </c>
      <c r="Q3704" s="2">
        <v>83.01</v>
      </c>
      <c r="R3704" s="2">
        <v>185.42</v>
      </c>
      <c r="S3704" s="2">
        <v>185.42</v>
      </c>
      <c r="T3704" s="2">
        <v>24.14</v>
      </c>
      <c r="U3704" s="2">
        <v>620</v>
      </c>
      <c r="V3704" s="2" t="s">
        <v>28</v>
      </c>
      <c r="X3704" s="2"/>
      <c r="Y3704" s="2"/>
    </row>
    <row r="3705" spans="1:26" x14ac:dyDescent="0.25">
      <c r="A3705">
        <v>3704</v>
      </c>
      <c r="B3705" t="s">
        <v>3709</v>
      </c>
      <c r="C3705" s="1">
        <v>26264</v>
      </c>
      <c r="D3705" t="s">
        <v>23</v>
      </c>
      <c r="E3705" s="2" t="s">
        <v>1363</v>
      </c>
      <c r="F3705" s="2" t="s">
        <v>34</v>
      </c>
      <c r="G3705" s="2" t="s">
        <v>26</v>
      </c>
      <c r="H3705" s="3">
        <v>34274</v>
      </c>
      <c r="I3705" s="2">
        <v>1993</v>
      </c>
      <c r="J3705" s="2">
        <v>2006</v>
      </c>
      <c r="K3705" s="3">
        <v>43677</v>
      </c>
      <c r="L3705" s="2">
        <v>0</v>
      </c>
      <c r="M3705" s="2" t="s">
        <v>28</v>
      </c>
      <c r="N3705" s="2">
        <v>47</v>
      </c>
      <c r="O3705" s="2">
        <v>21.93</v>
      </c>
      <c r="P3705" s="2">
        <v>47.67</v>
      </c>
      <c r="Q3705" s="2">
        <v>77.11</v>
      </c>
      <c r="R3705" s="2">
        <v>185.42</v>
      </c>
      <c r="S3705" s="2">
        <v>185.42</v>
      </c>
      <c r="T3705" s="2">
        <v>22.43</v>
      </c>
      <c r="U3705" s="2">
        <v>880</v>
      </c>
      <c r="V3705" s="2" t="s">
        <v>27</v>
      </c>
      <c r="X3705" s="2"/>
      <c r="Y3705" s="2"/>
    </row>
    <row r="3706" spans="1:26" x14ac:dyDescent="0.25">
      <c r="A3706">
        <v>3705</v>
      </c>
      <c r="B3706" t="s">
        <v>3710</v>
      </c>
      <c r="C3706" s="1">
        <v>17258</v>
      </c>
      <c r="D3706" t="s">
        <v>23</v>
      </c>
      <c r="E3706" s="2" t="s">
        <v>1363</v>
      </c>
      <c r="F3706" s="2" t="s">
        <v>34</v>
      </c>
      <c r="G3706" s="2" t="s">
        <v>26</v>
      </c>
      <c r="H3706" s="3">
        <v>25508</v>
      </c>
      <c r="I3706" s="2">
        <v>1969</v>
      </c>
      <c r="J3706" s="2">
        <v>1979</v>
      </c>
      <c r="K3706" s="3">
        <v>39870</v>
      </c>
      <c r="L3706" s="2">
        <v>1</v>
      </c>
      <c r="M3706" s="2" t="s">
        <v>27</v>
      </c>
      <c r="N3706" s="2">
        <v>61</v>
      </c>
      <c r="O3706" s="2">
        <v>22.59</v>
      </c>
      <c r="P3706" s="2">
        <v>61.91</v>
      </c>
      <c r="Q3706" s="2">
        <v>78.47</v>
      </c>
      <c r="R3706" s="2">
        <v>185.42</v>
      </c>
      <c r="S3706" s="2">
        <v>185.42</v>
      </c>
      <c r="T3706" s="2">
        <v>22.82</v>
      </c>
      <c r="U3706" s="2">
        <v>746</v>
      </c>
      <c r="V3706" s="2" t="s">
        <v>28</v>
      </c>
      <c r="W3706" s="2" t="s">
        <v>4384</v>
      </c>
      <c r="X3706" s="2" t="s">
        <v>4821</v>
      </c>
      <c r="Y3706" s="2" t="s">
        <v>4449</v>
      </c>
      <c r="Z3706" s="2" t="s">
        <v>4896</v>
      </c>
    </row>
    <row r="3707" spans="1:26" x14ac:dyDescent="0.25">
      <c r="A3707">
        <v>3706</v>
      </c>
      <c r="B3707" t="s">
        <v>3711</v>
      </c>
      <c r="C3707" s="1">
        <v>27436</v>
      </c>
      <c r="D3707" t="s">
        <v>23</v>
      </c>
      <c r="E3707" s="2" t="s">
        <v>1363</v>
      </c>
      <c r="F3707" s="2" t="s">
        <v>34</v>
      </c>
      <c r="G3707" s="2" t="s">
        <v>26</v>
      </c>
      <c r="H3707" s="3">
        <v>35735</v>
      </c>
      <c r="I3707" s="2">
        <v>1997</v>
      </c>
      <c r="J3707" s="2">
        <v>2009</v>
      </c>
      <c r="K3707" s="3">
        <v>43677</v>
      </c>
      <c r="L3707" s="2">
        <v>0</v>
      </c>
      <c r="M3707" s="2" t="s">
        <v>28</v>
      </c>
      <c r="N3707" s="2">
        <v>44</v>
      </c>
      <c r="O3707" s="2">
        <v>22.72</v>
      </c>
      <c r="P3707" s="2">
        <v>44.47</v>
      </c>
      <c r="Q3707" s="2">
        <v>86.18</v>
      </c>
      <c r="R3707" s="2">
        <v>185.42</v>
      </c>
      <c r="S3707" s="2">
        <v>185.42</v>
      </c>
      <c r="T3707" s="2">
        <v>25.07</v>
      </c>
      <c r="U3707" s="2">
        <v>776</v>
      </c>
      <c r="V3707" s="2" t="s">
        <v>28</v>
      </c>
      <c r="X3707" s="2"/>
      <c r="Y3707" s="2"/>
    </row>
    <row r="3708" spans="1:26" x14ac:dyDescent="0.25">
      <c r="A3708">
        <v>3707</v>
      </c>
      <c r="B3708" t="s">
        <v>3712</v>
      </c>
      <c r="C3708" s="1">
        <v>16687</v>
      </c>
      <c r="D3708" t="s">
        <v>23</v>
      </c>
      <c r="E3708" s="2" t="s">
        <v>1363</v>
      </c>
      <c r="F3708" s="2" t="s">
        <v>34</v>
      </c>
      <c r="G3708" s="2" t="s">
        <v>30</v>
      </c>
      <c r="H3708" s="3">
        <v>26969</v>
      </c>
      <c r="I3708" s="2">
        <v>1973</v>
      </c>
      <c r="J3708" s="2">
        <v>1974</v>
      </c>
      <c r="K3708" s="3">
        <v>43677</v>
      </c>
      <c r="L3708" s="2">
        <v>0</v>
      </c>
      <c r="M3708" s="2" t="s">
        <v>28</v>
      </c>
      <c r="N3708" s="2">
        <v>73</v>
      </c>
      <c r="O3708" s="2">
        <v>28.15</v>
      </c>
      <c r="P3708" s="2">
        <v>73.89</v>
      </c>
      <c r="Q3708" s="2">
        <v>86.18</v>
      </c>
      <c r="R3708" s="2">
        <v>185.42</v>
      </c>
      <c r="S3708" s="2">
        <v>185.42</v>
      </c>
      <c r="T3708" s="2">
        <v>25.07</v>
      </c>
      <c r="U3708" s="2">
        <v>21</v>
      </c>
      <c r="V3708" s="2" t="s">
        <v>28</v>
      </c>
      <c r="X3708" s="2"/>
      <c r="Y3708" s="2"/>
    </row>
    <row r="3709" spans="1:26" x14ac:dyDescent="0.25">
      <c r="A3709">
        <v>3708</v>
      </c>
      <c r="B3709" t="s">
        <v>3713</v>
      </c>
      <c r="C3709" s="1">
        <v>8206</v>
      </c>
      <c r="D3709" t="s">
        <v>23</v>
      </c>
      <c r="E3709" s="2" t="s">
        <v>772</v>
      </c>
      <c r="F3709" s="2" t="s">
        <v>34</v>
      </c>
      <c r="G3709" s="2" t="s">
        <v>30</v>
      </c>
      <c r="H3709" s="3">
        <v>18203</v>
      </c>
      <c r="I3709" s="2">
        <v>1949</v>
      </c>
      <c r="J3709" s="2">
        <v>1950</v>
      </c>
      <c r="K3709" s="3">
        <v>43677</v>
      </c>
      <c r="L3709" s="2">
        <v>0</v>
      </c>
      <c r="M3709" s="2" t="s">
        <v>28</v>
      </c>
      <c r="N3709" s="2">
        <v>97</v>
      </c>
      <c r="O3709" s="2">
        <v>27.37</v>
      </c>
      <c r="P3709" s="2">
        <v>97.11</v>
      </c>
      <c r="Q3709" s="2">
        <v>77.11</v>
      </c>
      <c r="R3709" s="2">
        <v>185.42</v>
      </c>
      <c r="S3709" s="2">
        <v>185.42</v>
      </c>
      <c r="T3709" s="2">
        <v>22.43</v>
      </c>
      <c r="U3709" s="2">
        <v>59</v>
      </c>
      <c r="V3709" s="2" t="s">
        <v>28</v>
      </c>
      <c r="X3709" s="2"/>
      <c r="Y3709" s="2"/>
    </row>
    <row r="3710" spans="1:26" x14ac:dyDescent="0.25">
      <c r="A3710">
        <v>3709</v>
      </c>
      <c r="B3710" t="s">
        <v>3714</v>
      </c>
      <c r="C3710" s="1">
        <v>33001</v>
      </c>
      <c r="D3710" t="s">
        <v>85</v>
      </c>
      <c r="E3710" s="2" t="s">
        <v>1363</v>
      </c>
      <c r="F3710" s="2" t="s">
        <v>34</v>
      </c>
      <c r="G3710" s="2" t="s">
        <v>26</v>
      </c>
      <c r="H3710" s="3">
        <v>40848</v>
      </c>
      <c r="I3710" s="2">
        <v>2011</v>
      </c>
      <c r="J3710" s="2">
        <v>2020</v>
      </c>
      <c r="K3710" s="3">
        <v>43677</v>
      </c>
      <c r="L3710" s="2">
        <v>0</v>
      </c>
      <c r="M3710" s="2" t="s">
        <v>28</v>
      </c>
      <c r="N3710" s="2">
        <v>29</v>
      </c>
      <c r="O3710" s="2">
        <v>21.48</v>
      </c>
      <c r="P3710" s="2">
        <v>29.23</v>
      </c>
      <c r="Q3710" s="2">
        <v>78.02</v>
      </c>
      <c r="R3710" s="2">
        <v>185.42</v>
      </c>
      <c r="S3710" s="2">
        <v>185.42</v>
      </c>
      <c r="T3710" s="2">
        <v>22.69</v>
      </c>
      <c r="U3710" s="2">
        <v>267</v>
      </c>
      <c r="V3710" s="2" t="s">
        <v>28</v>
      </c>
      <c r="X3710" s="2"/>
      <c r="Y3710" s="2"/>
    </row>
    <row r="3711" spans="1:26" x14ac:dyDescent="0.25">
      <c r="A3711">
        <v>3710</v>
      </c>
      <c r="B3711" t="s">
        <v>3715</v>
      </c>
      <c r="C3711" s="1">
        <v>6768</v>
      </c>
      <c r="D3711" t="s">
        <v>23</v>
      </c>
      <c r="E3711" s="2" t="s">
        <v>1363</v>
      </c>
      <c r="F3711" s="2" t="s">
        <v>34</v>
      </c>
      <c r="G3711" s="2" t="s">
        <v>30</v>
      </c>
      <c r="H3711" s="3">
        <v>17107</v>
      </c>
      <c r="I3711" s="2">
        <v>1946</v>
      </c>
      <c r="J3711" s="2">
        <v>1947</v>
      </c>
      <c r="K3711" s="3">
        <v>28313</v>
      </c>
      <c r="L3711" s="2">
        <v>1</v>
      </c>
      <c r="M3711" s="2" t="s">
        <v>27</v>
      </c>
      <c r="N3711" s="2">
        <v>58</v>
      </c>
      <c r="O3711" s="2">
        <v>28.31</v>
      </c>
      <c r="P3711" s="2">
        <v>58.99</v>
      </c>
      <c r="Q3711" s="2">
        <v>83.91</v>
      </c>
      <c r="R3711" s="2">
        <v>185.42</v>
      </c>
      <c r="S3711" s="2">
        <v>185.42</v>
      </c>
      <c r="T3711" s="2">
        <v>24.41</v>
      </c>
      <c r="U3711" s="2">
        <v>61</v>
      </c>
      <c r="V3711" s="2" t="s">
        <v>28</v>
      </c>
      <c r="W3711" s="2" t="s">
        <v>4399</v>
      </c>
      <c r="X3711" s="2" t="s">
        <v>4395</v>
      </c>
      <c r="Y3711" s="2" t="s">
        <v>4743</v>
      </c>
      <c r="Z3711" s="2" t="s">
        <v>4435</v>
      </c>
    </row>
    <row r="3712" spans="1:26" x14ac:dyDescent="0.25">
      <c r="A3712">
        <v>3711</v>
      </c>
      <c r="B3712" t="s">
        <v>3716</v>
      </c>
      <c r="C3712" s="1">
        <v>29018</v>
      </c>
      <c r="D3712" t="s">
        <v>23</v>
      </c>
      <c r="E3712" s="2" t="s">
        <v>1363</v>
      </c>
      <c r="F3712" s="2" t="s">
        <v>34</v>
      </c>
      <c r="G3712" s="2" t="s">
        <v>43</v>
      </c>
      <c r="H3712" s="3">
        <v>37196</v>
      </c>
      <c r="I3712" s="2">
        <v>2001</v>
      </c>
      <c r="J3712" s="2">
        <v>2014</v>
      </c>
      <c r="K3712" s="3">
        <v>43677</v>
      </c>
      <c r="L3712" s="2">
        <v>0</v>
      </c>
      <c r="M3712" s="2" t="s">
        <v>28</v>
      </c>
      <c r="N3712" s="2">
        <v>40</v>
      </c>
      <c r="O3712" s="2">
        <v>22.39</v>
      </c>
      <c r="P3712" s="2">
        <v>40.130000000000003</v>
      </c>
      <c r="Q3712" s="2">
        <v>88.45</v>
      </c>
      <c r="R3712" s="2">
        <v>185.42</v>
      </c>
      <c r="S3712" s="2">
        <v>185.42</v>
      </c>
      <c r="T3712" s="2">
        <v>25.73</v>
      </c>
      <c r="U3712" s="2">
        <v>878</v>
      </c>
      <c r="V3712" s="2" t="s">
        <v>28</v>
      </c>
      <c r="X3712" s="2"/>
      <c r="Y3712" s="2"/>
    </row>
    <row r="3713" spans="1:26" x14ac:dyDescent="0.25">
      <c r="A3713">
        <v>3712</v>
      </c>
      <c r="B3713" t="s">
        <v>3717</v>
      </c>
      <c r="C3713" s="1">
        <v>18831</v>
      </c>
      <c r="D3713" t="s">
        <v>23</v>
      </c>
      <c r="E3713" s="2" t="s">
        <v>1363</v>
      </c>
      <c r="F3713" s="2" t="s">
        <v>34</v>
      </c>
      <c r="G3713" s="2" t="s">
        <v>26</v>
      </c>
      <c r="H3713" s="3">
        <v>26969</v>
      </c>
      <c r="I3713" s="2">
        <v>1973</v>
      </c>
      <c r="J3713" s="2">
        <v>1979</v>
      </c>
      <c r="K3713" s="3">
        <v>43677</v>
      </c>
      <c r="L3713" s="2">
        <v>0</v>
      </c>
      <c r="M3713" s="2" t="s">
        <v>28</v>
      </c>
      <c r="N3713" s="2">
        <v>68</v>
      </c>
      <c r="O3713" s="2">
        <v>22.28</v>
      </c>
      <c r="P3713" s="2">
        <v>68.02</v>
      </c>
      <c r="Q3713" s="2">
        <v>79.38</v>
      </c>
      <c r="R3713" s="2">
        <v>185.42</v>
      </c>
      <c r="S3713" s="2">
        <v>185.42</v>
      </c>
      <c r="T3713" s="2">
        <v>23.09</v>
      </c>
      <c r="U3713" s="2">
        <v>437</v>
      </c>
      <c r="V3713" s="2" t="s">
        <v>28</v>
      </c>
      <c r="X3713" s="2"/>
      <c r="Y3713" s="2"/>
    </row>
    <row r="3714" spans="1:26" x14ac:dyDescent="0.25">
      <c r="A3714">
        <v>3713</v>
      </c>
      <c r="B3714" t="s">
        <v>3718</v>
      </c>
      <c r="C3714" s="1">
        <v>14857</v>
      </c>
      <c r="D3714" t="s">
        <v>23</v>
      </c>
      <c r="E3714" s="2" t="s">
        <v>1363</v>
      </c>
      <c r="F3714" s="2" t="s">
        <v>34</v>
      </c>
      <c r="G3714" s="2" t="s">
        <v>26</v>
      </c>
      <c r="H3714" s="3">
        <v>22951</v>
      </c>
      <c r="I3714" s="2">
        <v>1962</v>
      </c>
      <c r="J3714" s="2">
        <v>1963</v>
      </c>
      <c r="K3714" s="3">
        <v>25052</v>
      </c>
      <c r="L3714" s="2">
        <v>1</v>
      </c>
      <c r="M3714" s="2" t="s">
        <v>27</v>
      </c>
      <c r="N3714" s="2">
        <v>27</v>
      </c>
      <c r="O3714" s="2">
        <v>22.16</v>
      </c>
      <c r="P3714" s="2">
        <v>27.91</v>
      </c>
      <c r="Q3714" s="2">
        <v>81.650000000000006</v>
      </c>
      <c r="R3714" s="2">
        <v>185.42</v>
      </c>
      <c r="S3714" s="2">
        <v>185.42</v>
      </c>
      <c r="T3714" s="2">
        <v>23.75</v>
      </c>
      <c r="U3714" s="2">
        <v>3</v>
      </c>
      <c r="V3714" s="2" t="s">
        <v>28</v>
      </c>
      <c r="W3714" s="2" t="s">
        <v>4402</v>
      </c>
      <c r="X3714" s="2" t="s">
        <v>4822</v>
      </c>
      <c r="Y3714" s="2" t="s">
        <v>4823</v>
      </c>
      <c r="Z3714" s="2" t="s">
        <v>4902</v>
      </c>
    </row>
    <row r="3715" spans="1:26" x14ac:dyDescent="0.25">
      <c r="A3715">
        <v>3714</v>
      </c>
      <c r="B3715" t="s">
        <v>3719</v>
      </c>
      <c r="C3715" s="1">
        <v>21850</v>
      </c>
      <c r="D3715" t="s">
        <v>23</v>
      </c>
      <c r="E3715" s="2" t="s">
        <v>1363</v>
      </c>
      <c r="F3715" s="2" t="s">
        <v>34</v>
      </c>
      <c r="G3715" s="2" t="s">
        <v>26</v>
      </c>
      <c r="H3715" s="3">
        <v>32082</v>
      </c>
      <c r="I3715" s="2">
        <v>1987</v>
      </c>
      <c r="J3715" s="2">
        <v>1989</v>
      </c>
      <c r="K3715" s="3">
        <v>43510</v>
      </c>
      <c r="L3715" s="2">
        <v>1</v>
      </c>
      <c r="M3715" s="2" t="s">
        <v>27</v>
      </c>
      <c r="N3715" s="2">
        <v>59</v>
      </c>
      <c r="O3715" s="2">
        <v>28.01</v>
      </c>
      <c r="P3715" s="2">
        <v>59.3</v>
      </c>
      <c r="Q3715" s="2">
        <v>83.91</v>
      </c>
      <c r="R3715" s="2">
        <v>185.42</v>
      </c>
      <c r="S3715" s="2">
        <v>185.42</v>
      </c>
      <c r="T3715" s="2">
        <v>24.41</v>
      </c>
      <c r="U3715" s="2">
        <v>87</v>
      </c>
      <c r="V3715" s="2" t="s">
        <v>28</v>
      </c>
      <c r="X3715" s="2" t="s">
        <v>4598</v>
      </c>
      <c r="Y3715" s="2" t="s">
        <v>4401</v>
      </c>
      <c r="Z3715" s="2" t="s">
        <v>4469</v>
      </c>
    </row>
    <row r="3716" spans="1:26" x14ac:dyDescent="0.25">
      <c r="A3716">
        <v>3715</v>
      </c>
      <c r="B3716" t="s">
        <v>3720</v>
      </c>
      <c r="C3716" s="1">
        <v>11199</v>
      </c>
      <c r="D3716" t="s">
        <v>23</v>
      </c>
      <c r="E3716" s="2" t="s">
        <v>1363</v>
      </c>
      <c r="F3716" s="2" t="s">
        <v>34</v>
      </c>
      <c r="G3716" s="2" t="s">
        <v>30</v>
      </c>
      <c r="H3716" s="3">
        <v>20029</v>
      </c>
      <c r="I3716" s="2">
        <v>1954</v>
      </c>
      <c r="J3716" s="2">
        <v>1955</v>
      </c>
      <c r="K3716" s="3">
        <v>33100</v>
      </c>
      <c r="L3716" s="2">
        <v>1</v>
      </c>
      <c r="M3716" s="2" t="s">
        <v>27</v>
      </c>
      <c r="N3716" s="2">
        <v>59</v>
      </c>
      <c r="O3716" s="2">
        <v>24.18</v>
      </c>
      <c r="P3716" s="2">
        <v>59.96</v>
      </c>
      <c r="Q3716" s="2">
        <v>81.650000000000006</v>
      </c>
      <c r="R3716" s="2">
        <v>185.42</v>
      </c>
      <c r="S3716" s="2">
        <v>185.42</v>
      </c>
      <c r="T3716" s="2">
        <v>23.75</v>
      </c>
      <c r="U3716" s="2">
        <v>3</v>
      </c>
      <c r="V3716" s="2" t="s">
        <v>28</v>
      </c>
      <c r="W3716" s="2" t="s">
        <v>4399</v>
      </c>
      <c r="X3716" s="2" t="s">
        <v>4603</v>
      </c>
      <c r="Y3716" s="2" t="s">
        <v>4401</v>
      </c>
      <c r="Z3716" s="2" t="s">
        <v>4469</v>
      </c>
    </row>
    <row r="3717" spans="1:26" x14ac:dyDescent="0.25">
      <c r="A3717">
        <v>3716</v>
      </c>
      <c r="B3717" t="s">
        <v>3721</v>
      </c>
      <c r="C3717" s="1">
        <v>13816</v>
      </c>
      <c r="D3717" t="s">
        <v>23</v>
      </c>
      <c r="E3717" s="2" t="s">
        <v>1363</v>
      </c>
      <c r="F3717" s="2" t="s">
        <v>34</v>
      </c>
      <c r="G3717" s="2" t="s">
        <v>43</v>
      </c>
      <c r="H3717" s="3">
        <v>22221</v>
      </c>
      <c r="I3717" s="2">
        <v>1960</v>
      </c>
      <c r="J3717" s="2">
        <v>1975</v>
      </c>
      <c r="K3717" s="3">
        <v>43677</v>
      </c>
      <c r="L3717" s="2">
        <v>0</v>
      </c>
      <c r="M3717" s="2" t="s">
        <v>28</v>
      </c>
      <c r="N3717" s="2">
        <v>81</v>
      </c>
      <c r="O3717" s="2">
        <v>23.01</v>
      </c>
      <c r="P3717" s="2">
        <v>81.75</v>
      </c>
      <c r="Q3717" s="2">
        <v>81.650000000000006</v>
      </c>
      <c r="R3717" s="2">
        <v>185.42</v>
      </c>
      <c r="S3717" s="2">
        <v>185.42</v>
      </c>
      <c r="T3717" s="2">
        <v>23.75</v>
      </c>
      <c r="U3717" s="2">
        <v>1077</v>
      </c>
      <c r="V3717" s="2" t="s">
        <v>27</v>
      </c>
      <c r="X3717" s="2"/>
      <c r="Y3717" s="2"/>
    </row>
    <row r="3718" spans="1:26" x14ac:dyDescent="0.25">
      <c r="A3718">
        <v>3717</v>
      </c>
      <c r="B3718" t="s">
        <v>3722</v>
      </c>
      <c r="C3718" s="1">
        <v>14517</v>
      </c>
      <c r="D3718" t="s">
        <v>23</v>
      </c>
      <c r="E3718" s="2" t="s">
        <v>1363</v>
      </c>
      <c r="F3718" s="2" t="s">
        <v>34</v>
      </c>
      <c r="G3718" s="2" t="s">
        <v>26</v>
      </c>
      <c r="H3718" s="3">
        <v>24777</v>
      </c>
      <c r="I3718" s="2">
        <v>1967</v>
      </c>
      <c r="J3718" s="2">
        <v>1974</v>
      </c>
      <c r="K3718" s="3">
        <v>43370</v>
      </c>
      <c r="L3718" s="2">
        <v>1</v>
      </c>
      <c r="M3718" s="2" t="s">
        <v>27</v>
      </c>
      <c r="N3718" s="2">
        <v>78</v>
      </c>
      <c r="O3718" s="2">
        <v>28.09</v>
      </c>
      <c r="P3718" s="2">
        <v>79</v>
      </c>
      <c r="Q3718" s="2">
        <v>81.650000000000006</v>
      </c>
      <c r="R3718" s="2">
        <v>185.42</v>
      </c>
      <c r="S3718" s="2">
        <v>185.42</v>
      </c>
      <c r="T3718" s="2">
        <v>23.75</v>
      </c>
      <c r="U3718" s="2">
        <v>541</v>
      </c>
      <c r="V3718" s="2" t="s">
        <v>28</v>
      </c>
      <c r="X3718" s="2" t="s">
        <v>4824</v>
      </c>
      <c r="Y3718" s="2" t="s">
        <v>4644</v>
      </c>
      <c r="Z3718" s="2" t="s">
        <v>4901</v>
      </c>
    </row>
    <row r="3719" spans="1:26" x14ac:dyDescent="0.25">
      <c r="A3719">
        <v>3718</v>
      </c>
      <c r="B3719" t="s">
        <v>3723</v>
      </c>
      <c r="C3719" s="1">
        <v>27716</v>
      </c>
      <c r="D3719" t="s">
        <v>23</v>
      </c>
      <c r="E3719" s="2" t="s">
        <v>1363</v>
      </c>
      <c r="F3719" s="2" t="s">
        <v>34</v>
      </c>
      <c r="G3719" s="2" t="s">
        <v>30</v>
      </c>
      <c r="H3719" s="3">
        <v>36100</v>
      </c>
      <c r="I3719" s="2">
        <v>1998</v>
      </c>
      <c r="J3719" s="2">
        <v>2011</v>
      </c>
      <c r="K3719" s="3">
        <v>43677</v>
      </c>
      <c r="L3719" s="2">
        <v>0</v>
      </c>
      <c r="M3719" s="2" t="s">
        <v>28</v>
      </c>
      <c r="N3719" s="2">
        <v>43</v>
      </c>
      <c r="O3719" s="2">
        <v>22.95</v>
      </c>
      <c r="P3719" s="2">
        <v>43.7</v>
      </c>
      <c r="Q3719" s="2">
        <v>86.18</v>
      </c>
      <c r="R3719" s="2">
        <v>185.42</v>
      </c>
      <c r="S3719" s="2">
        <v>185.42</v>
      </c>
      <c r="T3719" s="2">
        <v>25.07</v>
      </c>
      <c r="U3719" s="2">
        <v>788</v>
      </c>
      <c r="V3719" s="2" t="s">
        <v>28</v>
      </c>
      <c r="X3719" s="2"/>
      <c r="Y3719" s="2"/>
    </row>
    <row r="3720" spans="1:26" x14ac:dyDescent="0.25">
      <c r="A3720">
        <v>3719</v>
      </c>
      <c r="B3720" t="s">
        <v>3724</v>
      </c>
      <c r="C3720" s="1">
        <v>30304</v>
      </c>
      <c r="D3720" t="s">
        <v>23</v>
      </c>
      <c r="E3720" s="2" t="s">
        <v>1363</v>
      </c>
      <c r="F3720" s="2" t="s">
        <v>34</v>
      </c>
      <c r="G3720" s="2" t="s">
        <v>26</v>
      </c>
      <c r="H3720" s="3">
        <v>37926</v>
      </c>
      <c r="I3720" s="2">
        <v>2003</v>
      </c>
      <c r="J3720" s="2">
        <v>2016</v>
      </c>
      <c r="K3720" s="3">
        <v>43677</v>
      </c>
      <c r="L3720" s="2">
        <v>0</v>
      </c>
      <c r="M3720" s="2" t="s">
        <v>28</v>
      </c>
      <c r="N3720" s="2">
        <v>36</v>
      </c>
      <c r="O3720" s="2">
        <v>20.87</v>
      </c>
      <c r="P3720" s="2">
        <v>36.61</v>
      </c>
      <c r="Q3720" s="2">
        <v>89.81</v>
      </c>
      <c r="R3720" s="2">
        <v>185.42</v>
      </c>
      <c r="S3720" s="2">
        <v>185.42</v>
      </c>
      <c r="T3720" s="2">
        <v>26.12</v>
      </c>
      <c r="U3720" s="2">
        <v>764</v>
      </c>
      <c r="V3720" s="2" t="s">
        <v>28</v>
      </c>
      <c r="X3720" s="2"/>
      <c r="Y3720" s="2"/>
    </row>
    <row r="3721" spans="1:26" x14ac:dyDescent="0.25">
      <c r="A3721">
        <v>3720</v>
      </c>
      <c r="B3721" t="s">
        <v>3725</v>
      </c>
      <c r="C3721" s="1">
        <v>20891</v>
      </c>
      <c r="D3721" t="s">
        <v>23</v>
      </c>
      <c r="E3721" s="2" t="s">
        <v>1363</v>
      </c>
      <c r="F3721" s="2" t="s">
        <v>34</v>
      </c>
      <c r="G3721" s="2" t="s">
        <v>26</v>
      </c>
      <c r="H3721" s="3">
        <v>30256</v>
      </c>
      <c r="I3721" s="2">
        <v>1982</v>
      </c>
      <c r="J3721" s="2">
        <v>1983</v>
      </c>
      <c r="K3721" s="3">
        <v>43677</v>
      </c>
      <c r="L3721" s="2">
        <v>0</v>
      </c>
      <c r="M3721" s="2" t="s">
        <v>28</v>
      </c>
      <c r="N3721" s="2">
        <v>62</v>
      </c>
      <c r="O3721" s="2">
        <v>25.64</v>
      </c>
      <c r="P3721" s="2">
        <v>62.38</v>
      </c>
      <c r="Q3721" s="2">
        <v>79.38</v>
      </c>
      <c r="R3721" s="2">
        <v>185.42</v>
      </c>
      <c r="S3721" s="2">
        <v>185.42</v>
      </c>
      <c r="T3721" s="2">
        <v>23.09</v>
      </c>
      <c r="U3721" s="2">
        <v>44</v>
      </c>
      <c r="V3721" s="2" t="s">
        <v>28</v>
      </c>
      <c r="X3721" s="2"/>
      <c r="Y3721" s="2"/>
    </row>
    <row r="3722" spans="1:26" x14ac:dyDescent="0.25">
      <c r="A3722">
        <v>3721</v>
      </c>
      <c r="B3722" t="s">
        <v>3726</v>
      </c>
      <c r="C3722" s="1">
        <v>27489</v>
      </c>
      <c r="D3722" t="s">
        <v>23</v>
      </c>
      <c r="E3722" s="2" t="s">
        <v>1363</v>
      </c>
      <c r="F3722" s="2" t="s">
        <v>34</v>
      </c>
      <c r="G3722" s="2" t="s">
        <v>26</v>
      </c>
      <c r="H3722" s="3">
        <v>36100</v>
      </c>
      <c r="I3722" s="2">
        <v>1998</v>
      </c>
      <c r="J3722" s="2">
        <v>2007</v>
      </c>
      <c r="K3722" s="3">
        <v>43677</v>
      </c>
      <c r="L3722" s="2">
        <v>0</v>
      </c>
      <c r="M3722" s="2" t="s">
        <v>28</v>
      </c>
      <c r="N3722" s="2">
        <v>44</v>
      </c>
      <c r="O3722" s="2">
        <v>23.58</v>
      </c>
      <c r="P3722" s="2">
        <v>44.32</v>
      </c>
      <c r="Q3722" s="2">
        <v>91.17</v>
      </c>
      <c r="R3722" s="2">
        <v>185.42</v>
      </c>
      <c r="S3722" s="2">
        <v>185.42</v>
      </c>
      <c r="T3722" s="2">
        <v>26.52</v>
      </c>
      <c r="U3722" s="2">
        <v>325</v>
      </c>
      <c r="V3722" s="2" t="s">
        <v>28</v>
      </c>
      <c r="X3722" s="2"/>
      <c r="Y3722" s="2"/>
    </row>
    <row r="3723" spans="1:26" x14ac:dyDescent="0.25">
      <c r="A3723">
        <v>3722</v>
      </c>
      <c r="B3723" t="s">
        <v>3727</v>
      </c>
      <c r="C3723" s="1">
        <v>12081</v>
      </c>
      <c r="D3723" t="s">
        <v>23</v>
      </c>
      <c r="E3723" s="2" t="s">
        <v>1363</v>
      </c>
      <c r="F3723" s="2" t="s">
        <v>34</v>
      </c>
      <c r="G3723" s="2" t="s">
        <v>30</v>
      </c>
      <c r="H3723" s="3">
        <v>21855</v>
      </c>
      <c r="I3723" s="2">
        <v>1959</v>
      </c>
      <c r="J3723" s="2">
        <v>1960</v>
      </c>
      <c r="K3723" s="3">
        <v>43677</v>
      </c>
      <c r="L3723" s="2">
        <v>0</v>
      </c>
      <c r="M3723" s="2" t="s">
        <v>28</v>
      </c>
      <c r="N3723" s="2">
        <v>86</v>
      </c>
      <c r="O3723" s="2">
        <v>26.76</v>
      </c>
      <c r="P3723" s="2">
        <v>86.51</v>
      </c>
      <c r="Q3723" s="2">
        <v>72.569999999999993</v>
      </c>
      <c r="R3723" s="2">
        <v>185.42</v>
      </c>
      <c r="S3723" s="2">
        <v>185.42</v>
      </c>
      <c r="T3723" s="2">
        <v>21.11</v>
      </c>
      <c r="U3723" s="2">
        <v>9</v>
      </c>
      <c r="V3723" s="2" t="s">
        <v>28</v>
      </c>
      <c r="X3723" s="2"/>
      <c r="Y3723" s="2"/>
    </row>
    <row r="3724" spans="1:26" x14ac:dyDescent="0.25">
      <c r="A3724">
        <v>3723</v>
      </c>
      <c r="B3724" t="s">
        <v>3728</v>
      </c>
      <c r="C3724" s="1">
        <v>17581</v>
      </c>
      <c r="D3724" t="s">
        <v>23</v>
      </c>
      <c r="E3724" s="2" t="s">
        <v>1363</v>
      </c>
      <c r="F3724" s="2" t="s">
        <v>34</v>
      </c>
      <c r="G3724" s="2" t="s">
        <v>26</v>
      </c>
      <c r="H3724" s="3">
        <v>25873</v>
      </c>
      <c r="I3724" s="2">
        <v>1970</v>
      </c>
      <c r="J3724" s="2">
        <v>1971</v>
      </c>
      <c r="K3724" s="3">
        <v>43677</v>
      </c>
      <c r="L3724" s="2">
        <v>0</v>
      </c>
      <c r="M3724" s="2" t="s">
        <v>28</v>
      </c>
      <c r="N3724" s="2">
        <v>71</v>
      </c>
      <c r="O3724" s="2">
        <v>22.7</v>
      </c>
      <c r="P3724" s="2">
        <v>71.45</v>
      </c>
      <c r="Q3724" s="2">
        <v>74.39</v>
      </c>
      <c r="R3724" s="2">
        <v>185.42</v>
      </c>
      <c r="S3724" s="2">
        <v>185.42</v>
      </c>
      <c r="T3724" s="2">
        <v>21.64</v>
      </c>
      <c r="U3724" s="2">
        <v>3</v>
      </c>
      <c r="V3724" s="2" t="s">
        <v>28</v>
      </c>
      <c r="X3724" s="2"/>
      <c r="Y3724" s="2"/>
    </row>
    <row r="3725" spans="1:26" x14ac:dyDescent="0.25">
      <c r="A3725">
        <v>3724</v>
      </c>
      <c r="B3725" t="s">
        <v>1504</v>
      </c>
      <c r="C3725" s="1">
        <v>32816</v>
      </c>
      <c r="D3725" t="s">
        <v>23</v>
      </c>
      <c r="E3725" s="2" t="s">
        <v>1363</v>
      </c>
      <c r="F3725" s="2" t="s">
        <v>34</v>
      </c>
      <c r="G3725" s="2" t="s">
        <v>26</v>
      </c>
      <c r="H3725" s="3">
        <v>41347</v>
      </c>
      <c r="I3725" s="2">
        <v>2012</v>
      </c>
      <c r="J3725" s="2">
        <v>2013</v>
      </c>
      <c r="K3725" s="3">
        <v>43677</v>
      </c>
      <c r="L3725" s="2">
        <v>0</v>
      </c>
      <c r="M3725" s="2" t="s">
        <v>28</v>
      </c>
      <c r="N3725" s="2">
        <v>29</v>
      </c>
      <c r="O3725" s="2">
        <v>23.36</v>
      </c>
      <c r="P3725" s="2">
        <v>29.74</v>
      </c>
      <c r="Q3725" s="2">
        <v>95.25</v>
      </c>
      <c r="R3725" s="2">
        <v>185.42</v>
      </c>
      <c r="S3725" s="2">
        <v>185.42</v>
      </c>
      <c r="T3725" s="2">
        <v>27.71</v>
      </c>
      <c r="U3725" s="2">
        <v>3</v>
      </c>
      <c r="V3725" s="2" t="s">
        <v>28</v>
      </c>
      <c r="X3725" s="2"/>
      <c r="Y3725" s="2"/>
    </row>
    <row r="3726" spans="1:26" x14ac:dyDescent="0.25">
      <c r="A3726">
        <v>3725</v>
      </c>
      <c r="B3726" t="s">
        <v>3729</v>
      </c>
      <c r="C3726" s="1">
        <v>20051</v>
      </c>
      <c r="D3726" t="s">
        <v>23</v>
      </c>
      <c r="E3726" s="2" t="s">
        <v>1363</v>
      </c>
      <c r="F3726" s="2" t="s">
        <v>34</v>
      </c>
      <c r="G3726" s="2" t="s">
        <v>26</v>
      </c>
      <c r="H3726" s="3">
        <v>28065</v>
      </c>
      <c r="I3726" s="2">
        <v>1976</v>
      </c>
      <c r="J3726" s="2">
        <v>1982</v>
      </c>
      <c r="K3726" s="3">
        <v>43677</v>
      </c>
      <c r="L3726" s="2">
        <v>0</v>
      </c>
      <c r="M3726" s="2" t="s">
        <v>28</v>
      </c>
      <c r="N3726" s="2">
        <v>64</v>
      </c>
      <c r="O3726" s="2">
        <v>21.94</v>
      </c>
      <c r="P3726" s="2">
        <v>64.680000000000007</v>
      </c>
      <c r="Q3726" s="2">
        <v>72.569999999999993</v>
      </c>
      <c r="R3726" s="2">
        <v>185.42</v>
      </c>
      <c r="S3726" s="2">
        <v>185.42</v>
      </c>
      <c r="T3726" s="2">
        <v>21.11</v>
      </c>
      <c r="U3726" s="2">
        <v>343</v>
      </c>
      <c r="V3726" s="2" t="s">
        <v>28</v>
      </c>
      <c r="X3726" s="2"/>
      <c r="Y3726" s="2"/>
    </row>
    <row r="3727" spans="1:26" x14ac:dyDescent="0.25">
      <c r="A3727">
        <v>3726</v>
      </c>
      <c r="B3727" t="s">
        <v>3730</v>
      </c>
      <c r="C3727" s="1">
        <v>14404</v>
      </c>
      <c r="D3727" t="s">
        <v>23</v>
      </c>
      <c r="E3727" s="2" t="s">
        <v>20</v>
      </c>
      <c r="F3727" s="2" t="s">
        <v>34</v>
      </c>
      <c r="G3727" s="2" t="s">
        <v>30</v>
      </c>
      <c r="H3727" s="3">
        <v>22586</v>
      </c>
      <c r="I3727" s="2">
        <v>1961</v>
      </c>
      <c r="J3727" s="2">
        <v>1962</v>
      </c>
      <c r="K3727" s="3">
        <v>43677</v>
      </c>
      <c r="L3727" s="2">
        <v>0</v>
      </c>
      <c r="M3727" s="2" t="s">
        <v>28</v>
      </c>
      <c r="N3727" s="2">
        <v>80</v>
      </c>
      <c r="O3727" s="2">
        <v>22.4</v>
      </c>
      <c r="P3727" s="2">
        <v>80.150000000000006</v>
      </c>
      <c r="Q3727" s="2">
        <v>79.38</v>
      </c>
      <c r="R3727" s="2">
        <v>185.42</v>
      </c>
      <c r="S3727" s="2">
        <v>185.42</v>
      </c>
      <c r="T3727" s="2">
        <v>23.09</v>
      </c>
      <c r="U3727" s="2">
        <v>61</v>
      </c>
      <c r="V3727" s="2" t="s">
        <v>28</v>
      </c>
      <c r="X3727" s="2"/>
      <c r="Y3727" s="2"/>
    </row>
    <row r="3728" spans="1:26" x14ac:dyDescent="0.25">
      <c r="A3728">
        <v>3727</v>
      </c>
      <c r="B3728" t="s">
        <v>3731</v>
      </c>
      <c r="C3728" s="1">
        <v>17691</v>
      </c>
      <c r="D3728" t="s">
        <v>23</v>
      </c>
      <c r="E3728" s="2" t="s">
        <v>20</v>
      </c>
      <c r="F3728" s="2" t="s">
        <v>34</v>
      </c>
      <c r="G3728" s="2" t="s">
        <v>26</v>
      </c>
      <c r="H3728" s="3">
        <v>25873</v>
      </c>
      <c r="I3728" s="2">
        <v>1970</v>
      </c>
      <c r="J3728" s="2">
        <v>1971</v>
      </c>
      <c r="K3728" s="3">
        <v>43677</v>
      </c>
      <c r="L3728" s="2">
        <v>0</v>
      </c>
      <c r="M3728" s="2" t="s">
        <v>28</v>
      </c>
      <c r="N3728" s="2">
        <v>71</v>
      </c>
      <c r="O3728" s="2">
        <v>22.4</v>
      </c>
      <c r="P3728" s="2">
        <v>71.150000000000006</v>
      </c>
      <c r="Q3728" s="2">
        <v>77.11</v>
      </c>
      <c r="R3728" s="2">
        <v>185.42</v>
      </c>
      <c r="S3728" s="2">
        <v>185.42</v>
      </c>
      <c r="T3728" s="2">
        <v>22.43</v>
      </c>
      <c r="U3728" s="2">
        <v>53</v>
      </c>
      <c r="V3728" s="2" t="s">
        <v>28</v>
      </c>
      <c r="X3728" s="2"/>
      <c r="Y3728" s="2"/>
    </row>
    <row r="3729" spans="1:26" x14ac:dyDescent="0.25">
      <c r="A3729">
        <v>3728</v>
      </c>
      <c r="B3729" t="s">
        <v>3732</v>
      </c>
      <c r="C3729" s="1">
        <v>11205</v>
      </c>
      <c r="D3729" t="s">
        <v>23</v>
      </c>
      <c r="E3729" s="2" t="s">
        <v>1363</v>
      </c>
      <c r="F3729" s="2" t="s">
        <v>34</v>
      </c>
      <c r="G3729" s="2" t="s">
        <v>30</v>
      </c>
      <c r="H3729" s="3">
        <v>19664</v>
      </c>
      <c r="I3729" s="2">
        <v>1953</v>
      </c>
      <c r="J3729" s="2">
        <v>1954</v>
      </c>
      <c r="K3729" s="3">
        <v>40733</v>
      </c>
      <c r="L3729" s="2">
        <v>1</v>
      </c>
      <c r="M3729" s="2" t="s">
        <v>27</v>
      </c>
      <c r="N3729" s="2">
        <v>80</v>
      </c>
      <c r="O3729" s="2">
        <v>23.16</v>
      </c>
      <c r="P3729" s="2">
        <v>80.84</v>
      </c>
      <c r="Q3729" s="2">
        <v>83.01</v>
      </c>
      <c r="R3729" s="2">
        <v>182.88</v>
      </c>
      <c r="S3729" s="2">
        <v>182.88</v>
      </c>
      <c r="T3729" s="2">
        <v>24.82</v>
      </c>
      <c r="U3729" s="2">
        <v>28</v>
      </c>
      <c r="V3729" s="2" t="s">
        <v>28</v>
      </c>
      <c r="X3729" s="2" t="s">
        <v>4603</v>
      </c>
      <c r="Y3729" s="2" t="s">
        <v>4401</v>
      </c>
      <c r="Z3729" s="2" t="s">
        <v>4469</v>
      </c>
    </row>
    <row r="3730" spans="1:26" x14ac:dyDescent="0.25">
      <c r="A3730">
        <v>3729</v>
      </c>
      <c r="B3730" t="s">
        <v>3733</v>
      </c>
      <c r="C3730" s="1">
        <v>25850</v>
      </c>
      <c r="D3730" t="s">
        <v>23</v>
      </c>
      <c r="E3730" s="2" t="s">
        <v>1363</v>
      </c>
      <c r="F3730" s="2" t="s">
        <v>34</v>
      </c>
      <c r="G3730" s="2" t="s">
        <v>26</v>
      </c>
      <c r="H3730" s="3">
        <v>33543</v>
      </c>
      <c r="I3730" s="2">
        <v>1991</v>
      </c>
      <c r="J3730" s="2">
        <v>2005</v>
      </c>
      <c r="K3730" s="3">
        <v>43677</v>
      </c>
      <c r="L3730" s="2">
        <v>0</v>
      </c>
      <c r="M3730" s="2" t="s">
        <v>28</v>
      </c>
      <c r="N3730" s="2">
        <v>48</v>
      </c>
      <c r="O3730" s="2">
        <v>21.06</v>
      </c>
      <c r="P3730" s="2">
        <v>48.81</v>
      </c>
      <c r="Q3730" s="2">
        <v>76.2</v>
      </c>
      <c r="R3730" s="2">
        <v>182.88</v>
      </c>
      <c r="S3730" s="2">
        <v>182.88</v>
      </c>
      <c r="T3730" s="2">
        <v>22.78</v>
      </c>
      <c r="U3730" s="2">
        <v>858</v>
      </c>
      <c r="V3730" s="2" t="s">
        <v>27</v>
      </c>
      <c r="X3730" s="2"/>
      <c r="Y3730" s="2"/>
    </row>
    <row r="3731" spans="1:26" x14ac:dyDescent="0.25">
      <c r="A3731">
        <v>3730</v>
      </c>
      <c r="B3731" t="s">
        <v>3734</v>
      </c>
      <c r="C3731" s="1">
        <v>24791</v>
      </c>
      <c r="D3731" t="s">
        <v>23</v>
      </c>
      <c r="E3731" s="2" t="s">
        <v>1363</v>
      </c>
      <c r="F3731" s="2" t="s">
        <v>34</v>
      </c>
      <c r="G3731" s="2" t="s">
        <v>26</v>
      </c>
      <c r="H3731" s="3">
        <v>33543</v>
      </c>
      <c r="I3731" s="2">
        <v>1991</v>
      </c>
      <c r="J3731" s="2">
        <v>2002</v>
      </c>
      <c r="K3731" s="3">
        <v>43677</v>
      </c>
      <c r="L3731" s="2">
        <v>0</v>
      </c>
      <c r="M3731" s="2" t="s">
        <v>28</v>
      </c>
      <c r="N3731" s="2">
        <v>51</v>
      </c>
      <c r="O3731" s="2">
        <v>23.96</v>
      </c>
      <c r="P3731" s="2">
        <v>51.71</v>
      </c>
      <c r="Q3731" s="2">
        <v>79.83</v>
      </c>
      <c r="R3731" s="2">
        <v>182.88</v>
      </c>
      <c r="S3731" s="2">
        <v>182.88</v>
      </c>
      <c r="T3731" s="2">
        <v>23.87</v>
      </c>
      <c r="U3731" s="2">
        <v>757</v>
      </c>
      <c r="V3731" s="2" t="s">
        <v>27</v>
      </c>
      <c r="X3731" s="2"/>
      <c r="Y3731" s="2"/>
    </row>
    <row r="3732" spans="1:26" x14ac:dyDescent="0.25">
      <c r="A3732">
        <v>3731</v>
      </c>
      <c r="B3732" t="s">
        <v>3735</v>
      </c>
      <c r="C3732" s="1">
        <v>25011</v>
      </c>
      <c r="D3732" t="s">
        <v>23</v>
      </c>
      <c r="E3732" s="2" t="s">
        <v>1363</v>
      </c>
      <c r="F3732" s="2" t="s">
        <v>34</v>
      </c>
      <c r="G3732" s="2" t="s">
        <v>26</v>
      </c>
      <c r="H3732" s="3">
        <v>34639</v>
      </c>
      <c r="I3732" s="2">
        <v>1994</v>
      </c>
      <c r="J3732" s="2">
        <v>2008</v>
      </c>
      <c r="K3732" s="3">
        <v>43677</v>
      </c>
      <c r="L3732" s="2">
        <v>0</v>
      </c>
      <c r="M3732" s="2" t="s">
        <v>28</v>
      </c>
      <c r="N3732" s="2">
        <v>51</v>
      </c>
      <c r="O3732" s="2">
        <v>26.36</v>
      </c>
      <c r="P3732" s="2">
        <v>51.1</v>
      </c>
      <c r="Q3732" s="2">
        <v>77.11</v>
      </c>
      <c r="R3732" s="2">
        <v>182.88</v>
      </c>
      <c r="S3732" s="2">
        <v>182.88</v>
      </c>
      <c r="T3732" s="2">
        <v>23.06</v>
      </c>
      <c r="U3732" s="2">
        <v>840</v>
      </c>
      <c r="V3732" s="2" t="s">
        <v>28</v>
      </c>
      <c r="X3732" s="2"/>
      <c r="Y3732" s="2"/>
    </row>
    <row r="3733" spans="1:26" x14ac:dyDescent="0.25">
      <c r="A3733">
        <v>3732</v>
      </c>
      <c r="B3733" t="s">
        <v>3736</v>
      </c>
      <c r="C3733" s="1">
        <v>13461</v>
      </c>
      <c r="D3733" t="s">
        <v>23</v>
      </c>
      <c r="E3733" s="2" t="s">
        <v>1363</v>
      </c>
      <c r="F3733" s="2" t="s">
        <v>34</v>
      </c>
      <c r="G3733" s="2" t="s">
        <v>26</v>
      </c>
      <c r="H3733" s="3">
        <v>22221</v>
      </c>
      <c r="I3733" s="2">
        <v>1960</v>
      </c>
      <c r="J3733" s="2">
        <v>1971</v>
      </c>
      <c r="K3733" s="3">
        <v>43677</v>
      </c>
      <c r="L3733" s="2">
        <v>0</v>
      </c>
      <c r="M3733" s="2" t="s">
        <v>28</v>
      </c>
      <c r="N3733" s="2">
        <v>82</v>
      </c>
      <c r="O3733" s="2">
        <v>23.98</v>
      </c>
      <c r="P3733" s="2">
        <v>82.73</v>
      </c>
      <c r="Q3733" s="2">
        <v>79.38</v>
      </c>
      <c r="R3733" s="2">
        <v>182.88</v>
      </c>
      <c r="S3733" s="2">
        <v>182.88</v>
      </c>
      <c r="T3733" s="2">
        <v>23.73</v>
      </c>
      <c r="U3733" s="2">
        <v>711</v>
      </c>
      <c r="V3733" s="2" t="s">
        <v>28</v>
      </c>
      <c r="X3733" s="2"/>
      <c r="Y3733" s="2"/>
    </row>
    <row r="3734" spans="1:26" x14ac:dyDescent="0.25">
      <c r="A3734">
        <v>3733</v>
      </c>
      <c r="B3734" t="s">
        <v>3737</v>
      </c>
      <c r="C3734" s="1">
        <v>32091</v>
      </c>
      <c r="D3734" t="s">
        <v>85</v>
      </c>
      <c r="E3734" s="2" t="s">
        <v>1363</v>
      </c>
      <c r="F3734" s="2" t="s">
        <v>34</v>
      </c>
      <c r="G3734" s="2" t="s">
        <v>26</v>
      </c>
      <c r="H3734" s="3">
        <v>39753</v>
      </c>
      <c r="I3734" s="2">
        <v>2008</v>
      </c>
      <c r="J3734" s="2">
        <v>2020</v>
      </c>
      <c r="K3734" s="3">
        <v>43677</v>
      </c>
      <c r="L3734" s="2">
        <v>0</v>
      </c>
      <c r="M3734" s="2" t="s">
        <v>28</v>
      </c>
      <c r="N3734" s="2">
        <v>31</v>
      </c>
      <c r="O3734" s="2">
        <v>20.98</v>
      </c>
      <c r="P3734" s="2">
        <v>31.72</v>
      </c>
      <c r="Q3734" s="2">
        <v>83.01</v>
      </c>
      <c r="R3734" s="2">
        <v>182.88</v>
      </c>
      <c r="S3734" s="2">
        <v>182.88</v>
      </c>
      <c r="T3734" s="2">
        <v>24.82</v>
      </c>
      <c r="U3734" s="2">
        <v>497</v>
      </c>
      <c r="V3734" s="2" t="s">
        <v>28</v>
      </c>
      <c r="X3734" s="2"/>
      <c r="Y3734" s="2"/>
    </row>
    <row r="3735" spans="1:26" x14ac:dyDescent="0.25">
      <c r="A3735">
        <v>3734</v>
      </c>
      <c r="B3735" t="s">
        <v>3738</v>
      </c>
      <c r="C3735" s="1">
        <v>16315</v>
      </c>
      <c r="D3735" t="s">
        <v>23</v>
      </c>
      <c r="E3735" s="2" t="s">
        <v>1363</v>
      </c>
      <c r="F3735" s="2" t="s">
        <v>34</v>
      </c>
      <c r="G3735" s="2" t="s">
        <v>26</v>
      </c>
      <c r="H3735" s="3">
        <v>24412</v>
      </c>
      <c r="I3735" s="2">
        <v>1966</v>
      </c>
      <c r="J3735" s="2">
        <v>1967</v>
      </c>
      <c r="K3735" s="3">
        <v>43677</v>
      </c>
      <c r="L3735" s="2">
        <v>0</v>
      </c>
      <c r="M3735" s="2" t="s">
        <v>28</v>
      </c>
      <c r="N3735" s="2">
        <v>74</v>
      </c>
      <c r="O3735" s="2">
        <v>22.17</v>
      </c>
      <c r="P3735" s="2">
        <v>74.91</v>
      </c>
      <c r="Q3735" s="2">
        <v>77.11</v>
      </c>
      <c r="R3735" s="2">
        <v>182.88</v>
      </c>
      <c r="S3735" s="2">
        <v>182.88</v>
      </c>
      <c r="T3735" s="2">
        <v>23.06</v>
      </c>
      <c r="U3735" s="2">
        <v>4</v>
      </c>
      <c r="V3735" s="2" t="s">
        <v>28</v>
      </c>
      <c r="X3735" s="2"/>
      <c r="Y3735" s="2"/>
    </row>
    <row r="3736" spans="1:26" x14ac:dyDescent="0.25">
      <c r="A3736">
        <v>3735</v>
      </c>
      <c r="B3736" t="s">
        <v>3739</v>
      </c>
      <c r="C3736" s="1">
        <v>22029</v>
      </c>
      <c r="D3736" t="s">
        <v>23</v>
      </c>
      <c r="E3736" s="2" t="s">
        <v>1363</v>
      </c>
      <c r="F3736" s="2" t="s">
        <v>34</v>
      </c>
      <c r="G3736" s="2" t="s">
        <v>26</v>
      </c>
      <c r="H3736" s="3">
        <v>30256</v>
      </c>
      <c r="I3736" s="2">
        <v>1982</v>
      </c>
      <c r="J3736" s="2">
        <v>1994</v>
      </c>
      <c r="K3736" s="3">
        <v>43677</v>
      </c>
      <c r="L3736" s="2">
        <v>0</v>
      </c>
      <c r="M3736" s="2" t="s">
        <v>28</v>
      </c>
      <c r="N3736" s="2">
        <v>59</v>
      </c>
      <c r="O3736" s="2">
        <v>22.52</v>
      </c>
      <c r="P3736" s="2">
        <v>59.27</v>
      </c>
      <c r="Q3736" s="2">
        <v>83.91</v>
      </c>
      <c r="R3736" s="2">
        <v>182.88</v>
      </c>
      <c r="S3736" s="2">
        <v>182.88</v>
      </c>
      <c r="T3736" s="2">
        <v>25.09</v>
      </c>
      <c r="U3736" s="2">
        <v>665</v>
      </c>
      <c r="V3736" s="2" t="s">
        <v>28</v>
      </c>
      <c r="X3736" s="2"/>
      <c r="Y3736" s="2"/>
    </row>
    <row r="3737" spans="1:26" x14ac:dyDescent="0.25">
      <c r="A3737">
        <v>3736</v>
      </c>
      <c r="B3737" t="s">
        <v>3740</v>
      </c>
      <c r="C3737" s="1">
        <v>8449</v>
      </c>
      <c r="D3737" t="s">
        <v>23</v>
      </c>
      <c r="E3737" s="2" t="s">
        <v>1363</v>
      </c>
      <c r="F3737" s="2" t="s">
        <v>25</v>
      </c>
      <c r="G3737" s="2" t="s">
        <v>30</v>
      </c>
      <c r="H3737" s="3">
        <v>17107</v>
      </c>
      <c r="I3737" s="2">
        <v>1946</v>
      </c>
      <c r="J3737" s="2">
        <v>1947</v>
      </c>
      <c r="K3737" s="3">
        <v>32621</v>
      </c>
      <c r="L3737" s="2">
        <v>1</v>
      </c>
      <c r="M3737" s="2" t="s">
        <v>27</v>
      </c>
      <c r="N3737" s="2">
        <v>66</v>
      </c>
      <c r="O3737" s="2">
        <v>23.7</v>
      </c>
      <c r="P3737" s="2">
        <v>66.180000000000007</v>
      </c>
      <c r="Q3737" s="2">
        <v>81.650000000000006</v>
      </c>
      <c r="R3737" s="2">
        <v>182.88</v>
      </c>
      <c r="S3737" s="2">
        <v>182.88</v>
      </c>
      <c r="T3737" s="2">
        <v>24.41</v>
      </c>
      <c r="U3737" s="2">
        <v>4</v>
      </c>
      <c r="V3737" s="2" t="s">
        <v>28</v>
      </c>
      <c r="X3737" s="2" t="s">
        <v>4825</v>
      </c>
      <c r="Y3737" s="2" t="s">
        <v>4392</v>
      </c>
      <c r="Z3737" s="2" t="s">
        <v>4896</v>
      </c>
    </row>
    <row r="3738" spans="1:26" x14ac:dyDescent="0.25">
      <c r="A3738">
        <v>3737</v>
      </c>
      <c r="B3738" t="s">
        <v>3741</v>
      </c>
      <c r="C3738" s="1">
        <v>30859</v>
      </c>
      <c r="D3738" t="s">
        <v>85</v>
      </c>
      <c r="E3738" s="2" t="s">
        <v>20</v>
      </c>
      <c r="F3738" s="2" t="s">
        <v>25</v>
      </c>
      <c r="G3738" s="2" t="s">
        <v>30</v>
      </c>
      <c r="H3738" s="3">
        <v>39022</v>
      </c>
      <c r="I3738" s="2">
        <v>2006</v>
      </c>
      <c r="J3738" s="2">
        <v>2020</v>
      </c>
      <c r="K3738" s="3">
        <v>43677</v>
      </c>
      <c r="L3738" s="2">
        <v>0</v>
      </c>
      <c r="M3738" s="2" t="s">
        <v>28</v>
      </c>
      <c r="N3738" s="2">
        <v>35</v>
      </c>
      <c r="O3738" s="2">
        <v>22.35</v>
      </c>
      <c r="P3738" s="2">
        <v>35.090000000000003</v>
      </c>
      <c r="Q3738" s="2">
        <v>83.91</v>
      </c>
      <c r="R3738" s="2">
        <v>182.88</v>
      </c>
      <c r="S3738" s="2">
        <v>182.88</v>
      </c>
      <c r="T3738" s="2">
        <v>25.09</v>
      </c>
      <c r="U3738" s="2">
        <v>577</v>
      </c>
      <c r="V3738" s="2" t="s">
        <v>28</v>
      </c>
      <c r="X3738" s="2"/>
      <c r="Y3738" s="2"/>
    </row>
    <row r="3739" spans="1:26" x14ac:dyDescent="0.25">
      <c r="A3739">
        <v>3738</v>
      </c>
      <c r="B3739" t="s">
        <v>3742</v>
      </c>
      <c r="C3739" s="1">
        <v>32197</v>
      </c>
      <c r="D3739" t="s">
        <v>23</v>
      </c>
      <c r="E3739" s="2" t="s">
        <v>1363</v>
      </c>
      <c r="F3739" s="2" t="s">
        <v>25</v>
      </c>
      <c r="G3739" s="2" t="s">
        <v>26</v>
      </c>
      <c r="H3739" s="3">
        <v>40118</v>
      </c>
      <c r="I3739" s="2">
        <v>2009</v>
      </c>
      <c r="J3739" s="2">
        <v>2013</v>
      </c>
      <c r="K3739" s="3">
        <v>43677</v>
      </c>
      <c r="L3739" s="2">
        <v>0</v>
      </c>
      <c r="M3739" s="2" t="s">
        <v>28</v>
      </c>
      <c r="N3739" s="2">
        <v>31</v>
      </c>
      <c r="O3739" s="2">
        <v>21.69</v>
      </c>
      <c r="P3739" s="2">
        <v>31.43</v>
      </c>
      <c r="Q3739" s="2">
        <v>77.11</v>
      </c>
      <c r="R3739" s="2">
        <v>182.88</v>
      </c>
      <c r="S3739" s="2">
        <v>182.88</v>
      </c>
      <c r="T3739" s="2">
        <v>23.06</v>
      </c>
      <c r="U3739" s="2">
        <v>182</v>
      </c>
      <c r="V3739" s="2" t="s">
        <v>28</v>
      </c>
      <c r="X3739" s="2"/>
      <c r="Y3739" s="2"/>
    </row>
    <row r="3740" spans="1:26" x14ac:dyDescent="0.25">
      <c r="A3740">
        <v>3739</v>
      </c>
      <c r="B3740" t="s">
        <v>3743</v>
      </c>
      <c r="C3740" s="1">
        <v>11945</v>
      </c>
      <c r="D3740" t="s">
        <v>23</v>
      </c>
      <c r="E3740" s="2" t="s">
        <v>1363</v>
      </c>
      <c r="F3740" s="2" t="s">
        <v>34</v>
      </c>
      <c r="G3740" s="2" t="s">
        <v>30</v>
      </c>
      <c r="H3740" s="3">
        <v>21855</v>
      </c>
      <c r="I3740" s="2">
        <v>1959</v>
      </c>
      <c r="J3740" s="2">
        <v>1961</v>
      </c>
      <c r="K3740" s="3">
        <v>43677</v>
      </c>
      <c r="L3740" s="2">
        <v>0</v>
      </c>
      <c r="M3740" s="2" t="s">
        <v>28</v>
      </c>
      <c r="N3740" s="2">
        <v>86</v>
      </c>
      <c r="O3740" s="2">
        <v>27.13</v>
      </c>
      <c r="P3740" s="2">
        <v>86.88</v>
      </c>
      <c r="Q3740" s="2">
        <v>81.650000000000006</v>
      </c>
      <c r="R3740" s="2">
        <v>182.88</v>
      </c>
      <c r="S3740" s="2">
        <v>182.88</v>
      </c>
      <c r="T3740" s="2">
        <v>24.41</v>
      </c>
      <c r="U3740" s="2">
        <v>36</v>
      </c>
      <c r="V3740" s="2" t="s">
        <v>28</v>
      </c>
      <c r="X3740" s="2"/>
      <c r="Y3740" s="2"/>
    </row>
    <row r="3741" spans="1:26" x14ac:dyDescent="0.25">
      <c r="A3741">
        <v>3740</v>
      </c>
      <c r="B3741" t="s">
        <v>3744</v>
      </c>
      <c r="C3741" s="1">
        <v>25612</v>
      </c>
      <c r="D3741" t="s">
        <v>23</v>
      </c>
      <c r="E3741" s="2" t="s">
        <v>1363</v>
      </c>
      <c r="F3741" s="2" t="s">
        <v>34</v>
      </c>
      <c r="G3741" s="2" t="s">
        <v>26</v>
      </c>
      <c r="H3741" s="3">
        <v>34639</v>
      </c>
      <c r="I3741" s="2">
        <v>1994</v>
      </c>
      <c r="J3741" s="2">
        <v>1997</v>
      </c>
      <c r="K3741" s="3">
        <v>43677</v>
      </c>
      <c r="L3741" s="2">
        <v>0</v>
      </c>
      <c r="M3741" s="2" t="s">
        <v>28</v>
      </c>
      <c r="N3741" s="2">
        <v>49</v>
      </c>
      <c r="O3741" s="2">
        <v>24.71</v>
      </c>
      <c r="P3741" s="2">
        <v>49.46</v>
      </c>
      <c r="Q3741" s="2">
        <v>77.11</v>
      </c>
      <c r="R3741" s="2">
        <v>182.88</v>
      </c>
      <c r="S3741" s="2">
        <v>182.88</v>
      </c>
      <c r="T3741" s="2">
        <v>23.06</v>
      </c>
      <c r="U3741" s="2">
        <v>21</v>
      </c>
      <c r="V3741" s="2" t="s">
        <v>28</v>
      </c>
      <c r="X3741" s="2"/>
      <c r="Y3741" s="2"/>
    </row>
    <row r="3742" spans="1:26" x14ac:dyDescent="0.25">
      <c r="A3742">
        <v>3741</v>
      </c>
      <c r="B3742" t="s">
        <v>3745</v>
      </c>
      <c r="C3742" s="1">
        <v>25355</v>
      </c>
      <c r="D3742" t="s">
        <v>23</v>
      </c>
      <c r="E3742" s="2" t="s">
        <v>1363</v>
      </c>
      <c r="F3742" s="2" t="s">
        <v>34</v>
      </c>
      <c r="G3742" s="2" t="s">
        <v>26</v>
      </c>
      <c r="H3742" s="3">
        <v>33909</v>
      </c>
      <c r="I3742" s="2">
        <v>1992</v>
      </c>
      <c r="J3742" s="2">
        <v>1995</v>
      </c>
      <c r="K3742" s="3">
        <v>43677</v>
      </c>
      <c r="L3742" s="2">
        <v>0</v>
      </c>
      <c r="M3742" s="2" t="s">
        <v>28</v>
      </c>
      <c r="N3742" s="2">
        <v>50</v>
      </c>
      <c r="O3742" s="2">
        <v>23.42</v>
      </c>
      <c r="P3742" s="2">
        <v>50.16</v>
      </c>
      <c r="Q3742" s="2">
        <v>79.38</v>
      </c>
      <c r="R3742" s="2">
        <v>182.88</v>
      </c>
      <c r="S3742" s="2">
        <v>182.88</v>
      </c>
      <c r="T3742" s="2">
        <v>23.73</v>
      </c>
      <c r="U3742" s="2">
        <v>152</v>
      </c>
      <c r="V3742" s="2" t="s">
        <v>28</v>
      </c>
      <c r="X3742" s="2"/>
      <c r="Y3742" s="2"/>
    </row>
    <row r="3743" spans="1:26" x14ac:dyDescent="0.25">
      <c r="A3743">
        <v>3742</v>
      </c>
      <c r="B3743" t="s">
        <v>3746</v>
      </c>
      <c r="C3743" s="1">
        <v>24893</v>
      </c>
      <c r="D3743" t="s">
        <v>23</v>
      </c>
      <c r="E3743" s="2" t="s">
        <v>1363</v>
      </c>
      <c r="F3743" s="2" t="s">
        <v>34</v>
      </c>
      <c r="G3743" s="2" t="s">
        <v>26</v>
      </c>
      <c r="H3743" s="3">
        <v>34639</v>
      </c>
      <c r="I3743" s="2">
        <v>1994</v>
      </c>
      <c r="J3743" s="2">
        <v>1995</v>
      </c>
      <c r="K3743" s="3">
        <v>43677</v>
      </c>
      <c r="L3743" s="2">
        <v>0</v>
      </c>
      <c r="M3743" s="2" t="s">
        <v>28</v>
      </c>
      <c r="N3743" s="2">
        <v>51</v>
      </c>
      <c r="O3743" s="2">
        <v>26.68</v>
      </c>
      <c r="P3743" s="2">
        <v>51.43</v>
      </c>
      <c r="Q3743" s="2">
        <v>86.18</v>
      </c>
      <c r="R3743" s="2">
        <v>182.88</v>
      </c>
      <c r="S3743" s="2">
        <v>182.88</v>
      </c>
      <c r="T3743" s="2">
        <v>25.77</v>
      </c>
      <c r="U3743" s="2">
        <v>13</v>
      </c>
      <c r="V3743" s="2" t="s">
        <v>28</v>
      </c>
      <c r="X3743" s="2"/>
      <c r="Y3743" s="2"/>
    </row>
    <row r="3744" spans="1:26" x14ac:dyDescent="0.25">
      <c r="A3744">
        <v>3743</v>
      </c>
      <c r="B3744" t="s">
        <v>3747</v>
      </c>
      <c r="C3744" s="1">
        <v>30567</v>
      </c>
      <c r="D3744" t="s">
        <v>23</v>
      </c>
      <c r="E3744" s="2" t="s">
        <v>1363</v>
      </c>
      <c r="F3744" s="2" t="s">
        <v>34</v>
      </c>
      <c r="G3744" s="2" t="s">
        <v>26</v>
      </c>
      <c r="H3744" s="3">
        <v>39022</v>
      </c>
      <c r="I3744" s="2">
        <v>2006</v>
      </c>
      <c r="J3744" s="2">
        <v>2007</v>
      </c>
      <c r="K3744" s="3">
        <v>43677</v>
      </c>
      <c r="L3744" s="2">
        <v>0</v>
      </c>
      <c r="M3744" s="2" t="s">
        <v>28</v>
      </c>
      <c r="N3744" s="2">
        <v>35</v>
      </c>
      <c r="O3744" s="2">
        <v>23.15</v>
      </c>
      <c r="P3744" s="2">
        <v>35.89</v>
      </c>
      <c r="Q3744" s="2">
        <v>92.99</v>
      </c>
      <c r="R3744" s="2">
        <v>182.88</v>
      </c>
      <c r="S3744" s="2">
        <v>182.88</v>
      </c>
      <c r="T3744" s="2">
        <v>27.8</v>
      </c>
      <c r="U3744" s="2">
        <v>14</v>
      </c>
      <c r="V3744" s="2" t="s">
        <v>28</v>
      </c>
      <c r="X3744" s="2"/>
      <c r="Y3744" s="2"/>
    </row>
    <row r="3745" spans="1:26" x14ac:dyDescent="0.25">
      <c r="A3745">
        <v>3744</v>
      </c>
      <c r="B3745" t="s">
        <v>3748</v>
      </c>
      <c r="C3745" s="1">
        <v>24551</v>
      </c>
      <c r="D3745" t="s">
        <v>23</v>
      </c>
      <c r="E3745" s="2" t="s">
        <v>1363</v>
      </c>
      <c r="F3745" s="2" t="s">
        <v>34</v>
      </c>
      <c r="G3745" s="2" t="s">
        <v>26</v>
      </c>
      <c r="H3745" s="3">
        <v>32813</v>
      </c>
      <c r="I3745" s="2">
        <v>1989</v>
      </c>
      <c r="J3745" s="2">
        <v>2002</v>
      </c>
      <c r="K3745" s="3">
        <v>43677</v>
      </c>
      <c r="L3745" s="2">
        <v>0</v>
      </c>
      <c r="M3745" s="2" t="s">
        <v>28</v>
      </c>
      <c r="N3745" s="2">
        <v>52</v>
      </c>
      <c r="O3745" s="2">
        <v>22.62</v>
      </c>
      <c r="P3745" s="2">
        <v>52.36</v>
      </c>
      <c r="Q3745" s="2">
        <v>81.650000000000006</v>
      </c>
      <c r="R3745" s="2">
        <v>182.88</v>
      </c>
      <c r="S3745" s="2">
        <v>182.88</v>
      </c>
      <c r="T3745" s="2">
        <v>24.41</v>
      </c>
      <c r="U3745" s="2">
        <v>889</v>
      </c>
      <c r="V3745" s="2" t="s">
        <v>28</v>
      </c>
      <c r="X3745" s="2"/>
      <c r="Y3745" s="2"/>
    </row>
    <row r="3746" spans="1:26" x14ac:dyDescent="0.25">
      <c r="A3746">
        <v>3745</v>
      </c>
      <c r="B3746" t="s">
        <v>3749</v>
      </c>
      <c r="C3746" s="1">
        <v>8822</v>
      </c>
      <c r="D3746" t="s">
        <v>23</v>
      </c>
      <c r="E3746" s="2" t="s">
        <v>1363</v>
      </c>
      <c r="F3746" s="2" t="s">
        <v>34</v>
      </c>
      <c r="G3746" s="2" t="s">
        <v>30</v>
      </c>
      <c r="H3746" s="3">
        <v>18203</v>
      </c>
      <c r="I3746" s="2">
        <v>1949</v>
      </c>
      <c r="J3746" s="2">
        <v>1953</v>
      </c>
      <c r="K3746" s="3">
        <v>37963</v>
      </c>
      <c r="L3746" s="2">
        <v>1</v>
      </c>
      <c r="M3746" s="2" t="s">
        <v>27</v>
      </c>
      <c r="N3746" s="2">
        <v>79</v>
      </c>
      <c r="O3746" s="2">
        <v>25.68</v>
      </c>
      <c r="P3746" s="2">
        <v>79.78</v>
      </c>
      <c r="Q3746" s="2">
        <v>77.11</v>
      </c>
      <c r="R3746" s="2">
        <v>182.88</v>
      </c>
      <c r="S3746" s="2">
        <v>182.88</v>
      </c>
      <c r="T3746" s="2">
        <v>23.06</v>
      </c>
      <c r="U3746" s="2">
        <v>227</v>
      </c>
      <c r="V3746" s="2" t="s">
        <v>28</v>
      </c>
      <c r="W3746" s="2" t="s">
        <v>4395</v>
      </c>
      <c r="X3746" s="2" t="s">
        <v>4395</v>
      </c>
      <c r="Y3746" s="2" t="s">
        <v>4421</v>
      </c>
      <c r="Z3746" s="2" t="s">
        <v>4435</v>
      </c>
    </row>
    <row r="3747" spans="1:26" x14ac:dyDescent="0.25">
      <c r="A3747">
        <v>3746</v>
      </c>
      <c r="B3747" t="s">
        <v>3750</v>
      </c>
      <c r="C3747" s="1">
        <v>31061</v>
      </c>
      <c r="D3747" t="s">
        <v>23</v>
      </c>
      <c r="E3747" s="2" t="s">
        <v>1363</v>
      </c>
      <c r="F3747" s="2" t="s">
        <v>34</v>
      </c>
      <c r="G3747" s="2" t="s">
        <v>26</v>
      </c>
      <c r="H3747" s="3">
        <v>39387</v>
      </c>
      <c r="I3747" s="2">
        <v>2007</v>
      </c>
      <c r="J3747" s="2">
        <v>2018</v>
      </c>
      <c r="K3747" s="3">
        <v>43677</v>
      </c>
      <c r="L3747" s="2">
        <v>0</v>
      </c>
      <c r="M3747" s="2" t="s">
        <v>28</v>
      </c>
      <c r="N3747" s="2">
        <v>34</v>
      </c>
      <c r="O3747" s="2">
        <v>22.8</v>
      </c>
      <c r="P3747" s="2">
        <v>34.54</v>
      </c>
      <c r="Q3747" s="2">
        <v>73.03</v>
      </c>
      <c r="R3747" s="2">
        <v>182.88</v>
      </c>
      <c r="S3747" s="2">
        <v>182.88</v>
      </c>
      <c r="T3747" s="2">
        <v>21.84</v>
      </c>
      <c r="U3747" s="2">
        <v>466</v>
      </c>
      <c r="V3747" s="2" t="s">
        <v>28</v>
      </c>
      <c r="X3747" s="2"/>
      <c r="Y3747" s="2"/>
    </row>
    <row r="3748" spans="1:26" x14ac:dyDescent="0.25">
      <c r="A3748">
        <v>3747</v>
      </c>
      <c r="B3748" t="s">
        <v>3554</v>
      </c>
      <c r="C3748" s="1">
        <v>30911</v>
      </c>
      <c r="D3748" t="s">
        <v>23</v>
      </c>
      <c r="E3748" s="2" t="s">
        <v>1363</v>
      </c>
      <c r="F3748" s="2" t="s">
        <v>34</v>
      </c>
      <c r="G3748" s="2" t="s">
        <v>26</v>
      </c>
      <c r="H3748" s="3">
        <v>39022</v>
      </c>
      <c r="I3748" s="2">
        <v>2006</v>
      </c>
      <c r="J3748" s="2">
        <v>2009</v>
      </c>
      <c r="K3748" s="3">
        <v>43677</v>
      </c>
      <c r="L3748" s="2">
        <v>0</v>
      </c>
      <c r="M3748" s="2" t="s">
        <v>28</v>
      </c>
      <c r="N3748" s="2">
        <v>34</v>
      </c>
      <c r="O3748" s="2">
        <v>22.21</v>
      </c>
      <c r="P3748" s="2">
        <v>34.950000000000003</v>
      </c>
      <c r="Q3748" s="2">
        <v>83.91</v>
      </c>
      <c r="R3748" s="2">
        <v>182.88</v>
      </c>
      <c r="S3748" s="2">
        <v>182.88</v>
      </c>
      <c r="T3748" s="2">
        <v>25.09</v>
      </c>
      <c r="U3748" s="2">
        <v>68</v>
      </c>
      <c r="V3748" s="2" t="s">
        <v>28</v>
      </c>
      <c r="X3748" s="2"/>
      <c r="Y3748" s="2"/>
    </row>
    <row r="3749" spans="1:26" x14ac:dyDescent="0.25">
      <c r="A3749">
        <v>3748</v>
      </c>
      <c r="B3749" t="s">
        <v>3751</v>
      </c>
      <c r="C3749" s="1">
        <v>8676</v>
      </c>
      <c r="D3749" t="s">
        <v>23</v>
      </c>
      <c r="E3749" s="2" t="s">
        <v>1363</v>
      </c>
      <c r="F3749" s="2" t="s">
        <v>34</v>
      </c>
      <c r="G3749" s="2" t="s">
        <v>30</v>
      </c>
      <c r="H3749" s="3">
        <v>17107</v>
      </c>
      <c r="I3749" s="2">
        <v>1946</v>
      </c>
      <c r="J3749" s="2">
        <v>1947</v>
      </c>
      <c r="K3749" s="3">
        <v>29479</v>
      </c>
      <c r="L3749" s="2">
        <v>1</v>
      </c>
      <c r="M3749" s="2" t="s">
        <v>27</v>
      </c>
      <c r="N3749" s="2">
        <v>56</v>
      </c>
      <c r="O3749" s="2">
        <v>23.08</v>
      </c>
      <c r="P3749" s="2">
        <v>56.96</v>
      </c>
      <c r="Q3749" s="2">
        <v>70.31</v>
      </c>
      <c r="R3749" s="2">
        <v>182.88</v>
      </c>
      <c r="S3749" s="2">
        <v>182.88</v>
      </c>
      <c r="T3749" s="2">
        <v>21.02</v>
      </c>
      <c r="U3749" s="2">
        <v>54</v>
      </c>
      <c r="V3749" s="2" t="s">
        <v>28</v>
      </c>
      <c r="W3749" s="2" t="s">
        <v>4399</v>
      </c>
      <c r="X3749" s="2" t="s">
        <v>4603</v>
      </c>
      <c r="Y3749" s="2" t="s">
        <v>4401</v>
      </c>
      <c r="Z3749" s="2" t="s">
        <v>4469</v>
      </c>
    </row>
    <row r="3750" spans="1:26" x14ac:dyDescent="0.25">
      <c r="A3750">
        <v>3749</v>
      </c>
      <c r="B3750" t="s">
        <v>3752</v>
      </c>
      <c r="C3750" s="1">
        <v>11152</v>
      </c>
      <c r="D3750" t="s">
        <v>23</v>
      </c>
      <c r="E3750" s="2" t="s">
        <v>1363</v>
      </c>
      <c r="F3750" s="2" t="s">
        <v>34</v>
      </c>
      <c r="G3750" s="2" t="s">
        <v>30</v>
      </c>
      <c r="H3750" s="3">
        <v>19299</v>
      </c>
      <c r="I3750" s="2">
        <v>1952</v>
      </c>
      <c r="J3750" s="2">
        <v>1953</v>
      </c>
      <c r="K3750" s="3">
        <v>43677</v>
      </c>
      <c r="L3750" s="2">
        <v>0</v>
      </c>
      <c r="M3750" s="2" t="s">
        <v>28</v>
      </c>
      <c r="N3750" s="2">
        <v>89</v>
      </c>
      <c r="O3750" s="2">
        <v>22.31</v>
      </c>
      <c r="P3750" s="2">
        <v>89.05</v>
      </c>
      <c r="Q3750" s="2">
        <v>77.11</v>
      </c>
      <c r="R3750" s="2">
        <v>182.88</v>
      </c>
      <c r="S3750" s="2">
        <v>182.88</v>
      </c>
      <c r="T3750" s="2">
        <v>23.06</v>
      </c>
      <c r="U3750" s="2">
        <v>26</v>
      </c>
      <c r="V3750" s="2" t="s">
        <v>28</v>
      </c>
      <c r="X3750" s="2"/>
      <c r="Y3750" s="2"/>
    </row>
    <row r="3751" spans="1:26" x14ac:dyDescent="0.25">
      <c r="A3751">
        <v>3750</v>
      </c>
      <c r="B3751" t="s">
        <v>3753</v>
      </c>
      <c r="C3751" s="1">
        <v>30320</v>
      </c>
      <c r="D3751" t="s">
        <v>23</v>
      </c>
      <c r="E3751" s="2" t="s">
        <v>1363</v>
      </c>
      <c r="F3751" s="2" t="s">
        <v>34</v>
      </c>
      <c r="G3751" s="2" t="s">
        <v>26</v>
      </c>
      <c r="H3751" s="3">
        <v>38657</v>
      </c>
      <c r="I3751" s="2">
        <v>2005</v>
      </c>
      <c r="J3751" s="2">
        <v>2015</v>
      </c>
      <c r="K3751" s="3">
        <v>43677</v>
      </c>
      <c r="L3751" s="2">
        <v>0</v>
      </c>
      <c r="M3751" s="2" t="s">
        <v>28</v>
      </c>
      <c r="N3751" s="2">
        <v>36</v>
      </c>
      <c r="O3751" s="2">
        <v>22.83</v>
      </c>
      <c r="P3751" s="2">
        <v>36.57</v>
      </c>
      <c r="Q3751" s="2">
        <v>83.91</v>
      </c>
      <c r="R3751" s="2">
        <v>182.88</v>
      </c>
      <c r="S3751" s="2">
        <v>182.88</v>
      </c>
      <c r="T3751" s="2">
        <v>25.09</v>
      </c>
      <c r="U3751" s="2">
        <v>353</v>
      </c>
      <c r="V3751" s="2" t="s">
        <v>28</v>
      </c>
      <c r="X3751" s="2"/>
      <c r="Y3751" s="2"/>
    </row>
    <row r="3752" spans="1:26" x14ac:dyDescent="0.25">
      <c r="A3752">
        <v>3751</v>
      </c>
      <c r="B3752" t="s">
        <v>3754</v>
      </c>
      <c r="C3752" s="1">
        <v>17375</v>
      </c>
      <c r="D3752" t="s">
        <v>23</v>
      </c>
      <c r="E3752" s="2" t="s">
        <v>1363</v>
      </c>
      <c r="F3752" s="2" t="s">
        <v>34</v>
      </c>
      <c r="G3752" s="2" t="s">
        <v>26</v>
      </c>
      <c r="H3752" s="3">
        <v>28065</v>
      </c>
      <c r="I3752" s="2">
        <v>1976</v>
      </c>
      <c r="J3752" s="2">
        <v>1981</v>
      </c>
      <c r="K3752" s="3">
        <v>43677</v>
      </c>
      <c r="L3752" s="2">
        <v>0</v>
      </c>
      <c r="M3752" s="2" t="s">
        <v>28</v>
      </c>
      <c r="N3752" s="2">
        <v>72</v>
      </c>
      <c r="O3752" s="2">
        <v>29.27</v>
      </c>
      <c r="P3752" s="2">
        <v>72.010000000000005</v>
      </c>
      <c r="Q3752" s="2">
        <v>74.84</v>
      </c>
      <c r="R3752" s="2">
        <v>182.88</v>
      </c>
      <c r="S3752" s="2">
        <v>182.88</v>
      </c>
      <c r="T3752" s="2">
        <v>22.38</v>
      </c>
      <c r="U3752" s="2">
        <v>222</v>
      </c>
      <c r="V3752" s="2" t="s">
        <v>28</v>
      </c>
      <c r="X3752" s="2"/>
      <c r="Y3752" s="2"/>
    </row>
    <row r="3753" spans="1:26" x14ac:dyDescent="0.25">
      <c r="A3753">
        <v>3752</v>
      </c>
      <c r="B3753" t="s">
        <v>3755</v>
      </c>
      <c r="C3753" s="1">
        <v>33379</v>
      </c>
      <c r="D3753" t="s">
        <v>23</v>
      </c>
      <c r="E3753" s="2" t="s">
        <v>1363</v>
      </c>
      <c r="F3753" s="2" t="s">
        <v>34</v>
      </c>
      <c r="G3753" s="2" t="s">
        <v>26</v>
      </c>
      <c r="H3753" s="3">
        <v>41579</v>
      </c>
      <c r="I3753" s="2">
        <v>2013</v>
      </c>
      <c r="J3753" s="2">
        <v>2019</v>
      </c>
      <c r="K3753" s="3">
        <v>43677</v>
      </c>
      <c r="L3753" s="2">
        <v>0</v>
      </c>
      <c r="M3753" s="2" t="s">
        <v>28</v>
      </c>
      <c r="N3753" s="2">
        <v>28</v>
      </c>
      <c r="O3753" s="2">
        <v>22.45</v>
      </c>
      <c r="P3753" s="2">
        <v>28.19</v>
      </c>
      <c r="Q3753" s="2">
        <v>91.17</v>
      </c>
      <c r="R3753" s="2">
        <v>182.88</v>
      </c>
      <c r="S3753" s="2">
        <v>182.88</v>
      </c>
      <c r="T3753" s="2">
        <v>27.26</v>
      </c>
      <c r="U3753" s="2">
        <v>61</v>
      </c>
      <c r="V3753" s="2" t="s">
        <v>28</v>
      </c>
      <c r="X3753" s="2"/>
      <c r="Y3753" s="2"/>
    </row>
    <row r="3754" spans="1:26" x14ac:dyDescent="0.25">
      <c r="A3754">
        <v>3753</v>
      </c>
      <c r="B3754" t="s">
        <v>3756</v>
      </c>
      <c r="C3754" s="1">
        <v>7021</v>
      </c>
      <c r="D3754" t="s">
        <v>23</v>
      </c>
      <c r="E3754" s="2" t="s">
        <v>772</v>
      </c>
      <c r="F3754" s="2" t="s">
        <v>34</v>
      </c>
      <c r="G3754" s="2" t="s">
        <v>30</v>
      </c>
      <c r="H3754" s="3">
        <v>17107</v>
      </c>
      <c r="I3754" s="2">
        <v>1946</v>
      </c>
      <c r="J3754" s="2">
        <v>1951</v>
      </c>
      <c r="K3754" s="3">
        <v>38276</v>
      </c>
      <c r="L3754" s="2">
        <v>1</v>
      </c>
      <c r="M3754" s="2" t="s">
        <v>27</v>
      </c>
      <c r="N3754" s="2">
        <v>85</v>
      </c>
      <c r="O3754" s="2">
        <v>27.61</v>
      </c>
      <c r="P3754" s="2">
        <v>85.57</v>
      </c>
      <c r="Q3754" s="2">
        <v>77.11</v>
      </c>
      <c r="R3754" s="2">
        <v>182.88</v>
      </c>
      <c r="S3754" s="2">
        <v>182.88</v>
      </c>
      <c r="T3754" s="2">
        <v>23.06</v>
      </c>
      <c r="U3754" s="2">
        <v>180</v>
      </c>
      <c r="V3754" s="2" t="s">
        <v>28</v>
      </c>
      <c r="W3754" s="2" t="s">
        <v>4399</v>
      </c>
      <c r="X3754" s="2" t="s">
        <v>4603</v>
      </c>
      <c r="Y3754" s="2" t="s">
        <v>4401</v>
      </c>
      <c r="Z3754" s="2" t="s">
        <v>4469</v>
      </c>
    </row>
    <row r="3755" spans="1:26" x14ac:dyDescent="0.25">
      <c r="A3755">
        <v>3754</v>
      </c>
      <c r="B3755" t="s">
        <v>3757</v>
      </c>
      <c r="C3755" s="1">
        <v>29535</v>
      </c>
      <c r="D3755" t="s">
        <v>23</v>
      </c>
      <c r="E3755" s="2" t="s">
        <v>1363</v>
      </c>
      <c r="F3755" s="2" t="s">
        <v>34</v>
      </c>
      <c r="G3755" s="2" t="s">
        <v>26</v>
      </c>
      <c r="H3755" s="3">
        <v>38292</v>
      </c>
      <c r="I3755" s="2">
        <v>2004</v>
      </c>
      <c r="J3755" s="2">
        <v>2005</v>
      </c>
      <c r="K3755" s="3">
        <v>43677</v>
      </c>
      <c r="L3755" s="2">
        <v>0</v>
      </c>
      <c r="M3755" s="2" t="s">
        <v>28</v>
      </c>
      <c r="N3755" s="2">
        <v>38</v>
      </c>
      <c r="O3755" s="2">
        <v>23.98</v>
      </c>
      <c r="P3755" s="2">
        <v>38.72</v>
      </c>
      <c r="Q3755" s="2">
        <v>81.650000000000006</v>
      </c>
      <c r="R3755" s="2">
        <v>182.88</v>
      </c>
      <c r="S3755" s="2">
        <v>182.88</v>
      </c>
      <c r="T3755" s="2">
        <v>24.41</v>
      </c>
      <c r="U3755" s="2">
        <v>36</v>
      </c>
      <c r="V3755" s="2" t="s">
        <v>28</v>
      </c>
      <c r="X3755" s="2"/>
      <c r="Y3755" s="2"/>
    </row>
    <row r="3756" spans="1:26" x14ac:dyDescent="0.25">
      <c r="A3756">
        <v>3755</v>
      </c>
      <c r="B3756" t="s">
        <v>3758</v>
      </c>
      <c r="C3756" s="1">
        <v>33277</v>
      </c>
      <c r="D3756" t="s">
        <v>23</v>
      </c>
      <c r="E3756" s="2" t="s">
        <v>1363</v>
      </c>
      <c r="F3756" s="2" t="s">
        <v>34</v>
      </c>
      <c r="G3756" s="2" t="s">
        <v>26</v>
      </c>
      <c r="H3756" s="3">
        <v>41944</v>
      </c>
      <c r="I3756" s="2">
        <v>2014</v>
      </c>
      <c r="J3756" s="2">
        <v>2015</v>
      </c>
      <c r="K3756" s="3">
        <v>43677</v>
      </c>
      <c r="L3756" s="2">
        <v>0</v>
      </c>
      <c r="M3756" s="2" t="s">
        <v>28</v>
      </c>
      <c r="N3756" s="2">
        <v>28</v>
      </c>
      <c r="O3756" s="2">
        <v>23.73</v>
      </c>
      <c r="P3756" s="2">
        <v>28.47</v>
      </c>
      <c r="Q3756" s="2">
        <v>83.91</v>
      </c>
      <c r="R3756" s="2">
        <v>182.88</v>
      </c>
      <c r="S3756" s="2">
        <v>182.88</v>
      </c>
      <c r="T3756" s="2">
        <v>25.09</v>
      </c>
      <c r="U3756" s="2">
        <v>8</v>
      </c>
      <c r="V3756" s="2" t="s">
        <v>28</v>
      </c>
      <c r="X3756" s="2"/>
      <c r="Y3756" s="2"/>
    </row>
    <row r="3757" spans="1:26" x14ac:dyDescent="0.25">
      <c r="A3757">
        <v>3756</v>
      </c>
      <c r="B3757" t="s">
        <v>3759</v>
      </c>
      <c r="C3757" s="1">
        <v>32012</v>
      </c>
      <c r="D3757" t="s">
        <v>23</v>
      </c>
      <c r="E3757" s="2" t="s">
        <v>1363</v>
      </c>
      <c r="F3757" s="2" t="s">
        <v>34</v>
      </c>
      <c r="G3757" s="2" t="s">
        <v>26</v>
      </c>
      <c r="H3757" s="3">
        <v>40118</v>
      </c>
      <c r="I3757" s="2">
        <v>2009</v>
      </c>
      <c r="J3757" s="2">
        <v>2019</v>
      </c>
      <c r="K3757" s="3">
        <v>43677</v>
      </c>
      <c r="L3757" s="2">
        <v>0</v>
      </c>
      <c r="M3757" s="2" t="s">
        <v>28</v>
      </c>
      <c r="N3757" s="2">
        <v>31</v>
      </c>
      <c r="O3757" s="2">
        <v>22.19</v>
      </c>
      <c r="P3757" s="2">
        <v>31.94</v>
      </c>
      <c r="Q3757" s="2">
        <v>79.38</v>
      </c>
      <c r="R3757" s="2">
        <v>182.88</v>
      </c>
      <c r="S3757" s="2">
        <v>182.88</v>
      </c>
      <c r="T3757" s="2">
        <v>23.73</v>
      </c>
      <c r="U3757" s="2">
        <v>421</v>
      </c>
      <c r="V3757" s="2" t="s">
        <v>28</v>
      </c>
      <c r="X3757" s="2"/>
      <c r="Y3757" s="2"/>
    </row>
    <row r="3758" spans="1:26" x14ac:dyDescent="0.25">
      <c r="A3758">
        <v>3757</v>
      </c>
      <c r="B3758" t="s">
        <v>3760</v>
      </c>
      <c r="C3758" s="1">
        <v>27576</v>
      </c>
      <c r="D3758" t="s">
        <v>23</v>
      </c>
      <c r="E3758" s="2" t="s">
        <v>1363</v>
      </c>
      <c r="F3758" s="2" t="s">
        <v>34</v>
      </c>
      <c r="G3758" s="2" t="s">
        <v>26</v>
      </c>
      <c r="H3758" s="3">
        <v>36831</v>
      </c>
      <c r="I3758" s="2">
        <v>2000</v>
      </c>
      <c r="J3758" s="2">
        <v>2001</v>
      </c>
      <c r="K3758" s="3">
        <v>43677</v>
      </c>
      <c r="L3758" s="2">
        <v>0</v>
      </c>
      <c r="M3758" s="2" t="s">
        <v>28</v>
      </c>
      <c r="N3758" s="2">
        <v>44</v>
      </c>
      <c r="O3758" s="2">
        <v>25.34</v>
      </c>
      <c r="P3758" s="2">
        <v>44.08</v>
      </c>
      <c r="Q3758" s="2">
        <v>79.38</v>
      </c>
      <c r="R3758" s="2">
        <v>182.88</v>
      </c>
      <c r="S3758" s="2">
        <v>182.88</v>
      </c>
      <c r="T3758" s="2">
        <v>23.73</v>
      </c>
      <c r="U3758" s="2">
        <v>13</v>
      </c>
      <c r="V3758" s="2" t="s">
        <v>28</v>
      </c>
      <c r="X3758" s="2"/>
      <c r="Y3758" s="2"/>
    </row>
    <row r="3759" spans="1:26" x14ac:dyDescent="0.25">
      <c r="A3759">
        <v>3758</v>
      </c>
      <c r="B3759" t="s">
        <v>3761</v>
      </c>
      <c r="C3759" s="1">
        <v>24925</v>
      </c>
      <c r="D3759" t="s">
        <v>23</v>
      </c>
      <c r="E3759" s="2" t="s">
        <v>1363</v>
      </c>
      <c r="F3759" s="2" t="s">
        <v>34</v>
      </c>
      <c r="G3759" s="2" t="s">
        <v>30</v>
      </c>
      <c r="H3759" s="3">
        <v>33543</v>
      </c>
      <c r="I3759" s="2">
        <v>1991</v>
      </c>
      <c r="J3759" s="2">
        <v>1994</v>
      </c>
      <c r="K3759" s="3">
        <v>43677</v>
      </c>
      <c r="L3759" s="2">
        <v>0</v>
      </c>
      <c r="M3759" s="2" t="s">
        <v>28</v>
      </c>
      <c r="N3759" s="2">
        <v>51</v>
      </c>
      <c r="O3759" s="2">
        <v>23.59</v>
      </c>
      <c r="P3759" s="2">
        <v>51.34</v>
      </c>
      <c r="Q3759" s="2">
        <v>83.91</v>
      </c>
      <c r="R3759" s="2">
        <v>182.88</v>
      </c>
      <c r="S3759" s="2">
        <v>182.88</v>
      </c>
      <c r="T3759" s="2">
        <v>25.09</v>
      </c>
      <c r="U3759" s="2">
        <v>112</v>
      </c>
      <c r="V3759" s="2" t="s">
        <v>28</v>
      </c>
      <c r="X3759" s="2"/>
      <c r="Y3759" s="2"/>
    </row>
    <row r="3760" spans="1:26" x14ac:dyDescent="0.25">
      <c r="A3760">
        <v>3759</v>
      </c>
      <c r="B3760" t="s">
        <v>3762</v>
      </c>
      <c r="C3760" s="1">
        <v>10228</v>
      </c>
      <c r="D3760" t="s">
        <v>23</v>
      </c>
      <c r="E3760" s="2" t="s">
        <v>1363</v>
      </c>
      <c r="F3760" s="2" t="s">
        <v>34</v>
      </c>
      <c r="G3760" s="2" t="s">
        <v>30</v>
      </c>
      <c r="H3760" s="3">
        <v>18203</v>
      </c>
      <c r="I3760" s="2">
        <v>1949</v>
      </c>
      <c r="J3760" s="2">
        <v>1953</v>
      </c>
      <c r="K3760" s="3">
        <v>39118</v>
      </c>
      <c r="L3760" s="2">
        <v>1</v>
      </c>
      <c r="M3760" s="2" t="s">
        <v>27</v>
      </c>
      <c r="N3760" s="2">
        <v>79</v>
      </c>
      <c r="O3760" s="2">
        <v>21.83</v>
      </c>
      <c r="P3760" s="2">
        <v>79.099999999999994</v>
      </c>
      <c r="Q3760" s="2">
        <v>81.650000000000006</v>
      </c>
      <c r="R3760" s="2">
        <v>182.88</v>
      </c>
      <c r="S3760" s="2">
        <v>182.88</v>
      </c>
      <c r="T3760" s="2">
        <v>24.41</v>
      </c>
      <c r="U3760" s="2">
        <v>102</v>
      </c>
      <c r="V3760" s="2" t="s">
        <v>28</v>
      </c>
      <c r="W3760" s="2" t="s">
        <v>4399</v>
      </c>
      <c r="X3760" s="2" t="s">
        <v>4603</v>
      </c>
      <c r="Y3760" s="2" t="s">
        <v>4401</v>
      </c>
      <c r="Z3760" s="2" t="s">
        <v>4469</v>
      </c>
    </row>
    <row r="3761" spans="1:26" x14ac:dyDescent="0.25">
      <c r="A3761">
        <v>3760</v>
      </c>
      <c r="B3761" t="s">
        <v>3763</v>
      </c>
      <c r="C3761" s="1">
        <v>29054</v>
      </c>
      <c r="D3761" t="s">
        <v>23</v>
      </c>
      <c r="E3761" s="2" t="s">
        <v>1363</v>
      </c>
      <c r="F3761" s="2" t="s">
        <v>34</v>
      </c>
      <c r="G3761" s="2" t="s">
        <v>30</v>
      </c>
      <c r="H3761" s="3">
        <v>37196</v>
      </c>
      <c r="I3761" s="2">
        <v>2001</v>
      </c>
      <c r="J3761" s="2">
        <v>2002</v>
      </c>
      <c r="K3761" s="3">
        <v>43677</v>
      </c>
      <c r="L3761" s="2">
        <v>0</v>
      </c>
      <c r="M3761" s="2" t="s">
        <v>28</v>
      </c>
      <c r="N3761" s="2">
        <v>40</v>
      </c>
      <c r="O3761" s="2">
        <v>22.29</v>
      </c>
      <c r="P3761" s="2">
        <v>40.04</v>
      </c>
      <c r="Q3761" s="2">
        <v>83.91</v>
      </c>
      <c r="R3761" s="2">
        <v>182.88</v>
      </c>
      <c r="S3761" s="2">
        <v>182.88</v>
      </c>
      <c r="T3761" s="2">
        <v>25.09</v>
      </c>
      <c r="U3761" s="2">
        <v>21</v>
      </c>
      <c r="V3761" s="2" t="s">
        <v>28</v>
      </c>
      <c r="X3761" s="2"/>
      <c r="Y3761" s="2"/>
    </row>
    <row r="3762" spans="1:26" x14ac:dyDescent="0.25">
      <c r="A3762">
        <v>3761</v>
      </c>
      <c r="B3762" t="s">
        <v>3764</v>
      </c>
      <c r="C3762" s="1">
        <v>7153</v>
      </c>
      <c r="D3762" t="s">
        <v>23</v>
      </c>
      <c r="E3762" s="2" t="s">
        <v>169</v>
      </c>
      <c r="F3762" s="2" t="s">
        <v>34</v>
      </c>
      <c r="G3762" s="2" t="s">
        <v>30</v>
      </c>
      <c r="H3762" s="3">
        <v>17107</v>
      </c>
      <c r="I3762" s="2">
        <v>1946</v>
      </c>
      <c r="J3762" s="2">
        <v>1947</v>
      </c>
      <c r="K3762" s="3">
        <v>37953</v>
      </c>
      <c r="L3762" s="2">
        <v>1</v>
      </c>
      <c r="M3762" s="2" t="s">
        <v>27</v>
      </c>
      <c r="N3762" s="2">
        <v>84</v>
      </c>
      <c r="O3762" s="2">
        <v>27.25</v>
      </c>
      <c r="P3762" s="2">
        <v>84.33</v>
      </c>
      <c r="Q3762" s="2">
        <v>89.81</v>
      </c>
      <c r="R3762" s="2">
        <v>182.88</v>
      </c>
      <c r="S3762" s="2">
        <v>182.88</v>
      </c>
      <c r="T3762" s="2">
        <v>26.85</v>
      </c>
      <c r="U3762" s="2">
        <v>12</v>
      </c>
      <c r="V3762" s="2" t="s">
        <v>28</v>
      </c>
      <c r="X3762" s="2" t="s">
        <v>4603</v>
      </c>
      <c r="Y3762" s="2" t="s">
        <v>4401</v>
      </c>
      <c r="Z3762" s="2" t="s">
        <v>4469</v>
      </c>
    </row>
    <row r="3763" spans="1:26" x14ac:dyDescent="0.25">
      <c r="A3763">
        <v>3762</v>
      </c>
      <c r="B3763" t="s">
        <v>3765</v>
      </c>
      <c r="C3763" s="1">
        <v>9394</v>
      </c>
      <c r="D3763" t="s">
        <v>23</v>
      </c>
      <c r="E3763" s="2" t="s">
        <v>1363</v>
      </c>
      <c r="F3763" s="2" t="s">
        <v>34</v>
      </c>
      <c r="G3763" s="2" t="s">
        <v>30</v>
      </c>
      <c r="H3763" s="3">
        <v>17838</v>
      </c>
      <c r="I3763" s="2">
        <v>1948</v>
      </c>
      <c r="J3763" s="2">
        <v>1950</v>
      </c>
      <c r="K3763" s="3">
        <v>38248</v>
      </c>
      <c r="L3763" s="2">
        <v>1</v>
      </c>
      <c r="M3763" s="2" t="s">
        <v>27</v>
      </c>
      <c r="N3763" s="2">
        <v>78</v>
      </c>
      <c r="O3763" s="2">
        <v>23.12</v>
      </c>
      <c r="P3763" s="2">
        <v>79</v>
      </c>
      <c r="Q3763" s="2">
        <v>79.38</v>
      </c>
      <c r="R3763" s="2">
        <v>182.88</v>
      </c>
      <c r="S3763" s="2">
        <v>182.88</v>
      </c>
      <c r="T3763" s="2">
        <v>23.73</v>
      </c>
      <c r="U3763" s="2">
        <v>123</v>
      </c>
      <c r="V3763" s="2" t="s">
        <v>28</v>
      </c>
      <c r="X3763" s="2" t="s">
        <v>4496</v>
      </c>
      <c r="Y3763" s="2" t="s">
        <v>4401</v>
      </c>
      <c r="Z3763" s="2" t="s">
        <v>4469</v>
      </c>
    </row>
    <row r="3764" spans="1:26" x14ac:dyDescent="0.25">
      <c r="A3764">
        <v>3763</v>
      </c>
      <c r="B3764" t="s">
        <v>3766</v>
      </c>
      <c r="C3764" s="1">
        <v>16396</v>
      </c>
      <c r="D3764" t="s">
        <v>23</v>
      </c>
      <c r="E3764" s="2" t="s">
        <v>20</v>
      </c>
      <c r="F3764" s="2" t="s">
        <v>34</v>
      </c>
      <c r="G3764" s="2" t="s">
        <v>30</v>
      </c>
      <c r="H3764" s="3">
        <v>28065</v>
      </c>
      <c r="I3764" s="2">
        <v>1976</v>
      </c>
      <c r="J3764" s="2">
        <v>1979</v>
      </c>
      <c r="K3764" s="3">
        <v>43677</v>
      </c>
      <c r="L3764" s="2">
        <v>0</v>
      </c>
      <c r="M3764" s="2" t="s">
        <v>28</v>
      </c>
      <c r="N3764" s="2">
        <v>74</v>
      </c>
      <c r="O3764" s="2">
        <v>31.95</v>
      </c>
      <c r="P3764" s="2">
        <v>74.69</v>
      </c>
      <c r="Q3764" s="2">
        <v>77.11</v>
      </c>
      <c r="R3764" s="2">
        <v>182.88</v>
      </c>
      <c r="S3764" s="2">
        <v>182.88</v>
      </c>
      <c r="T3764" s="2">
        <v>23.06</v>
      </c>
      <c r="U3764" s="2">
        <v>232</v>
      </c>
      <c r="V3764" s="2" t="s">
        <v>28</v>
      </c>
      <c r="X3764" s="2"/>
      <c r="Y3764" s="2"/>
    </row>
    <row r="3765" spans="1:26" x14ac:dyDescent="0.25">
      <c r="A3765">
        <v>3764</v>
      </c>
      <c r="B3765" t="s">
        <v>3767</v>
      </c>
      <c r="C3765" s="1">
        <v>19064</v>
      </c>
      <c r="D3765" t="s">
        <v>23</v>
      </c>
      <c r="E3765" s="2" t="s">
        <v>1363</v>
      </c>
      <c r="F3765" s="2" t="s">
        <v>34</v>
      </c>
      <c r="G3765" s="2" t="s">
        <v>30</v>
      </c>
      <c r="H3765" s="3">
        <v>27334</v>
      </c>
      <c r="I3765" s="2">
        <v>1974</v>
      </c>
      <c r="J3765" s="2">
        <v>1976</v>
      </c>
      <c r="K3765" s="3">
        <v>43677</v>
      </c>
      <c r="L3765" s="2">
        <v>0</v>
      </c>
      <c r="M3765" s="2" t="s">
        <v>28</v>
      </c>
      <c r="N3765" s="2">
        <v>67</v>
      </c>
      <c r="O3765" s="2">
        <v>22.64</v>
      </c>
      <c r="P3765" s="2">
        <v>67.39</v>
      </c>
      <c r="Q3765" s="2">
        <v>79.38</v>
      </c>
      <c r="R3765" s="2">
        <v>182.88</v>
      </c>
      <c r="S3765" s="2">
        <v>182.88</v>
      </c>
      <c r="T3765" s="2">
        <v>23.73</v>
      </c>
      <c r="U3765" s="2">
        <v>107</v>
      </c>
      <c r="V3765" s="2" t="s">
        <v>28</v>
      </c>
      <c r="X3765" s="2"/>
      <c r="Y3765" s="2"/>
    </row>
    <row r="3766" spans="1:26" x14ac:dyDescent="0.25">
      <c r="A3766">
        <v>3765</v>
      </c>
      <c r="B3766" t="s">
        <v>3768</v>
      </c>
      <c r="C3766" s="1">
        <v>28749</v>
      </c>
      <c r="D3766" t="s">
        <v>23</v>
      </c>
      <c r="E3766" s="2" t="s">
        <v>1363</v>
      </c>
      <c r="F3766" s="2" t="s">
        <v>34</v>
      </c>
      <c r="G3766" s="2" t="s">
        <v>30</v>
      </c>
      <c r="H3766" s="3">
        <v>37561</v>
      </c>
      <c r="I3766" s="2">
        <v>2002</v>
      </c>
      <c r="J3766" s="2">
        <v>2008</v>
      </c>
      <c r="K3766" s="3">
        <v>43677</v>
      </c>
      <c r="L3766" s="2">
        <v>0</v>
      </c>
      <c r="M3766" s="2" t="s">
        <v>28</v>
      </c>
      <c r="N3766" s="2">
        <v>40</v>
      </c>
      <c r="O3766" s="2">
        <v>24.13</v>
      </c>
      <c r="P3766" s="2">
        <v>40.869999999999997</v>
      </c>
      <c r="Q3766" s="2">
        <v>86.18</v>
      </c>
      <c r="R3766" s="2">
        <v>182.88</v>
      </c>
      <c r="S3766" s="2">
        <v>182.88</v>
      </c>
      <c r="T3766" s="2">
        <v>25.77</v>
      </c>
      <c r="U3766" s="2">
        <v>300</v>
      </c>
      <c r="V3766" s="2" t="s">
        <v>28</v>
      </c>
      <c r="X3766" s="2"/>
      <c r="Y3766" s="2"/>
    </row>
    <row r="3767" spans="1:26" x14ac:dyDescent="0.25">
      <c r="A3767">
        <v>3766</v>
      </c>
      <c r="B3767" t="s">
        <v>3769</v>
      </c>
      <c r="C3767" s="1">
        <v>18643</v>
      </c>
      <c r="D3767" t="s">
        <v>23</v>
      </c>
      <c r="E3767" s="2" t="s">
        <v>1363</v>
      </c>
      <c r="F3767" s="2" t="s">
        <v>34</v>
      </c>
      <c r="G3767" s="2" t="s">
        <v>30</v>
      </c>
      <c r="H3767" s="3">
        <v>26969</v>
      </c>
      <c r="I3767" s="2">
        <v>1973</v>
      </c>
      <c r="J3767" s="2">
        <v>1978</v>
      </c>
      <c r="K3767" s="3">
        <v>43677</v>
      </c>
      <c r="L3767" s="2">
        <v>0</v>
      </c>
      <c r="M3767" s="2" t="s">
        <v>28</v>
      </c>
      <c r="N3767" s="2">
        <v>68</v>
      </c>
      <c r="O3767" s="2">
        <v>22.8</v>
      </c>
      <c r="P3767" s="2">
        <v>68.540000000000006</v>
      </c>
      <c r="Q3767" s="2">
        <v>81.650000000000006</v>
      </c>
      <c r="R3767" s="2">
        <v>182.88</v>
      </c>
      <c r="S3767" s="2">
        <v>182.88</v>
      </c>
      <c r="T3767" s="2">
        <v>24.41</v>
      </c>
      <c r="U3767" s="2">
        <v>312</v>
      </c>
      <c r="V3767" s="2" t="s">
        <v>28</v>
      </c>
      <c r="X3767" s="2"/>
      <c r="Y3767" s="2"/>
    </row>
    <row r="3768" spans="1:26" x14ac:dyDescent="0.25">
      <c r="A3768">
        <v>3767</v>
      </c>
      <c r="B3768" t="s">
        <v>3770</v>
      </c>
      <c r="C3768" s="1">
        <v>10052</v>
      </c>
      <c r="D3768" t="s">
        <v>23</v>
      </c>
      <c r="E3768" s="2" t="s">
        <v>1363</v>
      </c>
      <c r="F3768" s="2" t="s">
        <v>34</v>
      </c>
      <c r="G3768" s="2" t="s">
        <v>30</v>
      </c>
      <c r="H3768" s="3">
        <v>18203</v>
      </c>
      <c r="I3768" s="2">
        <v>1949</v>
      </c>
      <c r="J3768" s="2">
        <v>1951</v>
      </c>
      <c r="K3768" s="3">
        <v>29591</v>
      </c>
      <c r="L3768" s="2">
        <v>1</v>
      </c>
      <c r="M3768" s="2" t="s">
        <v>27</v>
      </c>
      <c r="N3768" s="2">
        <v>53</v>
      </c>
      <c r="O3768" s="2">
        <v>22.32</v>
      </c>
      <c r="P3768" s="2">
        <v>53.49</v>
      </c>
      <c r="Q3768" s="2">
        <v>79.38</v>
      </c>
      <c r="R3768" s="2">
        <v>182.88</v>
      </c>
      <c r="S3768" s="2">
        <v>182.88</v>
      </c>
      <c r="T3768" s="2">
        <v>23.73</v>
      </c>
      <c r="U3768" s="2">
        <v>77</v>
      </c>
      <c r="V3768" s="2" t="s">
        <v>28</v>
      </c>
      <c r="W3768" s="2" t="s">
        <v>4402</v>
      </c>
      <c r="X3768" s="2" t="s">
        <v>4826</v>
      </c>
      <c r="Y3768" s="2" t="s">
        <v>4583</v>
      </c>
      <c r="Z3768" s="2" t="s">
        <v>4902</v>
      </c>
    </row>
    <row r="3769" spans="1:26" x14ac:dyDescent="0.25">
      <c r="A3769">
        <v>3768</v>
      </c>
      <c r="B3769" t="s">
        <v>3771</v>
      </c>
      <c r="C3769" s="1">
        <v>24365</v>
      </c>
      <c r="D3769" t="s">
        <v>23</v>
      </c>
      <c r="E3769" s="2" t="s">
        <v>1363</v>
      </c>
      <c r="F3769" s="2" t="s">
        <v>34</v>
      </c>
      <c r="G3769" s="2" t="s">
        <v>26</v>
      </c>
      <c r="H3769" s="3">
        <v>32813</v>
      </c>
      <c r="I3769" s="2">
        <v>1989</v>
      </c>
      <c r="J3769" s="2">
        <v>2001</v>
      </c>
      <c r="K3769" s="3">
        <v>43677</v>
      </c>
      <c r="L3769" s="2">
        <v>0</v>
      </c>
      <c r="M3769" s="2" t="s">
        <v>28</v>
      </c>
      <c r="N3769" s="2">
        <v>52</v>
      </c>
      <c r="O3769" s="2">
        <v>23.13</v>
      </c>
      <c r="P3769" s="2">
        <v>52.87</v>
      </c>
      <c r="Q3769" s="2">
        <v>81.650000000000006</v>
      </c>
      <c r="R3769" s="2">
        <v>182.88</v>
      </c>
      <c r="S3769" s="2">
        <v>182.88</v>
      </c>
      <c r="T3769" s="2">
        <v>24.41</v>
      </c>
      <c r="U3769" s="2">
        <v>765</v>
      </c>
      <c r="V3769" s="2" t="s">
        <v>28</v>
      </c>
      <c r="X3769" s="2"/>
      <c r="Y3769" s="2"/>
    </row>
    <row r="3770" spans="1:26" x14ac:dyDescent="0.25">
      <c r="A3770">
        <v>3769</v>
      </c>
      <c r="B3770" t="s">
        <v>3772</v>
      </c>
      <c r="C3770" s="1">
        <v>6734</v>
      </c>
      <c r="D3770" t="s">
        <v>23</v>
      </c>
      <c r="E3770" s="2" t="s">
        <v>1363</v>
      </c>
      <c r="F3770" s="2" t="s">
        <v>34</v>
      </c>
      <c r="G3770" s="2" t="s">
        <v>30</v>
      </c>
      <c r="H3770" s="3">
        <v>17838</v>
      </c>
      <c r="I3770" s="2">
        <v>1948</v>
      </c>
      <c r="J3770" s="2">
        <v>1949</v>
      </c>
      <c r="K3770" s="3">
        <v>35986</v>
      </c>
      <c r="L3770" s="2">
        <v>1</v>
      </c>
      <c r="M3770" s="2" t="s">
        <v>27</v>
      </c>
      <c r="N3770" s="2">
        <v>80</v>
      </c>
      <c r="O3770" s="2">
        <v>30.4</v>
      </c>
      <c r="P3770" s="2">
        <v>80.09</v>
      </c>
      <c r="Q3770" s="2">
        <v>77.11</v>
      </c>
      <c r="R3770" s="2">
        <v>182.88</v>
      </c>
      <c r="S3770" s="2">
        <v>182.88</v>
      </c>
      <c r="T3770" s="2">
        <v>23.06</v>
      </c>
      <c r="U3770" s="2">
        <v>2</v>
      </c>
      <c r="V3770" s="2" t="s">
        <v>28</v>
      </c>
      <c r="W3770" s="2" t="s">
        <v>4399</v>
      </c>
      <c r="X3770" s="2" t="s">
        <v>4827</v>
      </c>
      <c r="Y3770" s="2" t="s">
        <v>4401</v>
      </c>
      <c r="Z3770" s="2" t="s">
        <v>4469</v>
      </c>
    </row>
    <row r="3771" spans="1:26" x14ac:dyDescent="0.25">
      <c r="A3771">
        <v>3770</v>
      </c>
      <c r="B3771" t="s">
        <v>3773</v>
      </c>
      <c r="C3771" s="1">
        <v>10756</v>
      </c>
      <c r="D3771" t="s">
        <v>23</v>
      </c>
      <c r="E3771" s="2" t="s">
        <v>1363</v>
      </c>
      <c r="F3771" s="2" t="s">
        <v>34</v>
      </c>
      <c r="G3771" s="2" t="s">
        <v>30</v>
      </c>
      <c r="H3771" s="3">
        <v>18933</v>
      </c>
      <c r="I3771" s="2">
        <v>1951</v>
      </c>
      <c r="J3771" s="2">
        <v>1953</v>
      </c>
      <c r="K3771" s="3">
        <v>37477</v>
      </c>
      <c r="L3771" s="2">
        <v>1</v>
      </c>
      <c r="M3771" s="2" t="s">
        <v>27</v>
      </c>
      <c r="N3771" s="2">
        <v>73</v>
      </c>
      <c r="O3771" s="2">
        <v>22.39</v>
      </c>
      <c r="P3771" s="2">
        <v>73.16</v>
      </c>
      <c r="Q3771" s="2">
        <v>81.650000000000006</v>
      </c>
      <c r="R3771" s="2">
        <v>182.88</v>
      </c>
      <c r="S3771" s="2">
        <v>182.88</v>
      </c>
      <c r="T3771" s="2">
        <v>24.41</v>
      </c>
      <c r="U3771" s="2">
        <v>103</v>
      </c>
      <c r="V3771" s="2" t="s">
        <v>28</v>
      </c>
      <c r="W3771" s="2" t="s">
        <v>4384</v>
      </c>
      <c r="X3771" s="2" t="s">
        <v>4828</v>
      </c>
      <c r="Y3771" s="2" t="s">
        <v>4391</v>
      </c>
      <c r="Z3771" s="2" t="s">
        <v>4896</v>
      </c>
    </row>
    <row r="3772" spans="1:26" x14ac:dyDescent="0.25">
      <c r="A3772">
        <v>3771</v>
      </c>
      <c r="B3772" t="s">
        <v>3774</v>
      </c>
      <c r="C3772" s="1">
        <v>32545</v>
      </c>
      <c r="D3772" t="s">
        <v>23</v>
      </c>
      <c r="E3772" s="2" t="s">
        <v>1363</v>
      </c>
      <c r="F3772" s="2" t="s">
        <v>34</v>
      </c>
      <c r="G3772" s="2" t="s">
        <v>26</v>
      </c>
      <c r="H3772" s="3">
        <v>40118</v>
      </c>
      <c r="I3772" s="2">
        <v>2009</v>
      </c>
      <c r="J3772" s="2">
        <v>2012</v>
      </c>
      <c r="K3772" s="3">
        <v>43677</v>
      </c>
      <c r="L3772" s="2">
        <v>0</v>
      </c>
      <c r="M3772" s="2" t="s">
        <v>28</v>
      </c>
      <c r="N3772" s="2">
        <v>30</v>
      </c>
      <c r="O3772" s="2">
        <v>20.73</v>
      </c>
      <c r="P3772" s="2">
        <v>30.48</v>
      </c>
      <c r="Q3772" s="2">
        <v>83.91</v>
      </c>
      <c r="R3772" s="2">
        <v>182.88</v>
      </c>
      <c r="S3772" s="2">
        <v>182.88</v>
      </c>
      <c r="T3772" s="2">
        <v>25.09</v>
      </c>
      <c r="U3772" s="2">
        <v>163</v>
      </c>
      <c r="V3772" s="2" t="s">
        <v>28</v>
      </c>
      <c r="X3772" s="2"/>
      <c r="Y3772" s="2"/>
    </row>
    <row r="3773" spans="1:26" x14ac:dyDescent="0.25">
      <c r="A3773">
        <v>3772</v>
      </c>
      <c r="B3773" t="s">
        <v>3775</v>
      </c>
      <c r="C3773" s="1">
        <v>30399</v>
      </c>
      <c r="D3773" t="s">
        <v>23</v>
      </c>
      <c r="E3773" s="2" t="s">
        <v>1363</v>
      </c>
      <c r="F3773" s="2" t="s">
        <v>34</v>
      </c>
      <c r="G3773" s="2" t="s">
        <v>26</v>
      </c>
      <c r="H3773" s="3">
        <v>37926</v>
      </c>
      <c r="I3773" s="2">
        <v>2003</v>
      </c>
      <c r="J3773" s="2">
        <v>2012</v>
      </c>
      <c r="K3773" s="3">
        <v>43677</v>
      </c>
      <c r="L3773" s="2">
        <v>0</v>
      </c>
      <c r="M3773" s="2" t="s">
        <v>28</v>
      </c>
      <c r="N3773" s="2">
        <v>36</v>
      </c>
      <c r="O3773" s="2">
        <v>20.61</v>
      </c>
      <c r="P3773" s="2">
        <v>36.35</v>
      </c>
      <c r="Q3773" s="2">
        <v>74.84</v>
      </c>
      <c r="R3773" s="2">
        <v>182.88</v>
      </c>
      <c r="S3773" s="2">
        <v>182.88</v>
      </c>
      <c r="T3773" s="2">
        <v>22.38</v>
      </c>
      <c r="U3773" s="2">
        <v>429</v>
      </c>
      <c r="V3773" s="2" t="s">
        <v>28</v>
      </c>
      <c r="X3773" s="2"/>
      <c r="Y3773" s="2"/>
    </row>
    <row r="3774" spans="1:26" x14ac:dyDescent="0.25">
      <c r="A3774">
        <v>3773</v>
      </c>
      <c r="B3774" t="s">
        <v>3776</v>
      </c>
      <c r="C3774" s="1">
        <v>5056</v>
      </c>
      <c r="D3774" t="s">
        <v>23</v>
      </c>
      <c r="E3774" s="2" t="s">
        <v>280</v>
      </c>
      <c r="F3774" s="2" t="s">
        <v>34</v>
      </c>
      <c r="G3774" s="2" t="s">
        <v>30</v>
      </c>
      <c r="H3774" s="3">
        <v>17107</v>
      </c>
      <c r="I3774" s="2">
        <v>1946</v>
      </c>
      <c r="J3774" s="2">
        <v>1947</v>
      </c>
      <c r="K3774" s="3">
        <v>38790</v>
      </c>
      <c r="L3774" s="2">
        <v>1</v>
      </c>
      <c r="M3774" s="2" t="s">
        <v>27</v>
      </c>
      <c r="N3774" s="2">
        <v>92</v>
      </c>
      <c r="O3774" s="2">
        <v>32.99</v>
      </c>
      <c r="P3774" s="2">
        <v>92.36</v>
      </c>
      <c r="Q3774" s="2">
        <v>88.45</v>
      </c>
      <c r="R3774" s="2">
        <v>182.88</v>
      </c>
      <c r="S3774" s="2">
        <v>182.88</v>
      </c>
      <c r="T3774" s="2">
        <v>26.45</v>
      </c>
      <c r="U3774" s="2">
        <v>6</v>
      </c>
      <c r="V3774" s="2" t="s">
        <v>28</v>
      </c>
      <c r="W3774" s="2" t="s">
        <v>4399</v>
      </c>
      <c r="X3774" s="2" t="s">
        <v>4603</v>
      </c>
      <c r="Y3774" s="2" t="s">
        <v>4401</v>
      </c>
      <c r="Z3774" s="2" t="s">
        <v>4469</v>
      </c>
    </row>
    <row r="3775" spans="1:26" x14ac:dyDescent="0.25">
      <c r="A3775">
        <v>3774</v>
      </c>
      <c r="B3775" t="s">
        <v>3777</v>
      </c>
      <c r="C3775" s="1">
        <v>6762</v>
      </c>
      <c r="D3775" t="s">
        <v>23</v>
      </c>
      <c r="E3775" s="2" t="s">
        <v>1363</v>
      </c>
      <c r="F3775" s="2" t="s">
        <v>34</v>
      </c>
      <c r="G3775" s="2" t="s">
        <v>30</v>
      </c>
      <c r="H3775" s="3">
        <v>17472</v>
      </c>
      <c r="I3775" s="2">
        <v>1947</v>
      </c>
      <c r="J3775" s="2">
        <v>1948</v>
      </c>
      <c r="K3775" s="3">
        <v>40450</v>
      </c>
      <c r="L3775" s="2">
        <v>1</v>
      </c>
      <c r="M3775" s="2" t="s">
        <v>27</v>
      </c>
      <c r="N3775" s="2">
        <v>92</v>
      </c>
      <c r="O3775" s="2">
        <v>29.32</v>
      </c>
      <c r="P3775" s="2">
        <v>92.23</v>
      </c>
      <c r="Q3775" s="2">
        <v>77.11</v>
      </c>
      <c r="R3775" s="2">
        <v>182.88</v>
      </c>
      <c r="S3775" s="2">
        <v>182.88</v>
      </c>
      <c r="T3775" s="2">
        <v>23.06</v>
      </c>
      <c r="U3775" s="2">
        <v>42</v>
      </c>
      <c r="V3775" s="2" t="s">
        <v>28</v>
      </c>
      <c r="X3775" s="2" t="s">
        <v>4532</v>
      </c>
      <c r="Y3775" s="2" t="s">
        <v>4401</v>
      </c>
      <c r="Z3775" s="2" t="s">
        <v>4469</v>
      </c>
    </row>
    <row r="3776" spans="1:26" x14ac:dyDescent="0.25">
      <c r="A3776">
        <v>3775</v>
      </c>
      <c r="B3776" t="s">
        <v>3778</v>
      </c>
      <c r="C3776" s="1">
        <v>6739</v>
      </c>
      <c r="D3776" t="s">
        <v>23</v>
      </c>
      <c r="E3776" s="2" t="s">
        <v>1363</v>
      </c>
      <c r="F3776" s="2" t="s">
        <v>34</v>
      </c>
      <c r="G3776" s="2" t="s">
        <v>30</v>
      </c>
      <c r="H3776" s="3">
        <v>17107</v>
      </c>
      <c r="I3776" s="2">
        <v>1946</v>
      </c>
      <c r="J3776" s="2">
        <v>1949</v>
      </c>
      <c r="K3776" s="3">
        <v>41500</v>
      </c>
      <c r="L3776" s="2">
        <v>1</v>
      </c>
      <c r="M3776" s="2" t="s">
        <v>27</v>
      </c>
      <c r="N3776" s="2">
        <v>95</v>
      </c>
      <c r="O3776" s="2">
        <v>28.39</v>
      </c>
      <c r="P3776" s="2">
        <v>95.17</v>
      </c>
      <c r="Q3776" s="2">
        <v>86.18</v>
      </c>
      <c r="R3776" s="2">
        <v>182.88</v>
      </c>
      <c r="S3776" s="2">
        <v>182.88</v>
      </c>
      <c r="T3776" s="2">
        <v>25.77</v>
      </c>
      <c r="U3776" s="2">
        <v>92</v>
      </c>
      <c r="V3776" s="2" t="s">
        <v>28</v>
      </c>
      <c r="W3776" s="2" t="s">
        <v>4399</v>
      </c>
      <c r="X3776" s="2" t="s">
        <v>4829</v>
      </c>
      <c r="Y3776" s="2" t="s">
        <v>4416</v>
      </c>
      <c r="Z3776" t="s">
        <v>4897</v>
      </c>
    </row>
    <row r="3777" spans="1:26" x14ac:dyDescent="0.25">
      <c r="A3777">
        <v>3776</v>
      </c>
      <c r="B3777" t="s">
        <v>3779</v>
      </c>
      <c r="C3777" s="1">
        <v>7408</v>
      </c>
      <c r="D3777" t="s">
        <v>23</v>
      </c>
      <c r="E3777" s="2" t="s">
        <v>1363</v>
      </c>
      <c r="F3777" s="2" t="s">
        <v>34</v>
      </c>
      <c r="G3777" s="2" t="s">
        <v>30</v>
      </c>
      <c r="H3777" s="3">
        <v>18203</v>
      </c>
      <c r="I3777" s="2">
        <v>1949</v>
      </c>
      <c r="J3777" s="2">
        <v>1950</v>
      </c>
      <c r="K3777" s="3">
        <v>28697</v>
      </c>
      <c r="L3777" s="2">
        <v>1</v>
      </c>
      <c r="M3777" s="2" t="s">
        <v>27</v>
      </c>
      <c r="N3777" s="2">
        <v>58</v>
      </c>
      <c r="O3777" s="2">
        <v>29.56</v>
      </c>
      <c r="P3777" s="2">
        <v>58.29</v>
      </c>
      <c r="Q3777" s="2">
        <v>72.569999999999993</v>
      </c>
      <c r="R3777" s="2">
        <v>182.88</v>
      </c>
      <c r="S3777" s="2">
        <v>182.88</v>
      </c>
      <c r="T3777" s="2">
        <v>21.7</v>
      </c>
      <c r="U3777" s="2">
        <v>64</v>
      </c>
      <c r="V3777" s="2" t="s">
        <v>28</v>
      </c>
      <c r="W3777" s="2" t="s">
        <v>4399</v>
      </c>
      <c r="X3777" s="2" t="s">
        <v>4830</v>
      </c>
      <c r="Y3777" s="2" t="s">
        <v>4831</v>
      </c>
      <c r="Z3777" s="2" t="s">
        <v>4901</v>
      </c>
    </row>
    <row r="3778" spans="1:26" x14ac:dyDescent="0.25">
      <c r="A3778">
        <v>3777</v>
      </c>
      <c r="B3778" t="s">
        <v>3780</v>
      </c>
      <c r="C3778" s="1">
        <v>28718</v>
      </c>
      <c r="D3778" t="s">
        <v>23</v>
      </c>
      <c r="E3778" s="2" t="s">
        <v>1363</v>
      </c>
      <c r="F3778" s="2" t="s">
        <v>34</v>
      </c>
      <c r="G3778" s="2" t="s">
        <v>26</v>
      </c>
      <c r="H3778" s="3">
        <v>36831</v>
      </c>
      <c r="I3778" s="2">
        <v>2000</v>
      </c>
      <c r="J3778" s="2">
        <v>2009</v>
      </c>
      <c r="K3778" s="3">
        <v>43677</v>
      </c>
      <c r="L3778" s="2">
        <v>0</v>
      </c>
      <c r="M3778" s="2" t="s">
        <v>28</v>
      </c>
      <c r="N3778" s="2">
        <v>40</v>
      </c>
      <c r="O3778" s="2">
        <v>22.21</v>
      </c>
      <c r="P3778" s="2">
        <v>40.96</v>
      </c>
      <c r="Q3778" s="2">
        <v>86.18</v>
      </c>
      <c r="R3778" s="2">
        <v>182.88</v>
      </c>
      <c r="S3778" s="2">
        <v>182.88</v>
      </c>
      <c r="T3778" s="2">
        <v>25.77</v>
      </c>
      <c r="U3778" s="2">
        <v>187</v>
      </c>
      <c r="V3778" s="2" t="s">
        <v>28</v>
      </c>
      <c r="X3778" s="2"/>
      <c r="Y3778" s="2"/>
    </row>
    <row r="3779" spans="1:26" x14ac:dyDescent="0.25">
      <c r="A3779">
        <v>3778</v>
      </c>
      <c r="B3779" t="s">
        <v>3781</v>
      </c>
      <c r="C3779" s="1">
        <v>19954</v>
      </c>
      <c r="D3779" t="s">
        <v>23</v>
      </c>
      <c r="E3779" s="2" t="s">
        <v>1363</v>
      </c>
      <c r="F3779" s="2" t="s">
        <v>34</v>
      </c>
      <c r="G3779" s="2" t="s">
        <v>26</v>
      </c>
      <c r="H3779" s="3">
        <v>28430</v>
      </c>
      <c r="I3779" s="2">
        <v>1977</v>
      </c>
      <c r="J3779" s="2">
        <v>1992</v>
      </c>
      <c r="K3779" s="3">
        <v>43677</v>
      </c>
      <c r="L3779" s="2">
        <v>0</v>
      </c>
      <c r="M3779" s="2" t="s">
        <v>28</v>
      </c>
      <c r="N3779" s="2">
        <v>64</v>
      </c>
      <c r="O3779" s="2">
        <v>23.21</v>
      </c>
      <c r="P3779" s="2">
        <v>64.95</v>
      </c>
      <c r="Q3779" s="2">
        <v>77.11</v>
      </c>
      <c r="R3779" s="2">
        <v>182.88</v>
      </c>
      <c r="S3779" s="2">
        <v>182.88</v>
      </c>
      <c r="T3779" s="2">
        <v>23.06</v>
      </c>
      <c r="U3779" s="2">
        <v>946</v>
      </c>
      <c r="V3779" s="2" t="s">
        <v>28</v>
      </c>
      <c r="X3779" s="2"/>
      <c r="Y3779" s="2"/>
    </row>
    <row r="3780" spans="1:26" x14ac:dyDescent="0.25">
      <c r="A3780">
        <v>3779</v>
      </c>
      <c r="B3780" t="s">
        <v>3782</v>
      </c>
      <c r="C3780" s="1">
        <v>31744</v>
      </c>
      <c r="D3780" t="s">
        <v>23</v>
      </c>
      <c r="E3780" s="2" t="s">
        <v>1363</v>
      </c>
      <c r="F3780" s="2" t="s">
        <v>34</v>
      </c>
      <c r="G3780" s="2" t="s">
        <v>26</v>
      </c>
      <c r="H3780" s="3">
        <v>39387</v>
      </c>
      <c r="I3780" s="2">
        <v>2007</v>
      </c>
      <c r="J3780" s="2">
        <v>2008</v>
      </c>
      <c r="K3780" s="3">
        <v>43677</v>
      </c>
      <c r="L3780" s="2">
        <v>0</v>
      </c>
      <c r="M3780" s="2" t="s">
        <v>28</v>
      </c>
      <c r="N3780" s="2">
        <v>32</v>
      </c>
      <c r="O3780" s="2">
        <v>20.93</v>
      </c>
      <c r="P3780" s="2">
        <v>32.67</v>
      </c>
      <c r="Q3780" s="2">
        <v>80.290000000000006</v>
      </c>
      <c r="R3780" s="2">
        <v>182.88</v>
      </c>
      <c r="S3780" s="2">
        <v>182.88</v>
      </c>
      <c r="T3780" s="2">
        <v>24.01</v>
      </c>
      <c r="U3780" s="2">
        <v>17</v>
      </c>
      <c r="V3780" s="2" t="s">
        <v>28</v>
      </c>
      <c r="X3780" s="2"/>
      <c r="Y3780" s="2"/>
    </row>
    <row r="3781" spans="1:26" x14ac:dyDescent="0.25">
      <c r="A3781">
        <v>3780</v>
      </c>
      <c r="B3781" t="s">
        <v>3783</v>
      </c>
      <c r="C3781" s="1">
        <v>20265</v>
      </c>
      <c r="D3781" t="s">
        <v>23</v>
      </c>
      <c r="E3781" s="2" t="s">
        <v>1363</v>
      </c>
      <c r="F3781" s="2" t="s">
        <v>34</v>
      </c>
      <c r="G3781" s="2" t="s">
        <v>26</v>
      </c>
      <c r="H3781" s="3">
        <v>29891</v>
      </c>
      <c r="I3781" s="2">
        <v>1981</v>
      </c>
      <c r="J3781" s="2">
        <v>1982</v>
      </c>
      <c r="K3781" s="3">
        <v>43677</v>
      </c>
      <c r="L3781" s="2">
        <v>0</v>
      </c>
      <c r="M3781" s="2" t="s">
        <v>28</v>
      </c>
      <c r="N3781" s="2">
        <v>64</v>
      </c>
      <c r="O3781" s="2">
        <v>26.35</v>
      </c>
      <c r="P3781" s="2">
        <v>64.099999999999994</v>
      </c>
      <c r="Q3781" s="2">
        <v>77.11</v>
      </c>
      <c r="R3781" s="2">
        <v>182.88</v>
      </c>
      <c r="S3781" s="2">
        <v>182.88</v>
      </c>
      <c r="T3781" s="2">
        <v>23.06</v>
      </c>
      <c r="U3781" s="2">
        <v>4</v>
      </c>
      <c r="V3781" s="2" t="s">
        <v>28</v>
      </c>
      <c r="X3781" s="2"/>
      <c r="Y3781" s="2"/>
    </row>
    <row r="3782" spans="1:26" x14ac:dyDescent="0.25">
      <c r="A3782">
        <v>3781</v>
      </c>
      <c r="B3782" t="s">
        <v>3784</v>
      </c>
      <c r="C3782" s="1">
        <v>7168</v>
      </c>
      <c r="D3782" t="s">
        <v>23</v>
      </c>
      <c r="E3782" s="2" t="s">
        <v>772</v>
      </c>
      <c r="F3782" s="2" t="s">
        <v>34</v>
      </c>
      <c r="G3782" s="2" t="s">
        <v>30</v>
      </c>
      <c r="H3782" s="3">
        <v>18203</v>
      </c>
      <c r="I3782" s="2">
        <v>1949</v>
      </c>
      <c r="J3782" s="2">
        <v>1950</v>
      </c>
      <c r="K3782" s="3">
        <v>34558</v>
      </c>
      <c r="L3782" s="2">
        <v>1</v>
      </c>
      <c r="M3782" s="2" t="s">
        <v>27</v>
      </c>
      <c r="N3782" s="2">
        <v>74</v>
      </c>
      <c r="O3782" s="2">
        <v>30.21</v>
      </c>
      <c r="P3782" s="2">
        <v>74.989999999999995</v>
      </c>
      <c r="Q3782" s="2">
        <v>81.650000000000006</v>
      </c>
      <c r="R3782" s="2">
        <v>182.88</v>
      </c>
      <c r="S3782" s="2">
        <v>182.88</v>
      </c>
      <c r="T3782" s="2">
        <v>24.41</v>
      </c>
      <c r="U3782" s="2">
        <v>14</v>
      </c>
      <c r="V3782" s="2" t="s">
        <v>28</v>
      </c>
      <c r="W3782" s="2" t="s">
        <v>4399</v>
      </c>
      <c r="X3782" s="2" t="s">
        <v>4832</v>
      </c>
      <c r="Y3782" s="2" t="s">
        <v>4401</v>
      </c>
      <c r="Z3782" s="2" t="s">
        <v>4469</v>
      </c>
    </row>
    <row r="3783" spans="1:26" x14ac:dyDescent="0.25">
      <c r="A3783">
        <v>3782</v>
      </c>
      <c r="B3783" t="s">
        <v>2032</v>
      </c>
      <c r="C3783" s="1">
        <v>24351</v>
      </c>
      <c r="D3783" t="s">
        <v>23</v>
      </c>
      <c r="E3783" s="2" t="s">
        <v>1363</v>
      </c>
      <c r="F3783" s="2" t="s">
        <v>34</v>
      </c>
      <c r="G3783" s="2" t="s">
        <v>26</v>
      </c>
      <c r="H3783" s="3">
        <v>32813</v>
      </c>
      <c r="I3783" s="2">
        <v>1989</v>
      </c>
      <c r="J3783" s="2">
        <v>2003</v>
      </c>
      <c r="K3783" s="3">
        <v>43677</v>
      </c>
      <c r="L3783" s="2">
        <v>0</v>
      </c>
      <c r="M3783" s="2" t="s">
        <v>28</v>
      </c>
      <c r="N3783" s="2">
        <v>52</v>
      </c>
      <c r="O3783" s="2">
        <v>23.17</v>
      </c>
      <c r="P3783" s="2">
        <v>52.91</v>
      </c>
      <c r="Q3783" s="2">
        <v>79.38</v>
      </c>
      <c r="R3783" s="2">
        <v>182.88</v>
      </c>
      <c r="S3783" s="2">
        <v>182.88</v>
      </c>
      <c r="T3783" s="2">
        <v>23.73</v>
      </c>
      <c r="U3783" s="2">
        <v>867</v>
      </c>
      <c r="V3783" s="2" t="s">
        <v>28</v>
      </c>
      <c r="X3783" s="2"/>
      <c r="Y3783" s="2"/>
    </row>
    <row r="3784" spans="1:26" x14ac:dyDescent="0.25">
      <c r="A3784">
        <v>3783</v>
      </c>
      <c r="B3784" t="s">
        <v>3785</v>
      </c>
      <c r="C3784" s="1">
        <v>26600</v>
      </c>
      <c r="D3784" t="s">
        <v>23</v>
      </c>
      <c r="E3784" s="2" t="s">
        <v>1363</v>
      </c>
      <c r="F3784" s="2" t="s">
        <v>34</v>
      </c>
      <c r="G3784" s="2" t="s">
        <v>26</v>
      </c>
      <c r="H3784" s="3">
        <v>35370</v>
      </c>
      <c r="I3784" s="2">
        <v>1996</v>
      </c>
      <c r="J3784" s="2">
        <v>2001</v>
      </c>
      <c r="K3784" s="3">
        <v>43677</v>
      </c>
      <c r="L3784" s="2">
        <v>0</v>
      </c>
      <c r="M3784" s="2" t="s">
        <v>28</v>
      </c>
      <c r="N3784" s="2">
        <v>46</v>
      </c>
      <c r="O3784" s="2">
        <v>24.01</v>
      </c>
      <c r="P3784" s="2">
        <v>46.75</v>
      </c>
      <c r="Q3784" s="2">
        <v>80.739999999999995</v>
      </c>
      <c r="R3784" s="2">
        <v>182.88</v>
      </c>
      <c r="S3784" s="2">
        <v>182.88</v>
      </c>
      <c r="T3784" s="2">
        <v>24.14</v>
      </c>
      <c r="U3784" s="2">
        <v>75</v>
      </c>
      <c r="V3784" s="2" t="s">
        <v>28</v>
      </c>
      <c r="X3784" s="2"/>
      <c r="Y3784" s="2"/>
    </row>
    <row r="3785" spans="1:26" x14ac:dyDescent="0.25">
      <c r="A3785">
        <v>3784</v>
      </c>
      <c r="B3785" t="s">
        <v>3786</v>
      </c>
      <c r="C3785" s="1">
        <v>25817</v>
      </c>
      <c r="D3785" t="s">
        <v>23</v>
      </c>
      <c r="E3785" s="2" t="s">
        <v>1363</v>
      </c>
      <c r="F3785" s="2" t="s">
        <v>25</v>
      </c>
      <c r="G3785" s="2" t="s">
        <v>30</v>
      </c>
      <c r="H3785" s="3">
        <v>35370</v>
      </c>
      <c r="I3785" s="2">
        <v>1996</v>
      </c>
      <c r="J3785" s="2">
        <v>2004</v>
      </c>
      <c r="K3785" s="3">
        <v>43677</v>
      </c>
      <c r="L3785" s="2">
        <v>0</v>
      </c>
      <c r="M3785" s="2" t="s">
        <v>28</v>
      </c>
      <c r="N3785" s="2">
        <v>48</v>
      </c>
      <c r="O3785" s="2">
        <v>26.15</v>
      </c>
      <c r="P3785" s="2">
        <v>48.9</v>
      </c>
      <c r="Q3785" s="2">
        <v>81.650000000000006</v>
      </c>
      <c r="R3785" s="2">
        <v>182.88</v>
      </c>
      <c r="S3785" s="2">
        <v>182.88</v>
      </c>
      <c r="T3785" s="2">
        <v>24.41</v>
      </c>
      <c r="U3785" s="2">
        <v>49</v>
      </c>
      <c r="V3785" s="2" t="s">
        <v>28</v>
      </c>
      <c r="X3785" s="2"/>
      <c r="Y3785" s="2"/>
    </row>
    <row r="3786" spans="1:26" x14ac:dyDescent="0.25">
      <c r="A3786">
        <v>3785</v>
      </c>
      <c r="B3786" t="s">
        <v>3787</v>
      </c>
      <c r="C3786" s="1">
        <v>20120</v>
      </c>
      <c r="D3786" t="s">
        <v>23</v>
      </c>
      <c r="E3786" s="2" t="s">
        <v>1363</v>
      </c>
      <c r="F3786" s="2" t="s">
        <v>34</v>
      </c>
      <c r="G3786" s="2" t="s">
        <v>26</v>
      </c>
      <c r="H3786" s="3">
        <v>28795</v>
      </c>
      <c r="I3786" s="2">
        <v>1978</v>
      </c>
      <c r="J3786" s="2">
        <v>1982</v>
      </c>
      <c r="K3786" s="3">
        <v>43677</v>
      </c>
      <c r="L3786" s="2">
        <v>0</v>
      </c>
      <c r="M3786" s="2" t="s">
        <v>28</v>
      </c>
      <c r="N3786" s="2">
        <v>64</v>
      </c>
      <c r="O3786" s="2">
        <v>23.75</v>
      </c>
      <c r="P3786" s="2">
        <v>64.5</v>
      </c>
      <c r="Q3786" s="2">
        <v>81.650000000000006</v>
      </c>
      <c r="R3786" s="2">
        <v>182.88</v>
      </c>
      <c r="S3786" s="2">
        <v>182.88</v>
      </c>
      <c r="T3786" s="2">
        <v>24.41</v>
      </c>
      <c r="U3786" s="2">
        <v>216</v>
      </c>
      <c r="V3786" s="2" t="s">
        <v>28</v>
      </c>
      <c r="X3786" s="2"/>
      <c r="Y3786" s="2"/>
    </row>
    <row r="3787" spans="1:26" x14ac:dyDescent="0.25">
      <c r="A3787">
        <v>3786</v>
      </c>
      <c r="B3787" t="s">
        <v>3788</v>
      </c>
      <c r="C3787" s="1">
        <v>18940</v>
      </c>
      <c r="D3787" t="s">
        <v>23</v>
      </c>
      <c r="E3787" s="2" t="s">
        <v>1363</v>
      </c>
      <c r="F3787" s="2" t="s">
        <v>34</v>
      </c>
      <c r="G3787" s="2" t="s">
        <v>26</v>
      </c>
      <c r="H3787" s="3">
        <v>27699</v>
      </c>
      <c r="I3787" s="2">
        <v>1975</v>
      </c>
      <c r="J3787" s="2">
        <v>1979</v>
      </c>
      <c r="K3787" s="3">
        <v>43677</v>
      </c>
      <c r="L3787" s="2">
        <v>0</v>
      </c>
      <c r="M3787" s="2" t="s">
        <v>28</v>
      </c>
      <c r="N3787" s="2">
        <v>67</v>
      </c>
      <c r="O3787" s="2">
        <v>23.98</v>
      </c>
      <c r="P3787" s="2">
        <v>67.73</v>
      </c>
      <c r="Q3787" s="2">
        <v>79.38</v>
      </c>
      <c r="R3787" s="2">
        <v>182.88</v>
      </c>
      <c r="S3787" s="2">
        <v>182.88</v>
      </c>
      <c r="T3787" s="2">
        <v>23.73</v>
      </c>
      <c r="U3787" s="2">
        <v>276</v>
      </c>
      <c r="V3787" s="2" t="s">
        <v>27</v>
      </c>
      <c r="X3787" s="2"/>
      <c r="Y3787" s="2"/>
    </row>
    <row r="3788" spans="1:26" x14ac:dyDescent="0.25">
      <c r="A3788">
        <v>3787</v>
      </c>
      <c r="B3788" t="s">
        <v>3789</v>
      </c>
      <c r="C3788" s="1">
        <v>23758</v>
      </c>
      <c r="D3788" t="s">
        <v>23</v>
      </c>
      <c r="E3788" s="2" t="s">
        <v>1363</v>
      </c>
      <c r="F3788" s="2" t="s">
        <v>34</v>
      </c>
      <c r="H3788" s="3">
        <v>33543</v>
      </c>
      <c r="I3788" s="2">
        <v>1991</v>
      </c>
      <c r="J3788" s="2">
        <v>1992</v>
      </c>
      <c r="K3788" s="3">
        <v>43677</v>
      </c>
      <c r="L3788" s="2">
        <v>0</v>
      </c>
      <c r="M3788" s="2" t="s">
        <v>28</v>
      </c>
      <c r="N3788" s="2">
        <v>54</v>
      </c>
      <c r="O3788" s="2">
        <v>26.79</v>
      </c>
      <c r="P3788" s="2">
        <v>54.54</v>
      </c>
      <c r="Q3788" s="2">
        <v>81.650000000000006</v>
      </c>
      <c r="R3788" s="2">
        <v>182.88</v>
      </c>
      <c r="S3788" s="2">
        <v>182.88</v>
      </c>
      <c r="T3788" s="2">
        <v>24.41</v>
      </c>
      <c r="U3788" s="2">
        <v>1</v>
      </c>
      <c r="V3788" s="2" t="s">
        <v>28</v>
      </c>
      <c r="X3788" s="2"/>
      <c r="Y3788" s="2"/>
    </row>
    <row r="3789" spans="1:26" x14ac:dyDescent="0.25">
      <c r="A3789">
        <v>3788</v>
      </c>
      <c r="B3789" t="s">
        <v>3790</v>
      </c>
      <c r="C3789" s="1">
        <v>26112</v>
      </c>
      <c r="D3789" t="s">
        <v>23</v>
      </c>
      <c r="E3789" s="2" t="s">
        <v>1363</v>
      </c>
      <c r="F3789" s="2" t="s">
        <v>34</v>
      </c>
      <c r="G3789" s="2" t="s">
        <v>30</v>
      </c>
      <c r="H3789" s="3">
        <v>34274</v>
      </c>
      <c r="I3789" s="2">
        <v>1993</v>
      </c>
      <c r="J3789" s="2">
        <v>1998</v>
      </c>
      <c r="K3789" s="3">
        <v>43677</v>
      </c>
      <c r="L3789" s="2">
        <v>0</v>
      </c>
      <c r="M3789" s="2" t="s">
        <v>28</v>
      </c>
      <c r="N3789" s="2">
        <v>48</v>
      </c>
      <c r="O3789" s="2">
        <v>22.35</v>
      </c>
      <c r="P3789" s="2">
        <v>48.09</v>
      </c>
      <c r="Q3789" s="2">
        <v>74.84</v>
      </c>
      <c r="R3789" s="2">
        <v>182.88</v>
      </c>
      <c r="S3789" s="2">
        <v>182.88</v>
      </c>
      <c r="T3789" s="2">
        <v>22.38</v>
      </c>
      <c r="U3789" s="2">
        <v>269</v>
      </c>
      <c r="V3789" s="2" t="s">
        <v>28</v>
      </c>
      <c r="X3789" s="2"/>
      <c r="Y3789" s="2"/>
    </row>
    <row r="3790" spans="1:26" x14ac:dyDescent="0.25">
      <c r="A3790">
        <v>3789</v>
      </c>
      <c r="B3790" t="s">
        <v>3791</v>
      </c>
      <c r="C3790" s="1">
        <v>27552</v>
      </c>
      <c r="D3790" t="s">
        <v>23</v>
      </c>
      <c r="E3790" s="2" t="s">
        <v>20</v>
      </c>
      <c r="F3790" s="2" t="s">
        <v>34</v>
      </c>
      <c r="G3790" s="2" t="s">
        <v>26</v>
      </c>
      <c r="H3790" s="3">
        <v>35370</v>
      </c>
      <c r="I3790" s="2">
        <v>1996</v>
      </c>
      <c r="J3790" s="2">
        <v>2010</v>
      </c>
      <c r="K3790" s="3">
        <v>43677</v>
      </c>
      <c r="L3790" s="2">
        <v>0</v>
      </c>
      <c r="M3790" s="2" t="s">
        <v>28</v>
      </c>
      <c r="N3790" s="2">
        <v>44</v>
      </c>
      <c r="O3790" s="2">
        <v>21.4</v>
      </c>
      <c r="P3790" s="2">
        <v>44.15</v>
      </c>
      <c r="Q3790" s="2">
        <v>74.84</v>
      </c>
      <c r="R3790" s="2">
        <v>182.88</v>
      </c>
      <c r="S3790" s="2">
        <v>182.88</v>
      </c>
      <c r="T3790" s="2">
        <v>22.38</v>
      </c>
      <c r="U3790" s="2">
        <v>914</v>
      </c>
      <c r="V3790" s="2" t="s">
        <v>28</v>
      </c>
      <c r="X3790" s="2"/>
      <c r="Y3790" s="2"/>
    </row>
    <row r="3791" spans="1:26" x14ac:dyDescent="0.25">
      <c r="A3791">
        <v>3790</v>
      </c>
      <c r="B3791" t="s">
        <v>3792</v>
      </c>
      <c r="C3791" s="1">
        <v>19208</v>
      </c>
      <c r="D3791" t="s">
        <v>23</v>
      </c>
      <c r="E3791" s="2" t="s">
        <v>1363</v>
      </c>
      <c r="F3791" s="2" t="s">
        <v>34</v>
      </c>
      <c r="G3791" s="2" t="s">
        <v>26</v>
      </c>
      <c r="H3791" s="3">
        <v>27334</v>
      </c>
      <c r="I3791" s="2">
        <v>1974</v>
      </c>
      <c r="J3791" s="2">
        <v>1975</v>
      </c>
      <c r="K3791" s="3">
        <v>41030</v>
      </c>
      <c r="L3791" s="2">
        <v>1</v>
      </c>
      <c r="M3791" s="2" t="s">
        <v>27</v>
      </c>
      <c r="N3791" s="2">
        <v>59</v>
      </c>
      <c r="O3791" s="2">
        <v>22.25</v>
      </c>
      <c r="P3791" s="2">
        <v>59.75</v>
      </c>
      <c r="Q3791" s="2">
        <v>81.650000000000006</v>
      </c>
      <c r="R3791" s="2">
        <v>182.88</v>
      </c>
      <c r="S3791" s="2">
        <v>182.88</v>
      </c>
      <c r="T3791" s="2">
        <v>24.41</v>
      </c>
      <c r="U3791" s="2">
        <v>49</v>
      </c>
      <c r="V3791" s="2" t="s">
        <v>28</v>
      </c>
      <c r="W3791" s="2" t="s">
        <v>4384</v>
      </c>
      <c r="X3791" s="2" t="s">
        <v>4833</v>
      </c>
      <c r="Y3791" s="2" t="s">
        <v>4386</v>
      </c>
      <c r="Z3791" s="2" t="s">
        <v>4896</v>
      </c>
    </row>
    <row r="3792" spans="1:26" x14ac:dyDescent="0.25">
      <c r="A3792">
        <v>3791</v>
      </c>
      <c r="B3792" t="s">
        <v>3793</v>
      </c>
      <c r="C3792" s="1">
        <v>21202</v>
      </c>
      <c r="D3792" t="s">
        <v>23</v>
      </c>
      <c r="E3792" s="2" t="s">
        <v>1363</v>
      </c>
      <c r="F3792" s="2" t="s">
        <v>34</v>
      </c>
      <c r="G3792" s="2" t="s">
        <v>26</v>
      </c>
      <c r="H3792" s="3">
        <v>29526</v>
      </c>
      <c r="I3792" s="2">
        <v>1980</v>
      </c>
      <c r="J3792" s="2">
        <v>1981</v>
      </c>
      <c r="K3792" s="3">
        <v>43677</v>
      </c>
      <c r="L3792" s="2">
        <v>0</v>
      </c>
      <c r="M3792" s="2" t="s">
        <v>28</v>
      </c>
      <c r="N3792" s="2">
        <v>61</v>
      </c>
      <c r="O3792" s="2">
        <v>22.79</v>
      </c>
      <c r="P3792" s="2">
        <v>61.53</v>
      </c>
      <c r="Q3792" s="2">
        <v>77.11</v>
      </c>
      <c r="R3792" s="2">
        <v>182.88</v>
      </c>
      <c r="S3792" s="2">
        <v>182.88</v>
      </c>
      <c r="T3792" s="2">
        <v>23.06</v>
      </c>
      <c r="U3792" s="2">
        <v>2</v>
      </c>
      <c r="V3792" s="2" t="s">
        <v>28</v>
      </c>
      <c r="X3792" s="2"/>
      <c r="Y3792" s="2"/>
    </row>
    <row r="3793" spans="1:26" x14ac:dyDescent="0.25">
      <c r="A3793">
        <v>3792</v>
      </c>
      <c r="B3793" t="s">
        <v>3794</v>
      </c>
      <c r="C3793" s="1">
        <v>17988</v>
      </c>
      <c r="D3793" t="s">
        <v>23</v>
      </c>
      <c r="E3793" s="2" t="s">
        <v>1363</v>
      </c>
      <c r="F3793" s="2" t="s">
        <v>34</v>
      </c>
      <c r="G3793" s="2" t="s">
        <v>26</v>
      </c>
      <c r="H3793" s="3">
        <v>26604</v>
      </c>
      <c r="I3793" s="2">
        <v>1972</v>
      </c>
      <c r="J3793" s="2">
        <v>1979</v>
      </c>
      <c r="K3793" s="3">
        <v>39234</v>
      </c>
      <c r="L3793" s="2">
        <v>1</v>
      </c>
      <c r="M3793" s="2" t="s">
        <v>27</v>
      </c>
      <c r="N3793" s="2">
        <v>58</v>
      </c>
      <c r="O3793" s="2">
        <v>23.59</v>
      </c>
      <c r="P3793" s="2">
        <v>58.17</v>
      </c>
      <c r="Q3793" s="2">
        <v>77.11</v>
      </c>
      <c r="R3793" s="2">
        <v>182.88</v>
      </c>
      <c r="S3793" s="2">
        <v>182.88</v>
      </c>
      <c r="T3793" s="2">
        <v>23.06</v>
      </c>
      <c r="U3793" s="2">
        <v>521</v>
      </c>
      <c r="V3793" s="2" t="s">
        <v>28</v>
      </c>
      <c r="W3793" s="2" t="s">
        <v>4395</v>
      </c>
      <c r="X3793" s="2" t="s">
        <v>4527</v>
      </c>
      <c r="Y3793" s="2" t="s">
        <v>4421</v>
      </c>
      <c r="Z3793" s="2" t="s">
        <v>4435</v>
      </c>
    </row>
    <row r="3794" spans="1:26" x14ac:dyDescent="0.25">
      <c r="A3794">
        <v>3793</v>
      </c>
      <c r="B3794" t="s">
        <v>3795</v>
      </c>
      <c r="C3794" s="1">
        <v>8508</v>
      </c>
      <c r="D3794" t="s">
        <v>23</v>
      </c>
      <c r="E3794" s="2" t="s">
        <v>1363</v>
      </c>
      <c r="F3794" s="2" t="s">
        <v>34</v>
      </c>
      <c r="G3794" s="2" t="s">
        <v>30</v>
      </c>
      <c r="H3794" s="3">
        <v>17838</v>
      </c>
      <c r="I3794" s="2">
        <v>1948</v>
      </c>
      <c r="J3794" s="2">
        <v>1950</v>
      </c>
      <c r="K3794" s="3">
        <v>38843</v>
      </c>
      <c r="L3794" s="2">
        <v>1</v>
      </c>
      <c r="M3794" s="2" t="s">
        <v>27</v>
      </c>
      <c r="N3794" s="2">
        <v>83</v>
      </c>
      <c r="O3794" s="2">
        <v>25.54</v>
      </c>
      <c r="P3794" s="2">
        <v>83.05</v>
      </c>
      <c r="Q3794" s="2">
        <v>83.91</v>
      </c>
      <c r="R3794" s="2">
        <v>182.88</v>
      </c>
      <c r="S3794" s="2">
        <v>182.88</v>
      </c>
      <c r="T3794" s="2">
        <v>25.09</v>
      </c>
      <c r="U3794" s="2">
        <v>107</v>
      </c>
      <c r="V3794" s="2" t="s">
        <v>28</v>
      </c>
      <c r="W3794" s="2" t="s">
        <v>4399</v>
      </c>
      <c r="X3794" s="2" t="s">
        <v>4603</v>
      </c>
      <c r="Y3794" s="2"/>
      <c r="Z3794" s="2" t="s">
        <v>4469</v>
      </c>
    </row>
    <row r="3795" spans="1:26" x14ac:dyDescent="0.25">
      <c r="A3795">
        <v>3794</v>
      </c>
      <c r="B3795" t="s">
        <v>3796</v>
      </c>
      <c r="C3795" s="1">
        <v>5729</v>
      </c>
      <c r="D3795" t="s">
        <v>23</v>
      </c>
      <c r="E3795" s="2" t="s">
        <v>772</v>
      </c>
      <c r="F3795" s="2" t="s">
        <v>34</v>
      </c>
      <c r="G3795" s="2" t="s">
        <v>30</v>
      </c>
      <c r="H3795" s="3">
        <v>17107</v>
      </c>
      <c r="I3795" s="2">
        <v>1946</v>
      </c>
      <c r="J3795" s="2">
        <v>1947</v>
      </c>
      <c r="K3795" s="3">
        <v>28990</v>
      </c>
      <c r="L3795" s="2">
        <v>1</v>
      </c>
      <c r="M3795" s="2" t="s">
        <v>27</v>
      </c>
      <c r="N3795" s="2">
        <v>63</v>
      </c>
      <c r="O3795" s="2">
        <v>31.15</v>
      </c>
      <c r="P3795" s="2">
        <v>63.69</v>
      </c>
      <c r="Q3795" s="2">
        <v>81.650000000000006</v>
      </c>
      <c r="R3795" s="2">
        <v>182.88</v>
      </c>
      <c r="S3795" s="2">
        <v>182.88</v>
      </c>
      <c r="T3795" s="2">
        <v>24.41</v>
      </c>
      <c r="U3795" s="2">
        <v>50</v>
      </c>
      <c r="V3795" s="2" t="s">
        <v>28</v>
      </c>
      <c r="W3795" s="2" t="s">
        <v>4399</v>
      </c>
      <c r="X3795" s="2" t="s">
        <v>4603</v>
      </c>
      <c r="Y3795" s="2" t="s">
        <v>4401</v>
      </c>
      <c r="Z3795" s="2" t="s">
        <v>4469</v>
      </c>
    </row>
    <row r="3796" spans="1:26" x14ac:dyDescent="0.25">
      <c r="A3796">
        <v>3795</v>
      </c>
      <c r="B3796" t="s">
        <v>3797</v>
      </c>
      <c r="C3796" s="1">
        <v>8831</v>
      </c>
      <c r="D3796" t="s">
        <v>23</v>
      </c>
      <c r="E3796" s="2" t="s">
        <v>1363</v>
      </c>
      <c r="F3796" s="2" t="s">
        <v>34</v>
      </c>
      <c r="G3796" s="2" t="s">
        <v>30</v>
      </c>
      <c r="H3796" s="3">
        <v>17838</v>
      </c>
      <c r="I3796" s="2">
        <v>1948</v>
      </c>
      <c r="J3796" s="2">
        <v>1949</v>
      </c>
      <c r="K3796" s="3">
        <v>39527</v>
      </c>
      <c r="L3796" s="2">
        <v>1</v>
      </c>
      <c r="M3796" s="2" t="s">
        <v>27</v>
      </c>
      <c r="N3796" s="2">
        <v>84</v>
      </c>
      <c r="O3796" s="2">
        <v>24.66</v>
      </c>
      <c r="P3796" s="2">
        <v>84.04</v>
      </c>
      <c r="Q3796" s="2">
        <v>77.11</v>
      </c>
      <c r="R3796" s="2">
        <v>182.88</v>
      </c>
      <c r="S3796" s="2">
        <v>182.88</v>
      </c>
      <c r="T3796" s="2">
        <v>23.06</v>
      </c>
      <c r="U3796" s="2">
        <v>27</v>
      </c>
      <c r="V3796" s="2" t="s">
        <v>28</v>
      </c>
      <c r="W3796" s="2" t="s">
        <v>4399</v>
      </c>
      <c r="X3796" s="2" t="s">
        <v>4598</v>
      </c>
      <c r="Y3796" s="2" t="s">
        <v>4401</v>
      </c>
      <c r="Z3796" s="2" t="s">
        <v>4469</v>
      </c>
    </row>
    <row r="3797" spans="1:26" x14ac:dyDescent="0.25">
      <c r="A3797">
        <v>3796</v>
      </c>
      <c r="B3797" t="s">
        <v>3798</v>
      </c>
      <c r="C3797" s="1">
        <v>10456</v>
      </c>
      <c r="D3797" t="s">
        <v>23</v>
      </c>
      <c r="E3797" s="2" t="s">
        <v>1363</v>
      </c>
      <c r="F3797" s="2" t="s">
        <v>34</v>
      </c>
      <c r="G3797" s="2" t="s">
        <v>30</v>
      </c>
      <c r="H3797" s="3">
        <v>18933</v>
      </c>
      <c r="I3797" s="2">
        <v>1951</v>
      </c>
      <c r="J3797" s="2">
        <v>1958</v>
      </c>
      <c r="K3797" s="3">
        <v>38995</v>
      </c>
      <c r="L3797" s="2">
        <v>1</v>
      </c>
      <c r="M3797" s="2" t="s">
        <v>27</v>
      </c>
      <c r="N3797" s="2">
        <v>78</v>
      </c>
      <c r="O3797" s="2">
        <v>23.21</v>
      </c>
      <c r="P3797" s="2">
        <v>78.14</v>
      </c>
      <c r="Q3797" s="2">
        <v>79.38</v>
      </c>
      <c r="R3797" s="2">
        <v>182.88</v>
      </c>
      <c r="S3797" s="2">
        <v>182.88</v>
      </c>
      <c r="T3797" s="2">
        <v>23.73</v>
      </c>
      <c r="U3797" s="2">
        <v>411</v>
      </c>
      <c r="V3797" s="2" t="s">
        <v>28</v>
      </c>
      <c r="X3797" s="2" t="s">
        <v>4834</v>
      </c>
      <c r="Y3797" s="2" t="s">
        <v>4638</v>
      </c>
      <c r="Z3797" s="2" t="s">
        <v>4435</v>
      </c>
    </row>
    <row r="3798" spans="1:26" x14ac:dyDescent="0.25">
      <c r="A3798">
        <v>3797</v>
      </c>
      <c r="B3798" t="s">
        <v>3799</v>
      </c>
      <c r="C3798" s="1">
        <v>8835</v>
      </c>
      <c r="D3798" t="s">
        <v>23</v>
      </c>
      <c r="E3798" s="2" t="s">
        <v>1363</v>
      </c>
      <c r="F3798" s="2" t="s">
        <v>34</v>
      </c>
      <c r="G3798" s="2" t="s">
        <v>30</v>
      </c>
      <c r="H3798" s="3">
        <v>17107</v>
      </c>
      <c r="I3798" s="2">
        <v>1946</v>
      </c>
      <c r="J3798" s="2">
        <v>1947</v>
      </c>
      <c r="K3798" s="3">
        <v>42320</v>
      </c>
      <c r="L3798" s="2">
        <v>1</v>
      </c>
      <c r="M3798" s="2" t="s">
        <v>27</v>
      </c>
      <c r="N3798" s="2">
        <v>91</v>
      </c>
      <c r="O3798" s="2">
        <v>22.65</v>
      </c>
      <c r="P3798" s="2">
        <v>91.68</v>
      </c>
      <c r="Q3798" s="2">
        <v>74.84</v>
      </c>
      <c r="R3798" s="2">
        <v>182.88</v>
      </c>
      <c r="S3798" s="2">
        <v>182.88</v>
      </c>
      <c r="T3798" s="2">
        <v>22.38</v>
      </c>
      <c r="U3798" s="2">
        <v>58</v>
      </c>
      <c r="V3798" s="2" t="s">
        <v>28</v>
      </c>
      <c r="X3798" s="2" t="s">
        <v>4835</v>
      </c>
      <c r="Y3798" s="2" t="s">
        <v>4401</v>
      </c>
      <c r="Z3798" t="s">
        <v>4897</v>
      </c>
    </row>
    <row r="3799" spans="1:26" x14ac:dyDescent="0.25">
      <c r="A3799">
        <v>3798</v>
      </c>
      <c r="B3799" t="s">
        <v>3800</v>
      </c>
      <c r="C3799" s="1">
        <v>29936</v>
      </c>
      <c r="D3799" t="s">
        <v>23</v>
      </c>
      <c r="E3799" s="2" t="s">
        <v>1363</v>
      </c>
      <c r="F3799" s="2" t="s">
        <v>34</v>
      </c>
      <c r="G3799" s="2" t="s">
        <v>26</v>
      </c>
      <c r="H3799" s="3">
        <v>38292</v>
      </c>
      <c r="I3799" s="2">
        <v>2004</v>
      </c>
      <c r="J3799" s="2">
        <v>2005</v>
      </c>
      <c r="K3799" s="3">
        <v>43677</v>
      </c>
      <c r="L3799" s="2">
        <v>0</v>
      </c>
      <c r="M3799" s="2" t="s">
        <v>28</v>
      </c>
      <c r="N3799" s="2">
        <v>37</v>
      </c>
      <c r="O3799" s="2">
        <v>22.88</v>
      </c>
      <c r="P3799" s="2">
        <v>37.619999999999997</v>
      </c>
      <c r="Q3799" s="2">
        <v>81.650000000000006</v>
      </c>
      <c r="R3799" s="2">
        <v>182.88</v>
      </c>
      <c r="S3799" s="2">
        <v>182.88</v>
      </c>
      <c r="T3799" s="2">
        <v>24.41</v>
      </c>
      <c r="U3799" s="2">
        <v>1</v>
      </c>
      <c r="V3799" s="2" t="s">
        <v>28</v>
      </c>
      <c r="X3799" s="2"/>
      <c r="Y3799" s="2"/>
    </row>
    <row r="3800" spans="1:26" x14ac:dyDescent="0.25">
      <c r="A3800">
        <v>3799</v>
      </c>
      <c r="B3800" t="s">
        <v>3801</v>
      </c>
      <c r="C3800" s="1">
        <v>8445</v>
      </c>
      <c r="D3800" t="s">
        <v>23</v>
      </c>
      <c r="E3800" s="2" t="s">
        <v>1363</v>
      </c>
      <c r="F3800" s="2" t="s">
        <v>34</v>
      </c>
      <c r="G3800" s="2" t="s">
        <v>30</v>
      </c>
      <c r="H3800" s="3">
        <v>17838</v>
      </c>
      <c r="I3800" s="2">
        <v>1948</v>
      </c>
      <c r="J3800" s="2">
        <v>1949</v>
      </c>
      <c r="K3800" s="3">
        <v>41271</v>
      </c>
      <c r="L3800" s="2">
        <v>1</v>
      </c>
      <c r="M3800" s="2" t="s">
        <v>27</v>
      </c>
      <c r="N3800" s="2">
        <v>89</v>
      </c>
      <c r="O3800" s="2">
        <v>25.72</v>
      </c>
      <c r="P3800" s="2">
        <v>89.87</v>
      </c>
      <c r="Q3800" s="2">
        <v>88.45</v>
      </c>
      <c r="R3800" s="2">
        <v>182.88</v>
      </c>
      <c r="S3800" s="2">
        <v>182.88</v>
      </c>
      <c r="T3800" s="2">
        <v>26.45</v>
      </c>
      <c r="U3800" s="2">
        <v>13</v>
      </c>
      <c r="V3800" s="2" t="s">
        <v>28</v>
      </c>
      <c r="X3800" s="2" t="s">
        <v>4836</v>
      </c>
      <c r="Y3800" s="2" t="s">
        <v>4421</v>
      </c>
      <c r="Z3800" s="2" t="s">
        <v>4435</v>
      </c>
    </row>
    <row r="3801" spans="1:26" x14ac:dyDescent="0.25">
      <c r="A3801">
        <v>3800</v>
      </c>
      <c r="B3801" t="s">
        <v>3802</v>
      </c>
      <c r="C3801" s="1">
        <v>12815</v>
      </c>
      <c r="D3801" t="s">
        <v>23</v>
      </c>
      <c r="E3801" s="2" t="s">
        <v>1363</v>
      </c>
      <c r="F3801" s="2" t="s">
        <v>34</v>
      </c>
      <c r="G3801" s="2" t="s">
        <v>26</v>
      </c>
      <c r="H3801" s="3">
        <v>20760</v>
      </c>
      <c r="I3801" s="2">
        <v>1956</v>
      </c>
      <c r="J3801" s="2">
        <v>1957</v>
      </c>
      <c r="K3801" s="3">
        <v>42546</v>
      </c>
      <c r="L3801" s="2">
        <v>1</v>
      </c>
      <c r="M3801" s="2" t="s">
        <v>27</v>
      </c>
      <c r="N3801" s="2">
        <v>81</v>
      </c>
      <c r="O3801" s="2">
        <v>21.75</v>
      </c>
      <c r="P3801" s="2">
        <v>81.400000000000006</v>
      </c>
      <c r="Q3801" s="2">
        <v>73.94</v>
      </c>
      <c r="R3801" s="2">
        <v>182.88</v>
      </c>
      <c r="S3801" s="2">
        <v>182.88</v>
      </c>
      <c r="T3801" s="2">
        <v>22.11</v>
      </c>
      <c r="U3801" s="2">
        <v>3</v>
      </c>
      <c r="V3801" s="2" t="s">
        <v>27</v>
      </c>
      <c r="X3801" s="2" t="s">
        <v>4837</v>
      </c>
      <c r="Y3801" s="2" t="s">
        <v>4838</v>
      </c>
      <c r="Z3801" s="2" t="s">
        <v>4435</v>
      </c>
    </row>
    <row r="3802" spans="1:26" x14ac:dyDescent="0.25">
      <c r="A3802">
        <v>3801</v>
      </c>
      <c r="B3802" t="s">
        <v>3803</v>
      </c>
      <c r="C3802" s="1">
        <v>20794</v>
      </c>
      <c r="D3802" t="s">
        <v>23</v>
      </c>
      <c r="E3802" s="2" t="s">
        <v>1363</v>
      </c>
      <c r="F3802" s="2" t="s">
        <v>25</v>
      </c>
      <c r="G3802" s="2" t="s">
        <v>26</v>
      </c>
      <c r="H3802" s="3">
        <v>28795</v>
      </c>
      <c r="I3802" s="2">
        <v>1978</v>
      </c>
      <c r="J3802" s="2">
        <v>1980</v>
      </c>
      <c r="K3802" s="3">
        <v>43677</v>
      </c>
      <c r="L3802" s="2">
        <v>0</v>
      </c>
      <c r="M3802" s="2" t="s">
        <v>28</v>
      </c>
      <c r="N3802" s="2">
        <v>62</v>
      </c>
      <c r="O3802" s="2">
        <v>21.91</v>
      </c>
      <c r="P3802" s="2">
        <v>62.65</v>
      </c>
      <c r="Q3802" s="2">
        <v>83.91</v>
      </c>
      <c r="R3802" s="2">
        <v>182.88</v>
      </c>
      <c r="S3802" s="2">
        <v>182.88</v>
      </c>
      <c r="T3802" s="2">
        <v>25.09</v>
      </c>
      <c r="U3802" s="2">
        <v>96</v>
      </c>
      <c r="V3802" s="2" t="s">
        <v>28</v>
      </c>
      <c r="X3802" s="2"/>
      <c r="Y3802" s="2"/>
    </row>
    <row r="3803" spans="1:26" x14ac:dyDescent="0.25">
      <c r="A3803">
        <v>3802</v>
      </c>
      <c r="B3803" t="s">
        <v>3804</v>
      </c>
      <c r="C3803" s="1">
        <v>15462</v>
      </c>
      <c r="D3803" t="s">
        <v>23</v>
      </c>
      <c r="E3803" s="2" t="s">
        <v>1363</v>
      </c>
      <c r="F3803" s="2" t="s">
        <v>34</v>
      </c>
      <c r="G3803" s="2" t="s">
        <v>30</v>
      </c>
      <c r="H3803" s="3">
        <v>24777</v>
      </c>
      <c r="I3803" s="2">
        <v>1967</v>
      </c>
      <c r="J3803" s="2">
        <v>1969</v>
      </c>
      <c r="K3803" s="3">
        <v>43677</v>
      </c>
      <c r="L3803" s="2">
        <v>0</v>
      </c>
      <c r="M3803" s="2" t="s">
        <v>28</v>
      </c>
      <c r="N3803" s="2">
        <v>77</v>
      </c>
      <c r="O3803" s="2">
        <v>25.5</v>
      </c>
      <c r="P3803" s="2">
        <v>77.25</v>
      </c>
      <c r="Q3803" s="2">
        <v>81.650000000000006</v>
      </c>
      <c r="R3803" s="2">
        <v>182.88</v>
      </c>
      <c r="S3803" s="2">
        <v>182.88</v>
      </c>
      <c r="T3803" s="2">
        <v>24.41</v>
      </c>
      <c r="U3803" s="2">
        <v>66</v>
      </c>
      <c r="V3803" s="2" t="s">
        <v>28</v>
      </c>
      <c r="X3803" s="2"/>
      <c r="Y3803" s="2"/>
    </row>
    <row r="3804" spans="1:26" x14ac:dyDescent="0.25">
      <c r="A3804">
        <v>3803</v>
      </c>
      <c r="B3804" t="s">
        <v>3386</v>
      </c>
      <c r="C3804" s="1">
        <v>15888</v>
      </c>
      <c r="D3804" t="s">
        <v>23</v>
      </c>
      <c r="E3804" s="2" t="s">
        <v>1363</v>
      </c>
      <c r="F3804" s="2" t="s">
        <v>34</v>
      </c>
      <c r="G3804" s="2" t="s">
        <v>26</v>
      </c>
      <c r="H3804" s="3">
        <v>24412</v>
      </c>
      <c r="I3804" s="2">
        <v>1966</v>
      </c>
      <c r="J3804" s="2">
        <v>1977</v>
      </c>
      <c r="K3804" s="3">
        <v>43677</v>
      </c>
      <c r="L3804" s="2">
        <v>0</v>
      </c>
      <c r="M3804" s="2" t="s">
        <v>28</v>
      </c>
      <c r="N3804" s="2">
        <v>76</v>
      </c>
      <c r="O3804" s="2">
        <v>23.34</v>
      </c>
      <c r="P3804" s="2">
        <v>76.08</v>
      </c>
      <c r="Q3804" s="2">
        <v>79.38</v>
      </c>
      <c r="R3804" s="2">
        <v>182.88</v>
      </c>
      <c r="S3804" s="2">
        <v>182.88</v>
      </c>
      <c r="T3804" s="2">
        <v>23.73</v>
      </c>
      <c r="U3804" s="2">
        <v>64</v>
      </c>
      <c r="V3804" s="2" t="s">
        <v>28</v>
      </c>
      <c r="X3804" s="2"/>
      <c r="Y3804" s="2"/>
    </row>
    <row r="3805" spans="1:26" x14ac:dyDescent="0.25">
      <c r="A3805">
        <v>3804</v>
      </c>
      <c r="B3805" t="s">
        <v>3805</v>
      </c>
      <c r="C3805" s="1">
        <v>21936</v>
      </c>
      <c r="D3805" t="s">
        <v>23</v>
      </c>
      <c r="E3805" s="2" t="s">
        <v>1363</v>
      </c>
      <c r="F3805" s="2" t="s">
        <v>34</v>
      </c>
      <c r="G3805" s="2" t="s">
        <v>26</v>
      </c>
      <c r="H3805" s="3">
        <v>30621</v>
      </c>
      <c r="I3805" s="2">
        <v>1983</v>
      </c>
      <c r="J3805" s="2">
        <v>1990</v>
      </c>
      <c r="K3805" s="3">
        <v>43677</v>
      </c>
      <c r="L3805" s="2">
        <v>0</v>
      </c>
      <c r="M3805" s="2" t="s">
        <v>28</v>
      </c>
      <c r="N3805" s="2">
        <v>59</v>
      </c>
      <c r="O3805" s="2">
        <v>23.78</v>
      </c>
      <c r="P3805" s="2">
        <v>59.52</v>
      </c>
      <c r="Q3805" s="2">
        <v>88.45</v>
      </c>
      <c r="R3805" s="2">
        <v>182.88</v>
      </c>
      <c r="S3805" s="2">
        <v>182.88</v>
      </c>
      <c r="T3805" s="2">
        <v>26.45</v>
      </c>
      <c r="U3805" s="2">
        <v>193</v>
      </c>
      <c r="V3805" s="2" t="s">
        <v>28</v>
      </c>
      <c r="X3805" s="2"/>
      <c r="Y3805" s="2"/>
    </row>
    <row r="3806" spans="1:26" x14ac:dyDescent="0.25">
      <c r="A3806">
        <v>3805</v>
      </c>
      <c r="B3806" t="s">
        <v>3806</v>
      </c>
      <c r="C3806" s="1">
        <v>31496</v>
      </c>
      <c r="D3806" t="s">
        <v>85</v>
      </c>
      <c r="E3806" s="2" t="s">
        <v>1363</v>
      </c>
      <c r="F3806" s="2" t="s">
        <v>34</v>
      </c>
      <c r="G3806" s="2" t="s">
        <v>26</v>
      </c>
      <c r="H3806" s="3">
        <v>39022</v>
      </c>
      <c r="I3806" s="2">
        <v>2006</v>
      </c>
      <c r="J3806" s="2">
        <v>2020</v>
      </c>
      <c r="K3806" s="3">
        <v>43677</v>
      </c>
      <c r="L3806" s="2">
        <v>0</v>
      </c>
      <c r="M3806" s="2" t="s">
        <v>28</v>
      </c>
      <c r="N3806" s="2">
        <v>33</v>
      </c>
      <c r="O3806" s="2">
        <v>20.61</v>
      </c>
      <c r="P3806" s="2">
        <v>33.35</v>
      </c>
      <c r="Q3806" s="2">
        <v>92.99</v>
      </c>
      <c r="R3806" s="2">
        <v>182.88</v>
      </c>
      <c r="S3806" s="2">
        <v>182.88</v>
      </c>
      <c r="T3806" s="2">
        <v>27.8</v>
      </c>
      <c r="U3806" s="2">
        <v>571</v>
      </c>
      <c r="V3806" s="2" t="s">
        <v>28</v>
      </c>
      <c r="X3806" s="2"/>
      <c r="Y3806" s="2"/>
    </row>
    <row r="3807" spans="1:26" x14ac:dyDescent="0.25">
      <c r="A3807">
        <v>3806</v>
      </c>
      <c r="B3807" t="s">
        <v>3807</v>
      </c>
      <c r="C3807" s="1">
        <v>28248</v>
      </c>
      <c r="D3807" t="s">
        <v>23</v>
      </c>
      <c r="E3807" s="2" t="s">
        <v>1363</v>
      </c>
      <c r="F3807" s="2" t="s">
        <v>34</v>
      </c>
      <c r="G3807" s="2" t="s">
        <v>26</v>
      </c>
      <c r="H3807" s="3">
        <v>36100</v>
      </c>
      <c r="I3807" s="2">
        <v>1998</v>
      </c>
      <c r="J3807" s="2">
        <v>2009</v>
      </c>
      <c r="K3807" s="3">
        <v>43677</v>
      </c>
      <c r="L3807" s="2">
        <v>0</v>
      </c>
      <c r="M3807" s="2" t="s">
        <v>28</v>
      </c>
      <c r="N3807" s="2">
        <v>42</v>
      </c>
      <c r="O3807" s="2">
        <v>21.5</v>
      </c>
      <c r="P3807" s="2">
        <v>42.24</v>
      </c>
      <c r="Q3807" s="2">
        <v>79.38</v>
      </c>
      <c r="R3807" s="2">
        <v>182.88</v>
      </c>
      <c r="S3807" s="2">
        <v>182.88</v>
      </c>
      <c r="T3807" s="2">
        <v>23.73</v>
      </c>
      <c r="U3807" s="2">
        <v>554</v>
      </c>
      <c r="V3807" s="2" t="s">
        <v>28</v>
      </c>
      <c r="X3807" s="2"/>
      <c r="Y3807" s="2"/>
    </row>
    <row r="3808" spans="1:26" x14ac:dyDescent="0.25">
      <c r="A3808">
        <v>3807</v>
      </c>
      <c r="B3808" t="s">
        <v>3808</v>
      </c>
      <c r="C3808" s="1">
        <v>18982</v>
      </c>
      <c r="D3808" t="s">
        <v>23</v>
      </c>
      <c r="E3808" s="2" t="s">
        <v>1363</v>
      </c>
      <c r="F3808" s="2" t="s">
        <v>34</v>
      </c>
      <c r="G3808" s="2" t="s">
        <v>26</v>
      </c>
      <c r="H3808" s="3">
        <v>27334</v>
      </c>
      <c r="I3808" s="2">
        <v>1974</v>
      </c>
      <c r="J3808" s="2">
        <v>1976</v>
      </c>
      <c r="K3808" s="3">
        <v>40119</v>
      </c>
      <c r="L3808" s="2">
        <v>1</v>
      </c>
      <c r="M3808" s="2" t="s">
        <v>27</v>
      </c>
      <c r="N3808" s="2">
        <v>57</v>
      </c>
      <c r="O3808" s="2">
        <v>22.87</v>
      </c>
      <c r="P3808" s="2">
        <v>57.87</v>
      </c>
      <c r="Q3808" s="2">
        <v>74.84</v>
      </c>
      <c r="R3808" s="2">
        <v>182.88</v>
      </c>
      <c r="S3808" s="2">
        <v>182.88</v>
      </c>
      <c r="T3808" s="2">
        <v>22.38</v>
      </c>
      <c r="U3808" s="2">
        <v>82</v>
      </c>
      <c r="V3808" s="2" t="s">
        <v>28</v>
      </c>
      <c r="W3808" s="2" t="s">
        <v>4557</v>
      </c>
      <c r="X3808" s="2" t="s">
        <v>4839</v>
      </c>
      <c r="Y3808" s="2" t="s">
        <v>4636</v>
      </c>
      <c r="Z3808" s="2" t="s">
        <v>4901</v>
      </c>
    </row>
    <row r="3809" spans="1:26" x14ac:dyDescent="0.25">
      <c r="A3809">
        <v>3808</v>
      </c>
      <c r="B3809" t="s">
        <v>3809</v>
      </c>
      <c r="C3809" s="1">
        <v>8408</v>
      </c>
      <c r="D3809" t="s">
        <v>23</v>
      </c>
      <c r="E3809" s="2" t="s">
        <v>772</v>
      </c>
      <c r="F3809" s="2" t="s">
        <v>34</v>
      </c>
      <c r="G3809" s="2" t="s">
        <v>30</v>
      </c>
      <c r="H3809" s="3">
        <v>18203</v>
      </c>
      <c r="I3809" s="2">
        <v>1949</v>
      </c>
      <c r="J3809" s="2">
        <v>1951</v>
      </c>
      <c r="K3809" s="3">
        <v>43677</v>
      </c>
      <c r="L3809" s="2">
        <v>0</v>
      </c>
      <c r="M3809" s="2" t="s">
        <v>28</v>
      </c>
      <c r="N3809" s="2">
        <v>96</v>
      </c>
      <c r="O3809" s="2">
        <v>26.82</v>
      </c>
      <c r="P3809" s="2">
        <v>96.56</v>
      </c>
      <c r="Q3809" s="2">
        <v>81.650000000000006</v>
      </c>
      <c r="R3809" s="2">
        <v>182.88</v>
      </c>
      <c r="S3809" s="2">
        <v>182.88</v>
      </c>
      <c r="T3809" s="2">
        <v>24.41</v>
      </c>
      <c r="U3809" s="2">
        <v>117</v>
      </c>
      <c r="V3809" s="2" t="s">
        <v>28</v>
      </c>
      <c r="X3809" s="2"/>
      <c r="Y3809" s="2"/>
    </row>
    <row r="3810" spans="1:26" x14ac:dyDescent="0.25">
      <c r="A3810">
        <v>3809</v>
      </c>
      <c r="B3810" t="s">
        <v>3810</v>
      </c>
      <c r="C3810" s="1">
        <v>7538</v>
      </c>
      <c r="D3810" t="s">
        <v>23</v>
      </c>
      <c r="E3810" s="2" t="s">
        <v>1363</v>
      </c>
      <c r="F3810" s="2" t="s">
        <v>34</v>
      </c>
      <c r="G3810" s="2" t="s">
        <v>30</v>
      </c>
      <c r="H3810" s="3">
        <v>17107</v>
      </c>
      <c r="I3810" s="2">
        <v>1946</v>
      </c>
      <c r="J3810" s="2">
        <v>1947</v>
      </c>
      <c r="K3810" s="3">
        <v>31882</v>
      </c>
      <c r="L3810" s="2">
        <v>1</v>
      </c>
      <c r="M3810" s="2" t="s">
        <v>27</v>
      </c>
      <c r="N3810" s="2">
        <v>66</v>
      </c>
      <c r="O3810" s="2">
        <v>26.2</v>
      </c>
      <c r="P3810" s="2">
        <v>66.650000000000006</v>
      </c>
      <c r="Q3810" s="2">
        <v>83.91</v>
      </c>
      <c r="R3810" s="2">
        <v>182.88</v>
      </c>
      <c r="S3810" s="2">
        <v>182.88</v>
      </c>
      <c r="T3810" s="2">
        <v>25.09</v>
      </c>
      <c r="U3810" s="2">
        <v>51</v>
      </c>
      <c r="V3810" s="2" t="s">
        <v>28</v>
      </c>
      <c r="W3810" s="2" t="s">
        <v>4395</v>
      </c>
      <c r="X3810" s="2" t="s">
        <v>4840</v>
      </c>
      <c r="Y3810" s="2" t="s">
        <v>4421</v>
      </c>
      <c r="Z3810" s="2" t="s">
        <v>4435</v>
      </c>
    </row>
    <row r="3811" spans="1:26" x14ac:dyDescent="0.25">
      <c r="A3811">
        <v>3810</v>
      </c>
      <c r="B3811" t="s">
        <v>3811</v>
      </c>
      <c r="C3811" s="1">
        <v>9522</v>
      </c>
      <c r="D3811" t="s">
        <v>23</v>
      </c>
      <c r="E3811" s="2" t="s">
        <v>1363</v>
      </c>
      <c r="F3811" s="2" t="s">
        <v>34</v>
      </c>
      <c r="G3811" s="2" t="s">
        <v>30</v>
      </c>
      <c r="H3811" s="3">
        <v>18203</v>
      </c>
      <c r="I3811" s="2">
        <v>1949</v>
      </c>
      <c r="J3811" s="2">
        <v>1960</v>
      </c>
      <c r="K3811" s="3">
        <v>40212</v>
      </c>
      <c r="L3811" s="2">
        <v>1</v>
      </c>
      <c r="M3811" s="2" t="s">
        <v>27</v>
      </c>
      <c r="N3811" s="2">
        <v>84</v>
      </c>
      <c r="O3811" s="2">
        <v>23.77</v>
      </c>
      <c r="P3811" s="2">
        <v>84.02</v>
      </c>
      <c r="Q3811" s="2">
        <v>81.650000000000006</v>
      </c>
      <c r="R3811" s="2">
        <v>182.88</v>
      </c>
      <c r="S3811" s="2">
        <v>182.88</v>
      </c>
      <c r="T3811" s="2">
        <v>24.41</v>
      </c>
      <c r="U3811" s="2">
        <v>738</v>
      </c>
      <c r="V3811" s="2" t="s">
        <v>28</v>
      </c>
      <c r="W3811" s="2" t="s">
        <v>4384</v>
      </c>
      <c r="X3811" s="2" t="s">
        <v>4841</v>
      </c>
      <c r="Y3811" s="2" t="s">
        <v>4464</v>
      </c>
      <c r="Z3811" s="2" t="s">
        <v>4896</v>
      </c>
    </row>
    <row r="3812" spans="1:26" x14ac:dyDescent="0.25">
      <c r="A3812">
        <v>3811</v>
      </c>
      <c r="B3812" t="s">
        <v>3812</v>
      </c>
      <c r="C3812" s="1">
        <v>20245</v>
      </c>
      <c r="D3812" t="s">
        <v>23</v>
      </c>
      <c r="E3812" s="2" t="s">
        <v>1363</v>
      </c>
      <c r="F3812" s="2" t="s">
        <v>34</v>
      </c>
      <c r="G3812" s="2" t="s">
        <v>26</v>
      </c>
      <c r="H3812" s="3">
        <v>28795</v>
      </c>
      <c r="I3812" s="2">
        <v>1978</v>
      </c>
      <c r="J3812" s="2">
        <v>1986</v>
      </c>
      <c r="K3812" s="3">
        <v>43677</v>
      </c>
      <c r="L3812" s="2">
        <v>0</v>
      </c>
      <c r="M3812" s="2" t="s">
        <v>28</v>
      </c>
      <c r="N3812" s="2">
        <v>64</v>
      </c>
      <c r="O3812" s="2">
        <v>23.41</v>
      </c>
      <c r="P3812" s="2">
        <v>64.150000000000006</v>
      </c>
      <c r="Q3812" s="2">
        <v>72.569999999999993</v>
      </c>
      <c r="R3812" s="2">
        <v>182.88</v>
      </c>
      <c r="S3812" s="2">
        <v>182.88</v>
      </c>
      <c r="T3812" s="2">
        <v>21.7</v>
      </c>
      <c r="U3812" s="2">
        <v>476</v>
      </c>
      <c r="V3812" s="2" t="s">
        <v>28</v>
      </c>
      <c r="X3812" s="2"/>
      <c r="Y3812" s="2"/>
    </row>
    <row r="3813" spans="1:26" x14ac:dyDescent="0.25">
      <c r="A3813">
        <v>3812</v>
      </c>
      <c r="B3813" t="s">
        <v>3813</v>
      </c>
      <c r="C3813" s="1">
        <v>17666</v>
      </c>
      <c r="D3813" t="s">
        <v>23</v>
      </c>
      <c r="E3813" s="2" t="s">
        <v>1363</v>
      </c>
      <c r="F3813" s="2" t="s">
        <v>34</v>
      </c>
      <c r="G3813" s="2" t="s">
        <v>26</v>
      </c>
      <c r="H3813" s="3">
        <v>26238</v>
      </c>
      <c r="I3813" s="2">
        <v>1971</v>
      </c>
      <c r="J3813" s="2">
        <v>1977</v>
      </c>
      <c r="K3813" s="3">
        <v>41509</v>
      </c>
      <c r="L3813" s="2">
        <v>1</v>
      </c>
      <c r="M3813" s="2" t="s">
        <v>27</v>
      </c>
      <c r="N3813" s="2">
        <v>65</v>
      </c>
      <c r="O3813" s="2">
        <v>23.47</v>
      </c>
      <c r="P3813" s="2">
        <v>65.28</v>
      </c>
      <c r="Q3813" s="2">
        <v>79.38</v>
      </c>
      <c r="R3813" s="2">
        <v>182.88</v>
      </c>
      <c r="S3813" s="2">
        <v>182.88</v>
      </c>
      <c r="T3813" s="2">
        <v>23.73</v>
      </c>
      <c r="U3813" s="2">
        <v>416</v>
      </c>
      <c r="V3813" s="2" t="s">
        <v>28</v>
      </c>
      <c r="W3813" s="2" t="s">
        <v>4402</v>
      </c>
      <c r="X3813" s="2" t="s">
        <v>4842</v>
      </c>
      <c r="Y3813" s="2" t="s">
        <v>4843</v>
      </c>
      <c r="Z3813" s="2" t="s">
        <v>4901</v>
      </c>
    </row>
    <row r="3814" spans="1:26" x14ac:dyDescent="0.25">
      <c r="A3814">
        <v>3813</v>
      </c>
      <c r="B3814" t="s">
        <v>3814</v>
      </c>
      <c r="C3814" s="1">
        <v>12165</v>
      </c>
      <c r="D3814" t="s">
        <v>23</v>
      </c>
      <c r="E3814" s="2" t="s">
        <v>1363</v>
      </c>
      <c r="F3814" s="2" t="s">
        <v>34</v>
      </c>
      <c r="G3814" s="2" t="s">
        <v>30</v>
      </c>
      <c r="H3814" s="3">
        <v>20394</v>
      </c>
      <c r="I3814" s="2">
        <v>1955</v>
      </c>
      <c r="J3814" s="2">
        <v>1957</v>
      </c>
      <c r="K3814" s="3">
        <v>43677</v>
      </c>
      <c r="L3814" s="2">
        <v>0</v>
      </c>
      <c r="M3814" s="2" t="s">
        <v>28</v>
      </c>
      <c r="N3814" s="2">
        <v>86</v>
      </c>
      <c r="O3814" s="2">
        <v>22.53</v>
      </c>
      <c r="P3814" s="2">
        <v>86.28</v>
      </c>
      <c r="Q3814" s="2">
        <v>76.2</v>
      </c>
      <c r="R3814" s="2">
        <v>182.88</v>
      </c>
      <c r="S3814" s="2">
        <v>182.88</v>
      </c>
      <c r="T3814" s="2">
        <v>22.78</v>
      </c>
      <c r="U3814" s="2">
        <v>141</v>
      </c>
      <c r="V3814" s="2" t="s">
        <v>28</v>
      </c>
      <c r="X3814" s="2"/>
      <c r="Y3814" s="2"/>
    </row>
    <row r="3815" spans="1:26" x14ac:dyDescent="0.25">
      <c r="A3815">
        <v>3814</v>
      </c>
      <c r="B3815" t="s">
        <v>3815</v>
      </c>
      <c r="C3815" s="1">
        <v>8311</v>
      </c>
      <c r="D3815" t="s">
        <v>23</v>
      </c>
      <c r="E3815" s="2" t="s">
        <v>1363</v>
      </c>
      <c r="F3815" s="2" t="s">
        <v>34</v>
      </c>
      <c r="G3815" s="2" t="s">
        <v>30</v>
      </c>
      <c r="H3815" s="3">
        <v>18203</v>
      </c>
      <c r="I3815" s="2">
        <v>1949</v>
      </c>
      <c r="J3815" s="2">
        <v>1950</v>
      </c>
      <c r="K3815" s="3">
        <v>37501</v>
      </c>
      <c r="L3815" s="2">
        <v>1</v>
      </c>
      <c r="M3815" s="2" t="s">
        <v>27</v>
      </c>
      <c r="N3815" s="2">
        <v>79</v>
      </c>
      <c r="O3815" s="2">
        <v>27.08</v>
      </c>
      <c r="P3815" s="2">
        <v>79.92</v>
      </c>
      <c r="Q3815" s="2">
        <v>76.2</v>
      </c>
      <c r="R3815" s="2">
        <v>182.88</v>
      </c>
      <c r="S3815" s="2">
        <v>182.88</v>
      </c>
      <c r="T3815" s="2">
        <v>22.78</v>
      </c>
      <c r="U3815" s="2">
        <v>6</v>
      </c>
      <c r="V3815" s="2" t="s">
        <v>28</v>
      </c>
      <c r="W3815" s="2" t="s">
        <v>4399</v>
      </c>
      <c r="X3815" s="2" t="s">
        <v>4603</v>
      </c>
      <c r="Y3815" s="2" t="s">
        <v>4401</v>
      </c>
      <c r="Z3815" s="2" t="s">
        <v>4469</v>
      </c>
    </row>
    <row r="3816" spans="1:26" x14ac:dyDescent="0.25">
      <c r="A3816">
        <v>3815</v>
      </c>
      <c r="B3816" t="s">
        <v>3816</v>
      </c>
      <c r="C3816" s="1">
        <v>6110</v>
      </c>
      <c r="D3816" t="s">
        <v>23</v>
      </c>
      <c r="E3816" s="2" t="s">
        <v>1363</v>
      </c>
      <c r="F3816" s="2" t="s">
        <v>34</v>
      </c>
      <c r="G3816" s="2" t="s">
        <v>30</v>
      </c>
      <c r="H3816" s="3">
        <v>17107</v>
      </c>
      <c r="I3816" s="2">
        <v>1946</v>
      </c>
      <c r="J3816" s="2">
        <v>1947</v>
      </c>
      <c r="K3816" s="3">
        <v>35363</v>
      </c>
      <c r="L3816" s="2">
        <v>1</v>
      </c>
      <c r="M3816" s="2" t="s">
        <v>27</v>
      </c>
      <c r="N3816" s="2">
        <v>80</v>
      </c>
      <c r="O3816" s="2">
        <v>30.11</v>
      </c>
      <c r="P3816" s="2">
        <v>80.09</v>
      </c>
      <c r="Q3816" s="2">
        <v>81.650000000000006</v>
      </c>
      <c r="R3816" s="2">
        <v>182.88</v>
      </c>
      <c r="S3816" s="2">
        <v>182.88</v>
      </c>
      <c r="T3816" s="2">
        <v>24.41</v>
      </c>
      <c r="U3816" s="2">
        <v>7</v>
      </c>
      <c r="V3816" s="2" t="s">
        <v>28</v>
      </c>
      <c r="W3816" s="2" t="s">
        <v>4639</v>
      </c>
      <c r="X3816" s="2" t="s">
        <v>4603</v>
      </c>
      <c r="Y3816" s="2" t="s">
        <v>4401</v>
      </c>
      <c r="Z3816" s="2" t="s">
        <v>4469</v>
      </c>
    </row>
    <row r="3817" spans="1:26" x14ac:dyDescent="0.25">
      <c r="A3817">
        <v>3816</v>
      </c>
      <c r="B3817" t="s">
        <v>3817</v>
      </c>
      <c r="C3817" s="1">
        <v>32366</v>
      </c>
      <c r="D3817" t="s">
        <v>85</v>
      </c>
      <c r="E3817" s="2" t="s">
        <v>1363</v>
      </c>
      <c r="F3817" s="2" t="s">
        <v>25</v>
      </c>
      <c r="G3817" s="2" t="s">
        <v>26</v>
      </c>
      <c r="H3817" s="3">
        <v>40118</v>
      </c>
      <c r="I3817" s="2">
        <v>2009</v>
      </c>
      <c r="J3817" s="2">
        <v>2020</v>
      </c>
      <c r="K3817" s="3">
        <v>43677</v>
      </c>
      <c r="L3817" s="2">
        <v>0</v>
      </c>
      <c r="M3817" s="2" t="s">
        <v>28</v>
      </c>
      <c r="N3817" s="2">
        <v>30</v>
      </c>
      <c r="O3817" s="2">
        <v>21.22</v>
      </c>
      <c r="P3817" s="2">
        <v>30.97</v>
      </c>
      <c r="Q3817" s="2">
        <v>83.91</v>
      </c>
      <c r="R3817" s="2">
        <v>182.88</v>
      </c>
      <c r="S3817" s="2">
        <v>182.88</v>
      </c>
      <c r="T3817" s="2">
        <v>25.09</v>
      </c>
      <c r="U3817" s="2">
        <v>265</v>
      </c>
      <c r="V3817" s="2" t="s">
        <v>28</v>
      </c>
      <c r="X3817" s="2"/>
      <c r="Y3817" s="2"/>
    </row>
    <row r="3818" spans="1:26" x14ac:dyDescent="0.25">
      <c r="A3818">
        <v>3817</v>
      </c>
      <c r="B3818" t="s">
        <v>3818</v>
      </c>
      <c r="C3818" s="1">
        <v>20126</v>
      </c>
      <c r="D3818" t="s">
        <v>23</v>
      </c>
      <c r="E3818" s="2" t="s">
        <v>1363</v>
      </c>
      <c r="F3818" s="2" t="s">
        <v>34</v>
      </c>
      <c r="G3818" s="2" t="s">
        <v>26</v>
      </c>
      <c r="H3818" s="3">
        <v>27334</v>
      </c>
      <c r="I3818" s="2">
        <v>1974</v>
      </c>
      <c r="J3818" s="2">
        <v>1980</v>
      </c>
      <c r="K3818" s="3">
        <v>43677</v>
      </c>
      <c r="L3818" s="2">
        <v>0</v>
      </c>
      <c r="M3818" s="2" t="s">
        <v>28</v>
      </c>
      <c r="N3818" s="2">
        <v>64</v>
      </c>
      <c r="O3818" s="2">
        <v>19.73</v>
      </c>
      <c r="P3818" s="2">
        <v>64.48</v>
      </c>
      <c r="Q3818" s="2">
        <v>77.11</v>
      </c>
      <c r="R3818" s="2">
        <v>182.88</v>
      </c>
      <c r="S3818" s="2">
        <v>182.88</v>
      </c>
      <c r="T3818" s="2">
        <v>23.06</v>
      </c>
      <c r="U3818" s="2">
        <v>426</v>
      </c>
      <c r="V3818" s="2" t="s">
        <v>28</v>
      </c>
      <c r="X3818" s="2"/>
      <c r="Y3818" s="2"/>
    </row>
    <row r="3819" spans="1:26" x14ac:dyDescent="0.25">
      <c r="A3819">
        <v>3818</v>
      </c>
      <c r="B3819" t="s">
        <v>3819</v>
      </c>
      <c r="C3819" s="1">
        <v>9453</v>
      </c>
      <c r="D3819" t="s">
        <v>23</v>
      </c>
      <c r="E3819" s="2" t="s">
        <v>1363</v>
      </c>
      <c r="F3819" s="2" t="s">
        <v>34</v>
      </c>
      <c r="G3819" s="2" t="s">
        <v>30</v>
      </c>
      <c r="H3819" s="3">
        <v>18203</v>
      </c>
      <c r="I3819" s="2">
        <v>1949</v>
      </c>
      <c r="J3819" s="2">
        <v>1950</v>
      </c>
      <c r="K3819" s="3">
        <v>36593</v>
      </c>
      <c r="L3819" s="2">
        <v>1</v>
      </c>
      <c r="M3819" s="2" t="s">
        <v>27</v>
      </c>
      <c r="N3819" s="2">
        <v>74</v>
      </c>
      <c r="O3819" s="2">
        <v>23.96</v>
      </c>
      <c r="P3819" s="2">
        <v>74.31</v>
      </c>
      <c r="Q3819" s="2">
        <v>74.84</v>
      </c>
      <c r="R3819" s="2">
        <v>182.88</v>
      </c>
      <c r="S3819" s="2">
        <v>182.88</v>
      </c>
      <c r="T3819" s="2">
        <v>22.38</v>
      </c>
      <c r="U3819" s="2">
        <v>37</v>
      </c>
      <c r="V3819" s="2" t="s">
        <v>28</v>
      </c>
      <c r="W3819" s="2" t="s">
        <v>4395</v>
      </c>
      <c r="X3819" s="2" t="s">
        <v>4395</v>
      </c>
      <c r="Y3819" s="2" t="s">
        <v>4421</v>
      </c>
      <c r="Z3819" s="2" t="s">
        <v>4435</v>
      </c>
    </row>
    <row r="3820" spans="1:26" x14ac:dyDescent="0.25">
      <c r="A3820">
        <v>3819</v>
      </c>
      <c r="B3820" t="s">
        <v>3820</v>
      </c>
      <c r="C3820" s="1">
        <v>10366</v>
      </c>
      <c r="D3820" t="s">
        <v>23</v>
      </c>
      <c r="E3820" s="2" t="s">
        <v>1363</v>
      </c>
      <c r="F3820" s="2" t="s">
        <v>34</v>
      </c>
      <c r="G3820" s="2" t="s">
        <v>30</v>
      </c>
      <c r="H3820" s="3">
        <v>18203</v>
      </c>
      <c r="I3820" s="2">
        <v>1949</v>
      </c>
      <c r="J3820" s="2">
        <v>1950</v>
      </c>
      <c r="K3820" s="3">
        <v>36193</v>
      </c>
      <c r="L3820" s="2">
        <v>1</v>
      </c>
      <c r="M3820" s="2" t="s">
        <v>27</v>
      </c>
      <c r="N3820" s="2">
        <v>70</v>
      </c>
      <c r="O3820" s="2">
        <v>21.46</v>
      </c>
      <c r="P3820" s="2">
        <v>70.709999999999994</v>
      </c>
      <c r="Q3820" s="2">
        <v>86.18</v>
      </c>
      <c r="R3820" s="2">
        <v>182.88</v>
      </c>
      <c r="S3820" s="2">
        <v>182.88</v>
      </c>
      <c r="T3820" s="2">
        <v>25.77</v>
      </c>
      <c r="U3820" s="2">
        <v>14</v>
      </c>
      <c r="V3820" s="2" t="s">
        <v>28</v>
      </c>
      <c r="W3820" s="2" t="s">
        <v>4399</v>
      </c>
      <c r="X3820" s="2" t="s">
        <v>4844</v>
      </c>
      <c r="Y3820" s="2"/>
      <c r="Z3820" s="2" t="s">
        <v>4469</v>
      </c>
    </row>
    <row r="3821" spans="1:26" x14ac:dyDescent="0.25">
      <c r="A3821">
        <v>3820</v>
      </c>
      <c r="B3821" t="s">
        <v>3821</v>
      </c>
      <c r="C3821" s="1">
        <v>29991</v>
      </c>
      <c r="D3821" t="s">
        <v>23</v>
      </c>
      <c r="E3821" s="2" t="s">
        <v>1363</v>
      </c>
      <c r="F3821" s="2" t="s">
        <v>34</v>
      </c>
      <c r="G3821" s="2" t="s">
        <v>26</v>
      </c>
      <c r="H3821" s="3">
        <v>38292</v>
      </c>
      <c r="I3821" s="2">
        <v>2004</v>
      </c>
      <c r="J3821" s="2">
        <v>2018</v>
      </c>
      <c r="K3821" s="3">
        <v>43677</v>
      </c>
      <c r="L3821" s="2">
        <v>0</v>
      </c>
      <c r="M3821" s="2" t="s">
        <v>28</v>
      </c>
      <c r="N3821" s="2">
        <v>37</v>
      </c>
      <c r="O3821" s="2">
        <v>22.73</v>
      </c>
      <c r="P3821" s="2">
        <v>37.47</v>
      </c>
      <c r="Q3821" s="2">
        <v>86.18</v>
      </c>
      <c r="R3821" s="2">
        <v>182.88</v>
      </c>
      <c r="S3821" s="2">
        <v>182.88</v>
      </c>
      <c r="T3821" s="2">
        <v>25.77</v>
      </c>
      <c r="U3821" s="2">
        <v>707</v>
      </c>
      <c r="V3821" s="2" t="s">
        <v>28</v>
      </c>
      <c r="X3821" s="2"/>
      <c r="Y3821" s="2"/>
    </row>
    <row r="3822" spans="1:26" x14ac:dyDescent="0.25">
      <c r="A3822">
        <v>3821</v>
      </c>
      <c r="B3822" t="s">
        <v>3822</v>
      </c>
      <c r="C3822" s="1">
        <v>10331</v>
      </c>
      <c r="D3822" t="s">
        <v>23</v>
      </c>
      <c r="E3822" s="2" t="s">
        <v>1363</v>
      </c>
      <c r="F3822" s="2" t="s">
        <v>34</v>
      </c>
      <c r="G3822" s="2" t="s">
        <v>30</v>
      </c>
      <c r="H3822" s="3">
        <v>17838</v>
      </c>
      <c r="I3822" s="2">
        <v>1948</v>
      </c>
      <c r="J3822" s="2">
        <v>1950</v>
      </c>
      <c r="K3822" s="3">
        <v>32421</v>
      </c>
      <c r="L3822" s="2">
        <v>1</v>
      </c>
      <c r="M3822" s="2" t="s">
        <v>27</v>
      </c>
      <c r="N3822" s="2">
        <v>60</v>
      </c>
      <c r="O3822" s="2">
        <v>20.55</v>
      </c>
      <c r="P3822" s="2">
        <v>60.48</v>
      </c>
      <c r="Q3822" s="2">
        <v>78.92</v>
      </c>
      <c r="R3822" s="2">
        <v>182.88</v>
      </c>
      <c r="S3822" s="2">
        <v>182.88</v>
      </c>
      <c r="T3822" s="2">
        <v>23.6</v>
      </c>
      <c r="U3822" s="2">
        <v>82</v>
      </c>
      <c r="V3822" s="2" t="s">
        <v>28</v>
      </c>
      <c r="W3822" s="2" t="s">
        <v>4399</v>
      </c>
      <c r="X3822" s="2" t="s">
        <v>4845</v>
      </c>
      <c r="Y3822" s="2" t="s">
        <v>4401</v>
      </c>
      <c r="Z3822" s="2" t="s">
        <v>4469</v>
      </c>
    </row>
    <row r="3823" spans="1:26" x14ac:dyDescent="0.25">
      <c r="A3823">
        <v>3822</v>
      </c>
      <c r="B3823" t="s">
        <v>3823</v>
      </c>
      <c r="C3823" s="1">
        <v>8830</v>
      </c>
      <c r="D3823" t="s">
        <v>23</v>
      </c>
      <c r="E3823" s="2" t="s">
        <v>1363</v>
      </c>
      <c r="F3823" s="2" t="s">
        <v>34</v>
      </c>
      <c r="G3823" s="2" t="s">
        <v>30</v>
      </c>
      <c r="H3823" s="3">
        <v>18203</v>
      </c>
      <c r="I3823" s="2">
        <v>1949</v>
      </c>
      <c r="J3823" s="2">
        <v>1950</v>
      </c>
      <c r="K3823" s="3">
        <v>35579</v>
      </c>
      <c r="L3823" s="2">
        <v>1</v>
      </c>
      <c r="M3823" s="2" t="s">
        <v>27</v>
      </c>
      <c r="N3823" s="2">
        <v>73</v>
      </c>
      <c r="O3823" s="2">
        <v>25.66</v>
      </c>
      <c r="P3823" s="2">
        <v>73.23</v>
      </c>
      <c r="Q3823" s="2">
        <v>78.92</v>
      </c>
      <c r="R3823" s="2">
        <v>182.88</v>
      </c>
      <c r="S3823" s="2">
        <v>182.88</v>
      </c>
      <c r="T3823" s="2">
        <v>23.6</v>
      </c>
      <c r="U3823" s="2">
        <v>4</v>
      </c>
      <c r="V3823" s="2" t="s">
        <v>28</v>
      </c>
      <c r="W3823" s="2" t="s">
        <v>4395</v>
      </c>
      <c r="X3823" s="2" t="s">
        <v>4846</v>
      </c>
      <c r="Y3823" s="2" t="s">
        <v>4626</v>
      </c>
      <c r="Z3823" s="2" t="s">
        <v>4435</v>
      </c>
    </row>
    <row r="3824" spans="1:26" x14ac:dyDescent="0.25">
      <c r="A3824">
        <v>3823</v>
      </c>
      <c r="B3824" t="s">
        <v>3824</v>
      </c>
      <c r="C3824" s="1">
        <v>8011</v>
      </c>
      <c r="D3824" t="s">
        <v>23</v>
      </c>
      <c r="E3824" s="2" t="s">
        <v>280</v>
      </c>
      <c r="F3824" s="2" t="s">
        <v>34</v>
      </c>
      <c r="G3824" s="2" t="s">
        <v>30</v>
      </c>
      <c r="H3824" s="3">
        <v>17107</v>
      </c>
      <c r="I3824" s="2">
        <v>1946</v>
      </c>
      <c r="J3824" s="2">
        <v>1947</v>
      </c>
      <c r="K3824" s="3">
        <v>39696</v>
      </c>
      <c r="L3824" s="2">
        <v>1</v>
      </c>
      <c r="M3824" s="2" t="s">
        <v>27</v>
      </c>
      <c r="N3824" s="2">
        <v>86</v>
      </c>
      <c r="O3824" s="2">
        <v>24.9</v>
      </c>
      <c r="P3824" s="2">
        <v>86.75</v>
      </c>
      <c r="Q3824" s="2">
        <v>74.84</v>
      </c>
      <c r="R3824" s="2">
        <v>182.88</v>
      </c>
      <c r="S3824" s="2">
        <v>182.88</v>
      </c>
      <c r="T3824" s="2">
        <v>22.38</v>
      </c>
      <c r="U3824" s="2">
        <v>58</v>
      </c>
      <c r="V3824" s="2" t="s">
        <v>28</v>
      </c>
      <c r="X3824" s="2" t="s">
        <v>4847</v>
      </c>
      <c r="Y3824" s="2" t="s">
        <v>4758</v>
      </c>
      <c r="Z3824" s="2" t="s">
        <v>4901</v>
      </c>
    </row>
    <row r="3825" spans="1:26" x14ac:dyDescent="0.25">
      <c r="A3825">
        <v>3824</v>
      </c>
      <c r="B3825" t="s">
        <v>3825</v>
      </c>
      <c r="C3825" s="1">
        <v>31173</v>
      </c>
      <c r="D3825" t="s">
        <v>85</v>
      </c>
      <c r="E3825" s="2" t="s">
        <v>1363</v>
      </c>
      <c r="F3825" s="2" t="s">
        <v>34</v>
      </c>
      <c r="G3825" s="2" t="s">
        <v>26</v>
      </c>
      <c r="H3825" s="3">
        <v>38657</v>
      </c>
      <c r="I3825" s="2">
        <v>2005</v>
      </c>
      <c r="J3825" s="2">
        <v>2020</v>
      </c>
      <c r="K3825" s="3">
        <v>43677</v>
      </c>
      <c r="L3825" s="2">
        <v>0</v>
      </c>
      <c r="M3825" s="2" t="s">
        <v>28</v>
      </c>
      <c r="N3825" s="2">
        <v>34</v>
      </c>
      <c r="O3825" s="2">
        <v>20.49</v>
      </c>
      <c r="P3825" s="2">
        <v>34.229999999999997</v>
      </c>
      <c r="Q3825" s="2">
        <v>79.38</v>
      </c>
      <c r="R3825" s="2">
        <v>182.88</v>
      </c>
      <c r="S3825" s="2">
        <v>182.88</v>
      </c>
      <c r="T3825" s="2">
        <v>23.73</v>
      </c>
      <c r="U3825" s="2">
        <v>686</v>
      </c>
      <c r="V3825" s="2" t="s">
        <v>28</v>
      </c>
      <c r="X3825" s="2"/>
      <c r="Y3825" s="2"/>
    </row>
    <row r="3826" spans="1:26" x14ac:dyDescent="0.25">
      <c r="A3826">
        <v>3825</v>
      </c>
      <c r="B3826" t="s">
        <v>3826</v>
      </c>
      <c r="C3826" s="1">
        <v>25290</v>
      </c>
      <c r="D3826" t="s">
        <v>23</v>
      </c>
      <c r="E3826" s="2" t="s">
        <v>1363</v>
      </c>
      <c r="F3826" s="2" t="s">
        <v>34</v>
      </c>
      <c r="G3826" s="2" t="s">
        <v>26</v>
      </c>
      <c r="H3826" s="3">
        <v>33543</v>
      </c>
      <c r="I3826" s="2">
        <v>1991</v>
      </c>
      <c r="J3826" s="2">
        <v>2002</v>
      </c>
      <c r="K3826" s="3">
        <v>43677</v>
      </c>
      <c r="L3826" s="2">
        <v>0</v>
      </c>
      <c r="M3826" s="2" t="s">
        <v>28</v>
      </c>
      <c r="N3826" s="2">
        <v>50</v>
      </c>
      <c r="O3826" s="2">
        <v>22.6</v>
      </c>
      <c r="P3826" s="2">
        <v>50.34</v>
      </c>
      <c r="Q3826" s="2">
        <v>68.040000000000006</v>
      </c>
      <c r="R3826" s="2">
        <v>182.88</v>
      </c>
      <c r="S3826" s="2">
        <v>182.88</v>
      </c>
      <c r="T3826" s="2">
        <v>20.34</v>
      </c>
      <c r="U3826" s="2">
        <v>549</v>
      </c>
      <c r="V3826" s="2" t="s">
        <v>27</v>
      </c>
      <c r="X3826" s="2"/>
      <c r="Y3826" s="2"/>
    </row>
    <row r="3827" spans="1:26" x14ac:dyDescent="0.25">
      <c r="A3827">
        <v>3826</v>
      </c>
      <c r="B3827" t="s">
        <v>3827</v>
      </c>
      <c r="C3827" s="1">
        <v>18370</v>
      </c>
      <c r="D3827" t="s">
        <v>23</v>
      </c>
      <c r="E3827" s="2" t="s">
        <v>1363</v>
      </c>
      <c r="F3827" s="2" t="s">
        <v>34</v>
      </c>
      <c r="G3827" s="2" t="s">
        <v>26</v>
      </c>
      <c r="H3827" s="3">
        <v>26604</v>
      </c>
      <c r="I3827" s="2">
        <v>1972</v>
      </c>
      <c r="J3827" s="2">
        <v>1983</v>
      </c>
      <c r="K3827" s="3">
        <v>43677</v>
      </c>
      <c r="L3827" s="2">
        <v>0</v>
      </c>
      <c r="M3827" s="2" t="s">
        <v>28</v>
      </c>
      <c r="N3827" s="2">
        <v>69</v>
      </c>
      <c r="O3827" s="2">
        <v>22.54</v>
      </c>
      <c r="P3827" s="2">
        <v>69.290000000000006</v>
      </c>
      <c r="Q3827" s="2">
        <v>77.11</v>
      </c>
      <c r="R3827" s="2">
        <v>182.88</v>
      </c>
      <c r="S3827" s="2">
        <v>182.88</v>
      </c>
      <c r="T3827" s="2">
        <v>23.06</v>
      </c>
      <c r="U3827" s="2">
        <v>659</v>
      </c>
      <c r="V3827" s="2" t="s">
        <v>28</v>
      </c>
      <c r="X3827" s="2"/>
      <c r="Y3827" s="2"/>
    </row>
    <row r="3828" spans="1:26" x14ac:dyDescent="0.25">
      <c r="A3828">
        <v>3827</v>
      </c>
      <c r="B3828" t="s">
        <v>3828</v>
      </c>
      <c r="C3828" s="1">
        <v>23422</v>
      </c>
      <c r="D3828" t="s">
        <v>23</v>
      </c>
      <c r="E3828" s="2" t="s">
        <v>1363</v>
      </c>
      <c r="F3828" s="2" t="s">
        <v>34</v>
      </c>
      <c r="G3828" s="2" t="s">
        <v>30</v>
      </c>
      <c r="H3828" s="3">
        <v>31717</v>
      </c>
      <c r="I3828" s="2">
        <v>1986</v>
      </c>
      <c r="J3828" s="2">
        <v>1998</v>
      </c>
      <c r="K3828" s="3">
        <v>43677</v>
      </c>
      <c r="L3828" s="2">
        <v>0</v>
      </c>
      <c r="M3828" s="2" t="s">
        <v>28</v>
      </c>
      <c r="N3828" s="2">
        <v>55</v>
      </c>
      <c r="O3828" s="2">
        <v>22.71</v>
      </c>
      <c r="P3828" s="2">
        <v>55.46</v>
      </c>
      <c r="Q3828" s="2">
        <v>77.11</v>
      </c>
      <c r="R3828" s="2">
        <v>182.88</v>
      </c>
      <c r="S3828" s="2">
        <v>182.88</v>
      </c>
      <c r="T3828" s="2">
        <v>23.06</v>
      </c>
      <c r="U3828" s="2">
        <v>722</v>
      </c>
      <c r="V3828" s="2" t="s">
        <v>28</v>
      </c>
      <c r="X3828" s="2"/>
      <c r="Y3828" s="2"/>
    </row>
    <row r="3829" spans="1:26" x14ac:dyDescent="0.25">
      <c r="A3829">
        <v>3828</v>
      </c>
      <c r="B3829" t="s">
        <v>3829</v>
      </c>
      <c r="C3829" s="1">
        <v>10718</v>
      </c>
      <c r="D3829" t="s">
        <v>23</v>
      </c>
      <c r="E3829" s="2" t="s">
        <v>1363</v>
      </c>
      <c r="F3829" s="2" t="s">
        <v>34</v>
      </c>
      <c r="G3829" s="2" t="s">
        <v>30</v>
      </c>
      <c r="H3829" s="3">
        <v>19299</v>
      </c>
      <c r="I3829" s="2">
        <v>1952</v>
      </c>
      <c r="J3829" s="2">
        <v>1953</v>
      </c>
      <c r="K3829" s="3">
        <v>38156</v>
      </c>
      <c r="L3829" s="2">
        <v>1</v>
      </c>
      <c r="M3829" s="2" t="s">
        <v>27</v>
      </c>
      <c r="N3829" s="2">
        <v>75</v>
      </c>
      <c r="O3829" s="2">
        <v>23.49</v>
      </c>
      <c r="P3829" s="2">
        <v>75.12</v>
      </c>
      <c r="Q3829" s="2">
        <v>72.569999999999993</v>
      </c>
      <c r="R3829" s="2">
        <v>182.88</v>
      </c>
      <c r="S3829" s="2">
        <v>182.88</v>
      </c>
      <c r="T3829" s="2">
        <v>21.7</v>
      </c>
      <c r="U3829" s="2">
        <v>4</v>
      </c>
      <c r="V3829" s="2" t="s">
        <v>28</v>
      </c>
      <c r="W3829" s="2" t="s">
        <v>4399</v>
      </c>
      <c r="X3829" s="2" t="s">
        <v>4603</v>
      </c>
      <c r="Y3829" s="2" t="s">
        <v>4401</v>
      </c>
      <c r="Z3829" s="2" t="s">
        <v>4469</v>
      </c>
    </row>
    <row r="3830" spans="1:26" x14ac:dyDescent="0.25">
      <c r="A3830">
        <v>3829</v>
      </c>
      <c r="B3830" t="s">
        <v>3830</v>
      </c>
      <c r="C3830" s="1">
        <v>23762</v>
      </c>
      <c r="D3830" t="s">
        <v>23</v>
      </c>
      <c r="E3830" s="2" t="s">
        <v>1363</v>
      </c>
      <c r="F3830" s="2" t="s">
        <v>34</v>
      </c>
      <c r="G3830" s="2" t="s">
        <v>26</v>
      </c>
      <c r="H3830" s="3">
        <v>32448</v>
      </c>
      <c r="I3830" s="2">
        <v>1988</v>
      </c>
      <c r="J3830" s="2">
        <v>1992</v>
      </c>
      <c r="K3830" s="3">
        <v>43677</v>
      </c>
      <c r="L3830" s="2">
        <v>0</v>
      </c>
      <c r="M3830" s="2" t="s">
        <v>28</v>
      </c>
      <c r="N3830" s="2">
        <v>54</v>
      </c>
      <c r="O3830" s="2">
        <v>23.78</v>
      </c>
      <c r="P3830" s="2">
        <v>54.52</v>
      </c>
      <c r="Q3830" s="2">
        <v>77.11</v>
      </c>
      <c r="R3830" s="2">
        <v>182.88</v>
      </c>
      <c r="S3830" s="2">
        <v>182.88</v>
      </c>
      <c r="T3830" s="2">
        <v>23.06</v>
      </c>
      <c r="U3830" s="2">
        <v>114</v>
      </c>
      <c r="V3830" s="2" t="s">
        <v>28</v>
      </c>
      <c r="X3830" s="2"/>
      <c r="Y3830" s="2"/>
    </row>
    <row r="3831" spans="1:26" x14ac:dyDescent="0.25">
      <c r="A3831">
        <v>3830</v>
      </c>
      <c r="B3831" t="s">
        <v>3831</v>
      </c>
      <c r="C3831" s="1">
        <v>13028</v>
      </c>
      <c r="D3831" t="s">
        <v>23</v>
      </c>
      <c r="E3831" s="2" t="s">
        <v>1363</v>
      </c>
      <c r="F3831" s="2" t="s">
        <v>34</v>
      </c>
      <c r="G3831" s="2" t="s">
        <v>26</v>
      </c>
      <c r="H3831" s="3">
        <v>21490</v>
      </c>
      <c r="I3831" s="2">
        <v>1958</v>
      </c>
      <c r="J3831" s="2">
        <v>1970</v>
      </c>
      <c r="K3831" s="3">
        <v>36941</v>
      </c>
      <c r="L3831" s="2">
        <v>1</v>
      </c>
      <c r="M3831" s="2" t="s">
        <v>27</v>
      </c>
      <c r="N3831" s="2">
        <v>65</v>
      </c>
      <c r="O3831" s="2">
        <v>23.17</v>
      </c>
      <c r="P3831" s="2">
        <v>65.47</v>
      </c>
      <c r="Q3831" s="2">
        <v>83.91</v>
      </c>
      <c r="R3831" s="2">
        <v>182.88</v>
      </c>
      <c r="S3831" s="2">
        <v>182.88</v>
      </c>
      <c r="T3831" s="2">
        <v>25.09</v>
      </c>
      <c r="U3831" s="2">
        <v>892</v>
      </c>
      <c r="V3831" s="2" t="s">
        <v>27</v>
      </c>
      <c r="W3831" s="2" t="s">
        <v>4384</v>
      </c>
      <c r="X3831" s="2" t="s">
        <v>4848</v>
      </c>
      <c r="Y3831" s="2" t="s">
        <v>4386</v>
      </c>
      <c r="Z3831" s="2" t="s">
        <v>4896</v>
      </c>
    </row>
    <row r="3832" spans="1:26" x14ac:dyDescent="0.25">
      <c r="A3832">
        <v>3831</v>
      </c>
      <c r="B3832" t="s">
        <v>3832</v>
      </c>
      <c r="C3832" s="1">
        <v>14353</v>
      </c>
      <c r="D3832" t="s">
        <v>23</v>
      </c>
      <c r="E3832" s="2" t="s">
        <v>1363</v>
      </c>
      <c r="F3832" s="2" t="s">
        <v>34</v>
      </c>
      <c r="G3832" s="2" t="s">
        <v>30</v>
      </c>
      <c r="H3832" s="3">
        <v>23316</v>
      </c>
      <c r="I3832" s="2">
        <v>1963</v>
      </c>
      <c r="J3832" s="2">
        <v>1964</v>
      </c>
      <c r="K3832" s="3">
        <v>43677</v>
      </c>
      <c r="L3832" s="2">
        <v>0</v>
      </c>
      <c r="M3832" s="2" t="s">
        <v>28</v>
      </c>
      <c r="N3832" s="2">
        <v>80</v>
      </c>
      <c r="O3832" s="2">
        <v>24.54</v>
      </c>
      <c r="P3832" s="2">
        <v>80.28</v>
      </c>
      <c r="Q3832" s="2">
        <v>88.45</v>
      </c>
      <c r="R3832" s="2">
        <v>182.88</v>
      </c>
      <c r="S3832" s="2">
        <v>182.88</v>
      </c>
      <c r="T3832" s="2">
        <v>26.45</v>
      </c>
      <c r="U3832" s="2">
        <v>2</v>
      </c>
      <c r="V3832" s="2" t="s">
        <v>28</v>
      </c>
      <c r="X3832" s="2"/>
      <c r="Y3832" s="2"/>
    </row>
    <row r="3833" spans="1:26" x14ac:dyDescent="0.25">
      <c r="A3833">
        <v>3832</v>
      </c>
      <c r="B3833" t="s">
        <v>3833</v>
      </c>
      <c r="C3833" s="1">
        <v>8658</v>
      </c>
      <c r="D3833" t="s">
        <v>23</v>
      </c>
      <c r="E3833" s="2" t="s">
        <v>1363</v>
      </c>
      <c r="F3833" s="2" t="s">
        <v>34</v>
      </c>
      <c r="G3833" s="2" t="s">
        <v>30</v>
      </c>
      <c r="H3833" s="3">
        <v>17838</v>
      </c>
      <c r="I3833" s="2">
        <v>1948</v>
      </c>
      <c r="J3833" s="2">
        <v>1953</v>
      </c>
      <c r="K3833" s="3">
        <v>41191</v>
      </c>
      <c r="L3833" s="2">
        <v>1</v>
      </c>
      <c r="M3833" s="2" t="s">
        <v>27</v>
      </c>
      <c r="N3833" s="2">
        <v>89</v>
      </c>
      <c r="O3833" s="2">
        <v>25.13</v>
      </c>
      <c r="P3833" s="2">
        <v>89.07</v>
      </c>
      <c r="Q3833" s="2">
        <v>76.2</v>
      </c>
      <c r="R3833" s="2">
        <v>182.88</v>
      </c>
      <c r="S3833" s="2">
        <v>182.88</v>
      </c>
      <c r="T3833" s="2">
        <v>22.78</v>
      </c>
      <c r="U3833" s="2">
        <v>168</v>
      </c>
      <c r="V3833" s="2" t="s">
        <v>28</v>
      </c>
      <c r="W3833" s="2" t="s">
        <v>4399</v>
      </c>
      <c r="X3833" s="2" t="s">
        <v>4849</v>
      </c>
      <c r="Y3833" s="2" t="s">
        <v>4416</v>
      </c>
      <c r="Z3833" t="s">
        <v>4897</v>
      </c>
    </row>
    <row r="3834" spans="1:26" x14ac:dyDescent="0.25">
      <c r="A3834">
        <v>3833</v>
      </c>
      <c r="B3834" t="s">
        <v>2523</v>
      </c>
      <c r="C3834" s="1">
        <v>30230</v>
      </c>
      <c r="D3834" t="s">
        <v>23</v>
      </c>
      <c r="E3834" s="2" t="s">
        <v>1363</v>
      </c>
      <c r="F3834" s="2" t="s">
        <v>34</v>
      </c>
      <c r="G3834" s="2" t="s">
        <v>26</v>
      </c>
      <c r="H3834" s="3">
        <v>40848</v>
      </c>
      <c r="I3834" s="2">
        <v>2011</v>
      </c>
      <c r="J3834" s="2">
        <v>2012</v>
      </c>
      <c r="K3834" s="3">
        <v>43677</v>
      </c>
      <c r="L3834" s="2">
        <v>0</v>
      </c>
      <c r="M3834" s="2" t="s">
        <v>28</v>
      </c>
      <c r="N3834" s="2">
        <v>36</v>
      </c>
      <c r="O3834" s="2">
        <v>29.07</v>
      </c>
      <c r="P3834" s="2">
        <v>36.82</v>
      </c>
      <c r="Q3834" s="2">
        <v>77.11</v>
      </c>
      <c r="R3834" s="2">
        <v>182.88</v>
      </c>
      <c r="S3834" s="2">
        <v>182.88</v>
      </c>
      <c r="T3834" s="2">
        <v>23.06</v>
      </c>
      <c r="U3834" s="2">
        <v>28</v>
      </c>
      <c r="V3834" s="2" t="s">
        <v>28</v>
      </c>
      <c r="X3834" s="2"/>
      <c r="Y3834" s="2"/>
    </row>
    <row r="3835" spans="1:26" x14ac:dyDescent="0.25">
      <c r="A3835">
        <v>3834</v>
      </c>
      <c r="B3835" t="s">
        <v>3834</v>
      </c>
      <c r="C3835" s="1">
        <v>8835</v>
      </c>
      <c r="D3835" t="s">
        <v>23</v>
      </c>
      <c r="E3835" s="2" t="s">
        <v>169</v>
      </c>
      <c r="F3835" s="2" t="s">
        <v>34</v>
      </c>
      <c r="G3835" s="2" t="s">
        <v>30</v>
      </c>
      <c r="H3835" s="3">
        <v>17472</v>
      </c>
      <c r="I3835" s="2">
        <v>1947</v>
      </c>
      <c r="J3835" s="2">
        <v>1948</v>
      </c>
      <c r="K3835" s="3">
        <v>42034</v>
      </c>
      <c r="L3835" s="2">
        <v>1</v>
      </c>
      <c r="M3835" s="2" t="s">
        <v>27</v>
      </c>
      <c r="N3835" s="2">
        <v>90</v>
      </c>
      <c r="O3835" s="2">
        <v>23.65</v>
      </c>
      <c r="P3835" s="2">
        <v>90.89</v>
      </c>
      <c r="Q3835" s="2">
        <v>83.91</v>
      </c>
      <c r="R3835" s="2">
        <v>182.88</v>
      </c>
      <c r="S3835" s="2">
        <v>182.88</v>
      </c>
      <c r="T3835" s="2">
        <v>25.09</v>
      </c>
      <c r="U3835" s="2">
        <v>37</v>
      </c>
      <c r="V3835" s="2" t="s">
        <v>28</v>
      </c>
      <c r="W3835" s="2" t="s">
        <v>4399</v>
      </c>
      <c r="X3835" s="2" t="s">
        <v>4850</v>
      </c>
      <c r="Y3835" s="2" t="s">
        <v>4401</v>
      </c>
      <c r="Z3835" s="2" t="s">
        <v>4469</v>
      </c>
    </row>
    <row r="3836" spans="1:26" x14ac:dyDescent="0.25">
      <c r="A3836">
        <v>3835</v>
      </c>
      <c r="B3836" t="s">
        <v>3835</v>
      </c>
      <c r="C3836" s="1">
        <v>6929</v>
      </c>
      <c r="D3836" t="s">
        <v>23</v>
      </c>
      <c r="E3836" s="2" t="s">
        <v>772</v>
      </c>
      <c r="F3836" s="2" t="s">
        <v>34</v>
      </c>
      <c r="G3836" s="2" t="s">
        <v>30</v>
      </c>
      <c r="H3836" s="3">
        <v>17838</v>
      </c>
      <c r="I3836" s="2">
        <v>1948</v>
      </c>
      <c r="J3836" s="2">
        <v>1950</v>
      </c>
      <c r="K3836" s="3">
        <v>29301</v>
      </c>
      <c r="L3836" s="2">
        <v>1</v>
      </c>
      <c r="M3836" s="2" t="s">
        <v>27</v>
      </c>
      <c r="N3836" s="2">
        <v>61</v>
      </c>
      <c r="O3836" s="2">
        <v>29.87</v>
      </c>
      <c r="P3836" s="2">
        <v>61.25</v>
      </c>
      <c r="Q3836" s="2">
        <v>79.38</v>
      </c>
      <c r="R3836" s="2">
        <v>182.88</v>
      </c>
      <c r="S3836" s="2">
        <v>182.88</v>
      </c>
      <c r="T3836" s="2">
        <v>23.73</v>
      </c>
      <c r="U3836" s="2">
        <v>123</v>
      </c>
      <c r="V3836" s="2" t="s">
        <v>28</v>
      </c>
      <c r="W3836" s="2" t="s">
        <v>4399</v>
      </c>
      <c r="X3836" s="2" t="s">
        <v>4851</v>
      </c>
      <c r="Y3836" s="2" t="s">
        <v>4401</v>
      </c>
      <c r="Z3836" s="2" t="s">
        <v>4469</v>
      </c>
    </row>
    <row r="3837" spans="1:26" x14ac:dyDescent="0.25">
      <c r="A3837">
        <v>3836</v>
      </c>
      <c r="B3837" t="s">
        <v>3836</v>
      </c>
      <c r="C3837" s="1">
        <v>7029</v>
      </c>
      <c r="D3837" t="s">
        <v>23</v>
      </c>
      <c r="E3837" s="2" t="s">
        <v>1363</v>
      </c>
      <c r="F3837" s="2" t="s">
        <v>34</v>
      </c>
      <c r="G3837" s="2" t="s">
        <v>30</v>
      </c>
      <c r="H3837" s="3">
        <v>17107</v>
      </c>
      <c r="I3837" s="2">
        <v>1946</v>
      </c>
      <c r="J3837" s="2">
        <v>1947</v>
      </c>
      <c r="K3837" s="3">
        <v>41485</v>
      </c>
      <c r="L3837" s="2">
        <v>1</v>
      </c>
      <c r="M3837" s="2" t="s">
        <v>27</v>
      </c>
      <c r="N3837" s="2">
        <v>94</v>
      </c>
      <c r="O3837" s="2">
        <v>27.59</v>
      </c>
      <c r="P3837" s="2">
        <v>94.34</v>
      </c>
      <c r="Q3837" s="2">
        <v>79.38</v>
      </c>
      <c r="R3837" s="2">
        <v>182.88</v>
      </c>
      <c r="S3837" s="2">
        <v>182.88</v>
      </c>
      <c r="T3837" s="2">
        <v>23.73</v>
      </c>
      <c r="U3837" s="2">
        <v>54</v>
      </c>
      <c r="V3837" s="2" t="s">
        <v>28</v>
      </c>
      <c r="X3837" s="2" t="s">
        <v>4852</v>
      </c>
      <c r="Y3837" s="2" t="s">
        <v>4853</v>
      </c>
      <c r="Z3837" s="2" t="s">
        <v>4901</v>
      </c>
    </row>
    <row r="3838" spans="1:26" x14ac:dyDescent="0.25">
      <c r="A3838">
        <v>3837</v>
      </c>
      <c r="B3838" t="s">
        <v>3837</v>
      </c>
      <c r="C3838" s="1">
        <v>27879</v>
      </c>
      <c r="D3838" t="s">
        <v>23</v>
      </c>
      <c r="E3838" s="2" t="s">
        <v>1363</v>
      </c>
      <c r="F3838" s="2" t="s">
        <v>34</v>
      </c>
      <c r="G3838" s="2" t="s">
        <v>26</v>
      </c>
      <c r="H3838" s="3">
        <v>35735</v>
      </c>
      <c r="I3838" s="2">
        <v>1997</v>
      </c>
      <c r="J3838" s="2">
        <v>1998</v>
      </c>
      <c r="K3838" s="3">
        <v>43677</v>
      </c>
      <c r="L3838" s="2">
        <v>0</v>
      </c>
      <c r="M3838" s="2" t="s">
        <v>28</v>
      </c>
      <c r="N3838" s="2">
        <v>43</v>
      </c>
      <c r="O3838" s="2">
        <v>21.51</v>
      </c>
      <c r="P3838" s="2">
        <v>43.25</v>
      </c>
      <c r="Q3838" s="2">
        <v>76.66</v>
      </c>
      <c r="R3838" s="2">
        <v>182.88</v>
      </c>
      <c r="S3838" s="2">
        <v>182.88</v>
      </c>
      <c r="T3838" s="2">
        <v>22.92</v>
      </c>
      <c r="U3838" s="2">
        <v>20</v>
      </c>
      <c r="V3838" s="2" t="s">
        <v>28</v>
      </c>
      <c r="X3838" s="2"/>
      <c r="Y3838" s="2"/>
    </row>
    <row r="3839" spans="1:26" x14ac:dyDescent="0.25">
      <c r="A3839">
        <v>3838</v>
      </c>
      <c r="B3839" t="s">
        <v>3838</v>
      </c>
      <c r="C3839" s="1">
        <v>31296</v>
      </c>
      <c r="D3839" t="s">
        <v>23</v>
      </c>
      <c r="E3839" s="2" t="s">
        <v>1363</v>
      </c>
      <c r="F3839" s="2" t="s">
        <v>34</v>
      </c>
      <c r="G3839" s="2" t="s">
        <v>26</v>
      </c>
      <c r="H3839" s="3">
        <v>39753</v>
      </c>
      <c r="I3839" s="2">
        <v>2008</v>
      </c>
      <c r="J3839" s="2">
        <v>2009</v>
      </c>
      <c r="K3839" s="3">
        <v>43677</v>
      </c>
      <c r="L3839" s="2">
        <v>0</v>
      </c>
      <c r="M3839" s="2" t="s">
        <v>28</v>
      </c>
      <c r="N3839" s="2">
        <v>33</v>
      </c>
      <c r="O3839" s="2">
        <v>23.15</v>
      </c>
      <c r="P3839" s="2">
        <v>33.9</v>
      </c>
      <c r="Q3839" s="2">
        <v>83.91</v>
      </c>
      <c r="R3839" s="2">
        <v>182.88</v>
      </c>
      <c r="S3839" s="2">
        <v>182.88</v>
      </c>
      <c r="T3839" s="2">
        <v>25.09</v>
      </c>
      <c r="U3839" s="2">
        <v>37</v>
      </c>
      <c r="V3839" s="2" t="s">
        <v>28</v>
      </c>
      <c r="X3839" s="2"/>
      <c r="Y3839" s="2"/>
    </row>
    <row r="3840" spans="1:26" x14ac:dyDescent="0.25">
      <c r="A3840">
        <v>3839</v>
      </c>
      <c r="B3840" t="s">
        <v>3839</v>
      </c>
      <c r="C3840" s="1">
        <v>33170</v>
      </c>
      <c r="D3840" t="s">
        <v>23</v>
      </c>
      <c r="E3840" s="2" t="s">
        <v>1363</v>
      </c>
      <c r="F3840" s="2" t="s">
        <v>34</v>
      </c>
      <c r="H3840" s="3">
        <v>41579</v>
      </c>
      <c r="I3840" s="2">
        <v>2013</v>
      </c>
      <c r="J3840" s="2">
        <v>2014</v>
      </c>
      <c r="K3840" s="3">
        <v>43677</v>
      </c>
      <c r="L3840" s="2">
        <v>0</v>
      </c>
      <c r="M3840" s="2" t="s">
        <v>28</v>
      </c>
      <c r="N3840" s="2">
        <v>28</v>
      </c>
      <c r="O3840" s="2">
        <v>23.02</v>
      </c>
      <c r="P3840" s="2">
        <v>28.77</v>
      </c>
      <c r="Q3840" s="2">
        <v>83.91</v>
      </c>
      <c r="R3840" s="2">
        <v>182.88</v>
      </c>
      <c r="S3840" s="2">
        <v>182.88</v>
      </c>
      <c r="T3840" s="2">
        <v>25.09</v>
      </c>
      <c r="U3840" s="2">
        <v>24</v>
      </c>
      <c r="V3840" s="2" t="s">
        <v>28</v>
      </c>
      <c r="X3840" s="2"/>
      <c r="Y3840" s="2"/>
    </row>
    <row r="3841" spans="1:26" x14ac:dyDescent="0.25">
      <c r="A3841">
        <v>3840</v>
      </c>
      <c r="B3841" t="s">
        <v>3469</v>
      </c>
      <c r="C3841" s="1">
        <v>18911</v>
      </c>
      <c r="D3841" t="s">
        <v>23</v>
      </c>
      <c r="E3841" s="2" t="s">
        <v>1363</v>
      </c>
      <c r="F3841" s="2" t="s">
        <v>34</v>
      </c>
      <c r="G3841" s="2" t="s">
        <v>26</v>
      </c>
      <c r="H3841" s="3">
        <v>27334</v>
      </c>
      <c r="I3841" s="2">
        <v>1974</v>
      </c>
      <c r="J3841" s="2">
        <v>1975</v>
      </c>
      <c r="K3841" s="3">
        <v>38055</v>
      </c>
      <c r="L3841" s="2">
        <v>1</v>
      </c>
      <c r="M3841" s="2" t="s">
        <v>27</v>
      </c>
      <c r="N3841" s="2">
        <v>52</v>
      </c>
      <c r="O3841" s="2">
        <v>23.06</v>
      </c>
      <c r="P3841" s="2">
        <v>52.41</v>
      </c>
      <c r="Q3841" s="2">
        <v>72.569999999999993</v>
      </c>
      <c r="R3841" s="2">
        <v>182.88</v>
      </c>
      <c r="S3841" s="2">
        <v>182.88</v>
      </c>
      <c r="T3841" s="2">
        <v>21.7</v>
      </c>
      <c r="U3841" s="2">
        <v>54</v>
      </c>
      <c r="V3841" s="2" t="s">
        <v>28</v>
      </c>
      <c r="X3841" s="2" t="s">
        <v>4761</v>
      </c>
      <c r="Y3841" s="2" t="s">
        <v>4401</v>
      </c>
      <c r="Z3841" s="2" t="s">
        <v>4469</v>
      </c>
    </row>
    <row r="3842" spans="1:26" x14ac:dyDescent="0.25">
      <c r="A3842">
        <v>3841</v>
      </c>
      <c r="B3842" t="s">
        <v>3840</v>
      </c>
      <c r="C3842" s="1">
        <v>32329</v>
      </c>
      <c r="D3842" t="s">
        <v>85</v>
      </c>
      <c r="E3842" s="2" t="s">
        <v>1363</v>
      </c>
      <c r="F3842" s="2" t="s">
        <v>34</v>
      </c>
      <c r="G3842" s="2" t="s">
        <v>26</v>
      </c>
      <c r="H3842" s="3">
        <v>40483</v>
      </c>
      <c r="I3842" s="2">
        <v>2010</v>
      </c>
      <c r="J3842" s="2">
        <v>2020</v>
      </c>
      <c r="K3842" s="3">
        <v>43677</v>
      </c>
      <c r="L3842" s="2">
        <v>0</v>
      </c>
      <c r="M3842" s="2" t="s">
        <v>28</v>
      </c>
      <c r="N3842" s="2">
        <v>31</v>
      </c>
      <c r="O3842" s="2">
        <v>22.32</v>
      </c>
      <c r="P3842" s="2">
        <v>31.07</v>
      </c>
      <c r="Q3842" s="2">
        <v>79.38</v>
      </c>
      <c r="R3842" s="2">
        <v>182.88</v>
      </c>
      <c r="S3842" s="2">
        <v>182.88</v>
      </c>
      <c r="T3842" s="2">
        <v>23.73</v>
      </c>
      <c r="U3842" s="2">
        <v>234</v>
      </c>
      <c r="V3842" s="2" t="s">
        <v>28</v>
      </c>
      <c r="X3842" s="2"/>
      <c r="Y3842" s="2"/>
    </row>
    <row r="3843" spans="1:26" x14ac:dyDescent="0.25">
      <c r="A3843">
        <v>3842</v>
      </c>
      <c r="B3843" t="s">
        <v>3841</v>
      </c>
      <c r="C3843" s="1">
        <v>33347</v>
      </c>
      <c r="D3843" t="s">
        <v>23</v>
      </c>
      <c r="E3843" s="2" t="s">
        <v>1363</v>
      </c>
      <c r="F3843" s="2" t="s">
        <v>34</v>
      </c>
      <c r="G3843" s="2" t="s">
        <v>26</v>
      </c>
      <c r="H3843" s="3">
        <v>41944</v>
      </c>
      <c r="I3843" s="2">
        <v>2014</v>
      </c>
      <c r="J3843" s="2">
        <v>2016</v>
      </c>
      <c r="K3843" s="3">
        <v>43677</v>
      </c>
      <c r="L3843" s="2">
        <v>0</v>
      </c>
      <c r="M3843" s="2" t="s">
        <v>28</v>
      </c>
      <c r="N3843" s="2">
        <v>28</v>
      </c>
      <c r="O3843" s="2">
        <v>23.54</v>
      </c>
      <c r="P3843" s="2">
        <v>28.28</v>
      </c>
      <c r="Q3843" s="2">
        <v>74.84</v>
      </c>
      <c r="R3843" s="2">
        <v>182.88</v>
      </c>
      <c r="S3843" s="2">
        <v>182.88</v>
      </c>
      <c r="T3843" s="2">
        <v>22.38</v>
      </c>
      <c r="U3843" s="2">
        <v>9</v>
      </c>
      <c r="V3843" s="2" t="s">
        <v>28</v>
      </c>
      <c r="X3843" s="2"/>
      <c r="Y3843" s="2"/>
    </row>
    <row r="3844" spans="1:26" x14ac:dyDescent="0.25">
      <c r="A3844">
        <v>3843</v>
      </c>
      <c r="B3844" t="s">
        <v>3842</v>
      </c>
      <c r="C3844" s="1">
        <v>7346</v>
      </c>
      <c r="D3844" t="s">
        <v>23</v>
      </c>
      <c r="E3844" s="2" t="s">
        <v>772</v>
      </c>
      <c r="F3844" s="2" t="s">
        <v>34</v>
      </c>
      <c r="G3844" s="2" t="s">
        <v>30</v>
      </c>
      <c r="H3844" s="3">
        <v>18203</v>
      </c>
      <c r="I3844" s="2">
        <v>1949</v>
      </c>
      <c r="J3844" s="2">
        <v>1950</v>
      </c>
      <c r="K3844" s="3">
        <v>32972</v>
      </c>
      <c r="L3844" s="2">
        <v>1</v>
      </c>
      <c r="M3844" s="2" t="s">
        <v>27</v>
      </c>
      <c r="N3844" s="2">
        <v>70</v>
      </c>
      <c r="O3844" s="2">
        <v>29.72</v>
      </c>
      <c r="P3844" s="2">
        <v>70.16</v>
      </c>
      <c r="Q3844" s="2">
        <v>81.650000000000006</v>
      </c>
      <c r="R3844" s="2">
        <v>182.88</v>
      </c>
      <c r="S3844" s="2">
        <v>182.88</v>
      </c>
      <c r="T3844" s="2">
        <v>24.41</v>
      </c>
      <c r="U3844" s="2">
        <v>60</v>
      </c>
      <c r="V3844" s="2" t="s">
        <v>28</v>
      </c>
      <c r="W3844" s="2" t="s">
        <v>4399</v>
      </c>
      <c r="X3844" s="2" t="s">
        <v>4854</v>
      </c>
      <c r="Y3844" s="2" t="s">
        <v>4401</v>
      </c>
      <c r="Z3844" s="2" t="s">
        <v>4469</v>
      </c>
    </row>
    <row r="3845" spans="1:26" x14ac:dyDescent="0.25">
      <c r="A3845">
        <v>3844</v>
      </c>
      <c r="B3845" t="s">
        <v>3843</v>
      </c>
      <c r="C3845" s="1">
        <v>9413</v>
      </c>
      <c r="D3845" t="s">
        <v>23</v>
      </c>
      <c r="E3845" s="2" t="s">
        <v>1363</v>
      </c>
      <c r="F3845" s="2" t="s">
        <v>34</v>
      </c>
      <c r="G3845" s="2" t="s">
        <v>30</v>
      </c>
      <c r="H3845" s="3">
        <v>17472</v>
      </c>
      <c r="I3845" s="2">
        <v>1947</v>
      </c>
      <c r="J3845" s="2">
        <v>1949</v>
      </c>
      <c r="K3845" s="3">
        <v>31659</v>
      </c>
      <c r="L3845" s="2">
        <v>1</v>
      </c>
      <c r="M3845" s="2" t="s">
        <v>27</v>
      </c>
      <c r="N3845" s="2">
        <v>60</v>
      </c>
      <c r="O3845" s="2">
        <v>22.06</v>
      </c>
      <c r="P3845" s="2">
        <v>60.91</v>
      </c>
      <c r="Q3845" s="2">
        <v>72.569999999999993</v>
      </c>
      <c r="R3845" s="2">
        <v>182.88</v>
      </c>
      <c r="S3845" s="2">
        <v>182.88</v>
      </c>
      <c r="T3845" s="2">
        <v>21.7</v>
      </c>
      <c r="U3845" s="2">
        <v>70</v>
      </c>
      <c r="V3845" s="2" t="s">
        <v>28</v>
      </c>
      <c r="W3845" s="2" t="s">
        <v>4402</v>
      </c>
      <c r="X3845" s="2" t="s">
        <v>4589</v>
      </c>
      <c r="Y3845" s="2" t="s">
        <v>4590</v>
      </c>
      <c r="Z3845" s="2" t="s">
        <v>4902</v>
      </c>
    </row>
    <row r="3846" spans="1:26" x14ac:dyDescent="0.25">
      <c r="A3846">
        <v>3845</v>
      </c>
      <c r="B3846" t="s">
        <v>3844</v>
      </c>
      <c r="C3846" s="1">
        <v>16874</v>
      </c>
      <c r="D3846" t="s">
        <v>23</v>
      </c>
      <c r="E3846" s="2" t="s">
        <v>1363</v>
      </c>
      <c r="F3846" s="2" t="s">
        <v>34</v>
      </c>
      <c r="G3846" s="2" t="s">
        <v>26</v>
      </c>
      <c r="H3846" s="3">
        <v>28065</v>
      </c>
      <c r="I3846" s="2">
        <v>1976</v>
      </c>
      <c r="J3846" s="2">
        <v>1977</v>
      </c>
      <c r="K3846" s="3">
        <v>43076</v>
      </c>
      <c r="L3846" s="2">
        <v>1</v>
      </c>
      <c r="M3846" s="2" t="s">
        <v>27</v>
      </c>
      <c r="N3846" s="2">
        <v>71</v>
      </c>
      <c r="O3846" s="2">
        <v>30.64</v>
      </c>
      <c r="P3846" s="2">
        <v>71.739999999999995</v>
      </c>
      <c r="Q3846" s="2">
        <v>79.38</v>
      </c>
      <c r="R3846" s="2">
        <v>182.88</v>
      </c>
      <c r="S3846" s="2">
        <v>182.88</v>
      </c>
      <c r="T3846" s="2">
        <v>23.73</v>
      </c>
      <c r="U3846" s="2">
        <v>79</v>
      </c>
      <c r="V3846" s="2" t="s">
        <v>28</v>
      </c>
      <c r="X3846" s="2" t="s">
        <v>4855</v>
      </c>
      <c r="Y3846" s="2" t="s">
        <v>4421</v>
      </c>
      <c r="Z3846" s="4" t="s">
        <v>4435</v>
      </c>
    </row>
    <row r="3847" spans="1:26" x14ac:dyDescent="0.25">
      <c r="A3847">
        <v>3846</v>
      </c>
      <c r="B3847" t="s">
        <v>3845</v>
      </c>
      <c r="C3847" s="1">
        <v>31207</v>
      </c>
      <c r="D3847" t="s">
        <v>23</v>
      </c>
      <c r="E3847" s="2" t="s">
        <v>1363</v>
      </c>
      <c r="F3847" s="2" t="s">
        <v>34</v>
      </c>
      <c r="G3847" s="2" t="s">
        <v>26</v>
      </c>
      <c r="H3847" s="3">
        <v>38292</v>
      </c>
      <c r="I3847" s="2">
        <v>2004</v>
      </c>
      <c r="J3847" s="2">
        <v>2015</v>
      </c>
      <c r="K3847" s="3">
        <v>43677</v>
      </c>
      <c r="L3847" s="2">
        <v>0</v>
      </c>
      <c r="M3847" s="2" t="s">
        <v>28</v>
      </c>
      <c r="N3847" s="2">
        <v>34</v>
      </c>
      <c r="O3847" s="2">
        <v>19.399999999999999</v>
      </c>
      <c r="P3847" s="2">
        <v>34.14</v>
      </c>
      <c r="Q3847" s="2">
        <v>74.84</v>
      </c>
      <c r="R3847" s="2">
        <v>182.88</v>
      </c>
      <c r="S3847" s="2">
        <v>182.88</v>
      </c>
      <c r="T3847" s="2">
        <v>22.38</v>
      </c>
      <c r="U3847" s="2">
        <v>564</v>
      </c>
      <c r="V3847" s="2" t="s">
        <v>28</v>
      </c>
      <c r="X3847" s="2"/>
      <c r="Y3847" s="2"/>
    </row>
    <row r="3848" spans="1:26" x14ac:dyDescent="0.25">
      <c r="A3848">
        <v>3847</v>
      </c>
      <c r="B3848" t="s">
        <v>3846</v>
      </c>
      <c r="C3848" s="1">
        <v>6956</v>
      </c>
      <c r="D3848" t="s">
        <v>23</v>
      </c>
      <c r="E3848" s="2" t="s">
        <v>1363</v>
      </c>
      <c r="F3848" s="2" t="s">
        <v>34</v>
      </c>
      <c r="G3848" s="2" t="s">
        <v>30</v>
      </c>
      <c r="H3848" s="3">
        <v>17472</v>
      </c>
      <c r="I3848" s="2">
        <v>1947</v>
      </c>
      <c r="J3848" s="2">
        <v>1948</v>
      </c>
      <c r="K3848" s="3">
        <v>35711</v>
      </c>
      <c r="L3848" s="2">
        <v>1</v>
      </c>
      <c r="M3848" s="2" t="s">
        <v>27</v>
      </c>
      <c r="N3848" s="2">
        <v>78</v>
      </c>
      <c r="O3848" s="2">
        <v>28.79</v>
      </c>
      <c r="P3848" s="2">
        <v>78.73</v>
      </c>
      <c r="Q3848" s="2">
        <v>79.38</v>
      </c>
      <c r="R3848" s="2">
        <v>182.88</v>
      </c>
      <c r="S3848" s="2">
        <v>182.88</v>
      </c>
      <c r="T3848" s="2">
        <v>23.73</v>
      </c>
      <c r="U3848" s="2">
        <v>14</v>
      </c>
      <c r="V3848" s="2" t="s">
        <v>28</v>
      </c>
      <c r="W3848" s="2" t="s">
        <v>4399</v>
      </c>
      <c r="X3848" s="2" t="s">
        <v>4432</v>
      </c>
      <c r="Y3848" s="2" t="s">
        <v>4401</v>
      </c>
      <c r="Z3848" s="2" t="s">
        <v>4469</v>
      </c>
    </row>
    <row r="3849" spans="1:26" x14ac:dyDescent="0.25">
      <c r="A3849">
        <v>3848</v>
      </c>
      <c r="B3849" t="s">
        <v>3847</v>
      </c>
      <c r="C3849" s="1">
        <v>14945</v>
      </c>
      <c r="D3849" t="s">
        <v>23</v>
      </c>
      <c r="E3849" s="2" t="s">
        <v>1363</v>
      </c>
      <c r="F3849" s="2" t="s">
        <v>34</v>
      </c>
      <c r="G3849" s="2" t="s">
        <v>30</v>
      </c>
      <c r="H3849" s="3">
        <v>22951</v>
      </c>
      <c r="I3849" s="2">
        <v>1962</v>
      </c>
      <c r="J3849" s="2">
        <v>1963</v>
      </c>
      <c r="K3849" s="3">
        <v>41212</v>
      </c>
      <c r="L3849" s="2">
        <v>1</v>
      </c>
      <c r="M3849" s="2" t="s">
        <v>27</v>
      </c>
      <c r="N3849" s="2">
        <v>71</v>
      </c>
      <c r="O3849" s="2">
        <v>21.92</v>
      </c>
      <c r="P3849" s="2">
        <v>71.92</v>
      </c>
      <c r="Q3849" s="2">
        <v>83.91</v>
      </c>
      <c r="R3849" s="2">
        <v>182.88</v>
      </c>
      <c r="S3849" s="2">
        <v>182.88</v>
      </c>
      <c r="T3849" s="2">
        <v>25.09</v>
      </c>
      <c r="U3849" s="2">
        <v>29</v>
      </c>
      <c r="V3849" s="2" t="s">
        <v>28</v>
      </c>
      <c r="X3849" s="2" t="s">
        <v>4492</v>
      </c>
      <c r="Y3849" s="2" t="s">
        <v>4856</v>
      </c>
      <c r="Z3849" s="2" t="s">
        <v>4435</v>
      </c>
    </row>
    <row r="3850" spans="1:26" x14ac:dyDescent="0.25">
      <c r="A3850">
        <v>3849</v>
      </c>
      <c r="B3850" t="s">
        <v>3848</v>
      </c>
      <c r="C3850" s="1">
        <v>7546</v>
      </c>
      <c r="D3850" t="s">
        <v>23</v>
      </c>
      <c r="E3850" s="2" t="s">
        <v>772</v>
      </c>
      <c r="F3850" s="2" t="s">
        <v>34</v>
      </c>
      <c r="G3850" s="2" t="s">
        <v>30</v>
      </c>
      <c r="H3850" s="3">
        <v>17838</v>
      </c>
      <c r="I3850" s="2">
        <v>1948</v>
      </c>
      <c r="J3850" s="2">
        <v>1950</v>
      </c>
      <c r="K3850" s="3">
        <v>36257</v>
      </c>
      <c r="L3850" s="2">
        <v>1</v>
      </c>
      <c r="M3850" s="2" t="s">
        <v>27</v>
      </c>
      <c r="N3850" s="2">
        <v>78</v>
      </c>
      <c r="O3850" s="2">
        <v>28.18</v>
      </c>
      <c r="P3850" s="2">
        <v>78.61</v>
      </c>
      <c r="Q3850" s="2">
        <v>83.91</v>
      </c>
      <c r="R3850" s="2">
        <v>182.88</v>
      </c>
      <c r="S3850" s="2">
        <v>182.88</v>
      </c>
      <c r="T3850" s="2">
        <v>25.09</v>
      </c>
      <c r="U3850" s="2">
        <v>82</v>
      </c>
      <c r="V3850" s="2" t="s">
        <v>28</v>
      </c>
      <c r="W3850" s="2" t="s">
        <v>4399</v>
      </c>
      <c r="X3850" s="2" t="s">
        <v>4603</v>
      </c>
      <c r="Y3850" s="2" t="s">
        <v>4401</v>
      </c>
      <c r="Z3850" s="2" t="s">
        <v>4469</v>
      </c>
    </row>
    <row r="3851" spans="1:26" x14ac:dyDescent="0.25">
      <c r="A3851">
        <v>3850</v>
      </c>
      <c r="B3851" t="s">
        <v>3849</v>
      </c>
      <c r="C3851" s="1">
        <v>8343</v>
      </c>
      <c r="D3851" t="s">
        <v>23</v>
      </c>
      <c r="E3851" s="2" t="s">
        <v>772</v>
      </c>
      <c r="F3851" s="2" t="s">
        <v>34</v>
      </c>
      <c r="G3851" s="2" t="s">
        <v>30</v>
      </c>
      <c r="H3851" s="3">
        <v>17838</v>
      </c>
      <c r="I3851" s="2">
        <v>1948</v>
      </c>
      <c r="J3851" s="2">
        <v>1950</v>
      </c>
      <c r="K3851" s="3">
        <v>42055</v>
      </c>
      <c r="L3851" s="2">
        <v>1</v>
      </c>
      <c r="M3851" s="2" t="s">
        <v>27</v>
      </c>
      <c r="N3851" s="2">
        <v>92</v>
      </c>
      <c r="O3851" s="2">
        <v>26</v>
      </c>
      <c r="P3851" s="2">
        <v>92.3</v>
      </c>
      <c r="Q3851" s="2">
        <v>77.11</v>
      </c>
      <c r="R3851" s="2">
        <v>182.88</v>
      </c>
      <c r="S3851" s="2">
        <v>182.88</v>
      </c>
      <c r="T3851" s="2">
        <v>23.06</v>
      </c>
      <c r="U3851" s="2">
        <v>59</v>
      </c>
      <c r="V3851" s="2" t="s">
        <v>28</v>
      </c>
      <c r="W3851" s="2" t="s">
        <v>4557</v>
      </c>
      <c r="X3851" s="2" t="s">
        <v>4810</v>
      </c>
      <c r="Y3851" s="2" t="s">
        <v>4636</v>
      </c>
      <c r="Z3851" s="2" t="s">
        <v>4901</v>
      </c>
    </row>
    <row r="3852" spans="1:26" x14ac:dyDescent="0.25">
      <c r="A3852">
        <v>3851</v>
      </c>
      <c r="B3852" t="s">
        <v>3850</v>
      </c>
      <c r="C3852" s="1">
        <v>8249</v>
      </c>
      <c r="D3852" t="s">
        <v>23</v>
      </c>
      <c r="E3852" s="2" t="s">
        <v>1363</v>
      </c>
      <c r="F3852" s="2" t="s">
        <v>34</v>
      </c>
      <c r="G3852" s="2" t="s">
        <v>30</v>
      </c>
      <c r="H3852" s="3">
        <v>18203</v>
      </c>
      <c r="I3852" s="2">
        <v>1949</v>
      </c>
      <c r="J3852" s="2">
        <v>1950</v>
      </c>
      <c r="K3852" s="3">
        <v>35791</v>
      </c>
      <c r="L3852" s="2">
        <v>1</v>
      </c>
      <c r="M3852" s="2" t="s">
        <v>27</v>
      </c>
      <c r="N3852" s="2">
        <v>75</v>
      </c>
      <c r="O3852" s="2">
        <v>27.25</v>
      </c>
      <c r="P3852" s="2">
        <v>75.41</v>
      </c>
      <c r="Q3852" s="2">
        <v>77.11</v>
      </c>
      <c r="R3852" s="2">
        <v>182.88</v>
      </c>
      <c r="S3852" s="2">
        <v>182.88</v>
      </c>
      <c r="T3852" s="2">
        <v>23.06</v>
      </c>
      <c r="U3852" s="2">
        <v>11</v>
      </c>
      <c r="V3852" s="2" t="s">
        <v>28</v>
      </c>
      <c r="W3852" s="2" t="s">
        <v>4399</v>
      </c>
      <c r="X3852" s="2" t="s">
        <v>4492</v>
      </c>
      <c r="Y3852" s="2" t="s">
        <v>4421</v>
      </c>
      <c r="Z3852" s="2" t="s">
        <v>4435</v>
      </c>
    </row>
    <row r="3853" spans="1:26" x14ac:dyDescent="0.25">
      <c r="A3853">
        <v>3852</v>
      </c>
      <c r="B3853" t="s">
        <v>3851</v>
      </c>
      <c r="C3853" s="1">
        <v>18769</v>
      </c>
      <c r="D3853" t="s">
        <v>23</v>
      </c>
      <c r="E3853" s="2" t="s">
        <v>1363</v>
      </c>
      <c r="F3853" s="2" t="s">
        <v>34</v>
      </c>
      <c r="G3853" s="2" t="s">
        <v>26</v>
      </c>
      <c r="H3853" s="3">
        <v>27334</v>
      </c>
      <c r="I3853" s="2">
        <v>1974</v>
      </c>
      <c r="J3853" s="2">
        <v>1984</v>
      </c>
      <c r="K3853" s="3">
        <v>43677</v>
      </c>
      <c r="L3853" s="2">
        <v>0</v>
      </c>
      <c r="M3853" s="2" t="s">
        <v>28</v>
      </c>
      <c r="N3853" s="2">
        <v>68</v>
      </c>
      <c r="O3853" s="2">
        <v>23.45</v>
      </c>
      <c r="P3853" s="2">
        <v>68.19</v>
      </c>
      <c r="Q3853" s="2">
        <v>83.46</v>
      </c>
      <c r="R3853" s="2">
        <v>182.88</v>
      </c>
      <c r="S3853" s="2">
        <v>182.88</v>
      </c>
      <c r="T3853" s="2">
        <v>24.95</v>
      </c>
      <c r="U3853" s="2">
        <v>658</v>
      </c>
      <c r="V3853" s="2" t="s">
        <v>28</v>
      </c>
      <c r="X3853" s="2"/>
      <c r="Y3853" s="2"/>
    </row>
    <row r="3854" spans="1:26" x14ac:dyDescent="0.25">
      <c r="A3854">
        <v>3853</v>
      </c>
      <c r="B3854" t="s">
        <v>3852</v>
      </c>
      <c r="C3854" s="1">
        <v>19686</v>
      </c>
      <c r="D3854" t="s">
        <v>23</v>
      </c>
      <c r="E3854" s="2" t="s">
        <v>1363</v>
      </c>
      <c r="F3854" s="2" t="s">
        <v>34</v>
      </c>
      <c r="G3854" s="2" t="s">
        <v>26</v>
      </c>
      <c r="H3854" s="3">
        <v>28065</v>
      </c>
      <c r="I3854" s="2">
        <v>1976</v>
      </c>
      <c r="J3854" s="2">
        <v>1981</v>
      </c>
      <c r="K3854" s="3">
        <v>43677</v>
      </c>
      <c r="L3854" s="2">
        <v>0</v>
      </c>
      <c r="M3854" s="2" t="s">
        <v>28</v>
      </c>
      <c r="N3854" s="2">
        <v>65</v>
      </c>
      <c r="O3854" s="2">
        <v>22.94</v>
      </c>
      <c r="P3854" s="2">
        <v>65.680000000000007</v>
      </c>
      <c r="Q3854" s="2">
        <v>72.569999999999993</v>
      </c>
      <c r="R3854" s="2">
        <v>182.88</v>
      </c>
      <c r="S3854" s="2">
        <v>182.88</v>
      </c>
      <c r="T3854" s="2">
        <v>21.7</v>
      </c>
      <c r="U3854" s="2">
        <v>341</v>
      </c>
      <c r="V3854" s="2" t="s">
        <v>28</v>
      </c>
      <c r="X3854" s="2"/>
      <c r="Y3854" s="2"/>
    </row>
    <row r="3855" spans="1:26" x14ac:dyDescent="0.25">
      <c r="A3855">
        <v>3854</v>
      </c>
      <c r="B3855" t="s">
        <v>3853</v>
      </c>
      <c r="C3855" s="1">
        <v>7826</v>
      </c>
      <c r="D3855" t="s">
        <v>23</v>
      </c>
      <c r="E3855" s="2" t="s">
        <v>1363</v>
      </c>
      <c r="F3855" s="2" t="s">
        <v>34</v>
      </c>
      <c r="G3855" s="2" t="s">
        <v>30</v>
      </c>
      <c r="H3855" s="3">
        <v>17838</v>
      </c>
      <c r="I3855" s="2">
        <v>1948</v>
      </c>
      <c r="J3855" s="2">
        <v>1957</v>
      </c>
      <c r="K3855" s="3">
        <v>42392</v>
      </c>
      <c r="L3855" s="2">
        <v>1</v>
      </c>
      <c r="M3855" s="2" t="s">
        <v>27</v>
      </c>
      <c r="N3855" s="2">
        <v>94</v>
      </c>
      <c r="O3855" s="2">
        <v>27.41</v>
      </c>
      <c r="P3855" s="2">
        <v>94.64</v>
      </c>
      <c r="Q3855" s="2">
        <v>77.11</v>
      </c>
      <c r="R3855" s="2">
        <v>182.88</v>
      </c>
      <c r="S3855" s="2">
        <v>182.88</v>
      </c>
      <c r="T3855" s="2">
        <v>23.06</v>
      </c>
      <c r="U3855" s="2">
        <v>568</v>
      </c>
      <c r="V3855" s="2" t="s">
        <v>28</v>
      </c>
      <c r="X3855" s="2" t="s">
        <v>4857</v>
      </c>
      <c r="Y3855" s="2" t="s">
        <v>4401</v>
      </c>
      <c r="Z3855" s="2" t="s">
        <v>4469</v>
      </c>
    </row>
    <row r="3856" spans="1:26" x14ac:dyDescent="0.25">
      <c r="A3856">
        <v>3855</v>
      </c>
      <c r="B3856" t="s">
        <v>3854</v>
      </c>
      <c r="C3856" s="1">
        <v>11039</v>
      </c>
      <c r="D3856" t="s">
        <v>23</v>
      </c>
      <c r="E3856" s="2" t="s">
        <v>1363</v>
      </c>
      <c r="F3856" s="2" t="s">
        <v>34</v>
      </c>
      <c r="G3856" s="2" t="s">
        <v>30</v>
      </c>
      <c r="H3856" s="3">
        <v>20029</v>
      </c>
      <c r="I3856" s="2">
        <v>1954</v>
      </c>
      <c r="J3856" s="2">
        <v>1955</v>
      </c>
      <c r="K3856" s="3">
        <v>42766</v>
      </c>
      <c r="L3856" s="2">
        <v>1</v>
      </c>
      <c r="M3856" s="2" t="s">
        <v>27</v>
      </c>
      <c r="N3856" s="2">
        <v>86</v>
      </c>
      <c r="O3856" s="2">
        <v>24.61</v>
      </c>
      <c r="P3856" s="2">
        <v>86.86</v>
      </c>
      <c r="Q3856" s="2">
        <v>72.569999999999993</v>
      </c>
      <c r="R3856" s="2">
        <v>182.88</v>
      </c>
      <c r="S3856" s="2">
        <v>182.88</v>
      </c>
      <c r="T3856" s="2">
        <v>21.7</v>
      </c>
      <c r="U3856" s="2">
        <v>63</v>
      </c>
      <c r="V3856" s="2" t="s">
        <v>28</v>
      </c>
      <c r="X3856" s="2" t="s">
        <v>4858</v>
      </c>
      <c r="Y3856" s="2" t="s">
        <v>4401</v>
      </c>
      <c r="Z3856" s="2" t="s">
        <v>4469</v>
      </c>
    </row>
    <row r="3857" spans="1:26" x14ac:dyDescent="0.25">
      <c r="A3857">
        <v>3856</v>
      </c>
      <c r="B3857" t="s">
        <v>3855</v>
      </c>
      <c r="C3857" s="1">
        <v>25886</v>
      </c>
      <c r="D3857" t="s">
        <v>23</v>
      </c>
      <c r="E3857" s="2" t="s">
        <v>1363</v>
      </c>
      <c r="F3857" s="2" t="s">
        <v>34</v>
      </c>
      <c r="G3857" s="2" t="s">
        <v>26</v>
      </c>
      <c r="H3857" s="3">
        <v>34274</v>
      </c>
      <c r="I3857" s="2">
        <v>1993</v>
      </c>
      <c r="J3857" s="2">
        <v>2007</v>
      </c>
      <c r="K3857" s="3">
        <v>43677</v>
      </c>
      <c r="L3857" s="2">
        <v>0</v>
      </c>
      <c r="M3857" s="2" t="s">
        <v>28</v>
      </c>
      <c r="N3857" s="2">
        <v>48</v>
      </c>
      <c r="O3857" s="2">
        <v>22.97</v>
      </c>
      <c r="P3857" s="2">
        <v>48.71</v>
      </c>
      <c r="Q3857" s="2">
        <v>86.18</v>
      </c>
      <c r="R3857" s="2">
        <v>182.88</v>
      </c>
      <c r="S3857" s="2">
        <v>182.88</v>
      </c>
      <c r="T3857" s="2">
        <v>25.77</v>
      </c>
      <c r="U3857" s="2">
        <v>949</v>
      </c>
      <c r="V3857" s="2" t="s">
        <v>28</v>
      </c>
      <c r="X3857" s="2"/>
      <c r="Y3857" s="2"/>
    </row>
    <row r="3858" spans="1:26" x14ac:dyDescent="0.25">
      <c r="A3858">
        <v>3857</v>
      </c>
      <c r="B3858" t="s">
        <v>3856</v>
      </c>
      <c r="C3858" s="1">
        <v>26951</v>
      </c>
      <c r="D3858" t="s">
        <v>23</v>
      </c>
      <c r="E3858" s="2" t="s">
        <v>1363</v>
      </c>
      <c r="F3858" s="2" t="s">
        <v>34</v>
      </c>
      <c r="G3858" s="2" t="s">
        <v>26</v>
      </c>
      <c r="H3858" s="3">
        <v>35735</v>
      </c>
      <c r="I3858" s="2">
        <v>1997</v>
      </c>
      <c r="J3858" s="2">
        <v>1999</v>
      </c>
      <c r="K3858" s="3">
        <v>43677</v>
      </c>
      <c r="L3858" s="2">
        <v>0</v>
      </c>
      <c r="M3858" s="2" t="s">
        <v>28</v>
      </c>
      <c r="N3858" s="2">
        <v>45</v>
      </c>
      <c r="O3858" s="2">
        <v>24.05</v>
      </c>
      <c r="P3858" s="2">
        <v>45.79</v>
      </c>
      <c r="Q3858" s="2">
        <v>74.84</v>
      </c>
      <c r="R3858" s="2">
        <v>182.88</v>
      </c>
      <c r="S3858" s="2">
        <v>182.88</v>
      </c>
      <c r="T3858" s="2">
        <v>22.38</v>
      </c>
      <c r="U3858" s="2">
        <v>80</v>
      </c>
      <c r="V3858" s="2" t="s">
        <v>28</v>
      </c>
      <c r="X3858" s="2"/>
      <c r="Y3858" s="2"/>
    </row>
    <row r="3859" spans="1:26" x14ac:dyDescent="0.25">
      <c r="A3859">
        <v>3858</v>
      </c>
      <c r="B3859" t="s">
        <v>3857</v>
      </c>
      <c r="C3859" s="1">
        <v>26211</v>
      </c>
      <c r="D3859" t="s">
        <v>23</v>
      </c>
      <c r="E3859" s="2" t="s">
        <v>1363</v>
      </c>
      <c r="F3859" s="2" t="s">
        <v>34</v>
      </c>
      <c r="G3859" s="2" t="s">
        <v>26</v>
      </c>
      <c r="H3859" s="3">
        <v>34274</v>
      </c>
      <c r="I3859" s="2">
        <v>1993</v>
      </c>
      <c r="J3859" s="2">
        <v>2004</v>
      </c>
      <c r="K3859" s="3">
        <v>43677</v>
      </c>
      <c r="L3859" s="2">
        <v>0</v>
      </c>
      <c r="M3859" s="2" t="s">
        <v>28</v>
      </c>
      <c r="N3859" s="2">
        <v>47</v>
      </c>
      <c r="O3859" s="2">
        <v>22.08</v>
      </c>
      <c r="P3859" s="2">
        <v>47.82</v>
      </c>
      <c r="Q3859" s="2">
        <v>76.2</v>
      </c>
      <c r="R3859" s="2">
        <v>182.88</v>
      </c>
      <c r="S3859" s="2">
        <v>182.88</v>
      </c>
      <c r="T3859" s="2">
        <v>22.78</v>
      </c>
      <c r="U3859" s="2">
        <v>579</v>
      </c>
      <c r="V3859" s="2" t="s">
        <v>28</v>
      </c>
      <c r="X3859" s="2"/>
      <c r="Y3859" s="2"/>
    </row>
    <row r="3860" spans="1:26" x14ac:dyDescent="0.25">
      <c r="A3860">
        <v>3859</v>
      </c>
      <c r="B3860" t="s">
        <v>3858</v>
      </c>
      <c r="C3860" s="1">
        <v>22580</v>
      </c>
      <c r="D3860" t="s">
        <v>23</v>
      </c>
      <c r="E3860" s="2" t="s">
        <v>1363</v>
      </c>
      <c r="F3860" s="2" t="s">
        <v>34</v>
      </c>
      <c r="G3860" s="2" t="s">
        <v>26</v>
      </c>
      <c r="H3860" s="3">
        <v>30987</v>
      </c>
      <c r="I3860" s="2">
        <v>1984</v>
      </c>
      <c r="J3860" s="2">
        <v>1987</v>
      </c>
      <c r="K3860" s="3">
        <v>43677</v>
      </c>
      <c r="L3860" s="2">
        <v>0</v>
      </c>
      <c r="M3860" s="2" t="s">
        <v>28</v>
      </c>
      <c r="N3860" s="2">
        <v>57</v>
      </c>
      <c r="O3860" s="2">
        <v>23.02</v>
      </c>
      <c r="P3860" s="2">
        <v>57.76</v>
      </c>
      <c r="Q3860" s="2">
        <v>86.18</v>
      </c>
      <c r="R3860" s="2">
        <v>182.88</v>
      </c>
      <c r="S3860" s="2">
        <v>182.88</v>
      </c>
      <c r="T3860" s="2">
        <v>25.77</v>
      </c>
      <c r="U3860" s="2">
        <v>127</v>
      </c>
      <c r="V3860" s="2" t="s">
        <v>28</v>
      </c>
      <c r="X3860" s="2"/>
      <c r="Y3860" s="2"/>
    </row>
    <row r="3861" spans="1:26" x14ac:dyDescent="0.25">
      <c r="A3861">
        <v>3860</v>
      </c>
      <c r="B3861" t="s">
        <v>3859</v>
      </c>
      <c r="C3861" s="1">
        <v>31453</v>
      </c>
      <c r="D3861" t="s">
        <v>23</v>
      </c>
      <c r="E3861" s="2" t="s">
        <v>1363</v>
      </c>
      <c r="F3861" s="2" t="s">
        <v>34</v>
      </c>
      <c r="G3861" s="2" t="s">
        <v>26</v>
      </c>
      <c r="H3861" s="3">
        <v>41214</v>
      </c>
      <c r="I3861" s="2">
        <v>2012</v>
      </c>
      <c r="J3861" s="2">
        <v>2013</v>
      </c>
      <c r="K3861" s="3">
        <v>43677</v>
      </c>
      <c r="L3861" s="2">
        <v>0</v>
      </c>
      <c r="M3861" s="2" t="s">
        <v>28</v>
      </c>
      <c r="N3861" s="2">
        <v>33</v>
      </c>
      <c r="O3861" s="2">
        <v>26.72</v>
      </c>
      <c r="P3861" s="2">
        <v>33.47</v>
      </c>
      <c r="Q3861" s="2">
        <v>83.91</v>
      </c>
      <c r="R3861" s="2">
        <v>180.34</v>
      </c>
      <c r="S3861" s="2">
        <v>180.34</v>
      </c>
      <c r="T3861" s="2">
        <v>25.8</v>
      </c>
      <c r="U3861" s="2">
        <v>3</v>
      </c>
      <c r="V3861" s="2" t="s">
        <v>28</v>
      </c>
      <c r="X3861" s="2"/>
      <c r="Y3861" s="2"/>
    </row>
    <row r="3862" spans="1:26" x14ac:dyDescent="0.25">
      <c r="A3862">
        <v>3861</v>
      </c>
      <c r="B3862" t="s">
        <v>3860</v>
      </c>
      <c r="C3862" s="1">
        <v>24189</v>
      </c>
      <c r="D3862" t="s">
        <v>23</v>
      </c>
      <c r="E3862" s="2" t="s">
        <v>1363</v>
      </c>
      <c r="F3862" s="2" t="s">
        <v>34</v>
      </c>
      <c r="G3862" s="2" t="s">
        <v>26</v>
      </c>
      <c r="H3862" s="3">
        <v>32448</v>
      </c>
      <c r="I3862" s="2">
        <v>1988</v>
      </c>
      <c r="J3862" s="2">
        <v>1989</v>
      </c>
      <c r="K3862" s="3">
        <v>43677</v>
      </c>
      <c r="L3862" s="2">
        <v>0</v>
      </c>
      <c r="M3862" s="2" t="s">
        <v>28</v>
      </c>
      <c r="N3862" s="2">
        <v>53</v>
      </c>
      <c r="O3862" s="2">
        <v>22.61</v>
      </c>
      <c r="P3862" s="2">
        <v>53.36</v>
      </c>
      <c r="Q3862" s="2">
        <v>83.46</v>
      </c>
      <c r="R3862" s="2">
        <v>180.34</v>
      </c>
      <c r="S3862" s="2">
        <v>180.34</v>
      </c>
      <c r="T3862" s="2">
        <v>25.66</v>
      </c>
      <c r="U3862" s="2">
        <v>36</v>
      </c>
      <c r="V3862" s="2" t="s">
        <v>28</v>
      </c>
      <c r="X3862" s="2"/>
      <c r="Y3862" s="2"/>
    </row>
    <row r="3863" spans="1:26" x14ac:dyDescent="0.25">
      <c r="A3863">
        <v>3862</v>
      </c>
      <c r="B3863" t="s">
        <v>3861</v>
      </c>
      <c r="C3863" s="1">
        <v>6880</v>
      </c>
      <c r="D3863" t="s">
        <v>23</v>
      </c>
      <c r="E3863" s="2" t="s">
        <v>772</v>
      </c>
      <c r="F3863" s="2" t="s">
        <v>34</v>
      </c>
      <c r="G3863" s="2" t="s">
        <v>30</v>
      </c>
      <c r="H3863" s="3">
        <v>17838</v>
      </c>
      <c r="I3863" s="2">
        <v>1948</v>
      </c>
      <c r="J3863" s="2">
        <v>1951</v>
      </c>
      <c r="K3863" s="3">
        <v>30473</v>
      </c>
      <c r="L3863" s="2">
        <v>1</v>
      </c>
      <c r="M3863" s="2" t="s">
        <v>27</v>
      </c>
      <c r="N3863" s="2">
        <v>64</v>
      </c>
      <c r="O3863" s="2">
        <v>30</v>
      </c>
      <c r="P3863" s="2">
        <v>64.59</v>
      </c>
      <c r="Q3863" s="2">
        <v>77.11</v>
      </c>
      <c r="R3863" s="2">
        <v>180.34</v>
      </c>
      <c r="S3863" s="2">
        <v>180.34</v>
      </c>
      <c r="T3863" s="2">
        <v>23.71</v>
      </c>
      <c r="U3863" s="2">
        <v>153</v>
      </c>
      <c r="V3863" s="2" t="s">
        <v>28</v>
      </c>
      <c r="W3863" s="2" t="s">
        <v>4399</v>
      </c>
      <c r="X3863" s="2" t="s">
        <v>4859</v>
      </c>
      <c r="Y3863" s="2" t="s">
        <v>4401</v>
      </c>
      <c r="Z3863" s="2" t="s">
        <v>4469</v>
      </c>
    </row>
    <row r="3864" spans="1:26" x14ac:dyDescent="0.25">
      <c r="A3864">
        <v>3863</v>
      </c>
      <c r="B3864" t="s">
        <v>3862</v>
      </c>
      <c r="C3864" s="1">
        <v>27255</v>
      </c>
      <c r="D3864" t="s">
        <v>23</v>
      </c>
      <c r="E3864" s="2" t="s">
        <v>1363</v>
      </c>
      <c r="F3864" s="2" t="s">
        <v>34</v>
      </c>
      <c r="G3864" s="2" t="s">
        <v>26</v>
      </c>
      <c r="H3864" s="3">
        <v>36465</v>
      </c>
      <c r="I3864" s="2">
        <v>1999</v>
      </c>
      <c r="J3864" s="2">
        <v>2010</v>
      </c>
      <c r="K3864" s="3">
        <v>43677</v>
      </c>
      <c r="L3864" s="2">
        <v>0</v>
      </c>
      <c r="M3864" s="2" t="s">
        <v>28</v>
      </c>
      <c r="N3864" s="2">
        <v>44</v>
      </c>
      <c r="O3864" s="2">
        <v>25.22</v>
      </c>
      <c r="P3864" s="2">
        <v>44.96</v>
      </c>
      <c r="Q3864" s="2">
        <v>72.569999999999993</v>
      </c>
      <c r="R3864" s="2">
        <v>180.34</v>
      </c>
      <c r="S3864" s="2">
        <v>180.34</v>
      </c>
      <c r="T3864" s="2">
        <v>22.32</v>
      </c>
      <c r="U3864" s="2">
        <v>696</v>
      </c>
      <c r="V3864" s="2" t="s">
        <v>28</v>
      </c>
      <c r="X3864" s="2"/>
      <c r="Y3864" s="2"/>
    </row>
    <row r="3865" spans="1:26" x14ac:dyDescent="0.25">
      <c r="A3865">
        <v>3864</v>
      </c>
      <c r="B3865" t="s">
        <v>3863</v>
      </c>
      <c r="C3865" s="1">
        <v>24575</v>
      </c>
      <c r="D3865" t="s">
        <v>23</v>
      </c>
      <c r="E3865" s="2" t="s">
        <v>1363</v>
      </c>
      <c r="F3865" s="2" t="s">
        <v>34</v>
      </c>
      <c r="G3865" s="2" t="s">
        <v>26</v>
      </c>
      <c r="H3865" s="3">
        <v>32813</v>
      </c>
      <c r="I3865" s="2">
        <v>1989</v>
      </c>
      <c r="J3865" s="2">
        <v>2004</v>
      </c>
      <c r="K3865" s="3">
        <v>43677</v>
      </c>
      <c r="L3865" s="2">
        <v>0</v>
      </c>
      <c r="M3865" s="2" t="s">
        <v>28</v>
      </c>
      <c r="N3865" s="2">
        <v>52</v>
      </c>
      <c r="O3865" s="2">
        <v>22.55</v>
      </c>
      <c r="P3865" s="2">
        <v>52.3</v>
      </c>
      <c r="Q3865" s="2">
        <v>73.94</v>
      </c>
      <c r="R3865" s="2">
        <v>180.34</v>
      </c>
      <c r="S3865" s="2">
        <v>180.34</v>
      </c>
      <c r="T3865" s="2">
        <v>22.73</v>
      </c>
      <c r="U3865" s="2">
        <v>850</v>
      </c>
      <c r="V3865" s="2" t="s">
        <v>28</v>
      </c>
      <c r="X3865" s="2"/>
      <c r="Y3865" s="2"/>
    </row>
    <row r="3866" spans="1:26" x14ac:dyDescent="0.25">
      <c r="A3866">
        <v>3865</v>
      </c>
      <c r="B3866" t="s">
        <v>3864</v>
      </c>
      <c r="C3866" s="1">
        <v>9823</v>
      </c>
      <c r="D3866" t="s">
        <v>23</v>
      </c>
      <c r="E3866" s="2" t="s">
        <v>772</v>
      </c>
      <c r="F3866" s="2" t="s">
        <v>34</v>
      </c>
      <c r="G3866" s="2" t="s">
        <v>30</v>
      </c>
      <c r="H3866" s="3">
        <v>18203</v>
      </c>
      <c r="I3866" s="2">
        <v>1949</v>
      </c>
      <c r="J3866" s="2">
        <v>1950</v>
      </c>
      <c r="K3866" s="3">
        <v>43421</v>
      </c>
      <c r="L3866" s="2">
        <v>1</v>
      </c>
      <c r="M3866" s="2" t="s">
        <v>27</v>
      </c>
      <c r="N3866" s="2">
        <v>91</v>
      </c>
      <c r="O3866" s="2">
        <v>22.94</v>
      </c>
      <c r="P3866" s="2">
        <v>91.99</v>
      </c>
      <c r="Q3866" s="2">
        <v>79.38</v>
      </c>
      <c r="R3866" s="2">
        <v>180.34</v>
      </c>
      <c r="S3866" s="2">
        <v>180.34</v>
      </c>
      <c r="T3866" s="2">
        <v>24.41</v>
      </c>
      <c r="U3866" s="2">
        <v>3</v>
      </c>
      <c r="V3866" s="2" t="s">
        <v>28</v>
      </c>
      <c r="X3866" s="2" t="s">
        <v>4860</v>
      </c>
      <c r="Y3866" s="2" t="s">
        <v>4861</v>
      </c>
      <c r="Z3866" t="s">
        <v>4897</v>
      </c>
    </row>
    <row r="3867" spans="1:26" x14ac:dyDescent="0.25">
      <c r="A3867">
        <v>3866</v>
      </c>
      <c r="B3867" t="s">
        <v>3865</v>
      </c>
      <c r="C3867" s="1">
        <v>20788</v>
      </c>
      <c r="D3867" t="s">
        <v>23</v>
      </c>
      <c r="E3867" s="2" t="s">
        <v>1363</v>
      </c>
      <c r="F3867" s="2" t="s">
        <v>34</v>
      </c>
      <c r="G3867" s="2" t="s">
        <v>30</v>
      </c>
      <c r="H3867" s="3">
        <v>28795</v>
      </c>
      <c r="I3867" s="2">
        <v>1978</v>
      </c>
      <c r="J3867" s="2">
        <v>1980</v>
      </c>
      <c r="K3867" s="3">
        <v>43677</v>
      </c>
      <c r="L3867" s="2">
        <v>0</v>
      </c>
      <c r="M3867" s="2" t="s">
        <v>28</v>
      </c>
      <c r="N3867" s="2">
        <v>62</v>
      </c>
      <c r="O3867" s="2">
        <v>21.92</v>
      </c>
      <c r="P3867" s="2">
        <v>62.67</v>
      </c>
      <c r="Q3867" s="2">
        <v>74.84</v>
      </c>
      <c r="R3867" s="2">
        <v>180.34</v>
      </c>
      <c r="S3867" s="2">
        <v>180.34</v>
      </c>
      <c r="T3867" s="2">
        <v>23.01</v>
      </c>
      <c r="U3867" s="2">
        <v>69</v>
      </c>
      <c r="V3867" s="2" t="s">
        <v>28</v>
      </c>
      <c r="X3867" s="2"/>
      <c r="Y3867" s="2"/>
    </row>
    <row r="3868" spans="1:26" x14ac:dyDescent="0.25">
      <c r="A3868">
        <v>3867</v>
      </c>
      <c r="B3868" t="s">
        <v>3866</v>
      </c>
      <c r="C3868" s="1">
        <v>26492</v>
      </c>
      <c r="D3868" t="s">
        <v>23</v>
      </c>
      <c r="E3868" s="2" t="s">
        <v>1363</v>
      </c>
      <c r="F3868" s="2" t="s">
        <v>34</v>
      </c>
      <c r="G3868" s="2" t="s">
        <v>26</v>
      </c>
      <c r="H3868" s="3">
        <v>35004</v>
      </c>
      <c r="I3868" s="2">
        <v>1995</v>
      </c>
      <c r="J3868" s="2">
        <v>2005</v>
      </c>
      <c r="K3868" s="3">
        <v>43677</v>
      </c>
      <c r="L3868" s="2">
        <v>0</v>
      </c>
      <c r="M3868" s="2" t="s">
        <v>28</v>
      </c>
      <c r="N3868" s="2">
        <v>47</v>
      </c>
      <c r="O3868" s="2">
        <v>23.3</v>
      </c>
      <c r="P3868" s="2">
        <v>47.05</v>
      </c>
      <c r="Q3868" s="2">
        <v>82.55</v>
      </c>
      <c r="R3868" s="2">
        <v>180.34</v>
      </c>
      <c r="S3868" s="2">
        <v>180.34</v>
      </c>
      <c r="T3868" s="2">
        <v>25.38</v>
      </c>
      <c r="U3868" s="2">
        <v>708</v>
      </c>
      <c r="V3868" s="2" t="s">
        <v>27</v>
      </c>
      <c r="X3868" s="2"/>
      <c r="Y3868" s="2"/>
    </row>
    <row r="3869" spans="1:26" x14ac:dyDescent="0.25">
      <c r="A3869">
        <v>3868</v>
      </c>
      <c r="B3869" t="s">
        <v>3867</v>
      </c>
      <c r="C3869" s="1">
        <v>8050</v>
      </c>
      <c r="D3869" t="s">
        <v>23</v>
      </c>
      <c r="E3869" s="2" t="s">
        <v>1363</v>
      </c>
      <c r="F3869" s="2" t="s">
        <v>25</v>
      </c>
      <c r="G3869" s="2" t="s">
        <v>30</v>
      </c>
      <c r="H3869" s="3">
        <v>17107</v>
      </c>
      <c r="I3869" s="2">
        <v>1946</v>
      </c>
      <c r="J3869" s="2">
        <v>1947</v>
      </c>
      <c r="K3869" s="3">
        <v>35175</v>
      </c>
      <c r="L3869" s="2">
        <v>1</v>
      </c>
      <c r="M3869" s="2" t="s">
        <v>27</v>
      </c>
      <c r="N3869" s="2">
        <v>74</v>
      </c>
      <c r="O3869" s="2">
        <v>24.8</v>
      </c>
      <c r="P3869" s="2">
        <v>74.260000000000005</v>
      </c>
      <c r="Q3869" s="2">
        <v>79.38</v>
      </c>
      <c r="R3869" s="2">
        <v>180.34</v>
      </c>
      <c r="S3869" s="2">
        <v>180.34</v>
      </c>
      <c r="T3869" s="2">
        <v>24.41</v>
      </c>
      <c r="U3869" s="2">
        <v>6</v>
      </c>
      <c r="V3869" s="2" t="s">
        <v>27</v>
      </c>
      <c r="W3869" s="2" t="s">
        <v>4399</v>
      </c>
      <c r="X3869" s="2" t="s">
        <v>4862</v>
      </c>
      <c r="Y3869" s="2" t="s">
        <v>4644</v>
      </c>
      <c r="Z3869" s="2" t="s">
        <v>4901</v>
      </c>
    </row>
    <row r="3870" spans="1:26" x14ac:dyDescent="0.25">
      <c r="A3870">
        <v>3869</v>
      </c>
      <c r="B3870" t="s">
        <v>3868</v>
      </c>
      <c r="C3870" s="1">
        <v>25708</v>
      </c>
      <c r="D3870" t="s">
        <v>23</v>
      </c>
      <c r="E3870" s="2" t="s">
        <v>1363</v>
      </c>
      <c r="F3870" s="2" t="s">
        <v>34</v>
      </c>
      <c r="G3870" s="2" t="s">
        <v>26</v>
      </c>
      <c r="H3870" s="3">
        <v>33543</v>
      </c>
      <c r="I3870" s="2">
        <v>1991</v>
      </c>
      <c r="J3870" s="2">
        <v>2002</v>
      </c>
      <c r="K3870" s="3">
        <v>43677</v>
      </c>
      <c r="L3870" s="2">
        <v>0</v>
      </c>
      <c r="M3870" s="2" t="s">
        <v>28</v>
      </c>
      <c r="N3870" s="2">
        <v>49</v>
      </c>
      <c r="O3870" s="2">
        <v>21.45</v>
      </c>
      <c r="P3870" s="2">
        <v>49.2</v>
      </c>
      <c r="Q3870" s="2">
        <v>81.650000000000006</v>
      </c>
      <c r="R3870" s="2">
        <v>180.34</v>
      </c>
      <c r="S3870" s="2">
        <v>180.34</v>
      </c>
      <c r="T3870" s="2">
        <v>25.1</v>
      </c>
      <c r="U3870" s="2">
        <v>724</v>
      </c>
      <c r="V3870" s="2" t="s">
        <v>28</v>
      </c>
      <c r="X3870" s="2"/>
      <c r="Y3870" s="2"/>
    </row>
    <row r="3871" spans="1:26" x14ac:dyDescent="0.25">
      <c r="A3871">
        <v>3870</v>
      </c>
      <c r="B3871" t="s">
        <v>3869</v>
      </c>
      <c r="C3871" s="1">
        <v>23954</v>
      </c>
      <c r="D3871" t="s">
        <v>23</v>
      </c>
      <c r="E3871" s="2" t="s">
        <v>1363</v>
      </c>
      <c r="F3871" s="2" t="s">
        <v>34</v>
      </c>
      <c r="G3871" s="2" t="s">
        <v>30</v>
      </c>
      <c r="H3871" s="3">
        <v>32448</v>
      </c>
      <c r="I3871" s="2">
        <v>1988</v>
      </c>
      <c r="J3871" s="2">
        <v>1998</v>
      </c>
      <c r="K3871" s="3">
        <v>43677</v>
      </c>
      <c r="L3871" s="2">
        <v>0</v>
      </c>
      <c r="M3871" s="2" t="s">
        <v>28</v>
      </c>
      <c r="N3871" s="2">
        <v>53</v>
      </c>
      <c r="O3871" s="2">
        <v>23.26</v>
      </c>
      <c r="P3871" s="2">
        <v>54</v>
      </c>
      <c r="Q3871" s="2">
        <v>74.84</v>
      </c>
      <c r="R3871" s="2">
        <v>180.34</v>
      </c>
      <c r="S3871" s="2">
        <v>180.34</v>
      </c>
      <c r="T3871" s="2">
        <v>23.01</v>
      </c>
      <c r="U3871" s="2">
        <v>680</v>
      </c>
      <c r="V3871" s="2" t="s">
        <v>28</v>
      </c>
      <c r="X3871" s="2"/>
      <c r="Y3871" s="2"/>
    </row>
    <row r="3872" spans="1:26" x14ac:dyDescent="0.25">
      <c r="A3872">
        <v>3871</v>
      </c>
      <c r="B3872" t="s">
        <v>3870</v>
      </c>
      <c r="C3872" s="1">
        <v>6253</v>
      </c>
      <c r="D3872" t="s">
        <v>23</v>
      </c>
      <c r="E3872" s="2" t="s">
        <v>772</v>
      </c>
      <c r="F3872" s="2" t="s">
        <v>34</v>
      </c>
      <c r="G3872" s="2" t="s">
        <v>30</v>
      </c>
      <c r="H3872" s="3">
        <v>18203</v>
      </c>
      <c r="I3872" s="2">
        <v>1949</v>
      </c>
      <c r="J3872" s="2">
        <v>1953</v>
      </c>
      <c r="K3872" s="3">
        <v>40126</v>
      </c>
      <c r="L3872" s="2">
        <v>1</v>
      </c>
      <c r="M3872" s="2" t="s">
        <v>27</v>
      </c>
      <c r="N3872" s="2">
        <v>92</v>
      </c>
      <c r="O3872" s="2">
        <v>32.72</v>
      </c>
      <c r="P3872" s="2">
        <v>92.74</v>
      </c>
      <c r="Q3872" s="2">
        <v>77.11</v>
      </c>
      <c r="R3872" s="2">
        <v>180.34</v>
      </c>
      <c r="S3872" s="2">
        <v>180.34</v>
      </c>
      <c r="T3872" s="2">
        <v>23.71</v>
      </c>
      <c r="U3872" s="2">
        <v>202</v>
      </c>
      <c r="V3872" s="2" t="s">
        <v>28</v>
      </c>
      <c r="X3872" s="2" t="s">
        <v>4781</v>
      </c>
      <c r="Y3872" s="2" t="s">
        <v>4401</v>
      </c>
      <c r="Z3872" s="2" t="s">
        <v>4469</v>
      </c>
    </row>
    <row r="3873" spans="1:26" x14ac:dyDescent="0.25">
      <c r="A3873">
        <v>3872</v>
      </c>
      <c r="B3873" t="s">
        <v>3871</v>
      </c>
      <c r="C3873" s="1">
        <v>28618</v>
      </c>
      <c r="D3873" t="s">
        <v>23</v>
      </c>
      <c r="E3873" s="2" t="s">
        <v>1363</v>
      </c>
      <c r="F3873" s="2" t="s">
        <v>34</v>
      </c>
      <c r="G3873" s="2" t="s">
        <v>26</v>
      </c>
      <c r="H3873" s="3">
        <v>37196</v>
      </c>
      <c r="I3873" s="2">
        <v>2001</v>
      </c>
      <c r="J3873" s="2">
        <v>2009</v>
      </c>
      <c r="K3873" s="3">
        <v>43677</v>
      </c>
      <c r="L3873" s="2">
        <v>0</v>
      </c>
      <c r="M3873" s="2" t="s">
        <v>28</v>
      </c>
      <c r="N3873" s="2">
        <v>41</v>
      </c>
      <c r="O3873" s="2">
        <v>23.49</v>
      </c>
      <c r="P3873" s="2">
        <v>41.23</v>
      </c>
      <c r="Q3873" s="2">
        <v>75.3</v>
      </c>
      <c r="R3873" s="2">
        <v>180.34</v>
      </c>
      <c r="S3873" s="2">
        <v>180.34</v>
      </c>
      <c r="T3873" s="2">
        <v>23.15</v>
      </c>
      <c r="U3873" s="2">
        <v>334</v>
      </c>
      <c r="V3873" s="2" t="s">
        <v>28</v>
      </c>
      <c r="X3873" s="2"/>
      <c r="Y3873" s="2"/>
    </row>
    <row r="3874" spans="1:26" x14ac:dyDescent="0.25">
      <c r="A3874">
        <v>3873</v>
      </c>
      <c r="B3874" t="s">
        <v>3872</v>
      </c>
      <c r="C3874" s="1">
        <v>31854</v>
      </c>
      <c r="D3874" t="s">
        <v>23</v>
      </c>
      <c r="E3874" s="2" t="s">
        <v>1363</v>
      </c>
      <c r="F3874" s="2" t="s">
        <v>34</v>
      </c>
      <c r="G3874" s="2" t="s">
        <v>26</v>
      </c>
      <c r="H3874" s="3">
        <v>40483</v>
      </c>
      <c r="I3874" s="2">
        <v>2010</v>
      </c>
      <c r="J3874" s="2">
        <v>2011</v>
      </c>
      <c r="K3874" s="3">
        <v>43677</v>
      </c>
      <c r="L3874" s="2">
        <v>0</v>
      </c>
      <c r="M3874" s="2" t="s">
        <v>28</v>
      </c>
      <c r="N3874" s="2">
        <v>32</v>
      </c>
      <c r="O3874" s="2">
        <v>23.62</v>
      </c>
      <c r="P3874" s="2">
        <v>32.369999999999997</v>
      </c>
      <c r="Q3874" s="2">
        <v>92.99</v>
      </c>
      <c r="R3874" s="2">
        <v>180.34</v>
      </c>
      <c r="S3874" s="2">
        <v>180.34</v>
      </c>
      <c r="T3874" s="2">
        <v>28.59</v>
      </c>
      <c r="U3874" s="2">
        <v>20</v>
      </c>
      <c r="V3874" s="2" t="s">
        <v>28</v>
      </c>
      <c r="X3874" s="2"/>
      <c r="Y3874" s="2"/>
    </row>
    <row r="3875" spans="1:26" x14ac:dyDescent="0.25">
      <c r="A3875">
        <v>3874</v>
      </c>
      <c r="B3875" t="s">
        <v>3873</v>
      </c>
      <c r="C3875" s="1">
        <v>31295</v>
      </c>
      <c r="D3875" t="s">
        <v>23</v>
      </c>
      <c r="E3875" s="2" t="s">
        <v>1363</v>
      </c>
      <c r="F3875" s="2" t="s">
        <v>34</v>
      </c>
      <c r="G3875" s="2" t="s">
        <v>26</v>
      </c>
      <c r="H3875" s="3">
        <v>40848</v>
      </c>
      <c r="I3875" s="2">
        <v>2011</v>
      </c>
      <c r="J3875" s="2">
        <v>2013</v>
      </c>
      <c r="K3875" s="3">
        <v>43677</v>
      </c>
      <c r="L3875" s="2">
        <v>0</v>
      </c>
      <c r="M3875" s="2" t="s">
        <v>28</v>
      </c>
      <c r="N3875" s="2">
        <v>33</v>
      </c>
      <c r="O3875" s="2">
        <v>26.15</v>
      </c>
      <c r="P3875" s="2">
        <v>33.9</v>
      </c>
      <c r="Q3875" s="2">
        <v>83.91</v>
      </c>
      <c r="R3875" s="2">
        <v>180.34</v>
      </c>
      <c r="S3875" s="2">
        <v>180.34</v>
      </c>
      <c r="T3875" s="2">
        <v>25.8</v>
      </c>
      <c r="U3875" s="2">
        <v>8</v>
      </c>
      <c r="V3875" s="2" t="s">
        <v>28</v>
      </c>
      <c r="X3875" s="2"/>
      <c r="Y3875" s="2"/>
    </row>
    <row r="3876" spans="1:26" x14ac:dyDescent="0.25">
      <c r="A3876">
        <v>3875</v>
      </c>
      <c r="B3876" t="s">
        <v>3874</v>
      </c>
      <c r="C3876" s="1">
        <v>23892</v>
      </c>
      <c r="D3876" t="s">
        <v>23</v>
      </c>
      <c r="E3876" s="2" t="s">
        <v>1363</v>
      </c>
      <c r="F3876" s="2" t="s">
        <v>34</v>
      </c>
      <c r="G3876" s="2" t="s">
        <v>30</v>
      </c>
      <c r="H3876" s="3">
        <v>32082</v>
      </c>
      <c r="I3876" s="2">
        <v>1987</v>
      </c>
      <c r="J3876" s="2">
        <v>1988</v>
      </c>
      <c r="K3876" s="3">
        <v>43677</v>
      </c>
      <c r="L3876" s="2">
        <v>0</v>
      </c>
      <c r="M3876" s="2" t="s">
        <v>28</v>
      </c>
      <c r="N3876" s="2">
        <v>54</v>
      </c>
      <c r="O3876" s="2">
        <v>22.42</v>
      </c>
      <c r="P3876" s="2">
        <v>54.17</v>
      </c>
      <c r="Q3876" s="2">
        <v>77.56</v>
      </c>
      <c r="R3876" s="2">
        <v>180.34</v>
      </c>
      <c r="S3876" s="2">
        <v>180.34</v>
      </c>
      <c r="T3876" s="2">
        <v>23.85</v>
      </c>
      <c r="U3876" s="2">
        <v>44</v>
      </c>
      <c r="V3876" s="2" t="s">
        <v>28</v>
      </c>
      <c r="X3876" s="2"/>
      <c r="Y3876" s="2"/>
    </row>
    <row r="3877" spans="1:26" x14ac:dyDescent="0.25">
      <c r="A3877">
        <v>3876</v>
      </c>
      <c r="B3877" t="s">
        <v>3875</v>
      </c>
      <c r="C3877" s="1">
        <v>14276</v>
      </c>
      <c r="D3877" t="s">
        <v>23</v>
      </c>
      <c r="E3877" s="2" t="s">
        <v>1363</v>
      </c>
      <c r="F3877" s="2" t="s">
        <v>34</v>
      </c>
      <c r="G3877" s="2" t="s">
        <v>30</v>
      </c>
      <c r="H3877" s="3">
        <v>22586</v>
      </c>
      <c r="I3877" s="2">
        <v>1961</v>
      </c>
      <c r="J3877" s="2">
        <v>1972</v>
      </c>
      <c r="K3877" s="3">
        <v>43677</v>
      </c>
      <c r="L3877" s="2">
        <v>0</v>
      </c>
      <c r="M3877" s="2" t="s">
        <v>28</v>
      </c>
      <c r="N3877" s="2">
        <v>80</v>
      </c>
      <c r="O3877" s="2">
        <v>22.75</v>
      </c>
      <c r="P3877" s="2">
        <v>80.5</v>
      </c>
      <c r="Q3877" s="2">
        <v>81.650000000000006</v>
      </c>
      <c r="R3877" s="2">
        <v>180.34</v>
      </c>
      <c r="S3877" s="2">
        <v>180.34</v>
      </c>
      <c r="T3877" s="2">
        <v>25.1</v>
      </c>
      <c r="U3877" s="2">
        <v>712</v>
      </c>
      <c r="V3877" s="2" t="s">
        <v>28</v>
      </c>
      <c r="X3877" s="2"/>
      <c r="Y3877" s="2"/>
    </row>
    <row r="3878" spans="1:26" x14ac:dyDescent="0.25">
      <c r="A3878">
        <v>3877</v>
      </c>
      <c r="B3878" t="s">
        <v>3876</v>
      </c>
      <c r="C3878" s="1">
        <v>32286</v>
      </c>
      <c r="D3878" t="s">
        <v>23</v>
      </c>
      <c r="E3878" s="2" t="s">
        <v>1363</v>
      </c>
      <c r="F3878" s="2" t="s">
        <v>34</v>
      </c>
      <c r="G3878" s="2" t="s">
        <v>26</v>
      </c>
      <c r="H3878" s="3">
        <v>40848</v>
      </c>
      <c r="I3878" s="2">
        <v>2011</v>
      </c>
      <c r="J3878" s="2">
        <v>2012</v>
      </c>
      <c r="K3878" s="3">
        <v>43677</v>
      </c>
      <c r="L3878" s="2">
        <v>0</v>
      </c>
      <c r="M3878" s="2" t="s">
        <v>28</v>
      </c>
      <c r="N3878" s="2">
        <v>31</v>
      </c>
      <c r="O3878" s="2">
        <v>23.44</v>
      </c>
      <c r="P3878" s="2">
        <v>31.19</v>
      </c>
      <c r="Q3878" s="2">
        <v>83.91</v>
      </c>
      <c r="R3878" s="2">
        <v>180.34</v>
      </c>
      <c r="S3878" s="2">
        <v>180.34</v>
      </c>
      <c r="T3878" s="2">
        <v>25.8</v>
      </c>
      <c r="U3878" s="2">
        <v>10</v>
      </c>
      <c r="V3878" s="2" t="s">
        <v>27</v>
      </c>
      <c r="X3878" s="2"/>
      <c r="Y3878" s="2"/>
    </row>
    <row r="3879" spans="1:26" x14ac:dyDescent="0.25">
      <c r="A3879">
        <v>3878</v>
      </c>
      <c r="B3879" t="s">
        <v>3877</v>
      </c>
      <c r="C3879" s="1">
        <v>8169</v>
      </c>
      <c r="D3879" t="s">
        <v>23</v>
      </c>
      <c r="E3879" s="2" t="s">
        <v>772</v>
      </c>
      <c r="F3879" s="2" t="s">
        <v>34</v>
      </c>
      <c r="G3879" s="2" t="s">
        <v>30</v>
      </c>
      <c r="H3879" s="3">
        <v>18203</v>
      </c>
      <c r="I3879" s="2">
        <v>1949</v>
      </c>
      <c r="J3879" s="2">
        <v>1955</v>
      </c>
      <c r="K3879" s="3">
        <v>43619</v>
      </c>
      <c r="L3879" s="2">
        <v>1</v>
      </c>
      <c r="M3879" s="2" t="s">
        <v>27</v>
      </c>
      <c r="N3879" s="2">
        <v>97</v>
      </c>
      <c r="O3879" s="2">
        <v>27.47</v>
      </c>
      <c r="P3879" s="2">
        <v>97.06</v>
      </c>
      <c r="Q3879" s="2">
        <v>77.11</v>
      </c>
      <c r="R3879" s="2">
        <v>180.34</v>
      </c>
      <c r="S3879" s="2">
        <v>180.34</v>
      </c>
      <c r="T3879" s="2">
        <v>23.71</v>
      </c>
      <c r="U3879" s="2">
        <v>307</v>
      </c>
      <c r="V3879" s="2" t="s">
        <v>28</v>
      </c>
      <c r="X3879" s="2" t="s">
        <v>4863</v>
      </c>
      <c r="Y3879" s="2" t="s">
        <v>4758</v>
      </c>
      <c r="Z3879" s="2" t="s">
        <v>4901</v>
      </c>
    </row>
    <row r="3880" spans="1:26" x14ac:dyDescent="0.25">
      <c r="A3880">
        <v>3879</v>
      </c>
      <c r="B3880" t="s">
        <v>3878</v>
      </c>
      <c r="C3880" s="1">
        <v>8638</v>
      </c>
      <c r="D3880" t="s">
        <v>23</v>
      </c>
      <c r="E3880" s="2" t="s">
        <v>280</v>
      </c>
      <c r="F3880" s="2" t="s">
        <v>34</v>
      </c>
      <c r="G3880" s="2" t="s">
        <v>30</v>
      </c>
      <c r="H3880" s="3">
        <v>18203</v>
      </c>
      <c r="I3880" s="2">
        <v>1949</v>
      </c>
      <c r="J3880" s="2">
        <v>1950</v>
      </c>
      <c r="K3880" s="3">
        <v>37719</v>
      </c>
      <c r="L3880" s="2">
        <v>1</v>
      </c>
      <c r="M3880" s="2" t="s">
        <v>27</v>
      </c>
      <c r="N3880" s="2">
        <v>79</v>
      </c>
      <c r="O3880" s="2">
        <v>26.19</v>
      </c>
      <c r="P3880" s="2">
        <v>79.62</v>
      </c>
      <c r="Q3880" s="2">
        <v>79.38</v>
      </c>
      <c r="R3880" s="2">
        <v>180.34</v>
      </c>
      <c r="S3880" s="2">
        <v>180.34</v>
      </c>
      <c r="T3880" s="2">
        <v>24.41</v>
      </c>
      <c r="U3880" s="2">
        <v>44</v>
      </c>
      <c r="V3880" s="2" t="s">
        <v>28</v>
      </c>
      <c r="W3880" s="2" t="s">
        <v>4399</v>
      </c>
      <c r="X3880" s="2" t="s">
        <v>4761</v>
      </c>
      <c r="Y3880" s="2" t="s">
        <v>4401</v>
      </c>
      <c r="Z3880" s="2" t="s">
        <v>4469</v>
      </c>
    </row>
    <row r="3881" spans="1:26" x14ac:dyDescent="0.25">
      <c r="A3881">
        <v>3880</v>
      </c>
      <c r="B3881" t="s">
        <v>3879</v>
      </c>
      <c r="C3881" s="1">
        <v>7638</v>
      </c>
      <c r="D3881" t="s">
        <v>23</v>
      </c>
      <c r="E3881" s="2" t="s">
        <v>1363</v>
      </c>
      <c r="F3881" s="2" t="s">
        <v>34</v>
      </c>
      <c r="G3881" s="2" t="s">
        <v>30</v>
      </c>
      <c r="H3881" s="3">
        <v>17107</v>
      </c>
      <c r="I3881" s="2">
        <v>1946</v>
      </c>
      <c r="J3881" s="2">
        <v>1948</v>
      </c>
      <c r="K3881" s="3">
        <v>26526</v>
      </c>
      <c r="L3881" s="2">
        <v>1</v>
      </c>
      <c r="M3881" s="2" t="s">
        <v>27</v>
      </c>
      <c r="N3881" s="2">
        <v>51</v>
      </c>
      <c r="O3881" s="2">
        <v>25.92</v>
      </c>
      <c r="P3881" s="2">
        <v>51.71</v>
      </c>
      <c r="Q3881" s="2">
        <v>81.650000000000006</v>
      </c>
      <c r="R3881" s="2">
        <v>180.34</v>
      </c>
      <c r="S3881" s="2">
        <v>180.34</v>
      </c>
      <c r="T3881" s="2">
        <v>25.1</v>
      </c>
      <c r="U3881" s="2">
        <v>84</v>
      </c>
      <c r="V3881" s="2" t="s">
        <v>28</v>
      </c>
      <c r="W3881" s="2" t="s">
        <v>4384</v>
      </c>
      <c r="X3881" s="2" t="s">
        <v>4432</v>
      </c>
      <c r="Y3881" s="2" t="s">
        <v>4401</v>
      </c>
      <c r="Z3881" s="2" t="s">
        <v>4469</v>
      </c>
    </row>
    <row r="3882" spans="1:26" x14ac:dyDescent="0.25">
      <c r="A3882">
        <v>3881</v>
      </c>
      <c r="B3882" t="s">
        <v>3880</v>
      </c>
      <c r="C3882" s="1">
        <v>10335</v>
      </c>
      <c r="D3882" t="s">
        <v>23</v>
      </c>
      <c r="E3882" s="2" t="s">
        <v>1363</v>
      </c>
      <c r="F3882" s="2" t="s">
        <v>34</v>
      </c>
      <c r="G3882" s="2" t="s">
        <v>30</v>
      </c>
      <c r="H3882" s="3">
        <v>19664</v>
      </c>
      <c r="I3882" s="2">
        <v>1953</v>
      </c>
      <c r="J3882" s="2">
        <v>1954</v>
      </c>
      <c r="K3882" s="3">
        <v>38789</v>
      </c>
      <c r="L3882" s="2">
        <v>1</v>
      </c>
      <c r="M3882" s="2" t="s">
        <v>27</v>
      </c>
      <c r="N3882" s="2">
        <v>77</v>
      </c>
      <c r="O3882" s="2">
        <v>25.54</v>
      </c>
      <c r="P3882" s="2">
        <v>77.900000000000006</v>
      </c>
      <c r="Q3882" s="2">
        <v>83.91</v>
      </c>
      <c r="R3882" s="2">
        <v>180.34</v>
      </c>
      <c r="S3882" s="2">
        <v>180.34</v>
      </c>
      <c r="T3882" s="2">
        <v>25.8</v>
      </c>
      <c r="U3882" s="2">
        <v>23</v>
      </c>
      <c r="V3882" s="2" t="s">
        <v>28</v>
      </c>
      <c r="W3882" s="2" t="s">
        <v>4399</v>
      </c>
      <c r="X3882" s="2" t="s">
        <v>4432</v>
      </c>
      <c r="Y3882" s="2" t="s">
        <v>4401</v>
      </c>
      <c r="Z3882" s="2" t="s">
        <v>4469</v>
      </c>
    </row>
    <row r="3883" spans="1:26" x14ac:dyDescent="0.25">
      <c r="A3883">
        <v>3882</v>
      </c>
      <c r="B3883" t="s">
        <v>3881</v>
      </c>
      <c r="C3883" s="1">
        <v>11266</v>
      </c>
      <c r="D3883" t="s">
        <v>23</v>
      </c>
      <c r="E3883" s="2" t="s">
        <v>1363</v>
      </c>
      <c r="F3883" s="2" t="s">
        <v>34</v>
      </c>
      <c r="G3883" s="2" t="s">
        <v>30</v>
      </c>
      <c r="H3883" s="3">
        <v>19299</v>
      </c>
      <c r="I3883" s="2">
        <v>1952</v>
      </c>
      <c r="J3883" s="2">
        <v>1953</v>
      </c>
      <c r="K3883" s="3">
        <v>43677</v>
      </c>
      <c r="L3883" s="2">
        <v>0</v>
      </c>
      <c r="M3883" s="2" t="s">
        <v>28</v>
      </c>
      <c r="N3883" s="2">
        <v>88</v>
      </c>
      <c r="O3883" s="2">
        <v>21.99</v>
      </c>
      <c r="P3883" s="2">
        <v>88.74</v>
      </c>
      <c r="Q3883" s="2">
        <v>81.650000000000006</v>
      </c>
      <c r="R3883" s="2">
        <v>180.34</v>
      </c>
      <c r="S3883" s="2">
        <v>180.34</v>
      </c>
      <c r="T3883" s="2">
        <v>25.1</v>
      </c>
      <c r="U3883" s="2">
        <v>26</v>
      </c>
      <c r="V3883" s="2" t="s">
        <v>28</v>
      </c>
      <c r="X3883" s="2"/>
      <c r="Y3883" s="2"/>
    </row>
    <row r="3884" spans="1:26" x14ac:dyDescent="0.25">
      <c r="A3884">
        <v>3883</v>
      </c>
      <c r="B3884" t="s">
        <v>3882</v>
      </c>
      <c r="C3884" s="1">
        <v>7965</v>
      </c>
      <c r="D3884" t="s">
        <v>23</v>
      </c>
      <c r="E3884" s="2" t="s">
        <v>1363</v>
      </c>
      <c r="F3884" s="2" t="s">
        <v>34</v>
      </c>
      <c r="G3884" s="2" t="s">
        <v>30</v>
      </c>
      <c r="H3884" s="3">
        <v>18203</v>
      </c>
      <c r="I3884" s="2">
        <v>1949</v>
      </c>
      <c r="J3884" s="2">
        <v>1951</v>
      </c>
      <c r="K3884" s="3">
        <v>33923</v>
      </c>
      <c r="L3884" s="2">
        <v>1</v>
      </c>
      <c r="M3884" s="2" t="s">
        <v>27</v>
      </c>
      <c r="N3884" s="2">
        <v>71</v>
      </c>
      <c r="O3884" s="2">
        <v>28.03</v>
      </c>
      <c r="P3884" s="2">
        <v>71.069999999999993</v>
      </c>
      <c r="Q3884" s="2">
        <v>81.650000000000006</v>
      </c>
      <c r="R3884" s="2">
        <v>180.34</v>
      </c>
      <c r="S3884" s="2">
        <v>180.34</v>
      </c>
      <c r="T3884" s="2">
        <v>25.1</v>
      </c>
      <c r="U3884" s="2">
        <v>91</v>
      </c>
      <c r="V3884" s="2" t="s">
        <v>28</v>
      </c>
      <c r="W3884" s="2" t="s">
        <v>4399</v>
      </c>
      <c r="X3884" s="2" t="s">
        <v>4432</v>
      </c>
      <c r="Y3884" s="2" t="s">
        <v>4401</v>
      </c>
      <c r="Z3884" s="2" t="s">
        <v>4469</v>
      </c>
    </row>
    <row r="3885" spans="1:26" x14ac:dyDescent="0.25">
      <c r="A3885">
        <v>3884</v>
      </c>
      <c r="B3885" t="s">
        <v>3883</v>
      </c>
      <c r="C3885" s="1">
        <v>24870</v>
      </c>
      <c r="D3885" t="s">
        <v>23</v>
      </c>
      <c r="E3885" s="2" t="s">
        <v>1363</v>
      </c>
      <c r="F3885" s="2" t="s">
        <v>34</v>
      </c>
      <c r="G3885" s="2" t="s">
        <v>30</v>
      </c>
      <c r="H3885" s="3">
        <v>33178</v>
      </c>
      <c r="I3885" s="2">
        <v>1990</v>
      </c>
      <c r="J3885" s="2">
        <v>1999</v>
      </c>
      <c r="K3885" s="3">
        <v>43677</v>
      </c>
      <c r="L3885" s="2">
        <v>0</v>
      </c>
      <c r="M3885" s="2" t="s">
        <v>28</v>
      </c>
      <c r="N3885" s="2">
        <v>51</v>
      </c>
      <c r="O3885" s="2">
        <v>22.75</v>
      </c>
      <c r="P3885" s="2">
        <v>51.49</v>
      </c>
      <c r="Q3885" s="2">
        <v>80.290000000000006</v>
      </c>
      <c r="R3885" s="2">
        <v>180.34</v>
      </c>
      <c r="S3885" s="2">
        <v>180.34</v>
      </c>
      <c r="T3885" s="2">
        <v>24.69</v>
      </c>
      <c r="U3885" s="2">
        <v>238</v>
      </c>
      <c r="V3885" s="2" t="s">
        <v>28</v>
      </c>
      <c r="X3885" s="2"/>
      <c r="Y3885" s="2"/>
    </row>
    <row r="3886" spans="1:26" x14ac:dyDescent="0.25">
      <c r="A3886">
        <v>3885</v>
      </c>
      <c r="B3886" t="s">
        <v>3884</v>
      </c>
      <c r="C3886" s="1">
        <v>761</v>
      </c>
      <c r="D3886" t="s">
        <v>23</v>
      </c>
      <c r="E3886" s="2" t="s">
        <v>772</v>
      </c>
      <c r="F3886" s="2" t="s">
        <v>34</v>
      </c>
      <c r="G3886" s="2" t="s">
        <v>30</v>
      </c>
      <c r="H3886" s="3">
        <v>17472</v>
      </c>
      <c r="I3886" s="2">
        <v>1947</v>
      </c>
      <c r="J3886" s="2">
        <v>1948</v>
      </c>
      <c r="K3886" s="3">
        <v>29113</v>
      </c>
      <c r="L3886" s="2">
        <v>1</v>
      </c>
      <c r="M3886" s="2" t="s">
        <v>27</v>
      </c>
      <c r="N3886" s="2">
        <v>77</v>
      </c>
      <c r="O3886" s="2">
        <v>45.75</v>
      </c>
      <c r="P3886" s="2">
        <v>77.62</v>
      </c>
      <c r="Q3886" s="2">
        <v>81.650000000000006</v>
      </c>
      <c r="R3886" s="2">
        <v>180.34</v>
      </c>
      <c r="S3886" s="2">
        <v>180.34</v>
      </c>
      <c r="T3886" s="2">
        <v>25.1</v>
      </c>
      <c r="U3886" s="2">
        <v>2</v>
      </c>
      <c r="V3886" s="2" t="s">
        <v>28</v>
      </c>
      <c r="W3886" s="2" t="s">
        <v>4399</v>
      </c>
      <c r="X3886" s="2" t="s">
        <v>4432</v>
      </c>
      <c r="Y3886" s="2" t="s">
        <v>4401</v>
      </c>
      <c r="Z3886" s="2" t="s">
        <v>4469</v>
      </c>
    </row>
    <row r="3887" spans="1:26" x14ac:dyDescent="0.25">
      <c r="A3887">
        <v>3886</v>
      </c>
      <c r="B3887" t="s">
        <v>3885</v>
      </c>
      <c r="C3887" s="1">
        <v>6468</v>
      </c>
      <c r="D3887" t="s">
        <v>23</v>
      </c>
      <c r="E3887" s="2" t="s">
        <v>1363</v>
      </c>
      <c r="F3887" s="2" t="s">
        <v>34</v>
      </c>
      <c r="G3887" s="2" t="s">
        <v>30</v>
      </c>
      <c r="H3887" s="3">
        <v>17472</v>
      </c>
      <c r="I3887" s="2">
        <v>1947</v>
      </c>
      <c r="J3887" s="2">
        <v>1950</v>
      </c>
      <c r="K3887" s="3">
        <v>35865</v>
      </c>
      <c r="L3887" s="2">
        <v>1</v>
      </c>
      <c r="M3887" s="2" t="s">
        <v>27</v>
      </c>
      <c r="N3887" s="2">
        <v>80</v>
      </c>
      <c r="O3887" s="2">
        <v>30.13</v>
      </c>
      <c r="P3887" s="2">
        <v>80.48</v>
      </c>
      <c r="Q3887" s="2">
        <v>79.38</v>
      </c>
      <c r="R3887" s="2">
        <v>180.34</v>
      </c>
      <c r="S3887" s="2">
        <v>180.34</v>
      </c>
      <c r="T3887" s="2">
        <v>24.41</v>
      </c>
      <c r="U3887" s="2">
        <v>139</v>
      </c>
      <c r="V3887" s="2" t="s">
        <v>28</v>
      </c>
      <c r="W3887" s="2" t="s">
        <v>4384</v>
      </c>
      <c r="X3887" s="2" t="s">
        <v>4864</v>
      </c>
      <c r="Y3887" s="2" t="s">
        <v>4601</v>
      </c>
      <c r="Z3887" s="2" t="s">
        <v>4901</v>
      </c>
    </row>
    <row r="3888" spans="1:26" x14ac:dyDescent="0.25">
      <c r="A3888">
        <v>3887</v>
      </c>
      <c r="B3888" t="s">
        <v>3886</v>
      </c>
      <c r="C3888" s="1">
        <v>30652</v>
      </c>
      <c r="D3888" t="s">
        <v>23</v>
      </c>
      <c r="E3888" s="2" t="s">
        <v>1363</v>
      </c>
      <c r="F3888" s="2" t="s">
        <v>34</v>
      </c>
      <c r="G3888" s="2" t="s">
        <v>26</v>
      </c>
      <c r="H3888" s="3">
        <v>40483</v>
      </c>
      <c r="I3888" s="2">
        <v>2010</v>
      </c>
      <c r="J3888" s="2">
        <v>2011</v>
      </c>
      <c r="K3888" s="3">
        <v>43677</v>
      </c>
      <c r="L3888" s="2">
        <v>0</v>
      </c>
      <c r="M3888" s="2" t="s">
        <v>28</v>
      </c>
      <c r="N3888" s="2">
        <v>35</v>
      </c>
      <c r="O3888" s="2">
        <v>26.92</v>
      </c>
      <c r="P3888" s="2">
        <v>35.659999999999997</v>
      </c>
      <c r="Q3888" s="2">
        <v>79.38</v>
      </c>
      <c r="R3888" s="2">
        <v>180.34</v>
      </c>
      <c r="S3888" s="2">
        <v>180.34</v>
      </c>
      <c r="T3888" s="2">
        <v>24.41</v>
      </c>
      <c r="U3888" s="2">
        <v>62</v>
      </c>
      <c r="V3888" s="2" t="s">
        <v>28</v>
      </c>
      <c r="X3888" s="2"/>
      <c r="Y3888" s="2"/>
    </row>
    <row r="3889" spans="1:26" x14ac:dyDescent="0.25">
      <c r="A3889">
        <v>3888</v>
      </c>
      <c r="B3889" t="s">
        <v>3887</v>
      </c>
      <c r="C3889" s="1">
        <v>8011</v>
      </c>
      <c r="D3889" t="s">
        <v>23</v>
      </c>
      <c r="E3889" s="2" t="s">
        <v>1363</v>
      </c>
      <c r="F3889" s="2" t="s">
        <v>34</v>
      </c>
      <c r="G3889" s="2" t="s">
        <v>30</v>
      </c>
      <c r="H3889" s="3">
        <v>18203</v>
      </c>
      <c r="I3889" s="2">
        <v>1949</v>
      </c>
      <c r="J3889" s="2">
        <v>1953</v>
      </c>
      <c r="K3889" s="3">
        <v>38544</v>
      </c>
      <c r="L3889" s="2">
        <v>1</v>
      </c>
      <c r="M3889" s="2" t="s">
        <v>27</v>
      </c>
      <c r="N3889" s="2">
        <v>83</v>
      </c>
      <c r="O3889" s="2">
        <v>27.9</v>
      </c>
      <c r="P3889" s="2">
        <v>83.59</v>
      </c>
      <c r="Q3889" s="2">
        <v>77.11</v>
      </c>
      <c r="R3889" s="2">
        <v>180.34</v>
      </c>
      <c r="S3889" s="2">
        <v>180.34</v>
      </c>
      <c r="T3889" s="2">
        <v>23.71</v>
      </c>
      <c r="U3889" s="2">
        <v>204</v>
      </c>
      <c r="V3889" s="2" t="s">
        <v>28</v>
      </c>
      <c r="W3889" s="2" t="s">
        <v>4399</v>
      </c>
      <c r="X3889" s="2" t="s">
        <v>4432</v>
      </c>
      <c r="Y3889" s="2" t="s">
        <v>4401</v>
      </c>
      <c r="Z3889" s="2" t="s">
        <v>4469</v>
      </c>
    </row>
    <row r="3890" spans="1:26" x14ac:dyDescent="0.25">
      <c r="A3890">
        <v>3889</v>
      </c>
      <c r="B3890" t="s">
        <v>3888</v>
      </c>
      <c r="C3890" s="1">
        <v>25801</v>
      </c>
      <c r="D3890" t="s">
        <v>23</v>
      </c>
      <c r="E3890" s="2" t="s">
        <v>1363</v>
      </c>
      <c r="F3890" s="2" t="s">
        <v>34</v>
      </c>
      <c r="G3890" s="2" t="s">
        <v>26</v>
      </c>
      <c r="H3890" s="3">
        <v>34274</v>
      </c>
      <c r="I3890" s="2">
        <v>1993</v>
      </c>
      <c r="J3890" s="2">
        <v>1999</v>
      </c>
      <c r="K3890" s="3">
        <v>43677</v>
      </c>
      <c r="L3890" s="2">
        <v>0</v>
      </c>
      <c r="M3890" s="2" t="s">
        <v>28</v>
      </c>
      <c r="N3890" s="2">
        <v>48</v>
      </c>
      <c r="O3890" s="2">
        <v>23.2</v>
      </c>
      <c r="P3890" s="2">
        <v>48.94</v>
      </c>
      <c r="Q3890" s="2">
        <v>77.11</v>
      </c>
      <c r="R3890" s="2">
        <v>180.34</v>
      </c>
      <c r="S3890" s="2">
        <v>180.34</v>
      </c>
      <c r="T3890" s="2">
        <v>23.71</v>
      </c>
      <c r="U3890" s="2">
        <v>10</v>
      </c>
      <c r="V3890" s="2" t="s">
        <v>28</v>
      </c>
      <c r="X3890" s="2"/>
      <c r="Y3890" s="2"/>
    </row>
    <row r="3891" spans="1:26" x14ac:dyDescent="0.25">
      <c r="A3891">
        <v>3890</v>
      </c>
      <c r="B3891" t="s">
        <v>3889</v>
      </c>
      <c r="C3891" s="1">
        <v>8626</v>
      </c>
      <c r="D3891" t="s">
        <v>23</v>
      </c>
      <c r="E3891" s="2" t="s">
        <v>1363</v>
      </c>
      <c r="F3891" s="2" t="s">
        <v>34</v>
      </c>
      <c r="G3891" s="2" t="s">
        <v>30</v>
      </c>
      <c r="H3891" s="3">
        <v>17107</v>
      </c>
      <c r="I3891" s="2">
        <v>1946</v>
      </c>
      <c r="J3891" s="2">
        <v>1947</v>
      </c>
      <c r="K3891" s="3">
        <v>32815</v>
      </c>
      <c r="L3891" s="2">
        <v>1</v>
      </c>
      <c r="M3891" s="2" t="s">
        <v>27</v>
      </c>
      <c r="N3891" s="2">
        <v>66</v>
      </c>
      <c r="O3891" s="2">
        <v>23.22</v>
      </c>
      <c r="P3891" s="2">
        <v>66.23</v>
      </c>
      <c r="Q3891" s="2">
        <v>83.91</v>
      </c>
      <c r="R3891" s="2">
        <v>180.34</v>
      </c>
      <c r="S3891" s="2">
        <v>180.34</v>
      </c>
      <c r="T3891" s="2">
        <v>25.8</v>
      </c>
      <c r="U3891" s="2">
        <v>8</v>
      </c>
      <c r="V3891" s="2" t="s">
        <v>28</v>
      </c>
      <c r="W3891" s="2" t="s">
        <v>4399</v>
      </c>
      <c r="X3891" s="2" t="s">
        <v>4432</v>
      </c>
      <c r="Y3891" s="2" t="s">
        <v>4401</v>
      </c>
      <c r="Z3891" s="2" t="s">
        <v>4469</v>
      </c>
    </row>
    <row r="3892" spans="1:26" x14ac:dyDescent="0.25">
      <c r="A3892">
        <v>3891</v>
      </c>
      <c r="B3892" t="s">
        <v>3890</v>
      </c>
      <c r="C3892" s="1">
        <v>13429</v>
      </c>
      <c r="D3892" t="s">
        <v>23</v>
      </c>
      <c r="E3892" s="2" t="s">
        <v>1363</v>
      </c>
      <c r="F3892" s="2" t="s">
        <v>34</v>
      </c>
      <c r="G3892" s="2" t="s">
        <v>30</v>
      </c>
      <c r="H3892" s="3">
        <v>21490</v>
      </c>
      <c r="I3892" s="2">
        <v>1958</v>
      </c>
      <c r="J3892" s="2">
        <v>1959</v>
      </c>
      <c r="K3892" s="3">
        <v>43677</v>
      </c>
      <c r="L3892" s="2">
        <v>0</v>
      </c>
      <c r="M3892" s="2" t="s">
        <v>28</v>
      </c>
      <c r="N3892" s="2">
        <v>82</v>
      </c>
      <c r="O3892" s="2">
        <v>22.07</v>
      </c>
      <c r="P3892" s="2">
        <v>82.81</v>
      </c>
      <c r="Q3892" s="2">
        <v>83.91</v>
      </c>
      <c r="R3892" s="2">
        <v>180.34</v>
      </c>
      <c r="S3892" s="2">
        <v>180.34</v>
      </c>
      <c r="T3892" s="2">
        <v>25.8</v>
      </c>
      <c r="U3892" s="2">
        <v>1</v>
      </c>
      <c r="V3892" s="2" t="s">
        <v>28</v>
      </c>
      <c r="X3892" s="2"/>
      <c r="Y3892" s="2"/>
    </row>
    <row r="3893" spans="1:26" x14ac:dyDescent="0.25">
      <c r="A3893">
        <v>3892</v>
      </c>
      <c r="B3893" t="s">
        <v>3891</v>
      </c>
      <c r="C3893" s="1">
        <v>14017</v>
      </c>
      <c r="D3893" t="s">
        <v>23</v>
      </c>
      <c r="E3893" s="2" t="s">
        <v>1363</v>
      </c>
      <c r="F3893" s="2" t="s">
        <v>34</v>
      </c>
      <c r="G3893" s="2" t="s">
        <v>30</v>
      </c>
      <c r="H3893" s="3">
        <v>22221</v>
      </c>
      <c r="I3893" s="2">
        <v>1960</v>
      </c>
      <c r="J3893" s="2">
        <v>1961</v>
      </c>
      <c r="K3893" s="3">
        <v>38960</v>
      </c>
      <c r="L3893" s="2">
        <v>1</v>
      </c>
      <c r="M3893" s="2" t="s">
        <v>27</v>
      </c>
      <c r="N3893" s="2">
        <v>68</v>
      </c>
      <c r="O3893" s="2">
        <v>22.46</v>
      </c>
      <c r="P3893" s="2">
        <v>68.290000000000006</v>
      </c>
      <c r="Q3893" s="2">
        <v>81.650000000000006</v>
      </c>
      <c r="R3893" s="2">
        <v>180.34</v>
      </c>
      <c r="S3893" s="2">
        <v>180.34</v>
      </c>
      <c r="T3893" s="2">
        <v>25.1</v>
      </c>
      <c r="U3893" s="2">
        <v>7</v>
      </c>
      <c r="V3893" s="2" t="s">
        <v>28</v>
      </c>
      <c r="W3893" s="2" t="s">
        <v>4402</v>
      </c>
      <c r="X3893" s="2" t="s">
        <v>4826</v>
      </c>
      <c r="Y3893" s="2" t="s">
        <v>4583</v>
      </c>
      <c r="Z3893" s="2" t="s">
        <v>4902</v>
      </c>
    </row>
    <row r="3894" spans="1:26" x14ac:dyDescent="0.25">
      <c r="A3894">
        <v>3893</v>
      </c>
      <c r="B3894" t="s">
        <v>3892</v>
      </c>
      <c r="C3894" s="1">
        <v>24221</v>
      </c>
      <c r="D3894" t="s">
        <v>23</v>
      </c>
      <c r="E3894" s="2" t="s">
        <v>1363</v>
      </c>
      <c r="F3894" s="2" t="s">
        <v>34</v>
      </c>
      <c r="G3894" s="2" t="s">
        <v>26</v>
      </c>
      <c r="H3894" s="3">
        <v>32813</v>
      </c>
      <c r="I3894" s="2">
        <v>1989</v>
      </c>
      <c r="J3894" s="2">
        <v>1993</v>
      </c>
      <c r="K3894" s="3">
        <v>43677</v>
      </c>
      <c r="L3894" s="2">
        <v>0</v>
      </c>
      <c r="M3894" s="2" t="s">
        <v>28</v>
      </c>
      <c r="N3894" s="2">
        <v>53</v>
      </c>
      <c r="O3894" s="2">
        <v>23.52</v>
      </c>
      <c r="P3894" s="2">
        <v>53.27</v>
      </c>
      <c r="Q3894" s="2">
        <v>69.400000000000006</v>
      </c>
      <c r="R3894" s="2">
        <v>180.34</v>
      </c>
      <c r="S3894" s="2">
        <v>180.34</v>
      </c>
      <c r="T3894" s="2">
        <v>21.34</v>
      </c>
      <c r="U3894" s="2">
        <v>13</v>
      </c>
      <c r="V3894" s="2" t="s">
        <v>28</v>
      </c>
      <c r="X3894" s="2"/>
      <c r="Y3894" s="2"/>
    </row>
    <row r="3895" spans="1:26" x14ac:dyDescent="0.25">
      <c r="A3895">
        <v>3894</v>
      </c>
      <c r="B3895" t="s">
        <v>3893</v>
      </c>
      <c r="C3895" s="1">
        <v>10221</v>
      </c>
      <c r="D3895" t="s">
        <v>23</v>
      </c>
      <c r="E3895" s="2" t="s">
        <v>1363</v>
      </c>
      <c r="F3895" s="2" t="s">
        <v>34</v>
      </c>
      <c r="G3895" s="2" t="s">
        <v>30</v>
      </c>
      <c r="H3895" s="3">
        <v>18203</v>
      </c>
      <c r="I3895" s="2">
        <v>1949</v>
      </c>
      <c r="J3895" s="2">
        <v>1950</v>
      </c>
      <c r="K3895" s="3">
        <v>43677</v>
      </c>
      <c r="L3895" s="2">
        <v>0</v>
      </c>
      <c r="M3895" s="2" t="s">
        <v>28</v>
      </c>
      <c r="N3895" s="2">
        <v>91</v>
      </c>
      <c r="O3895" s="2">
        <v>21.85</v>
      </c>
      <c r="P3895" s="2">
        <v>91.6</v>
      </c>
      <c r="Q3895" s="2">
        <v>72.569999999999993</v>
      </c>
      <c r="R3895" s="2">
        <v>180.34</v>
      </c>
      <c r="S3895" s="2">
        <v>180.34</v>
      </c>
      <c r="T3895" s="2">
        <v>22.32</v>
      </c>
      <c r="U3895" s="2">
        <v>62</v>
      </c>
      <c r="V3895" s="2" t="s">
        <v>28</v>
      </c>
      <c r="X3895" s="2"/>
      <c r="Y3895" s="2"/>
    </row>
    <row r="3896" spans="1:26" x14ac:dyDescent="0.25">
      <c r="A3896">
        <v>3895</v>
      </c>
      <c r="B3896" t="s">
        <v>3894</v>
      </c>
      <c r="C3896" s="1">
        <v>33879</v>
      </c>
      <c r="D3896" t="s">
        <v>23</v>
      </c>
      <c r="E3896" s="2" t="s">
        <v>1363</v>
      </c>
      <c r="F3896" s="2" t="s">
        <v>34</v>
      </c>
      <c r="G3896" s="2" t="s">
        <v>43</v>
      </c>
      <c r="H3896" s="3">
        <v>41579</v>
      </c>
      <c r="I3896" s="2">
        <v>2013</v>
      </c>
      <c r="J3896" s="2">
        <v>2018</v>
      </c>
      <c r="K3896" s="3">
        <v>43677</v>
      </c>
      <c r="L3896" s="2">
        <v>0</v>
      </c>
      <c r="M3896" s="2" t="s">
        <v>28</v>
      </c>
      <c r="N3896" s="2">
        <v>26</v>
      </c>
      <c r="O3896" s="2">
        <v>21.08</v>
      </c>
      <c r="P3896" s="2">
        <v>26.83</v>
      </c>
      <c r="Q3896" s="2">
        <v>79.38</v>
      </c>
      <c r="R3896" s="2">
        <v>180.34</v>
      </c>
      <c r="S3896" s="2">
        <v>180.34</v>
      </c>
      <c r="T3896" s="2">
        <v>24.41</v>
      </c>
      <c r="U3896" s="2">
        <v>110</v>
      </c>
      <c r="V3896" s="2" t="s">
        <v>28</v>
      </c>
      <c r="X3896" s="2"/>
      <c r="Y3896" s="2"/>
    </row>
    <row r="3897" spans="1:26" x14ac:dyDescent="0.25">
      <c r="A3897">
        <v>3896</v>
      </c>
      <c r="B3897" t="s">
        <v>3895</v>
      </c>
      <c r="C3897" s="1">
        <v>32084</v>
      </c>
      <c r="D3897" t="s">
        <v>23</v>
      </c>
      <c r="E3897" s="2" t="s">
        <v>1363</v>
      </c>
      <c r="F3897" s="2" t="s">
        <v>34</v>
      </c>
      <c r="G3897" s="2" t="s">
        <v>26</v>
      </c>
      <c r="H3897" s="3">
        <v>40118</v>
      </c>
      <c r="I3897" s="2">
        <v>2009</v>
      </c>
      <c r="J3897" s="2">
        <v>2017</v>
      </c>
      <c r="K3897" s="3">
        <v>43677</v>
      </c>
      <c r="L3897" s="2">
        <v>0</v>
      </c>
      <c r="M3897" s="2" t="s">
        <v>28</v>
      </c>
      <c r="N3897" s="2">
        <v>31</v>
      </c>
      <c r="O3897" s="2">
        <v>22</v>
      </c>
      <c r="P3897" s="2">
        <v>31.74</v>
      </c>
      <c r="Q3897" s="2">
        <v>88.45</v>
      </c>
      <c r="R3897" s="2">
        <v>180.34</v>
      </c>
      <c r="S3897" s="2">
        <v>180.34</v>
      </c>
      <c r="T3897" s="2">
        <v>27.2</v>
      </c>
      <c r="U3897" s="2">
        <v>405</v>
      </c>
      <c r="V3897" s="2" t="s">
        <v>28</v>
      </c>
      <c r="X3897" s="2"/>
      <c r="Y3897" s="2"/>
    </row>
    <row r="3898" spans="1:26" x14ac:dyDescent="0.25">
      <c r="A3898">
        <v>3897</v>
      </c>
      <c r="B3898" t="s">
        <v>3896</v>
      </c>
      <c r="C3898" s="1">
        <v>23241</v>
      </c>
      <c r="D3898" t="s">
        <v>23</v>
      </c>
      <c r="E3898" s="2" t="s">
        <v>1363</v>
      </c>
      <c r="F3898" s="2" t="s">
        <v>34</v>
      </c>
      <c r="G3898" s="2" t="s">
        <v>30</v>
      </c>
      <c r="H3898" s="3">
        <v>32448</v>
      </c>
      <c r="I3898" s="2">
        <v>1988</v>
      </c>
      <c r="J3898" s="2">
        <v>1995</v>
      </c>
      <c r="K3898" s="3">
        <v>43677</v>
      </c>
      <c r="L3898" s="2">
        <v>0</v>
      </c>
      <c r="M3898" s="2" t="s">
        <v>28</v>
      </c>
      <c r="N3898" s="2">
        <v>55</v>
      </c>
      <c r="O3898" s="2">
        <v>25.21</v>
      </c>
      <c r="P3898" s="2">
        <v>55.95</v>
      </c>
      <c r="Q3898" s="2">
        <v>74.84</v>
      </c>
      <c r="R3898" s="2">
        <v>180.34</v>
      </c>
      <c r="S3898" s="2">
        <v>180.34</v>
      </c>
      <c r="T3898" s="2">
        <v>23.01</v>
      </c>
      <c r="U3898" s="2">
        <v>321</v>
      </c>
      <c r="V3898" s="2" t="s">
        <v>28</v>
      </c>
      <c r="X3898" s="2"/>
      <c r="Y3898" s="2"/>
    </row>
    <row r="3899" spans="1:26" x14ac:dyDescent="0.25">
      <c r="A3899">
        <v>3898</v>
      </c>
      <c r="B3899" t="s">
        <v>3094</v>
      </c>
      <c r="C3899" s="1">
        <v>30276</v>
      </c>
      <c r="D3899" t="s">
        <v>23</v>
      </c>
      <c r="E3899" s="2" t="s">
        <v>20</v>
      </c>
      <c r="F3899" s="2" t="s">
        <v>34</v>
      </c>
      <c r="G3899" s="2" t="s">
        <v>26</v>
      </c>
      <c r="H3899" s="3">
        <v>38657</v>
      </c>
      <c r="I3899" s="2">
        <v>2005</v>
      </c>
      <c r="J3899" s="2">
        <v>2017</v>
      </c>
      <c r="K3899" s="3">
        <v>43677</v>
      </c>
      <c r="L3899" s="2">
        <v>0</v>
      </c>
      <c r="M3899" s="2" t="s">
        <v>28</v>
      </c>
      <c r="N3899" s="2">
        <v>36</v>
      </c>
      <c r="O3899" s="2">
        <v>22.95</v>
      </c>
      <c r="P3899" s="2">
        <v>36.69</v>
      </c>
      <c r="Q3899" s="2">
        <v>74.84</v>
      </c>
      <c r="R3899" s="2">
        <v>180.34</v>
      </c>
      <c r="S3899" s="2">
        <v>180.34</v>
      </c>
      <c r="T3899" s="2">
        <v>23.01</v>
      </c>
      <c r="U3899" s="2">
        <v>228</v>
      </c>
      <c r="V3899" s="2" t="s">
        <v>28</v>
      </c>
      <c r="X3899" s="2"/>
      <c r="Y3899" s="2"/>
    </row>
    <row r="3900" spans="1:26" x14ac:dyDescent="0.25">
      <c r="A3900">
        <v>3899</v>
      </c>
      <c r="B3900" t="s">
        <v>3897</v>
      </c>
      <c r="C3900" s="1">
        <v>9011</v>
      </c>
      <c r="D3900" t="s">
        <v>23</v>
      </c>
      <c r="E3900" s="2" t="s">
        <v>1363</v>
      </c>
      <c r="F3900" s="2" t="s">
        <v>34</v>
      </c>
      <c r="G3900" s="2" t="s">
        <v>30</v>
      </c>
      <c r="H3900" s="3">
        <v>17472</v>
      </c>
      <c r="I3900" s="2">
        <v>1947</v>
      </c>
      <c r="J3900" s="2">
        <v>1948</v>
      </c>
      <c r="K3900" s="3">
        <v>33227</v>
      </c>
      <c r="L3900" s="2">
        <v>1</v>
      </c>
      <c r="M3900" s="2" t="s">
        <v>27</v>
      </c>
      <c r="N3900" s="2">
        <v>66</v>
      </c>
      <c r="O3900" s="2">
        <v>23.16</v>
      </c>
      <c r="P3900" s="2">
        <v>66.3</v>
      </c>
      <c r="Q3900" s="2">
        <v>74.84</v>
      </c>
      <c r="R3900" s="2">
        <v>180.34</v>
      </c>
      <c r="S3900" s="2">
        <v>180.34</v>
      </c>
      <c r="T3900" s="2">
        <v>23.01</v>
      </c>
      <c r="U3900" s="2">
        <v>43</v>
      </c>
      <c r="V3900" s="2" t="s">
        <v>28</v>
      </c>
      <c r="X3900" s="2" t="s">
        <v>4865</v>
      </c>
      <c r="Y3900" s="2" t="s">
        <v>4386</v>
      </c>
      <c r="Z3900" s="2" t="s">
        <v>4896</v>
      </c>
    </row>
    <row r="3901" spans="1:26" x14ac:dyDescent="0.25">
      <c r="A3901">
        <v>3900</v>
      </c>
      <c r="B3901" t="s">
        <v>3898</v>
      </c>
      <c r="C3901" s="1">
        <v>25998</v>
      </c>
      <c r="D3901" t="s">
        <v>23</v>
      </c>
      <c r="E3901" s="2" t="s">
        <v>1363</v>
      </c>
      <c r="F3901" s="2" t="s">
        <v>34</v>
      </c>
      <c r="G3901" s="2" t="s">
        <v>26</v>
      </c>
      <c r="H3901" s="3">
        <v>34639</v>
      </c>
      <c r="I3901" s="2">
        <v>1994</v>
      </c>
      <c r="J3901" s="2">
        <v>2008</v>
      </c>
      <c r="K3901" s="3">
        <v>43677</v>
      </c>
      <c r="L3901" s="2">
        <v>0</v>
      </c>
      <c r="M3901" s="2" t="s">
        <v>28</v>
      </c>
      <c r="N3901" s="2">
        <v>48</v>
      </c>
      <c r="O3901" s="2">
        <v>23.66</v>
      </c>
      <c r="P3901" s="2">
        <v>48.4</v>
      </c>
      <c r="Q3901" s="2">
        <v>77.11</v>
      </c>
      <c r="R3901" s="2">
        <v>180.34</v>
      </c>
      <c r="S3901" s="2">
        <v>180.34</v>
      </c>
      <c r="T3901" s="2">
        <v>23.71</v>
      </c>
      <c r="U3901" s="2">
        <v>514</v>
      </c>
      <c r="V3901" s="2" t="s">
        <v>27</v>
      </c>
      <c r="X3901" s="2"/>
      <c r="Y3901" s="2"/>
    </row>
    <row r="3902" spans="1:26" x14ac:dyDescent="0.25">
      <c r="A3902">
        <v>3901</v>
      </c>
      <c r="B3902" t="s">
        <v>3899</v>
      </c>
      <c r="C3902" s="1">
        <v>8097</v>
      </c>
      <c r="D3902" t="s">
        <v>23</v>
      </c>
      <c r="E3902" s="2" t="s">
        <v>1363</v>
      </c>
      <c r="F3902" s="2" t="s">
        <v>34</v>
      </c>
      <c r="G3902" s="2" t="s">
        <v>30</v>
      </c>
      <c r="H3902" s="3">
        <v>17107</v>
      </c>
      <c r="I3902" s="2">
        <v>1946</v>
      </c>
      <c r="J3902" s="2">
        <v>1950</v>
      </c>
      <c r="K3902" s="3">
        <v>33513</v>
      </c>
      <c r="L3902" s="2">
        <v>1</v>
      </c>
      <c r="M3902" s="2" t="s">
        <v>27</v>
      </c>
      <c r="N3902" s="2">
        <v>69</v>
      </c>
      <c r="O3902" s="2">
        <v>24.67</v>
      </c>
      <c r="P3902" s="2">
        <v>69.59</v>
      </c>
      <c r="Q3902" s="2">
        <v>81.650000000000006</v>
      </c>
      <c r="R3902" s="2">
        <v>180.34</v>
      </c>
      <c r="S3902" s="2">
        <v>180.34</v>
      </c>
      <c r="T3902" s="2">
        <v>25.1</v>
      </c>
      <c r="U3902" s="2">
        <v>68</v>
      </c>
      <c r="V3902" s="2" t="s">
        <v>28</v>
      </c>
      <c r="W3902" s="2" t="s">
        <v>4399</v>
      </c>
      <c r="X3902" s="2" t="s">
        <v>4603</v>
      </c>
      <c r="Y3902" s="2" t="s">
        <v>4401</v>
      </c>
      <c r="Z3902" s="2" t="s">
        <v>4469</v>
      </c>
    </row>
    <row r="3903" spans="1:26" x14ac:dyDescent="0.25">
      <c r="A3903">
        <v>3902</v>
      </c>
      <c r="B3903" t="s">
        <v>3900</v>
      </c>
      <c r="C3903" s="1">
        <v>8041</v>
      </c>
      <c r="D3903" t="s">
        <v>23</v>
      </c>
      <c r="E3903" s="2" t="s">
        <v>1363</v>
      </c>
      <c r="F3903" s="2" t="s">
        <v>34</v>
      </c>
      <c r="G3903" s="2" t="s">
        <v>30</v>
      </c>
      <c r="H3903" s="3">
        <v>17107</v>
      </c>
      <c r="I3903" s="2">
        <v>1946</v>
      </c>
      <c r="J3903" s="2">
        <v>1948</v>
      </c>
      <c r="K3903" s="3">
        <v>41870</v>
      </c>
      <c r="L3903" s="2">
        <v>1</v>
      </c>
      <c r="M3903" s="2" t="s">
        <v>27</v>
      </c>
      <c r="N3903" s="2">
        <v>92</v>
      </c>
      <c r="O3903" s="2">
        <v>24.82</v>
      </c>
      <c r="P3903" s="2">
        <v>92.62</v>
      </c>
      <c r="Q3903" s="2">
        <v>77.11</v>
      </c>
      <c r="R3903" s="2">
        <v>180.34</v>
      </c>
      <c r="S3903" s="2">
        <v>180.34</v>
      </c>
      <c r="T3903" s="2">
        <v>23.71</v>
      </c>
      <c r="U3903" s="2">
        <v>80</v>
      </c>
      <c r="V3903" s="2" t="s">
        <v>28</v>
      </c>
      <c r="X3903" s="2" t="s">
        <v>4866</v>
      </c>
      <c r="Y3903" s="2" t="s">
        <v>4861</v>
      </c>
      <c r="Z3903" t="s">
        <v>4897</v>
      </c>
    </row>
    <row r="3904" spans="1:26" x14ac:dyDescent="0.25">
      <c r="A3904">
        <v>3903</v>
      </c>
      <c r="B3904" t="s">
        <v>3901</v>
      </c>
      <c r="C3904" s="1">
        <v>26319</v>
      </c>
      <c r="D3904" t="s">
        <v>23</v>
      </c>
      <c r="E3904" s="2" t="s">
        <v>1363</v>
      </c>
      <c r="F3904" s="2" t="s">
        <v>34</v>
      </c>
      <c r="G3904" s="2" t="s">
        <v>26</v>
      </c>
      <c r="H3904" s="3">
        <v>35004</v>
      </c>
      <c r="I3904" s="2">
        <v>1995</v>
      </c>
      <c r="J3904" s="2">
        <v>1996</v>
      </c>
      <c r="K3904" s="3">
        <v>43677</v>
      </c>
      <c r="L3904" s="2">
        <v>0</v>
      </c>
      <c r="M3904" s="2" t="s">
        <v>28</v>
      </c>
      <c r="N3904" s="2">
        <v>47</v>
      </c>
      <c r="O3904" s="2">
        <v>23.78</v>
      </c>
      <c r="P3904" s="2">
        <v>47.52</v>
      </c>
      <c r="Q3904" s="2">
        <v>79.38</v>
      </c>
      <c r="R3904" s="2">
        <v>180.34</v>
      </c>
      <c r="S3904" s="2">
        <v>180.34</v>
      </c>
      <c r="T3904" s="2">
        <v>24.41</v>
      </c>
      <c r="U3904" s="2">
        <v>5</v>
      </c>
      <c r="V3904" s="2" t="s">
        <v>28</v>
      </c>
      <c r="X3904" s="2"/>
      <c r="Y3904" s="2"/>
    </row>
    <row r="3905" spans="1:26" x14ac:dyDescent="0.25">
      <c r="A3905">
        <v>3904</v>
      </c>
      <c r="B3905" t="s">
        <v>3902</v>
      </c>
      <c r="C3905" s="1">
        <v>7324</v>
      </c>
      <c r="D3905" t="s">
        <v>23</v>
      </c>
      <c r="E3905" s="2" t="s">
        <v>1363</v>
      </c>
      <c r="F3905" s="2" t="s">
        <v>34</v>
      </c>
      <c r="G3905" s="2" t="s">
        <v>30</v>
      </c>
      <c r="H3905" s="3">
        <v>17107</v>
      </c>
      <c r="I3905" s="2">
        <v>1946</v>
      </c>
      <c r="J3905" s="2">
        <v>1949</v>
      </c>
      <c r="K3905" s="3">
        <v>33653</v>
      </c>
      <c r="L3905" s="2">
        <v>1</v>
      </c>
      <c r="M3905" s="2" t="s">
        <v>27</v>
      </c>
      <c r="N3905" s="2">
        <v>72</v>
      </c>
      <c r="O3905" s="2">
        <v>26.78</v>
      </c>
      <c r="P3905" s="2">
        <v>72.08</v>
      </c>
      <c r="Q3905" s="2">
        <v>72.569999999999993</v>
      </c>
      <c r="R3905" s="2">
        <v>180.34</v>
      </c>
      <c r="S3905" s="2">
        <v>180.34</v>
      </c>
      <c r="T3905" s="2">
        <v>22.32</v>
      </c>
      <c r="U3905" s="2">
        <v>146</v>
      </c>
      <c r="V3905" s="2" t="s">
        <v>28</v>
      </c>
      <c r="W3905" s="2" t="s">
        <v>4639</v>
      </c>
      <c r="X3905" s="2" t="s">
        <v>4867</v>
      </c>
      <c r="Y3905" s="2" t="s">
        <v>4868</v>
      </c>
      <c r="Z3905" s="2" t="s">
        <v>4901</v>
      </c>
    </row>
    <row r="3906" spans="1:26" x14ac:dyDescent="0.25">
      <c r="A3906">
        <v>3905</v>
      </c>
      <c r="B3906" t="s">
        <v>3903</v>
      </c>
      <c r="C3906" s="1">
        <v>28799</v>
      </c>
      <c r="D3906" t="s">
        <v>23</v>
      </c>
      <c r="E3906" s="2" t="s">
        <v>1363</v>
      </c>
      <c r="F3906" s="2" t="s">
        <v>34</v>
      </c>
      <c r="G3906" s="2" t="s">
        <v>43</v>
      </c>
      <c r="H3906" s="3">
        <v>37196</v>
      </c>
      <c r="I3906" s="2">
        <v>2001</v>
      </c>
      <c r="J3906" s="2">
        <v>2003</v>
      </c>
      <c r="K3906" s="3">
        <v>43677</v>
      </c>
      <c r="L3906" s="2">
        <v>0</v>
      </c>
      <c r="M3906" s="2" t="s">
        <v>28</v>
      </c>
      <c r="N3906" s="2">
        <v>40</v>
      </c>
      <c r="O3906" s="2">
        <v>22.99</v>
      </c>
      <c r="P3906" s="2">
        <v>40.729999999999997</v>
      </c>
      <c r="Q3906" s="2">
        <v>81.650000000000006</v>
      </c>
      <c r="R3906" s="2">
        <v>180.34</v>
      </c>
      <c r="S3906" s="2">
        <v>180.34</v>
      </c>
      <c r="T3906" s="2">
        <v>25.1</v>
      </c>
      <c r="U3906" s="2">
        <v>35</v>
      </c>
      <c r="V3906" s="2" t="s">
        <v>27</v>
      </c>
      <c r="X3906" s="2"/>
      <c r="Y3906" s="2"/>
    </row>
    <row r="3907" spans="1:26" x14ac:dyDescent="0.25">
      <c r="A3907">
        <v>3906</v>
      </c>
      <c r="B3907" t="s">
        <v>3904</v>
      </c>
      <c r="C3907" s="1">
        <v>8217</v>
      </c>
      <c r="D3907" t="s">
        <v>23</v>
      </c>
      <c r="E3907" s="2" t="s">
        <v>1363</v>
      </c>
      <c r="F3907" s="2" t="s">
        <v>34</v>
      </c>
      <c r="G3907" s="2" t="s">
        <v>30</v>
      </c>
      <c r="H3907" s="3">
        <v>18203</v>
      </c>
      <c r="I3907" s="2">
        <v>1949</v>
      </c>
      <c r="J3907" s="2">
        <v>1950</v>
      </c>
      <c r="K3907" s="3">
        <v>39615</v>
      </c>
      <c r="L3907" s="2">
        <v>1</v>
      </c>
      <c r="M3907" s="2" t="s">
        <v>27</v>
      </c>
      <c r="N3907" s="2">
        <v>85</v>
      </c>
      <c r="O3907" s="2">
        <v>27.34</v>
      </c>
      <c r="P3907" s="2">
        <v>85.96</v>
      </c>
      <c r="Q3907" s="2">
        <v>72.569999999999993</v>
      </c>
      <c r="R3907" s="2">
        <v>180.34</v>
      </c>
      <c r="S3907" s="2">
        <v>180.34</v>
      </c>
      <c r="T3907" s="2">
        <v>22.32</v>
      </c>
      <c r="U3907" s="2">
        <v>14</v>
      </c>
      <c r="V3907" s="2" t="s">
        <v>28</v>
      </c>
      <c r="W3907" s="2" t="s">
        <v>4399</v>
      </c>
      <c r="X3907" s="2" t="s">
        <v>4603</v>
      </c>
      <c r="Y3907" s="2" t="s">
        <v>4401</v>
      </c>
      <c r="Z3907" s="2" t="s">
        <v>4469</v>
      </c>
    </row>
    <row r="3908" spans="1:26" x14ac:dyDescent="0.25">
      <c r="A3908">
        <v>3907</v>
      </c>
      <c r="B3908" t="s">
        <v>3905</v>
      </c>
      <c r="C3908" s="1">
        <v>33286</v>
      </c>
      <c r="D3908" t="s">
        <v>23</v>
      </c>
      <c r="E3908" s="2" t="s">
        <v>1363</v>
      </c>
      <c r="F3908" s="2" t="s">
        <v>34</v>
      </c>
      <c r="G3908" s="2" t="s">
        <v>26</v>
      </c>
      <c r="H3908" s="3">
        <v>41579</v>
      </c>
      <c r="I3908" s="2">
        <v>2013</v>
      </c>
      <c r="J3908" s="2">
        <v>2016</v>
      </c>
      <c r="K3908" s="3">
        <v>43677</v>
      </c>
      <c r="L3908" s="2">
        <v>0</v>
      </c>
      <c r="M3908" s="2" t="s">
        <v>28</v>
      </c>
      <c r="N3908" s="2">
        <v>28</v>
      </c>
      <c r="O3908" s="2">
        <v>22.7</v>
      </c>
      <c r="P3908" s="2">
        <v>28.45</v>
      </c>
      <c r="Q3908" s="2">
        <v>79.38</v>
      </c>
      <c r="R3908" s="2">
        <v>180.34</v>
      </c>
      <c r="S3908" s="2">
        <v>180.34</v>
      </c>
      <c r="T3908" s="2">
        <v>24.41</v>
      </c>
      <c r="U3908" s="2">
        <v>116</v>
      </c>
      <c r="V3908" s="2" t="s">
        <v>28</v>
      </c>
      <c r="X3908" s="2"/>
      <c r="Y3908" s="2"/>
    </row>
    <row r="3909" spans="1:26" x14ac:dyDescent="0.25">
      <c r="A3909">
        <v>3908</v>
      </c>
      <c r="B3909" t="s">
        <v>3906</v>
      </c>
      <c r="C3909" s="1">
        <v>5465</v>
      </c>
      <c r="D3909" t="s">
        <v>23</v>
      </c>
      <c r="E3909" s="2" t="s">
        <v>772</v>
      </c>
      <c r="F3909" s="2" t="s">
        <v>34</v>
      </c>
      <c r="G3909" s="2" t="s">
        <v>30</v>
      </c>
      <c r="H3909" s="3">
        <v>17472</v>
      </c>
      <c r="I3909" s="2">
        <v>1947</v>
      </c>
      <c r="J3909" s="2">
        <v>1950</v>
      </c>
      <c r="K3909" s="3">
        <v>35275</v>
      </c>
      <c r="L3909" s="2">
        <v>1</v>
      </c>
      <c r="M3909" s="2" t="s">
        <v>27</v>
      </c>
      <c r="N3909" s="2">
        <v>81</v>
      </c>
      <c r="O3909" s="2">
        <v>32.869999999999997</v>
      </c>
      <c r="P3909" s="2">
        <v>81.62</v>
      </c>
      <c r="Q3909" s="2">
        <v>74.84</v>
      </c>
      <c r="R3909" s="2">
        <v>180.34</v>
      </c>
      <c r="S3909" s="2">
        <v>180.34</v>
      </c>
      <c r="T3909" s="2">
        <v>23.01</v>
      </c>
      <c r="U3909" s="2">
        <v>171</v>
      </c>
      <c r="V3909" s="2" t="s">
        <v>28</v>
      </c>
      <c r="W3909" s="2" t="s">
        <v>4399</v>
      </c>
      <c r="X3909" s="2"/>
      <c r="Y3909" s="2" t="s">
        <v>4401</v>
      </c>
      <c r="Z3909" s="2" t="s">
        <v>4469</v>
      </c>
    </row>
    <row r="3910" spans="1:26" x14ac:dyDescent="0.25">
      <c r="A3910">
        <v>3909</v>
      </c>
      <c r="B3910" t="s">
        <v>3907</v>
      </c>
      <c r="C3910" s="1">
        <v>6038</v>
      </c>
      <c r="D3910" t="s">
        <v>23</v>
      </c>
      <c r="E3910" s="2" t="s">
        <v>772</v>
      </c>
      <c r="F3910" s="2" t="s">
        <v>34</v>
      </c>
      <c r="G3910" s="2" t="s">
        <v>30</v>
      </c>
      <c r="H3910" s="3">
        <v>17107</v>
      </c>
      <c r="I3910" s="2">
        <v>1946</v>
      </c>
      <c r="J3910" s="2">
        <v>1949</v>
      </c>
      <c r="K3910" s="3">
        <v>28331</v>
      </c>
      <c r="L3910" s="2">
        <v>1</v>
      </c>
      <c r="M3910" s="2" t="s">
        <v>27</v>
      </c>
      <c r="N3910" s="2">
        <v>61</v>
      </c>
      <c r="O3910" s="2">
        <v>30.31</v>
      </c>
      <c r="P3910" s="2">
        <v>61.03</v>
      </c>
      <c r="Q3910" s="2">
        <v>81.650000000000006</v>
      </c>
      <c r="R3910" s="2">
        <v>180.34</v>
      </c>
      <c r="S3910" s="2">
        <v>180.34</v>
      </c>
      <c r="T3910" s="2">
        <v>25.1</v>
      </c>
      <c r="U3910" s="2">
        <v>146</v>
      </c>
      <c r="V3910" s="2" t="s">
        <v>28</v>
      </c>
      <c r="W3910" s="2" t="s">
        <v>4384</v>
      </c>
      <c r="X3910" s="2" t="s">
        <v>4869</v>
      </c>
      <c r="Y3910" s="2" t="s">
        <v>4386</v>
      </c>
      <c r="Z3910" s="2" t="s">
        <v>4896</v>
      </c>
    </row>
    <row r="3911" spans="1:26" x14ac:dyDescent="0.25">
      <c r="A3911">
        <v>3910</v>
      </c>
      <c r="B3911" t="s">
        <v>3908</v>
      </c>
      <c r="C3911" s="1">
        <v>6828</v>
      </c>
      <c r="D3911" t="s">
        <v>23</v>
      </c>
      <c r="E3911" s="2" t="s">
        <v>1363</v>
      </c>
      <c r="F3911" s="2" t="s">
        <v>34</v>
      </c>
      <c r="G3911" s="2" t="s">
        <v>30</v>
      </c>
      <c r="H3911" s="3">
        <v>17107</v>
      </c>
      <c r="I3911" s="2">
        <v>1946</v>
      </c>
      <c r="J3911" s="2">
        <v>1947</v>
      </c>
      <c r="K3911" s="3">
        <v>40183</v>
      </c>
      <c r="L3911" s="2">
        <v>1</v>
      </c>
      <c r="M3911" s="2" t="s">
        <v>27</v>
      </c>
      <c r="N3911" s="2">
        <v>91</v>
      </c>
      <c r="O3911" s="2">
        <v>28.14</v>
      </c>
      <c r="P3911" s="2">
        <v>91.32</v>
      </c>
      <c r="Q3911" s="2">
        <v>81.650000000000006</v>
      </c>
      <c r="R3911" s="2">
        <v>180.34</v>
      </c>
      <c r="S3911" s="2">
        <v>180.34</v>
      </c>
      <c r="T3911" s="2">
        <v>25.1</v>
      </c>
      <c r="U3911" s="2">
        <v>53</v>
      </c>
      <c r="V3911" s="2" t="s">
        <v>28</v>
      </c>
      <c r="X3911" s="2" t="s">
        <v>4603</v>
      </c>
      <c r="Y3911" s="2" t="s">
        <v>4401</v>
      </c>
      <c r="Z3911" s="2" t="s">
        <v>4469</v>
      </c>
    </row>
    <row r="3912" spans="1:26" x14ac:dyDescent="0.25">
      <c r="A3912">
        <v>3911</v>
      </c>
      <c r="B3912" t="s">
        <v>3909</v>
      </c>
      <c r="C3912" s="1">
        <v>7998</v>
      </c>
      <c r="D3912" t="s">
        <v>23</v>
      </c>
      <c r="E3912" s="2" t="s">
        <v>772</v>
      </c>
      <c r="F3912" s="2" t="s">
        <v>34</v>
      </c>
      <c r="G3912" s="2" t="s">
        <v>30</v>
      </c>
      <c r="H3912" s="3">
        <v>17107</v>
      </c>
      <c r="I3912" s="2">
        <v>1946</v>
      </c>
      <c r="J3912" s="2">
        <v>1949</v>
      </c>
      <c r="K3912" s="3">
        <v>37445</v>
      </c>
      <c r="L3912" s="2">
        <v>1</v>
      </c>
      <c r="M3912" s="2" t="s">
        <v>27</v>
      </c>
      <c r="N3912" s="2">
        <v>80</v>
      </c>
      <c r="O3912" s="2">
        <v>24.94</v>
      </c>
      <c r="P3912" s="2">
        <v>80.62</v>
      </c>
      <c r="Q3912" s="2">
        <v>77.11</v>
      </c>
      <c r="R3912" s="2">
        <v>180.34</v>
      </c>
      <c r="S3912" s="2">
        <v>180.34</v>
      </c>
      <c r="T3912" s="2">
        <v>23.71</v>
      </c>
      <c r="U3912" s="2">
        <v>134</v>
      </c>
      <c r="V3912" s="2" t="s">
        <v>28</v>
      </c>
      <c r="W3912" s="2" t="s">
        <v>4384</v>
      </c>
      <c r="X3912" s="2" t="s">
        <v>4870</v>
      </c>
      <c r="Y3912" s="2" t="s">
        <v>4386</v>
      </c>
      <c r="Z3912" s="2" t="s">
        <v>4896</v>
      </c>
    </row>
    <row r="3913" spans="1:26" x14ac:dyDescent="0.25">
      <c r="A3913">
        <v>3912</v>
      </c>
      <c r="B3913" t="s">
        <v>3910</v>
      </c>
      <c r="C3913" s="1">
        <v>9803</v>
      </c>
      <c r="D3913" t="s">
        <v>23</v>
      </c>
      <c r="E3913" s="2" t="s">
        <v>1363</v>
      </c>
      <c r="F3913" s="2" t="s">
        <v>34</v>
      </c>
      <c r="G3913" s="2" t="s">
        <v>30</v>
      </c>
      <c r="H3913" s="3">
        <v>18933</v>
      </c>
      <c r="I3913" s="2">
        <v>1951</v>
      </c>
      <c r="J3913" s="2">
        <v>1957</v>
      </c>
      <c r="K3913" s="3">
        <v>43559</v>
      </c>
      <c r="L3913" s="2">
        <v>1</v>
      </c>
      <c r="M3913" s="2" t="s">
        <v>27</v>
      </c>
      <c r="N3913" s="2">
        <v>92</v>
      </c>
      <c r="O3913" s="2">
        <v>25</v>
      </c>
      <c r="P3913" s="2">
        <v>92.42</v>
      </c>
      <c r="Q3913" s="2">
        <v>81.650000000000006</v>
      </c>
      <c r="R3913" s="2">
        <v>180.34</v>
      </c>
      <c r="S3913" s="2">
        <v>180.34</v>
      </c>
      <c r="T3913" s="2">
        <v>25.1</v>
      </c>
      <c r="U3913" s="2">
        <v>341</v>
      </c>
      <c r="V3913" s="2" t="s">
        <v>28</v>
      </c>
      <c r="X3913" s="2" t="s">
        <v>4871</v>
      </c>
      <c r="Y3913" s="2" t="s">
        <v>4401</v>
      </c>
      <c r="Z3913" t="s">
        <v>4897</v>
      </c>
    </row>
    <row r="3914" spans="1:26" x14ac:dyDescent="0.25">
      <c r="A3914">
        <v>3913</v>
      </c>
      <c r="B3914" t="s">
        <v>3911</v>
      </c>
      <c r="C3914" s="1">
        <v>20158</v>
      </c>
      <c r="D3914" t="s">
        <v>23</v>
      </c>
      <c r="E3914" s="2" t="s">
        <v>1363</v>
      </c>
      <c r="F3914" s="2" t="s">
        <v>34</v>
      </c>
      <c r="G3914" s="2" t="s">
        <v>26</v>
      </c>
      <c r="H3914" s="3">
        <v>28430</v>
      </c>
      <c r="I3914" s="2">
        <v>1977</v>
      </c>
      <c r="J3914" s="2">
        <v>1985</v>
      </c>
      <c r="K3914" s="3">
        <v>43677</v>
      </c>
      <c r="L3914" s="2">
        <v>0</v>
      </c>
      <c r="M3914" s="2" t="s">
        <v>28</v>
      </c>
      <c r="N3914" s="2">
        <v>64</v>
      </c>
      <c r="O3914" s="2">
        <v>22.65</v>
      </c>
      <c r="P3914" s="2">
        <v>64.39</v>
      </c>
      <c r="Q3914" s="2">
        <v>74.84</v>
      </c>
      <c r="R3914" s="2">
        <v>180.34</v>
      </c>
      <c r="S3914" s="2">
        <v>180.34</v>
      </c>
      <c r="T3914" s="2">
        <v>23.01</v>
      </c>
      <c r="U3914" s="2">
        <v>229</v>
      </c>
      <c r="V3914" s="2" t="s">
        <v>28</v>
      </c>
      <c r="X3914" s="2"/>
      <c r="Y3914" s="2"/>
    </row>
    <row r="3915" spans="1:26" x14ac:dyDescent="0.25">
      <c r="A3915">
        <v>3914</v>
      </c>
      <c r="B3915" t="s">
        <v>3912</v>
      </c>
      <c r="C3915" s="1">
        <v>33413</v>
      </c>
      <c r="D3915" t="s">
        <v>23</v>
      </c>
      <c r="E3915" s="2" t="s">
        <v>1363</v>
      </c>
      <c r="F3915" s="2" t="s">
        <v>34</v>
      </c>
      <c r="G3915" s="2" t="s">
        <v>30</v>
      </c>
      <c r="H3915" s="3">
        <v>41944</v>
      </c>
      <c r="I3915" s="2">
        <v>2014</v>
      </c>
      <c r="J3915" s="2">
        <v>2018</v>
      </c>
      <c r="K3915" s="3">
        <v>43677</v>
      </c>
      <c r="L3915" s="2">
        <v>0</v>
      </c>
      <c r="M3915" s="2" t="s">
        <v>28</v>
      </c>
      <c r="N3915" s="2">
        <v>28</v>
      </c>
      <c r="O3915" s="2">
        <v>23.36</v>
      </c>
      <c r="P3915" s="2">
        <v>28.1</v>
      </c>
      <c r="Q3915" s="2">
        <v>74.84</v>
      </c>
      <c r="R3915" s="2">
        <v>180.34</v>
      </c>
      <c r="S3915" s="2">
        <v>180.34</v>
      </c>
      <c r="T3915" s="2">
        <v>23.01</v>
      </c>
      <c r="U3915" s="2">
        <v>1</v>
      </c>
      <c r="V3915" s="2" t="s">
        <v>28</v>
      </c>
      <c r="X3915" s="2"/>
      <c r="Y3915" s="2"/>
    </row>
    <row r="3916" spans="1:26" x14ac:dyDescent="0.25">
      <c r="A3916">
        <v>3915</v>
      </c>
      <c r="B3916" t="s">
        <v>3913</v>
      </c>
      <c r="C3916" s="1">
        <v>23724</v>
      </c>
      <c r="D3916" t="s">
        <v>23</v>
      </c>
      <c r="E3916" s="2" t="s">
        <v>1363</v>
      </c>
      <c r="F3916" s="2" t="s">
        <v>34</v>
      </c>
      <c r="G3916" s="2" t="s">
        <v>26</v>
      </c>
      <c r="H3916" s="3">
        <v>31717</v>
      </c>
      <c r="I3916" s="2">
        <v>1986</v>
      </c>
      <c r="J3916" s="2">
        <v>1992</v>
      </c>
      <c r="K3916" s="3">
        <v>43677</v>
      </c>
      <c r="L3916" s="2">
        <v>0</v>
      </c>
      <c r="M3916" s="2" t="s">
        <v>28</v>
      </c>
      <c r="N3916" s="2">
        <v>54</v>
      </c>
      <c r="O3916" s="2">
        <v>21.88</v>
      </c>
      <c r="P3916" s="2">
        <v>54.63</v>
      </c>
      <c r="Q3916" s="2">
        <v>72.569999999999993</v>
      </c>
      <c r="R3916" s="2">
        <v>180.34</v>
      </c>
      <c r="S3916" s="2">
        <v>180.34</v>
      </c>
      <c r="T3916" s="2">
        <v>22.32</v>
      </c>
      <c r="U3916" s="2">
        <v>170</v>
      </c>
      <c r="V3916" s="2" t="s">
        <v>28</v>
      </c>
      <c r="X3916" s="2"/>
      <c r="Y3916" s="2"/>
    </row>
    <row r="3917" spans="1:26" x14ac:dyDescent="0.25">
      <c r="A3917">
        <v>3916</v>
      </c>
      <c r="B3917" t="s">
        <v>3914</v>
      </c>
      <c r="C3917" s="1">
        <v>24030</v>
      </c>
      <c r="D3917" t="s">
        <v>23</v>
      </c>
      <c r="E3917" s="2" t="s">
        <v>1363</v>
      </c>
      <c r="F3917" s="2" t="s">
        <v>34</v>
      </c>
      <c r="G3917" s="2" t="s">
        <v>26</v>
      </c>
      <c r="H3917" s="3">
        <v>32082</v>
      </c>
      <c r="I3917" s="2">
        <v>1987</v>
      </c>
      <c r="J3917" s="2">
        <v>1990</v>
      </c>
      <c r="K3917" s="3">
        <v>43677</v>
      </c>
      <c r="L3917" s="2">
        <v>0</v>
      </c>
      <c r="M3917" s="2" t="s">
        <v>28</v>
      </c>
      <c r="N3917" s="2">
        <v>53</v>
      </c>
      <c r="O3917" s="2">
        <v>22.05</v>
      </c>
      <c r="P3917" s="2">
        <v>53.79</v>
      </c>
      <c r="Q3917" s="2">
        <v>72.569999999999993</v>
      </c>
      <c r="R3917" s="2">
        <v>180.34</v>
      </c>
      <c r="S3917" s="2">
        <v>180.34</v>
      </c>
      <c r="T3917" s="2">
        <v>22.32</v>
      </c>
      <c r="U3917" s="2">
        <v>12</v>
      </c>
      <c r="V3917" s="2" t="s">
        <v>27</v>
      </c>
      <c r="X3917" s="2"/>
      <c r="Y3917" s="2"/>
    </row>
    <row r="3918" spans="1:26" x14ac:dyDescent="0.25">
      <c r="A3918">
        <v>3917</v>
      </c>
      <c r="B3918" t="s">
        <v>3915</v>
      </c>
      <c r="C3918" s="1">
        <v>11195</v>
      </c>
      <c r="D3918" t="s">
        <v>23</v>
      </c>
      <c r="E3918" s="2" t="s">
        <v>1363</v>
      </c>
      <c r="F3918" s="2" t="s">
        <v>34</v>
      </c>
      <c r="G3918" s="2" t="s">
        <v>30</v>
      </c>
      <c r="H3918" s="3">
        <v>19664</v>
      </c>
      <c r="I3918" s="2">
        <v>1953</v>
      </c>
      <c r="J3918" s="2">
        <v>1954</v>
      </c>
      <c r="K3918" s="3">
        <v>28378</v>
      </c>
      <c r="L3918" s="2">
        <v>1</v>
      </c>
      <c r="M3918" s="2" t="s">
        <v>27</v>
      </c>
      <c r="N3918" s="2">
        <v>47</v>
      </c>
      <c r="O3918" s="2">
        <v>23.19</v>
      </c>
      <c r="P3918" s="2">
        <v>47.04</v>
      </c>
      <c r="Q3918" s="2">
        <v>73.94</v>
      </c>
      <c r="R3918" s="2">
        <v>180.34</v>
      </c>
      <c r="S3918" s="2">
        <v>180.34</v>
      </c>
      <c r="T3918" s="2">
        <v>22.73</v>
      </c>
      <c r="U3918" s="2">
        <v>4</v>
      </c>
      <c r="V3918" s="2" t="s">
        <v>28</v>
      </c>
      <c r="W3918" s="2" t="s">
        <v>4399</v>
      </c>
      <c r="X3918" s="2" t="s">
        <v>4603</v>
      </c>
      <c r="Y3918" s="2" t="s">
        <v>4401</v>
      </c>
      <c r="Z3918" s="2" t="s">
        <v>4469</v>
      </c>
    </row>
    <row r="3919" spans="1:26" x14ac:dyDescent="0.25">
      <c r="A3919">
        <v>3918</v>
      </c>
      <c r="B3919" t="s">
        <v>3916</v>
      </c>
      <c r="C3919" s="1">
        <v>17359</v>
      </c>
      <c r="D3919" t="s">
        <v>23</v>
      </c>
      <c r="E3919" s="2" t="s">
        <v>1363</v>
      </c>
      <c r="F3919" s="2" t="s">
        <v>34</v>
      </c>
      <c r="G3919" s="2" t="s">
        <v>26</v>
      </c>
      <c r="H3919" s="3">
        <v>25873</v>
      </c>
      <c r="I3919" s="2">
        <v>1970</v>
      </c>
      <c r="J3919" s="2">
        <v>1972</v>
      </c>
      <c r="K3919" s="3">
        <v>43677</v>
      </c>
      <c r="L3919" s="2">
        <v>0</v>
      </c>
      <c r="M3919" s="2" t="s">
        <v>28</v>
      </c>
      <c r="N3919" s="2">
        <v>72</v>
      </c>
      <c r="O3919" s="2">
        <v>23.31</v>
      </c>
      <c r="P3919" s="2">
        <v>72.05</v>
      </c>
      <c r="Q3919" s="2">
        <v>79.38</v>
      </c>
      <c r="R3919" s="2">
        <v>180.34</v>
      </c>
      <c r="S3919" s="2">
        <v>180.34</v>
      </c>
      <c r="T3919" s="2">
        <v>24.41</v>
      </c>
      <c r="U3919" s="2">
        <v>116</v>
      </c>
      <c r="V3919" s="2" t="s">
        <v>28</v>
      </c>
      <c r="X3919" s="2"/>
      <c r="Y3919" s="2"/>
    </row>
    <row r="3920" spans="1:26" x14ac:dyDescent="0.25">
      <c r="A3920">
        <v>3919</v>
      </c>
      <c r="B3920" t="s">
        <v>3917</v>
      </c>
      <c r="C3920" s="1">
        <v>8037</v>
      </c>
      <c r="D3920" t="s">
        <v>23</v>
      </c>
      <c r="E3920" s="2" t="s">
        <v>1363</v>
      </c>
      <c r="F3920" s="2" t="s">
        <v>34</v>
      </c>
      <c r="G3920" s="2" t="s">
        <v>30</v>
      </c>
      <c r="H3920" s="3">
        <v>17107</v>
      </c>
      <c r="I3920" s="2">
        <v>1946</v>
      </c>
      <c r="J3920" s="2">
        <v>1948</v>
      </c>
      <c r="K3920" s="3">
        <v>38736</v>
      </c>
      <c r="L3920" s="2">
        <v>1</v>
      </c>
      <c r="M3920" s="2" t="s">
        <v>27</v>
      </c>
      <c r="N3920" s="2">
        <v>84</v>
      </c>
      <c r="O3920" s="2">
        <v>24.83</v>
      </c>
      <c r="P3920" s="2">
        <v>84.05</v>
      </c>
      <c r="Q3920" s="2">
        <v>76.66</v>
      </c>
      <c r="R3920" s="2">
        <v>180.34</v>
      </c>
      <c r="S3920" s="2">
        <v>180.34</v>
      </c>
      <c r="T3920" s="2">
        <v>23.57</v>
      </c>
      <c r="U3920" s="2">
        <v>68</v>
      </c>
      <c r="V3920" s="2" t="s">
        <v>28</v>
      </c>
      <c r="W3920" s="2" t="s">
        <v>4399</v>
      </c>
      <c r="X3920" s="2" t="s">
        <v>4432</v>
      </c>
      <c r="Y3920" s="2" t="s">
        <v>4401</v>
      </c>
      <c r="Z3920" s="2" t="s">
        <v>4469</v>
      </c>
    </row>
    <row r="3921" spans="1:26" x14ac:dyDescent="0.25">
      <c r="A3921">
        <v>3920</v>
      </c>
      <c r="B3921" t="s">
        <v>3918</v>
      </c>
      <c r="C3921" s="1">
        <v>23030</v>
      </c>
      <c r="D3921" t="s">
        <v>23</v>
      </c>
      <c r="E3921" s="2" t="s">
        <v>1363</v>
      </c>
      <c r="F3921" s="2" t="s">
        <v>34</v>
      </c>
      <c r="G3921" s="2" t="s">
        <v>26</v>
      </c>
      <c r="H3921" s="3">
        <v>31352</v>
      </c>
      <c r="I3921" s="2">
        <v>1985</v>
      </c>
      <c r="J3921" s="2">
        <v>1996</v>
      </c>
      <c r="K3921" s="3">
        <v>43677</v>
      </c>
      <c r="L3921" s="2">
        <v>0</v>
      </c>
      <c r="M3921" s="2" t="s">
        <v>28</v>
      </c>
      <c r="N3921" s="2">
        <v>56</v>
      </c>
      <c r="O3921" s="2">
        <v>22.78</v>
      </c>
      <c r="P3921" s="2">
        <v>56.53</v>
      </c>
      <c r="Q3921" s="2">
        <v>73.48</v>
      </c>
      <c r="R3921" s="2">
        <v>177.8</v>
      </c>
      <c r="S3921" s="2">
        <v>177.8</v>
      </c>
      <c r="T3921" s="2">
        <v>23.24</v>
      </c>
      <c r="U3921" s="2">
        <v>653</v>
      </c>
      <c r="V3921" s="2" t="s">
        <v>28</v>
      </c>
      <c r="X3921" s="2"/>
      <c r="Y3921" s="2"/>
    </row>
    <row r="3922" spans="1:26" x14ac:dyDescent="0.25">
      <c r="A3922">
        <v>3921</v>
      </c>
      <c r="B3922" t="s">
        <v>3919</v>
      </c>
      <c r="C3922" s="1">
        <v>5983</v>
      </c>
      <c r="D3922" t="s">
        <v>23</v>
      </c>
      <c r="E3922" s="2" t="s">
        <v>1363</v>
      </c>
      <c r="F3922" s="2" t="s">
        <v>34</v>
      </c>
      <c r="G3922" s="2" t="s">
        <v>30</v>
      </c>
      <c r="H3922" s="3">
        <v>17107</v>
      </c>
      <c r="I3922" s="2">
        <v>1946</v>
      </c>
      <c r="J3922" s="2">
        <v>1947</v>
      </c>
      <c r="K3922" s="3">
        <v>38456</v>
      </c>
      <c r="L3922" s="2">
        <v>1</v>
      </c>
      <c r="M3922" s="2" t="s">
        <v>27</v>
      </c>
      <c r="N3922" s="2">
        <v>88</v>
      </c>
      <c r="O3922" s="2">
        <v>30.46</v>
      </c>
      <c r="P3922" s="2">
        <v>88.91</v>
      </c>
      <c r="Q3922" s="2">
        <v>62.14</v>
      </c>
      <c r="R3922" s="2">
        <v>177.8</v>
      </c>
      <c r="S3922" s="2">
        <v>177.8</v>
      </c>
      <c r="T3922" s="2">
        <v>19.66</v>
      </c>
      <c r="U3922" s="2">
        <v>30</v>
      </c>
      <c r="V3922" s="2" t="s">
        <v>28</v>
      </c>
      <c r="W3922" s="2" t="s">
        <v>4399</v>
      </c>
      <c r="X3922" s="2" t="s">
        <v>4432</v>
      </c>
      <c r="Y3922" s="2" t="s">
        <v>4401</v>
      </c>
      <c r="Z3922" s="2" t="s">
        <v>4469</v>
      </c>
    </row>
    <row r="3923" spans="1:26" x14ac:dyDescent="0.25">
      <c r="A3923">
        <v>3922</v>
      </c>
      <c r="B3923" t="s">
        <v>3920</v>
      </c>
      <c r="C3923" s="1">
        <v>30003</v>
      </c>
      <c r="D3923" t="s">
        <v>23</v>
      </c>
      <c r="E3923" s="2" t="s">
        <v>1363</v>
      </c>
      <c r="F3923" s="2" t="s">
        <v>34</v>
      </c>
      <c r="G3923" s="2" t="s">
        <v>43</v>
      </c>
      <c r="H3923" s="3">
        <v>38292</v>
      </c>
      <c r="I3923" s="2">
        <v>2004</v>
      </c>
      <c r="J3923" s="2">
        <v>2008</v>
      </c>
      <c r="K3923" s="3">
        <v>43677</v>
      </c>
      <c r="L3923" s="2">
        <v>0</v>
      </c>
      <c r="M3923" s="2" t="s">
        <v>28</v>
      </c>
      <c r="N3923" s="2">
        <v>37</v>
      </c>
      <c r="O3923" s="2">
        <v>22.69</v>
      </c>
      <c r="P3923" s="2">
        <v>37.44</v>
      </c>
      <c r="Q3923" s="2">
        <v>78.02</v>
      </c>
      <c r="R3923" s="2">
        <v>177.8</v>
      </c>
      <c r="S3923" s="2">
        <v>177.8</v>
      </c>
      <c r="T3923" s="2">
        <v>24.68</v>
      </c>
      <c r="U3923" s="2">
        <v>67</v>
      </c>
      <c r="V3923" s="2" t="s">
        <v>28</v>
      </c>
      <c r="X3923" s="2"/>
      <c r="Y3923" s="2"/>
    </row>
    <row r="3924" spans="1:26" x14ac:dyDescent="0.25">
      <c r="A3924">
        <v>3923</v>
      </c>
      <c r="B3924" t="s">
        <v>3921</v>
      </c>
      <c r="C3924" s="1">
        <v>6855</v>
      </c>
      <c r="D3924" t="s">
        <v>23</v>
      </c>
      <c r="E3924" s="2" t="s">
        <v>1363</v>
      </c>
      <c r="F3924" s="2" t="s">
        <v>34</v>
      </c>
      <c r="G3924" s="2" t="s">
        <v>30</v>
      </c>
      <c r="H3924" s="3">
        <v>17107</v>
      </c>
      <c r="I3924" s="2">
        <v>1946</v>
      </c>
      <c r="J3924" s="2">
        <v>1947</v>
      </c>
      <c r="K3924" s="3">
        <v>35778</v>
      </c>
      <c r="L3924" s="2">
        <v>1</v>
      </c>
      <c r="M3924" s="2" t="s">
        <v>27</v>
      </c>
      <c r="N3924" s="2">
        <v>79</v>
      </c>
      <c r="O3924" s="2">
        <v>28.07</v>
      </c>
      <c r="P3924" s="2">
        <v>79.19</v>
      </c>
      <c r="Q3924" s="2">
        <v>77.11</v>
      </c>
      <c r="R3924" s="2">
        <v>177.8</v>
      </c>
      <c r="S3924" s="2">
        <v>177.8</v>
      </c>
      <c r="T3924" s="2">
        <v>24.39</v>
      </c>
      <c r="U3924" s="2">
        <v>45</v>
      </c>
      <c r="V3924" s="2" t="s">
        <v>27</v>
      </c>
      <c r="W3924" s="2" t="s">
        <v>4395</v>
      </c>
      <c r="X3924" s="2" t="s">
        <v>4872</v>
      </c>
      <c r="Y3924" s="2" t="s">
        <v>4873</v>
      </c>
      <c r="Z3924" s="2" t="s">
        <v>4435</v>
      </c>
    </row>
    <row r="3925" spans="1:26" x14ac:dyDescent="0.25">
      <c r="A3925">
        <v>3924</v>
      </c>
      <c r="B3925" t="s">
        <v>3922</v>
      </c>
      <c r="C3925" s="1">
        <v>10198</v>
      </c>
      <c r="D3925" t="s">
        <v>23</v>
      </c>
      <c r="E3925" s="2" t="s">
        <v>1363</v>
      </c>
      <c r="F3925" s="2" t="s">
        <v>34</v>
      </c>
      <c r="G3925" s="2" t="s">
        <v>30</v>
      </c>
      <c r="H3925" s="3">
        <v>18203</v>
      </c>
      <c r="I3925" s="2">
        <v>1949</v>
      </c>
      <c r="J3925" s="2">
        <v>1951</v>
      </c>
      <c r="K3925" s="3">
        <v>39415</v>
      </c>
      <c r="L3925" s="2">
        <v>1</v>
      </c>
      <c r="M3925" s="2" t="s">
        <v>27</v>
      </c>
      <c r="N3925" s="2">
        <v>79</v>
      </c>
      <c r="O3925" s="2">
        <v>21.92</v>
      </c>
      <c r="P3925" s="2">
        <v>79.989999999999995</v>
      </c>
      <c r="Q3925" s="2">
        <v>79.38</v>
      </c>
      <c r="R3925" s="2">
        <v>177.8</v>
      </c>
      <c r="S3925" s="2">
        <v>177.8</v>
      </c>
      <c r="T3925" s="2">
        <v>25.11</v>
      </c>
      <c r="U3925" s="2">
        <v>126</v>
      </c>
      <c r="V3925" s="2" t="s">
        <v>28</v>
      </c>
      <c r="W3925" s="2" t="s">
        <v>4384</v>
      </c>
      <c r="X3925" s="2" t="s">
        <v>4547</v>
      </c>
      <c r="Y3925" s="2" t="s">
        <v>4392</v>
      </c>
      <c r="Z3925" s="2" t="s">
        <v>4896</v>
      </c>
    </row>
    <row r="3926" spans="1:26" x14ac:dyDescent="0.25">
      <c r="A3926">
        <v>3925</v>
      </c>
      <c r="B3926" t="s">
        <v>3923</v>
      </c>
      <c r="C3926" s="1">
        <v>8796</v>
      </c>
      <c r="D3926" t="s">
        <v>23</v>
      </c>
      <c r="E3926" s="2" t="s">
        <v>1363</v>
      </c>
      <c r="F3926" s="2" t="s">
        <v>34</v>
      </c>
      <c r="G3926" s="2" t="s">
        <v>30</v>
      </c>
      <c r="H3926" s="3">
        <v>17107</v>
      </c>
      <c r="I3926" s="2">
        <v>1946</v>
      </c>
      <c r="J3926" s="2">
        <v>1949</v>
      </c>
      <c r="K3926" s="3">
        <v>37914</v>
      </c>
      <c r="L3926" s="2">
        <v>1</v>
      </c>
      <c r="M3926" s="2" t="s">
        <v>27</v>
      </c>
      <c r="N3926" s="2">
        <v>79</v>
      </c>
      <c r="O3926" s="2">
        <v>22.75</v>
      </c>
      <c r="P3926" s="2">
        <v>79.72</v>
      </c>
      <c r="Q3926" s="2">
        <v>65.77</v>
      </c>
      <c r="R3926" s="2">
        <v>177.8</v>
      </c>
      <c r="S3926" s="2">
        <v>177.8</v>
      </c>
      <c r="T3926" s="2">
        <v>20.81</v>
      </c>
      <c r="U3926" s="2">
        <v>165</v>
      </c>
      <c r="V3926" s="2" t="s">
        <v>28</v>
      </c>
      <c r="W3926" s="2" t="s">
        <v>4384</v>
      </c>
      <c r="X3926" s="2" t="s">
        <v>4874</v>
      </c>
      <c r="Y3926" s="2" t="s">
        <v>4875</v>
      </c>
      <c r="Z3926" s="2" t="s">
        <v>4896</v>
      </c>
    </row>
    <row r="3927" spans="1:26" x14ac:dyDescent="0.25">
      <c r="A3927">
        <v>3926</v>
      </c>
      <c r="B3927" t="s">
        <v>3924</v>
      </c>
      <c r="C3927" s="1">
        <v>8492</v>
      </c>
      <c r="D3927" t="s">
        <v>23</v>
      </c>
      <c r="E3927" s="2" t="s">
        <v>772</v>
      </c>
      <c r="F3927" s="2" t="s">
        <v>34</v>
      </c>
      <c r="G3927" s="2" t="s">
        <v>30</v>
      </c>
      <c r="H3927" s="3">
        <v>18203</v>
      </c>
      <c r="I3927" s="2">
        <v>1949</v>
      </c>
      <c r="J3927" s="2">
        <v>1950</v>
      </c>
      <c r="K3927" s="3">
        <v>38271</v>
      </c>
      <c r="L3927" s="2">
        <v>1</v>
      </c>
      <c r="M3927" s="2" t="s">
        <v>27</v>
      </c>
      <c r="N3927" s="2">
        <v>81</v>
      </c>
      <c r="O3927" s="2">
        <v>26.59</v>
      </c>
      <c r="P3927" s="2">
        <v>81.53</v>
      </c>
      <c r="Q3927" s="2">
        <v>70.31</v>
      </c>
      <c r="R3927" s="2">
        <v>177.8</v>
      </c>
      <c r="S3927" s="2">
        <v>177.8</v>
      </c>
      <c r="T3927" s="2">
        <v>22.24</v>
      </c>
      <c r="U3927" s="2">
        <v>51</v>
      </c>
      <c r="V3927" s="2" t="s">
        <v>28</v>
      </c>
      <c r="W3927" s="2" t="s">
        <v>4399</v>
      </c>
      <c r="X3927" s="2" t="s">
        <v>4876</v>
      </c>
      <c r="Y3927" s="2" t="s">
        <v>4401</v>
      </c>
      <c r="Z3927" s="2" t="s">
        <v>4469</v>
      </c>
    </row>
    <row r="3928" spans="1:26" x14ac:dyDescent="0.25">
      <c r="A3928">
        <v>3927</v>
      </c>
      <c r="B3928" t="s">
        <v>3925</v>
      </c>
      <c r="C3928" s="1">
        <v>13783</v>
      </c>
      <c r="D3928" t="s">
        <v>23</v>
      </c>
      <c r="E3928" s="2" t="s">
        <v>1363</v>
      </c>
      <c r="F3928" s="2" t="s">
        <v>34</v>
      </c>
      <c r="G3928" s="2" t="s">
        <v>30</v>
      </c>
      <c r="H3928" s="3">
        <v>22586</v>
      </c>
      <c r="I3928" s="2">
        <v>1961</v>
      </c>
      <c r="J3928" s="2">
        <v>1962</v>
      </c>
      <c r="K3928" s="3">
        <v>31936</v>
      </c>
      <c r="L3928" s="2">
        <v>1</v>
      </c>
      <c r="M3928" s="2" t="s">
        <v>27</v>
      </c>
      <c r="N3928" s="2">
        <v>49</v>
      </c>
      <c r="O3928" s="2">
        <v>24.1</v>
      </c>
      <c r="P3928" s="2">
        <v>49.7</v>
      </c>
      <c r="Q3928" s="2">
        <v>77.11</v>
      </c>
      <c r="R3928" s="2">
        <v>177.8</v>
      </c>
      <c r="S3928" s="2">
        <v>177.8</v>
      </c>
      <c r="T3928" s="2">
        <v>24.39</v>
      </c>
      <c r="U3928" s="2">
        <v>5</v>
      </c>
      <c r="V3928" s="2" t="s">
        <v>28</v>
      </c>
      <c r="W3928" s="2" t="s">
        <v>4399</v>
      </c>
      <c r="X3928" s="2" t="s">
        <v>4877</v>
      </c>
      <c r="Y3928" s="2" t="s">
        <v>4878</v>
      </c>
      <c r="Z3928" s="2" t="s">
        <v>4901</v>
      </c>
    </row>
    <row r="3929" spans="1:26" x14ac:dyDescent="0.25">
      <c r="A3929">
        <v>3928</v>
      </c>
      <c r="B3929" t="s">
        <v>3926</v>
      </c>
      <c r="C3929" s="1">
        <v>26709</v>
      </c>
      <c r="D3929" t="s">
        <v>23</v>
      </c>
      <c r="E3929" s="2" t="s">
        <v>1363</v>
      </c>
      <c r="F3929" s="2" t="s">
        <v>34</v>
      </c>
      <c r="G3929" s="2" t="s">
        <v>26</v>
      </c>
      <c r="H3929" s="3">
        <v>35004</v>
      </c>
      <c r="I3929" s="2">
        <v>1995</v>
      </c>
      <c r="J3929" s="2">
        <v>2001</v>
      </c>
      <c r="K3929" s="3">
        <v>43677</v>
      </c>
      <c r="L3929" s="2">
        <v>0</v>
      </c>
      <c r="M3929" s="2" t="s">
        <v>28</v>
      </c>
      <c r="N3929" s="2">
        <v>46</v>
      </c>
      <c r="O3929" s="2">
        <v>22.71</v>
      </c>
      <c r="P3929" s="2">
        <v>46.46</v>
      </c>
      <c r="Q3929" s="2">
        <v>68.95</v>
      </c>
      <c r="R3929" s="2">
        <v>177.8</v>
      </c>
      <c r="S3929" s="2">
        <v>177.8</v>
      </c>
      <c r="T3929" s="2">
        <v>21.81</v>
      </c>
      <c r="U3929" s="2">
        <v>226</v>
      </c>
      <c r="V3929" s="2" t="s">
        <v>28</v>
      </c>
      <c r="X3929" s="2"/>
      <c r="Y3929" s="2"/>
    </row>
    <row r="3930" spans="1:26" x14ac:dyDescent="0.25">
      <c r="A3930">
        <v>3929</v>
      </c>
      <c r="B3930" t="s">
        <v>3927</v>
      </c>
      <c r="C3930" s="1">
        <v>28970</v>
      </c>
      <c r="D3930" t="s">
        <v>23</v>
      </c>
      <c r="E3930" s="2" t="s">
        <v>1363</v>
      </c>
      <c r="F3930" s="2" t="s">
        <v>34</v>
      </c>
      <c r="G3930" s="2" t="s">
        <v>26</v>
      </c>
      <c r="H3930" s="3">
        <v>36831</v>
      </c>
      <c r="I3930" s="2">
        <v>2000</v>
      </c>
      <c r="J3930" s="2">
        <v>2001</v>
      </c>
      <c r="K3930" s="3">
        <v>43677</v>
      </c>
      <c r="L3930" s="2">
        <v>0</v>
      </c>
      <c r="M3930" s="2" t="s">
        <v>28</v>
      </c>
      <c r="N3930" s="2">
        <v>40</v>
      </c>
      <c r="O3930" s="2">
        <v>21.52</v>
      </c>
      <c r="P3930" s="2">
        <v>40.270000000000003</v>
      </c>
      <c r="Q3930" s="2">
        <v>90.72</v>
      </c>
      <c r="R3930" s="2">
        <v>177.8</v>
      </c>
      <c r="S3930" s="2">
        <v>177.8</v>
      </c>
      <c r="T3930" s="2">
        <v>28.7</v>
      </c>
      <c r="U3930" s="2">
        <v>50</v>
      </c>
      <c r="V3930" s="2" t="s">
        <v>28</v>
      </c>
      <c r="X3930" s="2"/>
      <c r="Y3930" s="2"/>
    </row>
    <row r="3931" spans="1:26" x14ac:dyDescent="0.25">
      <c r="A3931">
        <v>3930</v>
      </c>
      <c r="B3931" t="s">
        <v>3928</v>
      </c>
      <c r="C3931" s="1">
        <v>9514</v>
      </c>
      <c r="D3931" t="s">
        <v>23</v>
      </c>
      <c r="E3931" s="2" t="s">
        <v>1363</v>
      </c>
      <c r="F3931" s="2" t="s">
        <v>34</v>
      </c>
      <c r="G3931" s="2" t="s">
        <v>30</v>
      </c>
      <c r="H3931" s="3">
        <v>17838</v>
      </c>
      <c r="I3931" s="2">
        <v>1948</v>
      </c>
      <c r="J3931" s="2">
        <v>1949</v>
      </c>
      <c r="K3931" s="3">
        <v>43230</v>
      </c>
      <c r="L3931" s="2">
        <v>1</v>
      </c>
      <c r="M3931" s="2" t="s">
        <v>27</v>
      </c>
      <c r="N3931" s="2">
        <v>92</v>
      </c>
      <c r="O3931" s="2">
        <v>22.79</v>
      </c>
      <c r="P3931" s="2">
        <v>92.31</v>
      </c>
      <c r="Q3931" s="2">
        <v>79.38</v>
      </c>
      <c r="R3931" s="2">
        <v>177.8</v>
      </c>
      <c r="S3931" s="2">
        <v>177.8</v>
      </c>
      <c r="T3931" s="2">
        <v>25.11</v>
      </c>
      <c r="U3931" s="2">
        <v>44</v>
      </c>
      <c r="V3931" s="2" t="s">
        <v>28</v>
      </c>
      <c r="X3931" s="2" t="s">
        <v>4879</v>
      </c>
      <c r="Y3931" s="2" t="s">
        <v>4416</v>
      </c>
      <c r="Z3931" t="s">
        <v>4897</v>
      </c>
    </row>
    <row r="3932" spans="1:26" x14ac:dyDescent="0.25">
      <c r="A3932">
        <v>3931</v>
      </c>
      <c r="B3932" t="s">
        <v>3929</v>
      </c>
      <c r="C3932" s="1">
        <v>27427</v>
      </c>
      <c r="D3932" t="s">
        <v>23</v>
      </c>
      <c r="E3932" s="2" t="s">
        <v>1363</v>
      </c>
      <c r="F3932" s="2" t="s">
        <v>34</v>
      </c>
      <c r="G3932" s="2" t="s">
        <v>26</v>
      </c>
      <c r="H3932" s="3">
        <v>35735</v>
      </c>
      <c r="I3932" s="2">
        <v>1997</v>
      </c>
      <c r="J3932" s="2">
        <v>2001</v>
      </c>
      <c r="K3932" s="3">
        <v>43677</v>
      </c>
      <c r="L3932" s="2">
        <v>0</v>
      </c>
      <c r="M3932" s="2" t="s">
        <v>28</v>
      </c>
      <c r="N3932" s="2">
        <v>44</v>
      </c>
      <c r="O3932" s="2">
        <v>22.75</v>
      </c>
      <c r="P3932" s="2">
        <v>44.49</v>
      </c>
      <c r="Q3932" s="2">
        <v>70.760000000000005</v>
      </c>
      <c r="R3932" s="2">
        <v>177.8</v>
      </c>
      <c r="S3932" s="2">
        <v>177.8</v>
      </c>
      <c r="T3932" s="2">
        <v>22.38</v>
      </c>
      <c r="U3932" s="2">
        <v>46</v>
      </c>
      <c r="V3932" s="2" t="s">
        <v>28</v>
      </c>
      <c r="X3932" s="2"/>
      <c r="Y3932" s="2"/>
    </row>
    <row r="3933" spans="1:26" x14ac:dyDescent="0.25">
      <c r="A3933">
        <v>3932</v>
      </c>
      <c r="B3933" t="s">
        <v>3930</v>
      </c>
      <c r="C3933" s="1">
        <v>8246</v>
      </c>
      <c r="D3933" t="s">
        <v>23</v>
      </c>
      <c r="E3933" s="2" t="s">
        <v>1363</v>
      </c>
      <c r="F3933" s="2" t="s">
        <v>34</v>
      </c>
      <c r="G3933" s="2" t="s">
        <v>30</v>
      </c>
      <c r="H3933" s="3">
        <v>17107</v>
      </c>
      <c r="I3933" s="2">
        <v>1946</v>
      </c>
      <c r="J3933" s="2">
        <v>1951</v>
      </c>
      <c r="K3933" s="3">
        <v>38557</v>
      </c>
      <c r="L3933" s="2">
        <v>1</v>
      </c>
      <c r="M3933" s="2" t="s">
        <v>27</v>
      </c>
      <c r="N3933" s="2">
        <v>82</v>
      </c>
      <c r="O3933" s="2">
        <v>24.26</v>
      </c>
      <c r="P3933" s="2">
        <v>82.99</v>
      </c>
      <c r="Q3933" s="2">
        <v>79.38</v>
      </c>
      <c r="R3933" s="2">
        <v>177.8</v>
      </c>
      <c r="S3933" s="2">
        <v>177.8</v>
      </c>
      <c r="T3933" s="2">
        <v>25.11</v>
      </c>
      <c r="U3933" s="2">
        <v>293</v>
      </c>
      <c r="V3933" s="2" t="s">
        <v>28</v>
      </c>
      <c r="W3933" s="2" t="s">
        <v>4384</v>
      </c>
      <c r="X3933" s="2" t="s">
        <v>4774</v>
      </c>
      <c r="Y3933" s="2" t="s">
        <v>4413</v>
      </c>
      <c r="Z3933" s="2" t="s">
        <v>4896</v>
      </c>
    </row>
    <row r="3934" spans="1:26" x14ac:dyDescent="0.25">
      <c r="A3934">
        <v>3933</v>
      </c>
      <c r="B3934" t="s">
        <v>3931</v>
      </c>
      <c r="C3934" s="1">
        <v>7528</v>
      </c>
      <c r="D3934" t="s">
        <v>23</v>
      </c>
      <c r="E3934" s="2" t="s">
        <v>1363</v>
      </c>
      <c r="F3934" s="2" t="s">
        <v>34</v>
      </c>
      <c r="G3934" s="2" t="s">
        <v>30</v>
      </c>
      <c r="H3934" s="3">
        <v>17838</v>
      </c>
      <c r="I3934" s="2">
        <v>1948</v>
      </c>
      <c r="J3934" s="2">
        <v>1954</v>
      </c>
      <c r="K3934" s="3">
        <v>36112</v>
      </c>
      <c r="L3934" s="2">
        <v>1</v>
      </c>
      <c r="M3934" s="2" t="s">
        <v>27</v>
      </c>
      <c r="N3934" s="2">
        <v>78</v>
      </c>
      <c r="O3934" s="2">
        <v>28.23</v>
      </c>
      <c r="P3934" s="2">
        <v>78.260000000000005</v>
      </c>
      <c r="Q3934" s="2">
        <v>79.38</v>
      </c>
      <c r="R3934" s="2">
        <v>177.8</v>
      </c>
      <c r="S3934" s="2">
        <v>177.8</v>
      </c>
      <c r="T3934" s="2">
        <v>25.11</v>
      </c>
      <c r="U3934" s="2">
        <v>358</v>
      </c>
      <c r="V3934" s="2" t="s">
        <v>28</v>
      </c>
      <c r="W3934" s="2" t="s">
        <v>4395</v>
      </c>
      <c r="X3934" s="2" t="s">
        <v>4426</v>
      </c>
      <c r="Y3934" s="2" t="s">
        <v>4397</v>
      </c>
      <c r="Z3934" s="2" t="s">
        <v>4435</v>
      </c>
    </row>
    <row r="3935" spans="1:26" x14ac:dyDescent="0.25">
      <c r="A3935">
        <v>3934</v>
      </c>
      <c r="B3935" t="s">
        <v>3932</v>
      </c>
      <c r="C3935" s="1">
        <v>22062</v>
      </c>
      <c r="D3935" t="s">
        <v>23</v>
      </c>
      <c r="E3935" s="2" t="s">
        <v>1363</v>
      </c>
      <c r="F3935" s="2" t="s">
        <v>34</v>
      </c>
      <c r="G3935" s="2" t="s">
        <v>26</v>
      </c>
      <c r="H3935" s="3">
        <v>32082</v>
      </c>
      <c r="I3935" s="2">
        <v>1987</v>
      </c>
      <c r="J3935" s="2">
        <v>1990</v>
      </c>
      <c r="K3935" s="3">
        <v>43677</v>
      </c>
      <c r="L3935" s="2">
        <v>0</v>
      </c>
      <c r="M3935" s="2" t="s">
        <v>28</v>
      </c>
      <c r="N3935" s="2">
        <v>59</v>
      </c>
      <c r="O3935" s="2">
        <v>27.43</v>
      </c>
      <c r="P3935" s="2">
        <v>59.18</v>
      </c>
      <c r="Q3935" s="2">
        <v>74.84</v>
      </c>
      <c r="R3935" s="2">
        <v>177.8</v>
      </c>
      <c r="S3935" s="2">
        <v>177.8</v>
      </c>
      <c r="T3935" s="2">
        <v>23.67</v>
      </c>
      <c r="U3935" s="2">
        <v>97</v>
      </c>
      <c r="V3935" s="2" t="s">
        <v>28</v>
      </c>
      <c r="X3935" s="2"/>
      <c r="Y3935" s="2"/>
    </row>
    <row r="3936" spans="1:26" x14ac:dyDescent="0.25">
      <c r="A3936">
        <v>3935</v>
      </c>
      <c r="B3936" t="s">
        <v>3933</v>
      </c>
      <c r="C3936" s="1">
        <v>24859</v>
      </c>
      <c r="D3936" t="s">
        <v>23</v>
      </c>
      <c r="E3936" s="2" t="s">
        <v>1363</v>
      </c>
      <c r="F3936" s="2" t="s">
        <v>34</v>
      </c>
      <c r="G3936" s="2" t="s">
        <v>30</v>
      </c>
      <c r="H3936" s="3">
        <v>33543</v>
      </c>
      <c r="I3936" s="2">
        <v>1991</v>
      </c>
      <c r="J3936" s="2">
        <v>1993</v>
      </c>
      <c r="K3936" s="3">
        <v>43677</v>
      </c>
      <c r="L3936" s="2">
        <v>0</v>
      </c>
      <c r="M3936" s="2" t="s">
        <v>28</v>
      </c>
      <c r="N3936" s="2">
        <v>51</v>
      </c>
      <c r="O3936" s="2">
        <v>23.78</v>
      </c>
      <c r="P3936" s="2">
        <v>51.52</v>
      </c>
      <c r="Q3936" s="2">
        <v>79.38</v>
      </c>
      <c r="R3936" s="2">
        <v>177.8</v>
      </c>
      <c r="S3936" s="2">
        <v>177.8</v>
      </c>
      <c r="T3936" s="2">
        <v>25.11</v>
      </c>
      <c r="U3936" s="2">
        <v>122</v>
      </c>
      <c r="V3936" s="2" t="s">
        <v>28</v>
      </c>
      <c r="X3936" s="2"/>
      <c r="Y3936" s="2"/>
    </row>
    <row r="3937" spans="1:26" x14ac:dyDescent="0.25">
      <c r="A3937">
        <v>3936</v>
      </c>
      <c r="B3937" t="s">
        <v>3934</v>
      </c>
      <c r="C3937" s="1">
        <v>23826</v>
      </c>
      <c r="D3937" t="s">
        <v>23</v>
      </c>
      <c r="E3937" s="2" t="s">
        <v>1363</v>
      </c>
      <c r="F3937" s="2" t="s">
        <v>34</v>
      </c>
      <c r="G3937" s="2" t="s">
        <v>26</v>
      </c>
      <c r="H3937" s="3">
        <v>32448</v>
      </c>
      <c r="I3937" s="2">
        <v>1988</v>
      </c>
      <c r="J3937" s="2">
        <v>2004</v>
      </c>
      <c r="K3937" s="3">
        <v>43677</v>
      </c>
      <c r="L3937" s="2">
        <v>0</v>
      </c>
      <c r="M3937" s="2" t="s">
        <v>28</v>
      </c>
      <c r="N3937" s="2">
        <v>54</v>
      </c>
      <c r="O3937" s="2">
        <v>23.61</v>
      </c>
      <c r="P3937" s="2">
        <v>54.35</v>
      </c>
      <c r="Q3937" s="2">
        <v>79.38</v>
      </c>
      <c r="R3937" s="2">
        <v>177.8</v>
      </c>
      <c r="S3937" s="2">
        <v>177.8</v>
      </c>
      <c r="T3937" s="2">
        <v>25.11</v>
      </c>
      <c r="U3937" s="2">
        <v>1054</v>
      </c>
      <c r="V3937" s="2" t="s">
        <v>27</v>
      </c>
      <c r="X3937" s="2"/>
      <c r="Y3937" s="2"/>
    </row>
    <row r="3938" spans="1:26" x14ac:dyDescent="0.25">
      <c r="A3938">
        <v>3937</v>
      </c>
      <c r="B3938" t="s">
        <v>3935</v>
      </c>
      <c r="C3938" s="1">
        <v>30344</v>
      </c>
      <c r="D3938" t="s">
        <v>23</v>
      </c>
      <c r="E3938" s="2" t="s">
        <v>1363</v>
      </c>
      <c r="F3938" s="2" t="s">
        <v>34</v>
      </c>
      <c r="G3938" s="2" t="s">
        <v>26</v>
      </c>
      <c r="H3938" s="3">
        <v>40848</v>
      </c>
      <c r="I3938" s="2">
        <v>2011</v>
      </c>
      <c r="J3938" s="2">
        <v>2012</v>
      </c>
      <c r="K3938" s="3">
        <v>43677</v>
      </c>
      <c r="L3938" s="2">
        <v>0</v>
      </c>
      <c r="M3938" s="2" t="s">
        <v>28</v>
      </c>
      <c r="N3938" s="2">
        <v>36</v>
      </c>
      <c r="O3938" s="2">
        <v>28.76</v>
      </c>
      <c r="P3938" s="2">
        <v>36.5</v>
      </c>
      <c r="Q3938" s="2">
        <v>81.650000000000006</v>
      </c>
      <c r="R3938" s="2">
        <v>177.8</v>
      </c>
      <c r="S3938" s="2">
        <v>177.8</v>
      </c>
      <c r="T3938" s="2">
        <v>25.83</v>
      </c>
      <c r="U3938" s="2">
        <v>15</v>
      </c>
      <c r="V3938" s="2" t="s">
        <v>28</v>
      </c>
      <c r="X3938" s="2"/>
      <c r="Y3938" s="2"/>
    </row>
    <row r="3939" spans="1:26" x14ac:dyDescent="0.25">
      <c r="A3939">
        <v>3938</v>
      </c>
      <c r="B3939" t="s">
        <v>3936</v>
      </c>
      <c r="C3939" s="1">
        <v>7043</v>
      </c>
      <c r="D3939" t="s">
        <v>23</v>
      </c>
      <c r="E3939" s="2" t="s">
        <v>1363</v>
      </c>
      <c r="F3939" s="2" t="s">
        <v>34</v>
      </c>
      <c r="G3939" s="2" t="s">
        <v>30</v>
      </c>
      <c r="H3939" s="3">
        <v>17107</v>
      </c>
      <c r="I3939" s="2">
        <v>1946</v>
      </c>
      <c r="J3939" s="2">
        <v>1947</v>
      </c>
      <c r="K3939" s="3">
        <v>34321</v>
      </c>
      <c r="L3939" s="2">
        <v>1</v>
      </c>
      <c r="M3939" s="2" t="s">
        <v>27</v>
      </c>
      <c r="N3939" s="2">
        <v>74</v>
      </c>
      <c r="O3939" s="2">
        <v>27.55</v>
      </c>
      <c r="P3939" s="2">
        <v>74.680000000000007</v>
      </c>
      <c r="Q3939" s="2">
        <v>74.84</v>
      </c>
      <c r="R3939" s="2">
        <v>177.8</v>
      </c>
      <c r="S3939" s="2">
        <v>177.8</v>
      </c>
      <c r="T3939" s="2">
        <v>23.67</v>
      </c>
      <c r="U3939" s="2">
        <v>59</v>
      </c>
      <c r="V3939" s="2" t="s">
        <v>28</v>
      </c>
      <c r="W3939" s="2" t="s">
        <v>4399</v>
      </c>
      <c r="X3939" s="2" t="s">
        <v>4432</v>
      </c>
      <c r="Y3939" s="2" t="s">
        <v>4401</v>
      </c>
      <c r="Z3939" s="2" t="s">
        <v>4469</v>
      </c>
    </row>
    <row r="3940" spans="1:26" x14ac:dyDescent="0.25">
      <c r="A3940">
        <v>3939</v>
      </c>
      <c r="B3940" t="s">
        <v>3937</v>
      </c>
      <c r="C3940" s="1">
        <v>27706</v>
      </c>
      <c r="D3940" t="s">
        <v>23</v>
      </c>
      <c r="E3940" s="2" t="s">
        <v>1363</v>
      </c>
      <c r="F3940" s="2" t="s">
        <v>34</v>
      </c>
      <c r="G3940" s="2" t="s">
        <v>26</v>
      </c>
      <c r="H3940" s="3">
        <v>35735</v>
      </c>
      <c r="I3940" s="2">
        <v>1997</v>
      </c>
      <c r="J3940" s="2">
        <v>2009</v>
      </c>
      <c r="K3940" s="3">
        <v>43677</v>
      </c>
      <c r="L3940" s="2">
        <v>0</v>
      </c>
      <c r="M3940" s="2" t="s">
        <v>28</v>
      </c>
      <c r="N3940" s="2">
        <v>43</v>
      </c>
      <c r="O3940" s="2">
        <v>21.98</v>
      </c>
      <c r="P3940" s="2">
        <v>43.73</v>
      </c>
      <c r="Q3940" s="2">
        <v>78.47</v>
      </c>
      <c r="R3940" s="2">
        <v>177.8</v>
      </c>
      <c r="S3940" s="2">
        <v>177.8</v>
      </c>
      <c r="T3940" s="2">
        <v>24.82</v>
      </c>
      <c r="U3940" s="2">
        <v>729</v>
      </c>
      <c r="V3940" s="2" t="s">
        <v>28</v>
      </c>
      <c r="X3940" s="2"/>
      <c r="Y3940" s="2"/>
    </row>
    <row r="3941" spans="1:26" x14ac:dyDescent="0.25">
      <c r="A3941">
        <v>3940</v>
      </c>
      <c r="B3941" t="s">
        <v>3938</v>
      </c>
      <c r="C3941" s="1">
        <v>9349</v>
      </c>
      <c r="D3941" t="s">
        <v>23</v>
      </c>
      <c r="E3941" s="2" t="s">
        <v>1363</v>
      </c>
      <c r="F3941" s="2" t="s">
        <v>34</v>
      </c>
      <c r="G3941" s="2" t="s">
        <v>30</v>
      </c>
      <c r="H3941" s="3">
        <v>17107</v>
      </c>
      <c r="I3941" s="2">
        <v>1946</v>
      </c>
      <c r="J3941" s="2">
        <v>1947</v>
      </c>
      <c r="K3941" s="3">
        <v>38564</v>
      </c>
      <c r="L3941" s="2">
        <v>1</v>
      </c>
      <c r="M3941" s="2" t="s">
        <v>27</v>
      </c>
      <c r="N3941" s="2">
        <v>79</v>
      </c>
      <c r="O3941" s="2">
        <v>21.24</v>
      </c>
      <c r="P3941" s="2">
        <v>79.989999999999995</v>
      </c>
      <c r="Q3941" s="2">
        <v>88.45</v>
      </c>
      <c r="R3941" s="2">
        <v>177.8</v>
      </c>
      <c r="S3941" s="2">
        <v>177.8</v>
      </c>
      <c r="T3941" s="2">
        <v>27.98</v>
      </c>
      <c r="U3941" s="2">
        <v>6</v>
      </c>
      <c r="V3941" s="2" t="s">
        <v>28</v>
      </c>
      <c r="X3941" s="2" t="s">
        <v>4880</v>
      </c>
      <c r="Y3941" s="2" t="s">
        <v>4881</v>
      </c>
      <c r="Z3941" s="2" t="s">
        <v>4896</v>
      </c>
    </row>
    <row r="3942" spans="1:26" x14ac:dyDescent="0.25">
      <c r="A3942">
        <v>3941</v>
      </c>
      <c r="B3942" t="s">
        <v>3939</v>
      </c>
      <c r="C3942" s="1">
        <v>9427</v>
      </c>
      <c r="D3942" t="s">
        <v>23</v>
      </c>
      <c r="E3942" s="2" t="s">
        <v>1363</v>
      </c>
      <c r="F3942" s="2" t="s">
        <v>34</v>
      </c>
      <c r="G3942" s="2" t="s">
        <v>30</v>
      </c>
      <c r="H3942" s="3">
        <v>18203</v>
      </c>
      <c r="I3942" s="2">
        <v>1949</v>
      </c>
      <c r="J3942" s="2">
        <v>1960</v>
      </c>
      <c r="K3942" s="3">
        <v>41200</v>
      </c>
      <c r="L3942" s="2">
        <v>1</v>
      </c>
      <c r="M3942" s="2" t="s">
        <v>27</v>
      </c>
      <c r="N3942" s="2">
        <v>86</v>
      </c>
      <c r="O3942" s="2">
        <v>24.03</v>
      </c>
      <c r="P3942" s="2">
        <v>86.99</v>
      </c>
      <c r="Q3942" s="2">
        <v>77.11</v>
      </c>
      <c r="R3942" s="2">
        <v>177.8</v>
      </c>
      <c r="S3942" s="2">
        <v>177.8</v>
      </c>
      <c r="T3942" s="2">
        <v>24.39</v>
      </c>
      <c r="U3942" s="2">
        <v>745</v>
      </c>
      <c r="V3942" s="2" t="s">
        <v>28</v>
      </c>
      <c r="X3942" s="2" t="s">
        <v>4433</v>
      </c>
      <c r="Y3942" s="2" t="s">
        <v>4401</v>
      </c>
      <c r="Z3942" s="2" t="s">
        <v>4469</v>
      </c>
    </row>
    <row r="3943" spans="1:26" x14ac:dyDescent="0.25">
      <c r="A3943">
        <v>3942</v>
      </c>
      <c r="B3943" t="s">
        <v>3940</v>
      </c>
      <c r="C3943" s="1">
        <v>10263</v>
      </c>
      <c r="D3943" t="s">
        <v>23</v>
      </c>
      <c r="E3943" s="2" t="s">
        <v>1363</v>
      </c>
      <c r="F3943" s="2" t="s">
        <v>34</v>
      </c>
      <c r="G3943" s="2" t="s">
        <v>30</v>
      </c>
      <c r="H3943" s="3">
        <v>19299</v>
      </c>
      <c r="I3943" s="2">
        <v>1952</v>
      </c>
      <c r="J3943" s="2">
        <v>1954</v>
      </c>
      <c r="K3943" s="3">
        <v>38945</v>
      </c>
      <c r="L3943" s="2">
        <v>1</v>
      </c>
      <c r="M3943" s="2" t="s">
        <v>27</v>
      </c>
      <c r="N3943" s="2">
        <v>78</v>
      </c>
      <c r="O3943" s="2">
        <v>24.74</v>
      </c>
      <c r="P3943" s="2">
        <v>78.53</v>
      </c>
      <c r="Q3943" s="2">
        <v>78.92</v>
      </c>
      <c r="R3943" s="2">
        <v>177.8</v>
      </c>
      <c r="S3943" s="2">
        <v>177.8</v>
      </c>
      <c r="T3943" s="2">
        <v>24.97</v>
      </c>
      <c r="U3943" s="2">
        <v>99</v>
      </c>
      <c r="V3943" s="2" t="s">
        <v>28</v>
      </c>
      <c r="W3943" s="2" t="s">
        <v>4399</v>
      </c>
      <c r="X3943" s="2" t="s">
        <v>4774</v>
      </c>
      <c r="Y3943" s="2" t="s">
        <v>4391</v>
      </c>
      <c r="Z3943" s="2" t="s">
        <v>4896</v>
      </c>
    </row>
    <row r="3944" spans="1:26" x14ac:dyDescent="0.25">
      <c r="A3944">
        <v>3943</v>
      </c>
      <c r="B3944" t="s">
        <v>3941</v>
      </c>
      <c r="C3944" s="1">
        <v>10410</v>
      </c>
      <c r="D3944" t="s">
        <v>23</v>
      </c>
      <c r="E3944" s="2" t="s">
        <v>1363</v>
      </c>
      <c r="F3944" s="2" t="s">
        <v>34</v>
      </c>
      <c r="G3944" s="2" t="s">
        <v>30</v>
      </c>
      <c r="H3944" s="3">
        <v>19299</v>
      </c>
      <c r="I3944" s="2">
        <v>1952</v>
      </c>
      <c r="J3944" s="2">
        <v>1953</v>
      </c>
      <c r="K3944" s="3">
        <v>43556</v>
      </c>
      <c r="L3944" s="2">
        <v>1</v>
      </c>
      <c r="M3944" s="2" t="s">
        <v>27</v>
      </c>
      <c r="N3944" s="2">
        <v>90</v>
      </c>
      <c r="O3944" s="2">
        <v>24.34</v>
      </c>
      <c r="P3944" s="2">
        <v>90.75</v>
      </c>
      <c r="Q3944" s="2">
        <v>77.11</v>
      </c>
      <c r="R3944" s="2">
        <v>177.8</v>
      </c>
      <c r="S3944" s="2">
        <v>177.8</v>
      </c>
      <c r="T3944" s="2">
        <v>24.39</v>
      </c>
      <c r="U3944" s="2">
        <v>14</v>
      </c>
      <c r="V3944" s="2" t="s">
        <v>28</v>
      </c>
      <c r="X3944" s="2" t="s">
        <v>4882</v>
      </c>
      <c r="Y3944" s="2" t="s">
        <v>4861</v>
      </c>
      <c r="Z3944" t="s">
        <v>4897</v>
      </c>
    </row>
    <row r="3945" spans="1:26" x14ac:dyDescent="0.25">
      <c r="A3945">
        <v>3944</v>
      </c>
      <c r="B3945" t="s">
        <v>3942</v>
      </c>
      <c r="C3945" s="1">
        <v>6672</v>
      </c>
      <c r="D3945" t="s">
        <v>23</v>
      </c>
      <c r="E3945" s="2" t="s">
        <v>1363</v>
      </c>
      <c r="F3945" s="2" t="s">
        <v>34</v>
      </c>
      <c r="G3945" s="2" t="s">
        <v>30</v>
      </c>
      <c r="H3945" s="3">
        <v>17107</v>
      </c>
      <c r="I3945" s="2">
        <v>1946</v>
      </c>
      <c r="J3945" s="2">
        <v>1947</v>
      </c>
      <c r="K3945" s="3">
        <v>35610</v>
      </c>
      <c r="L3945" s="2">
        <v>1</v>
      </c>
      <c r="M3945" s="2" t="s">
        <v>27</v>
      </c>
      <c r="N3945" s="2">
        <v>79</v>
      </c>
      <c r="O3945" s="2">
        <v>28.57</v>
      </c>
      <c r="P3945" s="2">
        <v>79.23</v>
      </c>
      <c r="Q3945" s="2">
        <v>74.84</v>
      </c>
      <c r="R3945" s="2">
        <v>177.8</v>
      </c>
      <c r="S3945" s="2">
        <v>177.8</v>
      </c>
      <c r="T3945" s="2">
        <v>23.67</v>
      </c>
      <c r="U3945" s="2">
        <v>51</v>
      </c>
      <c r="V3945" s="2" t="s">
        <v>28</v>
      </c>
      <c r="W3945" s="2" t="s">
        <v>4399</v>
      </c>
      <c r="X3945" s="2" t="s">
        <v>4883</v>
      </c>
      <c r="Y3945" s="2" t="s">
        <v>4391</v>
      </c>
      <c r="Z3945" s="2" t="s">
        <v>4896</v>
      </c>
    </row>
    <row r="3946" spans="1:26" x14ac:dyDescent="0.25">
      <c r="A3946">
        <v>3945</v>
      </c>
      <c r="B3946" t="s">
        <v>3943</v>
      </c>
      <c r="C3946" s="1">
        <v>7022</v>
      </c>
      <c r="D3946" t="s">
        <v>23</v>
      </c>
      <c r="E3946" s="2" t="s">
        <v>1363</v>
      </c>
      <c r="F3946" s="2" t="s">
        <v>34</v>
      </c>
      <c r="G3946" s="2" t="s">
        <v>30</v>
      </c>
      <c r="H3946" s="3">
        <v>17107</v>
      </c>
      <c r="I3946" s="2">
        <v>1946</v>
      </c>
      <c r="J3946" s="2">
        <v>1948</v>
      </c>
      <c r="K3946" s="3">
        <v>40807</v>
      </c>
      <c r="L3946" s="2">
        <v>1</v>
      </c>
      <c r="M3946" s="2" t="s">
        <v>27</v>
      </c>
      <c r="N3946" s="2">
        <v>92</v>
      </c>
      <c r="O3946" s="2">
        <v>27.61</v>
      </c>
      <c r="P3946" s="2">
        <v>92.5</v>
      </c>
      <c r="Q3946" s="2">
        <v>81.650000000000006</v>
      </c>
      <c r="R3946" s="2">
        <v>177.8</v>
      </c>
      <c r="S3946" s="2">
        <v>177.8</v>
      </c>
      <c r="T3946" s="2">
        <v>25.83</v>
      </c>
      <c r="U3946" s="2">
        <v>100</v>
      </c>
      <c r="V3946" s="2" t="s">
        <v>28</v>
      </c>
      <c r="W3946" s="2" t="s">
        <v>4399</v>
      </c>
      <c r="X3946" s="2" t="s">
        <v>4884</v>
      </c>
      <c r="Y3946" s="2" t="s">
        <v>4861</v>
      </c>
      <c r="Z3946" t="s">
        <v>4897</v>
      </c>
    </row>
    <row r="3947" spans="1:26" x14ac:dyDescent="0.25">
      <c r="A3947">
        <v>3946</v>
      </c>
      <c r="B3947" t="s">
        <v>3944</v>
      </c>
      <c r="C3947" s="1">
        <v>10150</v>
      </c>
      <c r="D3947" t="s">
        <v>23</v>
      </c>
      <c r="E3947" s="2" t="s">
        <v>1363</v>
      </c>
      <c r="F3947" s="2" t="s">
        <v>34</v>
      </c>
      <c r="G3947" s="2" t="s">
        <v>30</v>
      </c>
      <c r="H3947" s="3">
        <v>18203</v>
      </c>
      <c r="I3947" s="2">
        <v>1949</v>
      </c>
      <c r="J3947" s="2">
        <v>1950</v>
      </c>
      <c r="K3947" s="3">
        <v>26814</v>
      </c>
      <c r="L3947" s="2">
        <v>1</v>
      </c>
      <c r="M3947" s="2" t="s">
        <v>27</v>
      </c>
      <c r="N3947" s="2">
        <v>45</v>
      </c>
      <c r="O3947" s="2">
        <v>22.05</v>
      </c>
      <c r="P3947" s="2">
        <v>45.62</v>
      </c>
      <c r="Q3947" s="2">
        <v>70.31</v>
      </c>
      <c r="R3947" s="2">
        <v>177.8</v>
      </c>
      <c r="S3947" s="2">
        <v>177.8</v>
      </c>
      <c r="T3947" s="2">
        <v>22.24</v>
      </c>
      <c r="U3947" s="2">
        <v>42</v>
      </c>
      <c r="V3947" s="2" t="s">
        <v>28</v>
      </c>
      <c r="W3947" s="2" t="s">
        <v>4384</v>
      </c>
      <c r="X3947" s="2" t="s">
        <v>4741</v>
      </c>
      <c r="Y3947" s="2" t="s">
        <v>4885</v>
      </c>
      <c r="Z3947" s="2" t="s">
        <v>4902</v>
      </c>
    </row>
    <row r="3948" spans="1:26" x14ac:dyDescent="0.25">
      <c r="A3948">
        <v>3947</v>
      </c>
      <c r="B3948" t="s">
        <v>3945</v>
      </c>
      <c r="C3948" s="1">
        <v>8575</v>
      </c>
      <c r="D3948" t="s">
        <v>23</v>
      </c>
      <c r="E3948" s="2" t="s">
        <v>1363</v>
      </c>
      <c r="F3948" s="2" t="s">
        <v>34</v>
      </c>
      <c r="G3948" s="2" t="s">
        <v>30</v>
      </c>
      <c r="H3948" s="3">
        <v>17107</v>
      </c>
      <c r="I3948" s="2">
        <v>1946</v>
      </c>
      <c r="J3948" s="2">
        <v>1950</v>
      </c>
      <c r="K3948" s="3">
        <v>42664</v>
      </c>
      <c r="L3948" s="2">
        <v>1</v>
      </c>
      <c r="M3948" s="2" t="s">
        <v>27</v>
      </c>
      <c r="N3948" s="2">
        <v>93</v>
      </c>
      <c r="O3948" s="2">
        <v>23.36</v>
      </c>
      <c r="P3948" s="2">
        <v>93.33</v>
      </c>
      <c r="Q3948" s="2">
        <v>74.84</v>
      </c>
      <c r="R3948" s="2">
        <v>177.8</v>
      </c>
      <c r="S3948" s="2">
        <v>177.8</v>
      </c>
      <c r="T3948" s="2">
        <v>23.67</v>
      </c>
      <c r="U3948" s="2">
        <v>95</v>
      </c>
      <c r="V3948" s="2" t="s">
        <v>28</v>
      </c>
      <c r="X3948" s="2" t="s">
        <v>4679</v>
      </c>
      <c r="Y3948" s="2" t="s">
        <v>4391</v>
      </c>
      <c r="Z3948" s="2" t="s">
        <v>4896</v>
      </c>
    </row>
    <row r="3949" spans="1:26" x14ac:dyDescent="0.25">
      <c r="A3949">
        <v>3948</v>
      </c>
      <c r="B3949" t="s">
        <v>3946</v>
      </c>
      <c r="C3949" s="1">
        <v>7685</v>
      </c>
      <c r="D3949" t="s">
        <v>23</v>
      </c>
      <c r="E3949" s="2" t="s">
        <v>1363</v>
      </c>
      <c r="F3949" s="2" t="s">
        <v>34</v>
      </c>
      <c r="G3949" s="2" t="s">
        <v>30</v>
      </c>
      <c r="H3949" s="3">
        <v>17107</v>
      </c>
      <c r="I3949" s="2">
        <v>1946</v>
      </c>
      <c r="J3949" s="2">
        <v>1951</v>
      </c>
      <c r="K3949" s="3">
        <v>42399</v>
      </c>
      <c r="L3949" s="2">
        <v>1</v>
      </c>
      <c r="M3949" s="2" t="s">
        <v>27</v>
      </c>
      <c r="N3949" s="2">
        <v>95</v>
      </c>
      <c r="O3949" s="2">
        <v>25.8</v>
      </c>
      <c r="P3949" s="2">
        <v>95.04</v>
      </c>
      <c r="Q3949" s="2">
        <v>79.38</v>
      </c>
      <c r="R3949" s="2">
        <v>177.8</v>
      </c>
      <c r="S3949" s="2">
        <v>177.8</v>
      </c>
      <c r="T3949" s="2">
        <v>25.11</v>
      </c>
      <c r="U3949" s="2">
        <v>276</v>
      </c>
      <c r="V3949" s="2" t="s">
        <v>28</v>
      </c>
      <c r="W3949" s="2" t="s">
        <v>4384</v>
      </c>
      <c r="X3949" s="2" t="s">
        <v>4886</v>
      </c>
      <c r="Y3949" s="2" t="s">
        <v>4386</v>
      </c>
      <c r="Z3949" s="2" t="s">
        <v>4896</v>
      </c>
    </row>
    <row r="3950" spans="1:26" x14ac:dyDescent="0.25">
      <c r="A3950">
        <v>3949</v>
      </c>
      <c r="B3950" t="s">
        <v>3947</v>
      </c>
      <c r="C3950" s="1">
        <v>8096</v>
      </c>
      <c r="D3950" t="s">
        <v>23</v>
      </c>
      <c r="E3950" s="2" t="s">
        <v>1363</v>
      </c>
      <c r="F3950" s="2" t="s">
        <v>34</v>
      </c>
      <c r="G3950" s="2" t="s">
        <v>30</v>
      </c>
      <c r="H3950" s="3">
        <v>17107</v>
      </c>
      <c r="I3950" s="2">
        <v>1946</v>
      </c>
      <c r="J3950" s="2">
        <v>1955</v>
      </c>
      <c r="K3950" s="3">
        <v>37546</v>
      </c>
      <c r="L3950" s="2">
        <v>1</v>
      </c>
      <c r="M3950" s="2" t="s">
        <v>27</v>
      </c>
      <c r="N3950" s="2">
        <v>80</v>
      </c>
      <c r="O3950" s="2">
        <v>24.67</v>
      </c>
      <c r="P3950" s="2">
        <v>80.63</v>
      </c>
      <c r="Q3950" s="2">
        <v>81.650000000000006</v>
      </c>
      <c r="R3950" s="2">
        <v>177.8</v>
      </c>
      <c r="S3950" s="2">
        <v>177.8</v>
      </c>
      <c r="T3950" s="2">
        <v>25.83</v>
      </c>
      <c r="U3950" s="2">
        <v>534</v>
      </c>
      <c r="V3950" s="2" t="s">
        <v>28</v>
      </c>
      <c r="X3950" s="2" t="s">
        <v>4887</v>
      </c>
      <c r="Y3950" s="2" t="s">
        <v>4491</v>
      </c>
      <c r="Z3950" s="2" t="s">
        <v>4902</v>
      </c>
    </row>
    <row r="3951" spans="1:26" x14ac:dyDescent="0.25">
      <c r="A3951">
        <v>3950</v>
      </c>
      <c r="B3951" t="s">
        <v>3948</v>
      </c>
      <c r="C3951" s="1">
        <v>8791</v>
      </c>
      <c r="D3951" t="s">
        <v>23</v>
      </c>
      <c r="E3951" s="2" t="s">
        <v>772</v>
      </c>
      <c r="F3951" s="2" t="s">
        <v>34</v>
      </c>
      <c r="G3951" s="2" t="s">
        <v>30</v>
      </c>
      <c r="H3951" s="3">
        <v>18203</v>
      </c>
      <c r="I3951" s="2">
        <v>1949</v>
      </c>
      <c r="J3951" s="2">
        <v>1950</v>
      </c>
      <c r="K3951" s="3">
        <v>43677</v>
      </c>
      <c r="L3951" s="2">
        <v>0</v>
      </c>
      <c r="M3951" s="2" t="s">
        <v>28</v>
      </c>
      <c r="N3951" s="2">
        <v>95</v>
      </c>
      <c r="O3951" s="2">
        <v>25.77</v>
      </c>
      <c r="P3951" s="2">
        <v>95.51</v>
      </c>
      <c r="Q3951" s="2">
        <v>74.84</v>
      </c>
      <c r="R3951" s="2">
        <v>177.8</v>
      </c>
      <c r="S3951" s="2">
        <v>177.8</v>
      </c>
      <c r="T3951" s="2">
        <v>23.67</v>
      </c>
      <c r="U3951" s="2">
        <v>34</v>
      </c>
      <c r="V3951" s="2" t="s">
        <v>28</v>
      </c>
      <c r="X3951" s="2"/>
      <c r="Y3951" s="2"/>
    </row>
    <row r="3952" spans="1:26" x14ac:dyDescent="0.25">
      <c r="A3952">
        <v>3951</v>
      </c>
      <c r="B3952" t="s">
        <v>3949</v>
      </c>
      <c r="C3952" s="1">
        <v>10618</v>
      </c>
      <c r="D3952" t="s">
        <v>23</v>
      </c>
      <c r="E3952" s="2" t="s">
        <v>1363</v>
      </c>
      <c r="F3952" s="2" t="s">
        <v>34</v>
      </c>
      <c r="G3952" s="2" t="s">
        <v>30</v>
      </c>
      <c r="H3952" s="3">
        <v>18933</v>
      </c>
      <c r="I3952" s="2">
        <v>1951</v>
      </c>
      <c r="J3952" s="2">
        <v>1954</v>
      </c>
      <c r="K3952" s="3">
        <v>40700</v>
      </c>
      <c r="L3952" s="2">
        <v>1</v>
      </c>
      <c r="M3952" s="2" t="s">
        <v>27</v>
      </c>
      <c r="N3952" s="2">
        <v>82</v>
      </c>
      <c r="O3952" s="2">
        <v>22.77</v>
      </c>
      <c r="P3952" s="2">
        <v>82.36</v>
      </c>
      <c r="Q3952" s="2">
        <v>74.84</v>
      </c>
      <c r="R3952" s="2">
        <v>177.8</v>
      </c>
      <c r="S3952" s="2">
        <v>177.8</v>
      </c>
      <c r="T3952" s="2">
        <v>23.67</v>
      </c>
      <c r="U3952" s="2">
        <v>12</v>
      </c>
      <c r="V3952" s="2" t="s">
        <v>28</v>
      </c>
      <c r="W3952" s="2" t="s">
        <v>4395</v>
      </c>
      <c r="X3952" s="2" t="s">
        <v>4888</v>
      </c>
      <c r="Y3952" s="2" t="s">
        <v>4504</v>
      </c>
      <c r="Z3952" s="2" t="s">
        <v>4435</v>
      </c>
    </row>
    <row r="3953" spans="1:26" x14ac:dyDescent="0.25">
      <c r="A3953">
        <v>3952</v>
      </c>
      <c r="B3953" t="s">
        <v>3950</v>
      </c>
      <c r="C3953" s="1">
        <v>26910</v>
      </c>
      <c r="D3953" t="s">
        <v>23</v>
      </c>
      <c r="E3953" s="2" t="s">
        <v>1363</v>
      </c>
      <c r="F3953" s="2" t="s">
        <v>34</v>
      </c>
      <c r="G3953" s="2" t="s">
        <v>26</v>
      </c>
      <c r="H3953" s="3">
        <v>35004</v>
      </c>
      <c r="I3953" s="2">
        <v>1995</v>
      </c>
      <c r="J3953" s="2">
        <v>2008</v>
      </c>
      <c r="K3953" s="3">
        <v>43677</v>
      </c>
      <c r="L3953" s="2">
        <v>0</v>
      </c>
      <c r="M3953" s="2" t="s">
        <v>28</v>
      </c>
      <c r="N3953" s="2">
        <v>45</v>
      </c>
      <c r="O3953" s="2">
        <v>22.16</v>
      </c>
      <c r="P3953" s="2">
        <v>45.91</v>
      </c>
      <c r="Q3953" s="2">
        <v>77.56</v>
      </c>
      <c r="R3953" s="2">
        <v>177.8</v>
      </c>
      <c r="S3953" s="2">
        <v>177.8</v>
      </c>
      <c r="T3953" s="2">
        <v>24.54</v>
      </c>
      <c r="U3953" s="2">
        <v>878</v>
      </c>
      <c r="V3953" s="2" t="s">
        <v>27</v>
      </c>
      <c r="X3953" s="2"/>
      <c r="Y3953" s="2"/>
    </row>
    <row r="3954" spans="1:26" x14ac:dyDescent="0.25">
      <c r="A3954">
        <v>3953</v>
      </c>
      <c r="B3954" t="s">
        <v>3951</v>
      </c>
      <c r="C3954" s="1">
        <v>7410</v>
      </c>
      <c r="D3954" t="s">
        <v>23</v>
      </c>
      <c r="E3954" s="2" t="s">
        <v>772</v>
      </c>
      <c r="F3954" s="2" t="s">
        <v>34</v>
      </c>
      <c r="G3954" s="2" t="s">
        <v>30</v>
      </c>
      <c r="H3954" s="3">
        <v>17107</v>
      </c>
      <c r="I3954" s="2">
        <v>1946</v>
      </c>
      <c r="J3954" s="2">
        <v>1949</v>
      </c>
      <c r="K3954" s="3">
        <v>27695</v>
      </c>
      <c r="L3954" s="2">
        <v>1</v>
      </c>
      <c r="M3954" s="2" t="s">
        <v>27</v>
      </c>
      <c r="N3954" s="2">
        <v>55</v>
      </c>
      <c r="O3954" s="2">
        <v>26.55</v>
      </c>
      <c r="P3954" s="2">
        <v>55.54</v>
      </c>
      <c r="Q3954" s="2">
        <v>77.11</v>
      </c>
      <c r="R3954" s="2">
        <v>177.8</v>
      </c>
      <c r="S3954" s="2">
        <v>177.8</v>
      </c>
      <c r="T3954" s="2">
        <v>24.39</v>
      </c>
      <c r="U3954" s="2">
        <v>166</v>
      </c>
      <c r="V3954" s="2" t="s">
        <v>28</v>
      </c>
      <c r="W3954" s="2" t="s">
        <v>4384</v>
      </c>
      <c r="X3954" s="2" t="s">
        <v>4889</v>
      </c>
      <c r="Y3954" s="2" t="s">
        <v>4386</v>
      </c>
      <c r="Z3954" s="2" t="s">
        <v>4896</v>
      </c>
    </row>
    <row r="3955" spans="1:26" x14ac:dyDescent="0.25">
      <c r="A3955">
        <v>3954</v>
      </c>
      <c r="B3955" t="s">
        <v>3952</v>
      </c>
      <c r="C3955" s="1">
        <v>7933</v>
      </c>
      <c r="D3955" t="s">
        <v>23</v>
      </c>
      <c r="E3955" s="2" t="s">
        <v>1363</v>
      </c>
      <c r="F3955" s="2" t="s">
        <v>34</v>
      </c>
      <c r="G3955" s="2" t="s">
        <v>30</v>
      </c>
      <c r="H3955" s="3">
        <v>17107</v>
      </c>
      <c r="I3955" s="2">
        <v>1946</v>
      </c>
      <c r="J3955" s="2">
        <v>1947</v>
      </c>
      <c r="K3955" s="3">
        <v>37881</v>
      </c>
      <c r="L3955" s="2">
        <v>1</v>
      </c>
      <c r="M3955" s="2" t="s">
        <v>27</v>
      </c>
      <c r="N3955" s="2">
        <v>81</v>
      </c>
      <c r="O3955" s="2">
        <v>25.12</v>
      </c>
      <c r="P3955" s="2">
        <v>81.99</v>
      </c>
      <c r="Q3955" s="2">
        <v>79.38</v>
      </c>
      <c r="R3955" s="2">
        <v>177.8</v>
      </c>
      <c r="S3955" s="2">
        <v>177.8</v>
      </c>
      <c r="T3955" s="2">
        <v>25.11</v>
      </c>
      <c r="U3955" s="2">
        <v>15</v>
      </c>
      <c r="V3955" s="2" t="s">
        <v>28</v>
      </c>
      <c r="W3955" s="2" t="s">
        <v>4399</v>
      </c>
      <c r="X3955" s="2" t="s">
        <v>4761</v>
      </c>
      <c r="Y3955" s="2" t="s">
        <v>4401</v>
      </c>
      <c r="Z3955" s="2" t="s">
        <v>4469</v>
      </c>
    </row>
    <row r="3956" spans="1:26" x14ac:dyDescent="0.25">
      <c r="A3956">
        <v>3955</v>
      </c>
      <c r="B3956" t="s">
        <v>3953</v>
      </c>
      <c r="C3956" s="1">
        <v>32890</v>
      </c>
      <c r="D3956" t="s">
        <v>23</v>
      </c>
      <c r="E3956" s="2" t="s">
        <v>1363</v>
      </c>
      <c r="F3956" s="2" t="s">
        <v>34</v>
      </c>
      <c r="G3956" s="2" t="s">
        <v>26</v>
      </c>
      <c r="H3956" s="3">
        <v>41579</v>
      </c>
      <c r="I3956" s="2">
        <v>2013</v>
      </c>
      <c r="J3956" s="2">
        <v>2014</v>
      </c>
      <c r="K3956" s="3">
        <v>43677</v>
      </c>
      <c r="L3956" s="2">
        <v>0</v>
      </c>
      <c r="M3956" s="2" t="s">
        <v>28</v>
      </c>
      <c r="N3956" s="2">
        <v>29</v>
      </c>
      <c r="O3956" s="2">
        <v>23.79</v>
      </c>
      <c r="P3956" s="2">
        <v>29.53</v>
      </c>
      <c r="Q3956" s="2">
        <v>79.38</v>
      </c>
      <c r="R3956" s="2">
        <v>177.8</v>
      </c>
      <c r="S3956" s="2">
        <v>177.8</v>
      </c>
      <c r="T3956" s="2">
        <v>25.11</v>
      </c>
      <c r="U3956" s="2">
        <v>9</v>
      </c>
      <c r="V3956" s="2" t="s">
        <v>28</v>
      </c>
      <c r="X3956" s="2"/>
      <c r="Y3956" s="2"/>
    </row>
    <row r="3957" spans="1:26" x14ac:dyDescent="0.25">
      <c r="A3957">
        <v>3956</v>
      </c>
      <c r="B3957" t="s">
        <v>3954</v>
      </c>
      <c r="C3957" s="1">
        <v>27675</v>
      </c>
      <c r="D3957" t="s">
        <v>23</v>
      </c>
      <c r="E3957" s="2" t="s">
        <v>1363</v>
      </c>
      <c r="F3957" s="2" t="s">
        <v>34</v>
      </c>
      <c r="G3957" s="2" t="s">
        <v>26</v>
      </c>
      <c r="H3957" s="3">
        <v>36100</v>
      </c>
      <c r="I3957" s="2">
        <v>1998</v>
      </c>
      <c r="J3957" s="2">
        <v>1999</v>
      </c>
      <c r="K3957" s="3">
        <v>43677</v>
      </c>
      <c r="L3957" s="2">
        <v>0</v>
      </c>
      <c r="M3957" s="2" t="s">
        <v>28</v>
      </c>
      <c r="N3957" s="2">
        <v>43</v>
      </c>
      <c r="O3957" s="2">
        <v>23.07</v>
      </c>
      <c r="P3957" s="2">
        <v>43.81</v>
      </c>
      <c r="Q3957" s="2">
        <v>74.84</v>
      </c>
      <c r="R3957" s="2">
        <v>177.8</v>
      </c>
      <c r="S3957" s="2">
        <v>177.8</v>
      </c>
      <c r="T3957" s="2">
        <v>23.67</v>
      </c>
      <c r="U3957" s="2">
        <v>1</v>
      </c>
      <c r="V3957" s="2" t="s">
        <v>28</v>
      </c>
      <c r="X3957" s="2"/>
      <c r="Y3957" s="2"/>
    </row>
    <row r="3958" spans="1:26" x14ac:dyDescent="0.25">
      <c r="A3958">
        <v>3957</v>
      </c>
      <c r="B3958" t="s">
        <v>3955</v>
      </c>
      <c r="C3958" s="1">
        <v>25318</v>
      </c>
      <c r="D3958" t="s">
        <v>23</v>
      </c>
      <c r="E3958" s="2" t="s">
        <v>1363</v>
      </c>
      <c r="F3958" s="2" t="s">
        <v>34</v>
      </c>
      <c r="G3958" s="2" t="s">
        <v>26</v>
      </c>
      <c r="H3958" s="3">
        <v>35370</v>
      </c>
      <c r="I3958" s="2">
        <v>1996</v>
      </c>
      <c r="J3958" s="2">
        <v>1998</v>
      </c>
      <c r="K3958" s="3">
        <v>43677</v>
      </c>
      <c r="L3958" s="2">
        <v>0</v>
      </c>
      <c r="M3958" s="2" t="s">
        <v>28</v>
      </c>
      <c r="N3958" s="2">
        <v>50</v>
      </c>
      <c r="O3958" s="2">
        <v>27.52</v>
      </c>
      <c r="P3958" s="2">
        <v>50.26</v>
      </c>
      <c r="Q3958" s="2">
        <v>72.569999999999993</v>
      </c>
      <c r="R3958" s="2">
        <v>177.8</v>
      </c>
      <c r="S3958" s="2">
        <v>177.8</v>
      </c>
      <c r="T3958" s="2">
        <v>22.96</v>
      </c>
      <c r="U3958" s="2">
        <v>30</v>
      </c>
      <c r="V3958" s="2" t="s">
        <v>28</v>
      </c>
      <c r="X3958" s="2"/>
      <c r="Y3958" s="2"/>
    </row>
    <row r="3959" spans="1:26" x14ac:dyDescent="0.25">
      <c r="A3959">
        <v>3958</v>
      </c>
      <c r="B3959" t="s">
        <v>3956</v>
      </c>
      <c r="C3959" s="1">
        <v>28982</v>
      </c>
      <c r="D3959" t="s">
        <v>23</v>
      </c>
      <c r="E3959" s="2" t="s">
        <v>1363</v>
      </c>
      <c r="F3959" s="2" t="s">
        <v>34</v>
      </c>
      <c r="G3959" s="2" t="s">
        <v>26</v>
      </c>
      <c r="H3959" s="3">
        <v>37561</v>
      </c>
      <c r="I3959" s="2">
        <v>2002</v>
      </c>
      <c r="J3959" s="2">
        <v>2010</v>
      </c>
      <c r="K3959" s="3">
        <v>43677</v>
      </c>
      <c r="L3959" s="2">
        <v>0</v>
      </c>
      <c r="M3959" s="2" t="s">
        <v>28</v>
      </c>
      <c r="N3959" s="2">
        <v>40</v>
      </c>
      <c r="O3959" s="2">
        <v>23.49</v>
      </c>
      <c r="P3959" s="2">
        <v>40.229999999999997</v>
      </c>
      <c r="Q3959" s="2">
        <v>83.91</v>
      </c>
      <c r="R3959" s="2">
        <v>177.8</v>
      </c>
      <c r="S3959" s="2">
        <v>177.8</v>
      </c>
      <c r="T3959" s="2">
        <v>26.54</v>
      </c>
      <c r="U3959" s="2">
        <v>233</v>
      </c>
      <c r="V3959" s="2" t="s">
        <v>28</v>
      </c>
      <c r="X3959" s="2"/>
      <c r="Y3959" s="2"/>
    </row>
    <row r="3960" spans="1:26" x14ac:dyDescent="0.25">
      <c r="A3960">
        <v>3959</v>
      </c>
      <c r="B3960" t="s">
        <v>3957</v>
      </c>
      <c r="C3960" s="1">
        <v>7951</v>
      </c>
      <c r="D3960" t="s">
        <v>23</v>
      </c>
      <c r="E3960" s="2" t="s">
        <v>1363</v>
      </c>
      <c r="F3960" s="2" t="s">
        <v>34</v>
      </c>
      <c r="G3960" s="2" t="s">
        <v>30</v>
      </c>
      <c r="H3960" s="3">
        <v>18203</v>
      </c>
      <c r="I3960" s="2">
        <v>1949</v>
      </c>
      <c r="J3960" s="2">
        <v>1950</v>
      </c>
      <c r="K3960" s="3">
        <v>41938</v>
      </c>
      <c r="L3960" s="2">
        <v>1</v>
      </c>
      <c r="M3960" s="2" t="s">
        <v>27</v>
      </c>
      <c r="N3960" s="2">
        <v>93</v>
      </c>
      <c r="O3960" s="2">
        <v>28.07</v>
      </c>
      <c r="P3960" s="2">
        <v>93.05</v>
      </c>
      <c r="R3960" s="2">
        <v>177.8</v>
      </c>
      <c r="S3960" s="2">
        <v>177.8</v>
      </c>
      <c r="U3960" s="2">
        <v>6</v>
      </c>
      <c r="V3960" s="2" t="s">
        <v>28</v>
      </c>
      <c r="X3960" s="2" t="s">
        <v>4498</v>
      </c>
      <c r="Y3960" s="2" t="s">
        <v>4401</v>
      </c>
      <c r="Z3960" s="2" t="s">
        <v>4469</v>
      </c>
    </row>
    <row r="3961" spans="1:26" x14ac:dyDescent="0.25">
      <c r="A3961">
        <v>3960</v>
      </c>
      <c r="B3961" t="s">
        <v>3958</v>
      </c>
      <c r="C3961" s="1">
        <v>25834</v>
      </c>
      <c r="D3961" t="s">
        <v>23</v>
      </c>
      <c r="E3961" s="2" t="s">
        <v>1363</v>
      </c>
      <c r="F3961" s="2" t="s">
        <v>34</v>
      </c>
      <c r="G3961" s="2" t="s">
        <v>26</v>
      </c>
      <c r="H3961" s="3">
        <v>33909</v>
      </c>
      <c r="I3961" s="2">
        <v>1992</v>
      </c>
      <c r="J3961" s="2">
        <v>1996</v>
      </c>
      <c r="K3961" s="3">
        <v>43677</v>
      </c>
      <c r="L3961" s="2">
        <v>0</v>
      </c>
      <c r="M3961" s="2" t="s">
        <v>28</v>
      </c>
      <c r="N3961" s="2">
        <v>48</v>
      </c>
      <c r="O3961" s="2">
        <v>22.11</v>
      </c>
      <c r="P3961" s="2">
        <v>48.85</v>
      </c>
      <c r="Q3961" s="2">
        <v>83.91</v>
      </c>
      <c r="R3961" s="2">
        <v>177.8</v>
      </c>
      <c r="S3961" s="2">
        <v>177.8</v>
      </c>
      <c r="T3961" s="2">
        <v>26.54</v>
      </c>
      <c r="U3961" s="2">
        <v>151</v>
      </c>
      <c r="V3961" s="2" t="s">
        <v>28</v>
      </c>
      <c r="X3961" s="2"/>
      <c r="Y3961" s="2"/>
    </row>
    <row r="3962" spans="1:26" x14ac:dyDescent="0.25">
      <c r="A3962">
        <v>3961</v>
      </c>
      <c r="B3962" t="s">
        <v>3959</v>
      </c>
      <c r="C3962" s="1">
        <v>14038</v>
      </c>
      <c r="D3962" t="s">
        <v>23</v>
      </c>
      <c r="E3962" s="2" t="s">
        <v>1363</v>
      </c>
      <c r="F3962" s="2" t="s">
        <v>34</v>
      </c>
      <c r="G3962" s="2" t="s">
        <v>30</v>
      </c>
      <c r="H3962" s="3">
        <v>22586</v>
      </c>
      <c r="I3962" s="2">
        <v>1961</v>
      </c>
      <c r="J3962" s="2">
        <v>1962</v>
      </c>
      <c r="K3962" s="3">
        <v>38649</v>
      </c>
      <c r="L3962" s="2">
        <v>1</v>
      </c>
      <c r="M3962" s="2" t="s">
        <v>27</v>
      </c>
      <c r="N3962" s="2">
        <v>67</v>
      </c>
      <c r="O3962" s="2">
        <v>23.4</v>
      </c>
      <c r="P3962" s="2">
        <v>67.38</v>
      </c>
      <c r="Q3962" s="2">
        <v>72.569999999999993</v>
      </c>
      <c r="R3962" s="2">
        <v>175.26</v>
      </c>
      <c r="S3962" s="2">
        <v>175.26</v>
      </c>
      <c r="T3962" s="2">
        <v>23.63</v>
      </c>
      <c r="U3962" s="2">
        <v>31</v>
      </c>
      <c r="V3962" s="2" t="s">
        <v>28</v>
      </c>
      <c r="W3962" s="2" t="s">
        <v>4384</v>
      </c>
      <c r="X3962" s="2" t="s">
        <v>4890</v>
      </c>
      <c r="Y3962" s="2" t="s">
        <v>4413</v>
      </c>
      <c r="Z3962" s="2" t="s">
        <v>4896</v>
      </c>
    </row>
    <row r="3963" spans="1:26" x14ac:dyDescent="0.25">
      <c r="A3963">
        <v>3962</v>
      </c>
      <c r="B3963" t="s">
        <v>3960</v>
      </c>
      <c r="C3963" s="1">
        <v>6403</v>
      </c>
      <c r="D3963" t="s">
        <v>23</v>
      </c>
      <c r="E3963" s="2" t="s">
        <v>1363</v>
      </c>
      <c r="F3963" s="2" t="s">
        <v>25</v>
      </c>
      <c r="G3963" s="2" t="s">
        <v>30</v>
      </c>
      <c r="H3963" s="3">
        <v>17107</v>
      </c>
      <c r="I3963" s="2">
        <v>1946</v>
      </c>
      <c r="J3963" s="2">
        <v>1948</v>
      </c>
      <c r="K3963" s="3">
        <v>30479</v>
      </c>
      <c r="L3963" s="2">
        <v>1</v>
      </c>
      <c r="M3963" s="2" t="s">
        <v>27</v>
      </c>
      <c r="N3963" s="2">
        <v>65</v>
      </c>
      <c r="O3963" s="2">
        <v>29.31</v>
      </c>
      <c r="P3963" s="2">
        <v>65.92</v>
      </c>
      <c r="Q3963" s="2">
        <v>71.67</v>
      </c>
      <c r="R3963" s="2">
        <v>175.26</v>
      </c>
      <c r="S3963" s="2">
        <v>175.26</v>
      </c>
      <c r="T3963" s="2">
        <v>23.33</v>
      </c>
      <c r="U3963" s="2">
        <v>65</v>
      </c>
      <c r="V3963" s="2" t="s">
        <v>28</v>
      </c>
      <c r="X3963" s="2" t="s">
        <v>4498</v>
      </c>
      <c r="Y3963" s="2" t="s">
        <v>4401</v>
      </c>
      <c r="Z3963" s="2" t="s">
        <v>4469</v>
      </c>
    </row>
    <row r="3964" spans="1:26" x14ac:dyDescent="0.25">
      <c r="A3964">
        <v>3963</v>
      </c>
      <c r="B3964" t="s">
        <v>3961</v>
      </c>
      <c r="C3964" s="1">
        <v>9086</v>
      </c>
      <c r="D3964" t="s">
        <v>23</v>
      </c>
      <c r="E3964" s="2" t="s">
        <v>1363</v>
      </c>
      <c r="F3964" s="2" t="s">
        <v>34</v>
      </c>
      <c r="G3964" s="2" t="s">
        <v>30</v>
      </c>
      <c r="H3964" s="3">
        <v>17838</v>
      </c>
      <c r="I3964" s="2">
        <v>1948</v>
      </c>
      <c r="J3964" s="2">
        <v>1949</v>
      </c>
      <c r="K3964" s="3">
        <v>32768</v>
      </c>
      <c r="L3964" s="2">
        <v>1</v>
      </c>
      <c r="M3964" s="2" t="s">
        <v>27</v>
      </c>
      <c r="N3964" s="2">
        <v>64</v>
      </c>
      <c r="O3964" s="2">
        <v>23.96</v>
      </c>
      <c r="P3964" s="2">
        <v>64.84</v>
      </c>
      <c r="Q3964" s="2">
        <v>68.040000000000006</v>
      </c>
      <c r="R3964" s="2">
        <v>175.26</v>
      </c>
      <c r="S3964" s="2">
        <v>175.26</v>
      </c>
      <c r="T3964" s="2">
        <v>22.15</v>
      </c>
      <c r="U3964" s="2">
        <v>44</v>
      </c>
      <c r="V3964" s="2" t="s">
        <v>28</v>
      </c>
      <c r="W3964" s="2" t="s">
        <v>4384</v>
      </c>
      <c r="X3964" s="2" t="s">
        <v>4891</v>
      </c>
      <c r="Y3964" s="2" t="s">
        <v>4386</v>
      </c>
      <c r="Z3964" s="2" t="s">
        <v>4896</v>
      </c>
    </row>
    <row r="3965" spans="1:26" x14ac:dyDescent="0.25">
      <c r="A3965">
        <v>3964</v>
      </c>
      <c r="B3965" t="s">
        <v>3962</v>
      </c>
      <c r="C3965" s="1">
        <v>5888</v>
      </c>
      <c r="D3965" t="s">
        <v>23</v>
      </c>
      <c r="E3965" s="2" t="s">
        <v>1363</v>
      </c>
      <c r="F3965" s="2" t="s">
        <v>34</v>
      </c>
      <c r="G3965" s="2" t="s">
        <v>30</v>
      </c>
      <c r="H3965" s="3">
        <v>17107</v>
      </c>
      <c r="I3965" s="2">
        <v>1946</v>
      </c>
      <c r="J3965" s="2">
        <v>1947</v>
      </c>
      <c r="K3965" s="3">
        <v>38198</v>
      </c>
      <c r="L3965" s="2">
        <v>1</v>
      </c>
      <c r="M3965" s="2" t="s">
        <v>27</v>
      </c>
      <c r="N3965" s="2">
        <v>88</v>
      </c>
      <c r="O3965" s="2">
        <v>30.72</v>
      </c>
      <c r="P3965" s="2">
        <v>88.46</v>
      </c>
      <c r="Q3965" s="2">
        <v>77.11</v>
      </c>
      <c r="R3965" s="2">
        <v>175.26</v>
      </c>
      <c r="S3965" s="2">
        <v>175.26</v>
      </c>
      <c r="T3965" s="2">
        <v>25.1</v>
      </c>
      <c r="U3965" s="2">
        <v>57</v>
      </c>
      <c r="V3965" s="2" t="s">
        <v>28</v>
      </c>
      <c r="X3965" s="2" t="s">
        <v>4498</v>
      </c>
      <c r="Y3965" s="2" t="s">
        <v>4401</v>
      </c>
      <c r="Z3965" s="2" t="s">
        <v>4469</v>
      </c>
    </row>
    <row r="3966" spans="1:26" x14ac:dyDescent="0.25">
      <c r="A3966">
        <v>3965</v>
      </c>
      <c r="B3966" t="s">
        <v>3963</v>
      </c>
      <c r="C3966" s="1">
        <v>17662</v>
      </c>
      <c r="D3966" t="s">
        <v>23</v>
      </c>
      <c r="E3966" s="2" t="s">
        <v>1363</v>
      </c>
      <c r="F3966" s="2" t="s">
        <v>34</v>
      </c>
      <c r="G3966" s="2" t="s">
        <v>26</v>
      </c>
      <c r="H3966" s="3">
        <v>25873</v>
      </c>
      <c r="I3966" s="2">
        <v>1970</v>
      </c>
      <c r="J3966" s="2">
        <v>1983</v>
      </c>
      <c r="K3966" s="3">
        <v>43677</v>
      </c>
      <c r="L3966" s="2">
        <v>0</v>
      </c>
      <c r="M3966" s="2" t="s">
        <v>28</v>
      </c>
      <c r="N3966" s="2">
        <v>71</v>
      </c>
      <c r="O3966" s="2">
        <v>22.48</v>
      </c>
      <c r="P3966" s="2">
        <v>71.23</v>
      </c>
      <c r="Q3966" s="2">
        <v>74.84</v>
      </c>
      <c r="R3966" s="2">
        <v>175.26</v>
      </c>
      <c r="S3966" s="2">
        <v>175.26</v>
      </c>
      <c r="T3966" s="2">
        <v>24.37</v>
      </c>
      <c r="U3966" s="2">
        <v>1002</v>
      </c>
      <c r="V3966" s="2" t="s">
        <v>28</v>
      </c>
      <c r="X3966" s="2"/>
      <c r="Y3966" s="2"/>
    </row>
    <row r="3967" spans="1:26" x14ac:dyDescent="0.25">
      <c r="A3967">
        <v>3966</v>
      </c>
      <c r="B3967" t="s">
        <v>3964</v>
      </c>
      <c r="C3967" s="1">
        <v>6781</v>
      </c>
      <c r="D3967" t="s">
        <v>23</v>
      </c>
      <c r="E3967" s="2" t="s">
        <v>1363</v>
      </c>
      <c r="F3967" s="2" t="s">
        <v>34</v>
      </c>
      <c r="G3967" s="2" t="s">
        <v>30</v>
      </c>
      <c r="H3967" s="3">
        <v>17107</v>
      </c>
      <c r="I3967" s="2">
        <v>1946</v>
      </c>
      <c r="J3967" s="2">
        <v>1949</v>
      </c>
      <c r="K3967" s="3">
        <v>40105</v>
      </c>
      <c r="L3967" s="2">
        <v>1</v>
      </c>
      <c r="M3967" s="2" t="s">
        <v>27</v>
      </c>
      <c r="N3967" s="2">
        <v>91</v>
      </c>
      <c r="O3967" s="2">
        <v>28.27</v>
      </c>
      <c r="P3967" s="2">
        <v>91.24</v>
      </c>
      <c r="Q3967" s="2">
        <v>65.77</v>
      </c>
      <c r="R3967" s="2">
        <v>175.26</v>
      </c>
      <c r="S3967" s="2">
        <v>175.26</v>
      </c>
      <c r="T3967" s="2">
        <v>21.41</v>
      </c>
      <c r="U3967" s="2">
        <v>161</v>
      </c>
      <c r="V3967" s="2" t="s">
        <v>28</v>
      </c>
      <c r="W3967" s="2" t="s">
        <v>4399</v>
      </c>
      <c r="X3967" s="2" t="s">
        <v>4892</v>
      </c>
      <c r="Y3967" s="2" t="s">
        <v>4401</v>
      </c>
      <c r="Z3967" s="2" t="s">
        <v>4469</v>
      </c>
    </row>
    <row r="3968" spans="1:26" x14ac:dyDescent="0.25">
      <c r="A3968">
        <v>3967</v>
      </c>
      <c r="B3968" t="s">
        <v>3965</v>
      </c>
      <c r="C3968" s="1">
        <v>10326</v>
      </c>
      <c r="D3968" t="s">
        <v>23</v>
      </c>
      <c r="E3968" s="2" t="s">
        <v>1363</v>
      </c>
      <c r="F3968" s="2" t="s">
        <v>34</v>
      </c>
      <c r="G3968" s="2" t="s">
        <v>30</v>
      </c>
      <c r="H3968" s="3">
        <v>18933</v>
      </c>
      <c r="I3968" s="2">
        <v>1951</v>
      </c>
      <c r="J3968" s="2">
        <v>1953</v>
      </c>
      <c r="K3968" s="3">
        <v>43334</v>
      </c>
      <c r="L3968" s="2">
        <v>1</v>
      </c>
      <c r="M3968" s="2" t="s">
        <v>27</v>
      </c>
      <c r="N3968" s="2">
        <v>90</v>
      </c>
      <c r="O3968" s="2">
        <v>23.56</v>
      </c>
      <c r="P3968" s="2">
        <v>90.37</v>
      </c>
      <c r="Q3968" s="2">
        <v>72.569999999999993</v>
      </c>
      <c r="R3968" s="2">
        <v>175.26</v>
      </c>
      <c r="S3968" s="2">
        <v>175.26</v>
      </c>
      <c r="T3968" s="2">
        <v>23.63</v>
      </c>
      <c r="U3968" s="2">
        <v>119</v>
      </c>
      <c r="V3968" s="2" t="s">
        <v>28</v>
      </c>
      <c r="X3968" s="2" t="s">
        <v>4498</v>
      </c>
      <c r="Y3968" s="2" t="s">
        <v>4401</v>
      </c>
      <c r="Z3968" s="2" t="s">
        <v>4469</v>
      </c>
    </row>
    <row r="3969" spans="1:26" x14ac:dyDescent="0.25">
      <c r="A3969">
        <v>3968</v>
      </c>
      <c r="B3969" t="s">
        <v>3966</v>
      </c>
      <c r="C3969" s="1">
        <v>30833</v>
      </c>
      <c r="D3969" t="s">
        <v>23</v>
      </c>
      <c r="E3969" s="2" t="s">
        <v>1363</v>
      </c>
      <c r="F3969" s="2" t="s">
        <v>34</v>
      </c>
      <c r="G3969" s="2" t="s">
        <v>26</v>
      </c>
      <c r="H3969" s="3">
        <v>38657</v>
      </c>
      <c r="I3969" s="2">
        <v>2005</v>
      </c>
      <c r="J3969" s="2">
        <v>2016</v>
      </c>
      <c r="K3969" s="3">
        <v>43677</v>
      </c>
      <c r="L3969" s="2">
        <v>0</v>
      </c>
      <c r="M3969" s="2" t="s">
        <v>28</v>
      </c>
      <c r="N3969" s="2">
        <v>35</v>
      </c>
      <c r="O3969" s="2">
        <v>21.42</v>
      </c>
      <c r="P3969" s="2">
        <v>35.159999999999997</v>
      </c>
      <c r="Q3969" s="2">
        <v>81.650000000000006</v>
      </c>
      <c r="R3969" s="2">
        <v>175.26</v>
      </c>
      <c r="S3969" s="2">
        <v>175.26</v>
      </c>
      <c r="T3969" s="2">
        <v>26.58</v>
      </c>
      <c r="U3969" s="2">
        <v>614</v>
      </c>
      <c r="V3969" s="2" t="s">
        <v>28</v>
      </c>
      <c r="X3969" s="2"/>
      <c r="Y3969" s="2"/>
    </row>
    <row r="3970" spans="1:26" x14ac:dyDescent="0.25">
      <c r="A3970">
        <v>3969</v>
      </c>
      <c r="B3970" t="s">
        <v>3967</v>
      </c>
      <c r="C3970" s="1">
        <v>7979</v>
      </c>
      <c r="D3970" t="s">
        <v>23</v>
      </c>
      <c r="E3970" s="2" t="s">
        <v>1363</v>
      </c>
      <c r="F3970" s="2" t="s">
        <v>34</v>
      </c>
      <c r="G3970" s="2" t="s">
        <v>30</v>
      </c>
      <c r="H3970" s="3">
        <v>17472</v>
      </c>
      <c r="I3970" s="2">
        <v>1947</v>
      </c>
      <c r="J3970" s="2">
        <v>1948</v>
      </c>
      <c r="K3970" s="3">
        <v>37560</v>
      </c>
      <c r="L3970" s="2">
        <v>1</v>
      </c>
      <c r="M3970" s="2" t="s">
        <v>27</v>
      </c>
      <c r="N3970" s="2">
        <v>80</v>
      </c>
      <c r="O3970" s="2">
        <v>25.99</v>
      </c>
      <c r="P3970" s="2">
        <v>80.989999999999995</v>
      </c>
      <c r="Q3970" s="2">
        <v>70.31</v>
      </c>
      <c r="R3970" s="2">
        <v>175.26</v>
      </c>
      <c r="S3970" s="2">
        <v>175.26</v>
      </c>
      <c r="T3970" s="2">
        <v>22.89</v>
      </c>
      <c r="U3970" s="2">
        <v>11</v>
      </c>
      <c r="V3970" s="2" t="s">
        <v>28</v>
      </c>
      <c r="W3970" s="2" t="s">
        <v>4395</v>
      </c>
      <c r="X3970" s="2" t="s">
        <v>4395</v>
      </c>
      <c r="Y3970" s="2" t="s">
        <v>4421</v>
      </c>
      <c r="Z3970" s="2" t="s">
        <v>4435</v>
      </c>
    </row>
    <row r="3971" spans="1:26" x14ac:dyDescent="0.25">
      <c r="A3971">
        <v>3970</v>
      </c>
      <c r="B3971" t="s">
        <v>3968</v>
      </c>
      <c r="C3971" s="1">
        <v>29499</v>
      </c>
      <c r="D3971" t="s">
        <v>23</v>
      </c>
      <c r="E3971" s="2" t="s">
        <v>1363</v>
      </c>
      <c r="F3971" s="2" t="s">
        <v>25</v>
      </c>
      <c r="H3971" s="3">
        <v>38292</v>
      </c>
      <c r="I3971" s="2">
        <v>2004</v>
      </c>
      <c r="J3971" s="2">
        <v>2005</v>
      </c>
      <c r="K3971" s="3">
        <v>43677</v>
      </c>
      <c r="L3971" s="2">
        <v>0</v>
      </c>
      <c r="M3971" s="2" t="s">
        <v>28</v>
      </c>
      <c r="N3971" s="2">
        <v>38</v>
      </c>
      <c r="O3971" s="2">
        <v>24.07</v>
      </c>
      <c r="P3971" s="2">
        <v>38.82</v>
      </c>
      <c r="Q3971" s="2">
        <v>74.84</v>
      </c>
      <c r="R3971" s="2">
        <v>175.26</v>
      </c>
      <c r="S3971" s="2">
        <v>175.26</v>
      </c>
      <c r="T3971" s="2">
        <v>24.37</v>
      </c>
      <c r="U3971" s="2">
        <v>4</v>
      </c>
      <c r="V3971" s="2" t="s">
        <v>28</v>
      </c>
      <c r="X3971" s="2"/>
      <c r="Y3971" s="2"/>
    </row>
    <row r="3972" spans="1:26" x14ac:dyDescent="0.25">
      <c r="A3972">
        <v>3971</v>
      </c>
      <c r="B3972" t="s">
        <v>3969</v>
      </c>
      <c r="C3972" s="1">
        <v>32546</v>
      </c>
      <c r="D3972" t="s">
        <v>85</v>
      </c>
      <c r="E3972" s="2" t="s">
        <v>1363</v>
      </c>
      <c r="F3972" s="2" t="s">
        <v>34</v>
      </c>
      <c r="G3972" s="2" t="s">
        <v>26</v>
      </c>
      <c r="H3972" s="3">
        <v>40848</v>
      </c>
      <c r="I3972" s="2">
        <v>2011</v>
      </c>
      <c r="J3972" s="2">
        <v>2020</v>
      </c>
      <c r="K3972" s="3">
        <v>43677</v>
      </c>
      <c r="L3972" s="2">
        <v>0</v>
      </c>
      <c r="M3972" s="2" t="s">
        <v>28</v>
      </c>
      <c r="N3972" s="2">
        <v>30</v>
      </c>
      <c r="O3972" s="2">
        <v>22.73</v>
      </c>
      <c r="P3972" s="2">
        <v>30.48</v>
      </c>
      <c r="Q3972" s="2">
        <v>83.91</v>
      </c>
      <c r="R3972" s="2">
        <v>175.26</v>
      </c>
      <c r="S3972" s="2">
        <v>175.26</v>
      </c>
      <c r="T3972" s="2">
        <v>27.32</v>
      </c>
      <c r="U3972" s="2">
        <v>272</v>
      </c>
      <c r="V3972" s="2" t="s">
        <v>27</v>
      </c>
      <c r="X3972" s="2"/>
      <c r="Y3972" s="2"/>
    </row>
    <row r="3973" spans="1:26" x14ac:dyDescent="0.25">
      <c r="A3973">
        <v>3972</v>
      </c>
      <c r="B3973" t="s">
        <v>3970</v>
      </c>
      <c r="C3973" s="1">
        <v>9843</v>
      </c>
      <c r="D3973" t="s">
        <v>23</v>
      </c>
      <c r="E3973" s="2" t="s">
        <v>1363</v>
      </c>
      <c r="F3973" s="2" t="s">
        <v>34</v>
      </c>
      <c r="G3973" s="2" t="s">
        <v>30</v>
      </c>
      <c r="H3973" s="3">
        <v>18203</v>
      </c>
      <c r="I3973" s="2">
        <v>1949</v>
      </c>
      <c r="J3973" s="2">
        <v>1950</v>
      </c>
      <c r="K3973" s="3">
        <v>42466</v>
      </c>
      <c r="L3973" s="2">
        <v>1</v>
      </c>
      <c r="M3973" s="2" t="s">
        <v>27</v>
      </c>
      <c r="N3973" s="2">
        <v>89</v>
      </c>
      <c r="O3973" s="2">
        <v>22.89</v>
      </c>
      <c r="P3973" s="2">
        <v>89.32</v>
      </c>
      <c r="Q3973" s="2">
        <v>70.31</v>
      </c>
      <c r="R3973" s="2">
        <v>175.26</v>
      </c>
      <c r="S3973" s="2">
        <v>175.26</v>
      </c>
      <c r="T3973" s="2">
        <v>22.89</v>
      </c>
      <c r="U3973" s="2">
        <v>56</v>
      </c>
      <c r="V3973" s="2" t="s">
        <v>28</v>
      </c>
      <c r="W3973" s="2" t="s">
        <v>4399</v>
      </c>
      <c r="X3973" s="2" t="s">
        <v>4498</v>
      </c>
      <c r="Y3973" s="2" t="s">
        <v>4401</v>
      </c>
      <c r="Z3973" s="2" t="s">
        <v>4469</v>
      </c>
    </row>
    <row r="3974" spans="1:26" x14ac:dyDescent="0.25">
      <c r="A3974">
        <v>3973</v>
      </c>
      <c r="B3974" t="s">
        <v>3971</v>
      </c>
      <c r="C3974" s="1">
        <v>17843</v>
      </c>
      <c r="D3974" t="s">
        <v>23</v>
      </c>
      <c r="E3974" s="2" t="s">
        <v>1363</v>
      </c>
      <c r="F3974" s="2" t="s">
        <v>34</v>
      </c>
      <c r="G3974" s="2" t="s">
        <v>26</v>
      </c>
      <c r="H3974" s="3">
        <v>28430</v>
      </c>
      <c r="I3974" s="2">
        <v>1977</v>
      </c>
      <c r="J3974" s="2">
        <v>1985</v>
      </c>
      <c r="K3974" s="3">
        <v>43677</v>
      </c>
      <c r="L3974" s="2">
        <v>0</v>
      </c>
      <c r="M3974" s="2" t="s">
        <v>28</v>
      </c>
      <c r="N3974" s="2">
        <v>70</v>
      </c>
      <c r="O3974" s="2">
        <v>28.99</v>
      </c>
      <c r="P3974" s="2">
        <v>70.73</v>
      </c>
      <c r="Q3974" s="2">
        <v>74.84</v>
      </c>
      <c r="R3974" s="2">
        <v>172.72</v>
      </c>
      <c r="S3974" s="2">
        <v>172.72</v>
      </c>
      <c r="T3974" s="2">
        <v>25.09</v>
      </c>
      <c r="U3974" s="2">
        <v>418</v>
      </c>
      <c r="V3974" s="2" t="s">
        <v>28</v>
      </c>
      <c r="X3974" s="2"/>
      <c r="Y3974" s="2"/>
    </row>
    <row r="3975" spans="1:26" x14ac:dyDescent="0.25">
      <c r="A3975">
        <v>3974</v>
      </c>
      <c r="B3975" t="s">
        <v>3972</v>
      </c>
      <c r="C3975" s="1">
        <v>7451</v>
      </c>
      <c r="D3975" t="s">
        <v>23</v>
      </c>
      <c r="E3975" s="2" t="s">
        <v>1363</v>
      </c>
      <c r="F3975" s="2" t="s">
        <v>34</v>
      </c>
      <c r="G3975" s="2" t="s">
        <v>30</v>
      </c>
      <c r="H3975" s="3">
        <v>17107</v>
      </c>
      <c r="I3975" s="2">
        <v>1946</v>
      </c>
      <c r="J3975" s="2">
        <v>1948</v>
      </c>
      <c r="K3975" s="3">
        <v>36365</v>
      </c>
      <c r="L3975" s="2">
        <v>1</v>
      </c>
      <c r="M3975" s="2" t="s">
        <v>27</v>
      </c>
      <c r="N3975" s="2">
        <v>79</v>
      </c>
      <c r="O3975" s="2">
        <v>26.44</v>
      </c>
      <c r="P3975" s="2">
        <v>79.16</v>
      </c>
      <c r="Q3975" s="2">
        <v>72.569999999999993</v>
      </c>
      <c r="R3975" s="2">
        <v>172.72</v>
      </c>
      <c r="S3975" s="2">
        <v>172.72</v>
      </c>
      <c r="T3975" s="2">
        <v>24.33</v>
      </c>
      <c r="U3975" s="2">
        <v>92</v>
      </c>
      <c r="V3975" s="2" t="s">
        <v>28</v>
      </c>
      <c r="W3975" s="2" t="s">
        <v>4893</v>
      </c>
      <c r="X3975" s="2" t="s">
        <v>4520</v>
      </c>
      <c r="Y3975" s="2" t="s">
        <v>4401</v>
      </c>
      <c r="Z3975" t="s">
        <v>4897</v>
      </c>
    </row>
    <row r="3976" spans="1:26" x14ac:dyDescent="0.25">
      <c r="A3976">
        <v>3975</v>
      </c>
      <c r="B3976" t="s">
        <v>3973</v>
      </c>
      <c r="C3976" s="1">
        <v>15417</v>
      </c>
      <c r="D3976" t="s">
        <v>23</v>
      </c>
      <c r="E3976" s="2" t="s">
        <v>1363</v>
      </c>
      <c r="F3976" s="2" t="s">
        <v>34</v>
      </c>
      <c r="G3976" s="2" t="s">
        <v>26</v>
      </c>
      <c r="H3976" s="3">
        <v>24047</v>
      </c>
      <c r="I3976" s="2">
        <v>1965</v>
      </c>
      <c r="J3976" s="2">
        <v>1966</v>
      </c>
      <c r="K3976" s="3">
        <v>43677</v>
      </c>
      <c r="L3976" s="2">
        <v>0</v>
      </c>
      <c r="M3976" s="2" t="s">
        <v>28</v>
      </c>
      <c r="N3976" s="2">
        <v>77</v>
      </c>
      <c r="O3976" s="2">
        <v>23.63</v>
      </c>
      <c r="P3976" s="2">
        <v>77.37</v>
      </c>
      <c r="Q3976" s="2">
        <v>77.11</v>
      </c>
      <c r="R3976" s="2">
        <v>172.72</v>
      </c>
      <c r="S3976" s="2">
        <v>172.72</v>
      </c>
      <c r="T3976" s="2">
        <v>25.85</v>
      </c>
      <c r="U3976" s="2">
        <v>8</v>
      </c>
      <c r="V3976" s="2" t="s">
        <v>28</v>
      </c>
      <c r="X3976" s="2"/>
      <c r="Y3976" s="2"/>
    </row>
    <row r="3977" spans="1:26" x14ac:dyDescent="0.25">
      <c r="A3977">
        <v>3976</v>
      </c>
      <c r="B3977" t="s">
        <v>3974</v>
      </c>
      <c r="C3977" s="1">
        <v>24348</v>
      </c>
      <c r="D3977" t="s">
        <v>23</v>
      </c>
      <c r="E3977" s="2" t="s">
        <v>1363</v>
      </c>
      <c r="F3977" s="2" t="s">
        <v>34</v>
      </c>
      <c r="G3977" s="2" t="s">
        <v>26</v>
      </c>
      <c r="H3977" s="3">
        <v>32813</v>
      </c>
      <c r="I3977" s="2">
        <v>1989</v>
      </c>
      <c r="J3977" s="2">
        <v>1996</v>
      </c>
      <c r="K3977" s="3">
        <v>43677</v>
      </c>
      <c r="L3977" s="2">
        <v>0</v>
      </c>
      <c r="M3977" s="2" t="s">
        <v>28</v>
      </c>
      <c r="N3977" s="2">
        <v>52</v>
      </c>
      <c r="O3977" s="2">
        <v>23.18</v>
      </c>
      <c r="P3977" s="2">
        <v>52.92</v>
      </c>
      <c r="Q3977" s="2">
        <v>63.5</v>
      </c>
      <c r="R3977" s="2">
        <v>170.18</v>
      </c>
      <c r="S3977" s="2">
        <v>170.18</v>
      </c>
      <c r="T3977" s="2">
        <v>21.93</v>
      </c>
      <c r="U3977" s="2">
        <v>274</v>
      </c>
      <c r="V3977" s="2" t="s">
        <v>28</v>
      </c>
      <c r="X3977" s="2"/>
      <c r="Y3977" s="2"/>
    </row>
    <row r="3978" spans="1:26" x14ac:dyDescent="0.25">
      <c r="A3978">
        <v>3977</v>
      </c>
      <c r="B3978" t="s">
        <v>3975</v>
      </c>
      <c r="C3978" s="1">
        <v>25144</v>
      </c>
      <c r="D3978" t="s">
        <v>23</v>
      </c>
      <c r="E3978" s="2" t="s">
        <v>1363</v>
      </c>
      <c r="F3978" s="2" t="s">
        <v>34</v>
      </c>
      <c r="G3978" s="2" t="s">
        <v>26</v>
      </c>
      <c r="H3978" s="3">
        <v>33909</v>
      </c>
      <c r="I3978" s="2">
        <v>1992</v>
      </c>
      <c r="J3978" s="2">
        <v>1995</v>
      </c>
      <c r="K3978" s="3">
        <v>43677</v>
      </c>
      <c r="L3978" s="2">
        <v>0</v>
      </c>
      <c r="M3978" s="2" t="s">
        <v>28</v>
      </c>
      <c r="N3978" s="2">
        <v>50</v>
      </c>
      <c r="O3978" s="2">
        <v>24</v>
      </c>
      <c r="P3978" s="2">
        <v>50.74</v>
      </c>
      <c r="Q3978" s="2">
        <v>72.569999999999993</v>
      </c>
      <c r="R3978" s="2">
        <v>170.18</v>
      </c>
      <c r="S3978" s="2">
        <v>170.18</v>
      </c>
      <c r="T3978" s="2">
        <v>25.06</v>
      </c>
      <c r="U3978" s="2">
        <v>164</v>
      </c>
      <c r="V3978" s="2" t="s">
        <v>28</v>
      </c>
      <c r="X3978" s="2"/>
      <c r="Y3978" s="2"/>
    </row>
    <row r="3979" spans="1:26" x14ac:dyDescent="0.25">
      <c r="A3979">
        <v>3978</v>
      </c>
      <c r="B3979" t="s">
        <v>3976</v>
      </c>
      <c r="C3979" s="1">
        <v>7965</v>
      </c>
      <c r="D3979" t="s">
        <v>23</v>
      </c>
      <c r="E3979" s="2" t="s">
        <v>1363</v>
      </c>
      <c r="F3979" s="2" t="s">
        <v>34</v>
      </c>
      <c r="G3979" s="2" t="s">
        <v>30</v>
      </c>
      <c r="H3979" s="3">
        <v>17472</v>
      </c>
      <c r="I3979" s="2">
        <v>1947</v>
      </c>
      <c r="J3979" s="2">
        <v>1948</v>
      </c>
      <c r="K3979" s="3">
        <v>41832</v>
      </c>
      <c r="L3979" s="2">
        <v>1</v>
      </c>
      <c r="M3979" s="2" t="s">
        <v>27</v>
      </c>
      <c r="N3979" s="2">
        <v>92</v>
      </c>
      <c r="O3979" s="2">
        <v>26.03</v>
      </c>
      <c r="P3979" s="2">
        <v>92.72</v>
      </c>
      <c r="Q3979" s="2">
        <v>68.040000000000006</v>
      </c>
      <c r="R3979" s="2">
        <v>170.18</v>
      </c>
      <c r="S3979" s="2">
        <v>170.18</v>
      </c>
      <c r="T3979" s="2">
        <v>23.49</v>
      </c>
      <c r="U3979" s="2">
        <v>11</v>
      </c>
      <c r="V3979" s="2" t="s">
        <v>28</v>
      </c>
      <c r="W3979" s="2" t="s">
        <v>4395</v>
      </c>
      <c r="X3979" s="2" t="s">
        <v>4395</v>
      </c>
      <c r="Y3979" s="2" t="s">
        <v>4421</v>
      </c>
      <c r="Z3979" s="2" t="s">
        <v>4435</v>
      </c>
    </row>
    <row r="3980" spans="1:26" x14ac:dyDescent="0.25">
      <c r="A3980">
        <v>3979</v>
      </c>
      <c r="B3980" t="s">
        <v>3977</v>
      </c>
      <c r="C3980" s="1">
        <v>8756</v>
      </c>
      <c r="D3980" t="s">
        <v>23</v>
      </c>
      <c r="E3980" s="2" t="s">
        <v>1363</v>
      </c>
      <c r="F3980" s="2" t="s">
        <v>34</v>
      </c>
      <c r="H3980" s="3">
        <v>17472</v>
      </c>
      <c r="I3980" s="2">
        <v>1947</v>
      </c>
      <c r="J3980" s="2">
        <v>1948</v>
      </c>
      <c r="K3980" s="3">
        <v>43677</v>
      </c>
      <c r="L3980" s="2">
        <v>0</v>
      </c>
      <c r="M3980" s="2" t="s">
        <v>28</v>
      </c>
      <c r="N3980" s="2">
        <v>95</v>
      </c>
      <c r="O3980" s="2">
        <v>23.86</v>
      </c>
      <c r="P3980" s="2">
        <v>95.61</v>
      </c>
      <c r="Q3980" s="2">
        <v>68.040000000000006</v>
      </c>
      <c r="R3980" s="2">
        <v>170.18</v>
      </c>
      <c r="S3980" s="2">
        <v>170.18</v>
      </c>
      <c r="T3980" s="2">
        <v>23.49</v>
      </c>
      <c r="U3980" s="2">
        <v>3</v>
      </c>
      <c r="V3980" s="2" t="s">
        <v>28</v>
      </c>
      <c r="X3980" s="2"/>
      <c r="Y3980" s="2"/>
    </row>
    <row r="3981" spans="1:26" x14ac:dyDescent="0.25">
      <c r="A3981">
        <v>3980</v>
      </c>
      <c r="B3981" t="s">
        <v>3978</v>
      </c>
      <c r="C3981" s="1">
        <v>19629</v>
      </c>
      <c r="D3981" t="s">
        <v>23</v>
      </c>
      <c r="E3981" s="2" t="s">
        <v>1363</v>
      </c>
      <c r="F3981" s="2" t="s">
        <v>34</v>
      </c>
      <c r="G3981" s="2" t="s">
        <v>30</v>
      </c>
      <c r="H3981" s="3">
        <v>28065</v>
      </c>
      <c r="I3981" s="2">
        <v>1976</v>
      </c>
      <c r="J3981" s="2">
        <v>1977</v>
      </c>
      <c r="K3981" s="3">
        <v>43677</v>
      </c>
      <c r="L3981" s="2">
        <v>0</v>
      </c>
      <c r="M3981" s="2" t="s">
        <v>28</v>
      </c>
      <c r="N3981" s="2">
        <v>65</v>
      </c>
      <c r="O3981" s="2">
        <v>23.1</v>
      </c>
      <c r="P3981" s="2">
        <v>65.84</v>
      </c>
      <c r="Q3981" s="2">
        <v>68.040000000000006</v>
      </c>
      <c r="R3981" s="2">
        <v>170.18</v>
      </c>
      <c r="S3981" s="2">
        <v>170.18</v>
      </c>
      <c r="T3981" s="2">
        <v>23.49</v>
      </c>
      <c r="U3981" s="2">
        <v>51</v>
      </c>
      <c r="V3981" s="2" t="s">
        <v>28</v>
      </c>
      <c r="X3981" s="2"/>
      <c r="Y3981" s="2"/>
    </row>
    <row r="3982" spans="1:26" x14ac:dyDescent="0.25">
      <c r="A3982">
        <v>3981</v>
      </c>
      <c r="B3982" t="s">
        <v>3979</v>
      </c>
      <c r="C3982" s="1">
        <v>7883</v>
      </c>
      <c r="D3982" t="s">
        <v>23</v>
      </c>
      <c r="E3982" s="2" t="s">
        <v>1363</v>
      </c>
      <c r="F3982" s="2" t="s">
        <v>34</v>
      </c>
      <c r="G3982" s="2" t="s">
        <v>30</v>
      </c>
      <c r="H3982" s="3">
        <v>17107</v>
      </c>
      <c r="I3982" s="2">
        <v>1946</v>
      </c>
      <c r="J3982" s="2">
        <v>1947</v>
      </c>
      <c r="K3982" s="3">
        <v>25187</v>
      </c>
      <c r="L3982" s="2">
        <v>1</v>
      </c>
      <c r="M3982" s="2" t="s">
        <v>27</v>
      </c>
      <c r="N3982" s="2">
        <v>47</v>
      </c>
      <c r="O3982" s="2">
        <v>25.25</v>
      </c>
      <c r="P3982" s="2">
        <v>47.38</v>
      </c>
      <c r="Q3982" s="2">
        <v>74.84</v>
      </c>
      <c r="R3982" s="2">
        <v>167.64</v>
      </c>
      <c r="S3982" s="2">
        <v>167.64</v>
      </c>
      <c r="T3982" s="2">
        <v>26.63</v>
      </c>
      <c r="U3982" s="2">
        <v>13</v>
      </c>
      <c r="V3982" s="2" t="s">
        <v>28</v>
      </c>
      <c r="W3982" s="2" t="s">
        <v>4395</v>
      </c>
      <c r="X3982" s="2" t="s">
        <v>4894</v>
      </c>
      <c r="Y3982" s="2" t="s">
        <v>4398</v>
      </c>
      <c r="Z3982" s="2" t="s">
        <v>4435</v>
      </c>
    </row>
    <row r="3983" spans="1:26" x14ac:dyDescent="0.25">
      <c r="A3983">
        <v>3982</v>
      </c>
      <c r="B3983" t="s">
        <v>3980</v>
      </c>
      <c r="C3983" s="1">
        <v>23205</v>
      </c>
      <c r="D3983" t="s">
        <v>23</v>
      </c>
      <c r="E3983" s="2" t="s">
        <v>1363</v>
      </c>
      <c r="F3983" s="2" t="s">
        <v>34</v>
      </c>
      <c r="G3983" s="2" t="s">
        <v>26</v>
      </c>
      <c r="H3983" s="3">
        <v>31352</v>
      </c>
      <c r="I3983" s="2">
        <v>1985</v>
      </c>
      <c r="J3983" s="2">
        <v>1998</v>
      </c>
      <c r="K3983" s="3">
        <v>43677</v>
      </c>
      <c r="L3983" s="2">
        <v>0</v>
      </c>
      <c r="M3983" s="2" t="s">
        <v>28</v>
      </c>
      <c r="N3983" s="2">
        <v>56</v>
      </c>
      <c r="O3983" s="2">
        <v>22.31</v>
      </c>
      <c r="P3983" s="2">
        <v>56.05</v>
      </c>
      <c r="Q3983" s="2">
        <v>60.33</v>
      </c>
      <c r="R3983" s="2">
        <v>167.64</v>
      </c>
      <c r="S3983" s="2">
        <v>167.64</v>
      </c>
      <c r="T3983" s="2">
        <v>21.47</v>
      </c>
      <c r="U3983" s="2">
        <v>814</v>
      </c>
      <c r="V3983" s="2" t="s">
        <v>28</v>
      </c>
      <c r="X3983" s="2"/>
      <c r="Y3983" s="2"/>
    </row>
    <row r="3984" spans="1:26" x14ac:dyDescent="0.25">
      <c r="A3984">
        <v>3983</v>
      </c>
      <c r="B3984" t="s">
        <v>3981</v>
      </c>
      <c r="C3984" s="1">
        <v>27913</v>
      </c>
      <c r="D3984" t="s">
        <v>23</v>
      </c>
      <c r="E3984" s="2" t="s">
        <v>1363</v>
      </c>
      <c r="F3984" s="2" t="s">
        <v>34</v>
      </c>
      <c r="G3984" s="2" t="s">
        <v>26</v>
      </c>
      <c r="H3984" s="3">
        <v>36100</v>
      </c>
      <c r="I3984" s="2">
        <v>1998</v>
      </c>
      <c r="J3984" s="2">
        <v>2012</v>
      </c>
      <c r="K3984" s="3">
        <v>43677</v>
      </c>
      <c r="L3984" s="2">
        <v>0</v>
      </c>
      <c r="M3984" s="2" t="s">
        <v>28</v>
      </c>
      <c r="N3984" s="2">
        <v>43</v>
      </c>
      <c r="O3984" s="2">
        <v>22.41</v>
      </c>
      <c r="P3984" s="2">
        <v>43.16</v>
      </c>
      <c r="Q3984" s="2">
        <v>61.23</v>
      </c>
      <c r="R3984" s="2">
        <v>165.1</v>
      </c>
      <c r="S3984" s="2">
        <v>165.1</v>
      </c>
      <c r="T3984" s="2">
        <v>22.46</v>
      </c>
      <c r="U3984" s="2">
        <v>652</v>
      </c>
      <c r="V3984" s="2" t="s">
        <v>28</v>
      </c>
      <c r="X3984" s="2"/>
      <c r="Y3984" s="2"/>
    </row>
    <row r="3985" spans="1:25" x14ac:dyDescent="0.25">
      <c r="A3985">
        <v>3984</v>
      </c>
      <c r="B3985" t="s">
        <v>3982</v>
      </c>
      <c r="C3985" s="1">
        <v>23751</v>
      </c>
      <c r="D3985" t="s">
        <v>23</v>
      </c>
      <c r="E3985" s="2" t="s">
        <v>1363</v>
      </c>
      <c r="F3985" s="2" t="s">
        <v>34</v>
      </c>
      <c r="G3985" s="2" t="s">
        <v>26</v>
      </c>
      <c r="H3985" s="3">
        <v>32082</v>
      </c>
      <c r="I3985" s="2">
        <v>1987</v>
      </c>
      <c r="J3985" s="2">
        <v>2001</v>
      </c>
      <c r="K3985" s="3">
        <v>43677</v>
      </c>
      <c r="L3985" s="2">
        <v>0</v>
      </c>
      <c r="M3985" s="2" t="s">
        <v>28</v>
      </c>
      <c r="N3985" s="2">
        <v>54</v>
      </c>
      <c r="O3985" s="2">
        <v>22.81</v>
      </c>
      <c r="P3985" s="2">
        <v>54.55</v>
      </c>
      <c r="Q3985" s="2">
        <v>61.69</v>
      </c>
      <c r="R3985" s="2">
        <v>160.02000000000001</v>
      </c>
      <c r="S3985" s="2">
        <v>160.02000000000001</v>
      </c>
      <c r="T3985" s="2">
        <v>24.09</v>
      </c>
      <c r="U3985" s="2">
        <v>889</v>
      </c>
      <c r="V3985" s="2" t="s">
        <v>28</v>
      </c>
      <c r="X3985" s="2"/>
      <c r="Y3985" s="2"/>
    </row>
    <row r="3986" spans="1:25" x14ac:dyDescent="0.25">
      <c r="A3986">
        <v>3985</v>
      </c>
      <c r="B3986" t="s">
        <v>3983</v>
      </c>
      <c r="C3986" s="1">
        <v>19126</v>
      </c>
      <c r="D3986" t="s">
        <v>23</v>
      </c>
      <c r="E3986" s="2" t="s">
        <v>20</v>
      </c>
      <c r="F3986" s="2" t="s">
        <v>34</v>
      </c>
      <c r="G3986" s="2" t="s">
        <v>30</v>
      </c>
      <c r="H3986" s="3">
        <v>28065</v>
      </c>
      <c r="I3986" s="2">
        <v>1976</v>
      </c>
      <c r="J3986" s="2">
        <v>1978</v>
      </c>
      <c r="K3986" s="3">
        <v>43677</v>
      </c>
      <c r="L3986" s="2">
        <v>0</v>
      </c>
      <c r="M3986" s="2" t="s">
        <v>28</v>
      </c>
      <c r="N3986" s="2">
        <v>67</v>
      </c>
      <c r="O3986" s="2">
        <v>24.47</v>
      </c>
      <c r="P3986" s="2">
        <v>67.22</v>
      </c>
      <c r="Q3986" s="2">
        <v>83.91</v>
      </c>
      <c r="R3986" s="2">
        <v>188</v>
      </c>
      <c r="S3986" s="2">
        <v>188</v>
      </c>
      <c r="T3986" s="2">
        <v>23.740946129470345</v>
      </c>
      <c r="U3986" s="2">
        <v>33</v>
      </c>
      <c r="V3986" s="2" t="s">
        <v>28</v>
      </c>
      <c r="X3986" s="2"/>
      <c r="Y3986" s="2"/>
    </row>
    <row r="3987" spans="1:25" x14ac:dyDescent="0.25">
      <c r="A3987">
        <v>3986</v>
      </c>
      <c r="B3987" t="s">
        <v>3984</v>
      </c>
      <c r="C3987" s="1">
        <v>33137</v>
      </c>
      <c r="D3987" t="s">
        <v>23</v>
      </c>
      <c r="E3987" s="2" t="s">
        <v>169</v>
      </c>
      <c r="F3987" s="2" t="s">
        <v>34</v>
      </c>
      <c r="G3987" s="2" t="s">
        <v>30</v>
      </c>
      <c r="H3987" s="3">
        <v>42093</v>
      </c>
      <c r="I3987" s="2">
        <v>2014</v>
      </c>
      <c r="J3987" s="2">
        <v>2015</v>
      </c>
      <c r="K3987" s="3">
        <v>43677</v>
      </c>
      <c r="L3987" s="2">
        <v>0</v>
      </c>
      <c r="M3987" s="2" t="s">
        <v>28</v>
      </c>
      <c r="N3987" s="2">
        <v>28</v>
      </c>
      <c r="O3987" s="2">
        <v>24.52</v>
      </c>
      <c r="P3987" s="2">
        <v>28.86</v>
      </c>
      <c r="Q3987" s="2">
        <v>104</v>
      </c>
      <c r="R3987" s="2">
        <v>208</v>
      </c>
      <c r="S3987" s="2">
        <v>208</v>
      </c>
      <c r="T3987" s="2">
        <v>24.038461538461537</v>
      </c>
      <c r="U3987" s="2">
        <v>2</v>
      </c>
      <c r="V3987" s="2" t="s">
        <v>28</v>
      </c>
      <c r="X3987" s="2"/>
      <c r="Y3987" s="2"/>
    </row>
    <row r="3988" spans="1:25" x14ac:dyDescent="0.25">
      <c r="A3988">
        <v>3987</v>
      </c>
      <c r="B3988" t="s">
        <v>3985</v>
      </c>
      <c r="C3988" s="1">
        <v>31929</v>
      </c>
      <c r="D3988" t="s">
        <v>23</v>
      </c>
      <c r="E3988" s="2" t="s">
        <v>1363</v>
      </c>
      <c r="F3988" s="2" t="s">
        <v>34</v>
      </c>
      <c r="G3988" s="2" t="s">
        <v>26</v>
      </c>
      <c r="H3988" s="3">
        <v>42096</v>
      </c>
      <c r="I3988" s="2">
        <v>2014</v>
      </c>
      <c r="J3988" s="2">
        <v>2015</v>
      </c>
      <c r="K3988" s="3">
        <v>43677</v>
      </c>
      <c r="L3988" s="2">
        <v>0</v>
      </c>
      <c r="M3988" s="2" t="s">
        <v>28</v>
      </c>
      <c r="N3988" s="2">
        <v>32</v>
      </c>
      <c r="O3988" s="2">
        <v>27.84</v>
      </c>
      <c r="P3988" s="2">
        <v>32.159999999999997</v>
      </c>
      <c r="Q3988" s="2">
        <v>90</v>
      </c>
      <c r="R3988" s="2">
        <v>190</v>
      </c>
      <c r="S3988" s="2">
        <v>190</v>
      </c>
      <c r="T3988" s="2">
        <v>24.930747922437671</v>
      </c>
      <c r="U3988" s="2">
        <v>6</v>
      </c>
      <c r="V3988" s="2" t="s">
        <v>28</v>
      </c>
      <c r="X3988" s="2"/>
      <c r="Y3988" s="2"/>
    </row>
    <row r="3989" spans="1:25" x14ac:dyDescent="0.25">
      <c r="A3989">
        <v>3989</v>
      </c>
      <c r="B3989" t="s">
        <v>3986</v>
      </c>
      <c r="C3989" s="1">
        <v>33940</v>
      </c>
      <c r="D3989" t="s">
        <v>23</v>
      </c>
      <c r="E3989" s="2" t="s">
        <v>24</v>
      </c>
      <c r="F3989" s="2" t="s">
        <v>25</v>
      </c>
      <c r="G3989" s="2" t="s">
        <v>30</v>
      </c>
      <c r="H3989" s="3">
        <v>42101</v>
      </c>
      <c r="I3989" s="2">
        <v>2014</v>
      </c>
      <c r="J3989" s="2">
        <v>2015</v>
      </c>
      <c r="K3989" s="3">
        <v>43677</v>
      </c>
      <c r="L3989" s="2">
        <v>0</v>
      </c>
      <c r="M3989" s="2" t="s">
        <v>28</v>
      </c>
      <c r="N3989" s="2">
        <v>26</v>
      </c>
      <c r="O3989" s="2">
        <v>22.34</v>
      </c>
      <c r="P3989" s="2">
        <v>26.66</v>
      </c>
      <c r="Q3989" s="2">
        <v>163</v>
      </c>
      <c r="R3989" s="2">
        <v>226</v>
      </c>
      <c r="S3989" s="2">
        <v>226</v>
      </c>
      <c r="T3989" s="2">
        <v>31.913227347482174</v>
      </c>
      <c r="U3989" s="2">
        <v>3</v>
      </c>
      <c r="V3989" s="2" t="s">
        <v>28</v>
      </c>
      <c r="X3989" s="2"/>
      <c r="Y3989" s="2"/>
    </row>
    <row r="3990" spans="1:25" x14ac:dyDescent="0.25">
      <c r="A3990">
        <v>3990</v>
      </c>
      <c r="B3990" t="s">
        <v>3987</v>
      </c>
      <c r="C3990" s="1">
        <v>32370</v>
      </c>
      <c r="D3990" t="s">
        <v>85</v>
      </c>
      <c r="E3990" s="2" t="s">
        <v>24</v>
      </c>
      <c r="F3990" s="2" t="s">
        <v>25</v>
      </c>
      <c r="G3990" s="2" t="s">
        <v>30</v>
      </c>
      <c r="H3990" s="3">
        <v>42307</v>
      </c>
      <c r="I3990" s="2">
        <v>2015</v>
      </c>
      <c r="J3990" s="2">
        <v>2020</v>
      </c>
      <c r="K3990" s="3">
        <v>43677</v>
      </c>
      <c r="L3990" s="2">
        <v>0</v>
      </c>
      <c r="M3990" s="2" t="s">
        <v>28</v>
      </c>
      <c r="N3990" s="2">
        <v>30</v>
      </c>
      <c r="O3990" s="2">
        <v>27.21</v>
      </c>
      <c r="P3990" s="2">
        <v>30.96</v>
      </c>
      <c r="Q3990" s="2">
        <v>131</v>
      </c>
      <c r="R3990" s="2">
        <v>223.52</v>
      </c>
      <c r="S3990" s="2">
        <v>223.52</v>
      </c>
      <c r="T3990" s="2">
        <v>26.220352027480907</v>
      </c>
      <c r="U3990" s="2">
        <f>54+35+39+58</f>
        <v>186</v>
      </c>
      <c r="V3990" s="2" t="s">
        <v>28</v>
      </c>
      <c r="X3990" s="2"/>
      <c r="Y3990" s="2"/>
    </row>
    <row r="3991" spans="1:25" x14ac:dyDescent="0.25">
      <c r="A3991">
        <v>3991</v>
      </c>
      <c r="B3991" t="s">
        <v>3988</v>
      </c>
      <c r="C3991" s="1">
        <v>32357</v>
      </c>
      <c r="D3991" t="s">
        <v>85</v>
      </c>
      <c r="E3991" s="2" t="s">
        <v>121</v>
      </c>
      <c r="F3991" s="2" t="s">
        <v>25</v>
      </c>
      <c r="G3991" s="2" t="s">
        <v>30</v>
      </c>
      <c r="H3991" s="3">
        <v>42305</v>
      </c>
      <c r="I3991" s="2">
        <v>2015</v>
      </c>
      <c r="J3991" s="2">
        <v>2020</v>
      </c>
      <c r="K3991" s="3">
        <v>43677</v>
      </c>
      <c r="L3991" s="2">
        <v>0</v>
      </c>
      <c r="M3991" s="2" t="s">
        <v>28</v>
      </c>
      <c r="N3991" s="2">
        <v>30</v>
      </c>
      <c r="O3991" s="2">
        <v>27.24</v>
      </c>
      <c r="P3991" s="2">
        <v>30.99</v>
      </c>
      <c r="Q3991" s="2">
        <v>108</v>
      </c>
      <c r="R3991" s="2">
        <v>220.98</v>
      </c>
      <c r="S3991" s="2">
        <v>220.98</v>
      </c>
      <c r="T3991" s="2">
        <v>22.116572176069443</v>
      </c>
      <c r="U3991" s="2">
        <f>72+66+48</f>
        <v>186</v>
      </c>
      <c r="V3991" s="2" t="s">
        <v>28</v>
      </c>
      <c r="X3991" s="2"/>
      <c r="Y3991" s="2"/>
    </row>
    <row r="3992" spans="1:25" x14ac:dyDescent="0.25">
      <c r="A3992">
        <v>3992</v>
      </c>
      <c r="B3992" t="s">
        <v>3989</v>
      </c>
      <c r="C3992" s="1">
        <v>31578</v>
      </c>
      <c r="D3992" t="s">
        <v>23</v>
      </c>
      <c r="E3992" s="2" t="s">
        <v>24</v>
      </c>
      <c r="F3992" s="2" t="s">
        <v>25</v>
      </c>
      <c r="G3992" s="2" t="s">
        <v>30</v>
      </c>
      <c r="H3992" s="3">
        <v>42305</v>
      </c>
      <c r="I3992" s="2">
        <v>2015</v>
      </c>
      <c r="J3992" s="2">
        <v>2019</v>
      </c>
      <c r="K3992" s="3">
        <v>43677</v>
      </c>
      <c r="L3992" s="2">
        <v>0</v>
      </c>
      <c r="M3992" s="2" t="s">
        <v>28</v>
      </c>
      <c r="N3992" s="2">
        <v>33</v>
      </c>
      <c r="O3992" s="2">
        <v>29.37</v>
      </c>
      <c r="P3992" s="2">
        <v>33.130000000000003</v>
      </c>
      <c r="Q3992" s="2">
        <v>106</v>
      </c>
      <c r="R3992" s="2">
        <v>218.44</v>
      </c>
      <c r="S3992" s="2">
        <v>218.44</v>
      </c>
      <c r="T3992" s="2">
        <v>22.214755083917954</v>
      </c>
      <c r="U3992" s="2">
        <f>34+73+61+36</f>
        <v>204</v>
      </c>
      <c r="V3992" s="2" t="s">
        <v>28</v>
      </c>
      <c r="X3992" s="2"/>
      <c r="Y3992" s="2"/>
    </row>
    <row r="3993" spans="1:25" x14ac:dyDescent="0.25">
      <c r="A3993">
        <v>3993</v>
      </c>
      <c r="B3993" t="s">
        <v>3990</v>
      </c>
      <c r="C3993" s="1">
        <v>34199</v>
      </c>
      <c r="D3993" t="s">
        <v>85</v>
      </c>
      <c r="E3993" s="2" t="s">
        <v>24</v>
      </c>
      <c r="F3993" s="2" t="s">
        <v>34</v>
      </c>
      <c r="G3993" s="2" t="s">
        <v>26</v>
      </c>
      <c r="H3993" s="3">
        <v>42305</v>
      </c>
      <c r="I3993" s="2">
        <v>2015</v>
      </c>
      <c r="J3993" s="2">
        <v>2020</v>
      </c>
      <c r="K3993" s="3">
        <v>43677</v>
      </c>
      <c r="L3993" s="2">
        <v>0</v>
      </c>
      <c r="M3993" s="2" t="s">
        <v>28</v>
      </c>
      <c r="N3993" s="2">
        <v>25</v>
      </c>
      <c r="O3993" s="2">
        <v>22.19</v>
      </c>
      <c r="P3993" s="2">
        <v>25.95</v>
      </c>
      <c r="Q3993" s="2">
        <v>108</v>
      </c>
      <c r="R3993" s="2">
        <v>213.36</v>
      </c>
      <c r="S3993" s="2">
        <v>213.36</v>
      </c>
      <c r="T3993" s="2">
        <v>23.724537244992849</v>
      </c>
      <c r="U3993" s="2">
        <f>66+75+73+81</f>
        <v>295</v>
      </c>
      <c r="V3993" s="2" t="s">
        <v>28</v>
      </c>
      <c r="X3993" s="2"/>
      <c r="Y3993" s="2"/>
    </row>
    <row r="3994" spans="1:25" x14ac:dyDescent="0.25">
      <c r="A3994">
        <v>3994</v>
      </c>
      <c r="B3994" t="s">
        <v>3991</v>
      </c>
      <c r="C3994" s="1">
        <v>34749</v>
      </c>
      <c r="D3994" t="s">
        <v>85</v>
      </c>
      <c r="E3994" s="2" t="s">
        <v>24</v>
      </c>
      <c r="F3994" s="2" t="s">
        <v>25</v>
      </c>
      <c r="G3994" s="2" t="s">
        <v>30</v>
      </c>
      <c r="H3994" s="3">
        <v>42305</v>
      </c>
      <c r="I3994" s="2">
        <v>2015</v>
      </c>
      <c r="J3994" s="2">
        <v>2020</v>
      </c>
      <c r="K3994" s="3">
        <v>43677</v>
      </c>
      <c r="L3994" s="2">
        <v>0</v>
      </c>
      <c r="M3994" s="2" t="s">
        <v>28</v>
      </c>
      <c r="N3994" s="2">
        <v>24</v>
      </c>
      <c r="O3994" s="2">
        <v>20.69</v>
      </c>
      <c r="P3994" s="2">
        <v>24.44</v>
      </c>
      <c r="Q3994" s="2">
        <v>128</v>
      </c>
      <c r="R3994" s="2">
        <v>213.36</v>
      </c>
      <c r="S3994" s="2">
        <v>213.36</v>
      </c>
      <c r="T3994" s="2">
        <v>28.117970068139673</v>
      </c>
      <c r="U3994" s="2">
        <f>80+73+75+80</f>
        <v>308</v>
      </c>
      <c r="V3994" s="2" t="s">
        <v>28</v>
      </c>
      <c r="X3994" s="2"/>
      <c r="Y3994" s="2"/>
    </row>
    <row r="3995" spans="1:25" x14ac:dyDescent="0.25">
      <c r="A3995">
        <v>3995</v>
      </c>
      <c r="B3995" t="s">
        <v>3992</v>
      </c>
      <c r="C3995" s="1">
        <v>34063</v>
      </c>
      <c r="D3995" t="s">
        <v>85</v>
      </c>
      <c r="E3995" s="2" t="s">
        <v>80</v>
      </c>
      <c r="F3995" s="2" t="s">
        <v>34</v>
      </c>
      <c r="G3995" s="2" t="s">
        <v>30</v>
      </c>
      <c r="H3995" s="3">
        <v>42305</v>
      </c>
      <c r="I3995" s="2">
        <v>2015</v>
      </c>
      <c r="J3995" s="2">
        <v>2020</v>
      </c>
      <c r="K3995" s="3">
        <v>43677</v>
      </c>
      <c r="L3995" s="2">
        <v>0</v>
      </c>
      <c r="M3995" s="2" t="s">
        <v>28</v>
      </c>
      <c r="N3995" s="2">
        <v>26</v>
      </c>
      <c r="O3995" s="2">
        <v>22.57</v>
      </c>
      <c r="P3995" s="2">
        <v>26.32</v>
      </c>
      <c r="Q3995" s="2">
        <v>108</v>
      </c>
      <c r="R3995" s="2">
        <v>213.36</v>
      </c>
      <c r="S3995" s="2">
        <v>213.36</v>
      </c>
      <c r="T3995" s="2">
        <v>23.724537244992849</v>
      </c>
      <c r="U3995" s="2">
        <f>81+75+79+47</f>
        <v>282</v>
      </c>
      <c r="V3995" s="2" t="s">
        <v>28</v>
      </c>
      <c r="X3995" s="2"/>
      <c r="Y3995" s="2"/>
    </row>
    <row r="3996" spans="1:25" x14ac:dyDescent="0.25">
      <c r="A3996">
        <v>3996</v>
      </c>
      <c r="B3996" t="s">
        <v>3993</v>
      </c>
      <c r="C3996" s="1">
        <v>35018</v>
      </c>
      <c r="D3996" t="s">
        <v>85</v>
      </c>
      <c r="E3996" s="2" t="s">
        <v>24</v>
      </c>
      <c r="F3996" s="2" t="s">
        <v>34</v>
      </c>
      <c r="G3996" s="2" t="s">
        <v>26</v>
      </c>
      <c r="H3996" s="3">
        <v>42305</v>
      </c>
      <c r="I3996" s="2">
        <v>2015</v>
      </c>
      <c r="J3996" s="2">
        <v>2020</v>
      </c>
      <c r="K3996" s="3">
        <v>43677</v>
      </c>
      <c r="L3996" s="2">
        <v>0</v>
      </c>
      <c r="M3996" s="2" t="s">
        <v>28</v>
      </c>
      <c r="N3996" s="2">
        <v>23</v>
      </c>
      <c r="O3996" s="2">
        <v>19.95</v>
      </c>
      <c r="P3996" s="2">
        <v>23.71</v>
      </c>
      <c r="Q3996" s="2">
        <v>112</v>
      </c>
      <c r="R3996" s="2">
        <v>210.82</v>
      </c>
      <c r="S3996" s="2">
        <v>210.82</v>
      </c>
      <c r="T3996" s="2">
        <v>25.19964395423057</v>
      </c>
      <c r="U3996" s="2">
        <f>82+82+82+77</f>
        <v>323</v>
      </c>
      <c r="V3996" s="2" t="s">
        <v>28</v>
      </c>
      <c r="X3996" s="2"/>
      <c r="Y3996" s="2"/>
    </row>
    <row r="3997" spans="1:25" x14ac:dyDescent="0.25">
      <c r="A3997">
        <v>3997</v>
      </c>
      <c r="B3997" t="s">
        <v>3994</v>
      </c>
      <c r="C3997" s="1">
        <v>35148</v>
      </c>
      <c r="D3997" t="s">
        <v>85</v>
      </c>
      <c r="E3997" s="2" t="s">
        <v>24</v>
      </c>
      <c r="F3997" s="2" t="s">
        <v>4369</v>
      </c>
      <c r="G3997" s="2" t="s">
        <v>26</v>
      </c>
      <c r="H3997" s="3">
        <v>42306</v>
      </c>
      <c r="I3997" s="2">
        <v>2015</v>
      </c>
      <c r="J3997" s="2">
        <v>2020</v>
      </c>
      <c r="K3997" s="3">
        <v>43677</v>
      </c>
      <c r="L3997" s="2">
        <v>0</v>
      </c>
      <c r="M3997" s="2" t="s">
        <v>28</v>
      </c>
      <c r="N3997" s="2">
        <v>23</v>
      </c>
      <c r="O3997" s="2">
        <v>19.600000000000001</v>
      </c>
      <c r="P3997" s="2">
        <v>23.35</v>
      </c>
      <c r="Q3997" s="2">
        <v>113</v>
      </c>
      <c r="R3997" s="2">
        <v>210.82</v>
      </c>
      <c r="S3997" s="2">
        <v>210.82</v>
      </c>
      <c r="T3997" s="2">
        <v>25.424640775250484</v>
      </c>
      <c r="U3997" s="2">
        <f>60+81+62+74</f>
        <v>277</v>
      </c>
      <c r="V3997" s="2" t="s">
        <v>28</v>
      </c>
      <c r="X3997" s="2"/>
      <c r="Y3997" s="2"/>
    </row>
    <row r="3998" spans="1:25" x14ac:dyDescent="0.25">
      <c r="A3998">
        <v>3998</v>
      </c>
      <c r="B3998" t="s">
        <v>3995</v>
      </c>
      <c r="C3998" s="1">
        <v>35924</v>
      </c>
      <c r="D3998" t="s">
        <v>85</v>
      </c>
      <c r="E3998" s="2" t="s">
        <v>169</v>
      </c>
      <c r="F3998" s="2" t="s">
        <v>25</v>
      </c>
      <c r="G3998" s="2" t="s">
        <v>30</v>
      </c>
      <c r="H3998" s="3">
        <v>42305</v>
      </c>
      <c r="I3998" s="2">
        <v>2015</v>
      </c>
      <c r="J3998" s="2">
        <v>2020</v>
      </c>
      <c r="K3998" s="3">
        <v>43677</v>
      </c>
      <c r="L3998" s="2">
        <v>0</v>
      </c>
      <c r="M3998" s="2" t="s">
        <v>28</v>
      </c>
      <c r="N3998" s="2">
        <v>21</v>
      </c>
      <c r="O3998" s="2">
        <v>17.47</v>
      </c>
      <c r="P3998" s="2">
        <v>21.23</v>
      </c>
      <c r="Q3998" s="2">
        <v>106</v>
      </c>
      <c r="R3998" s="2">
        <v>208.28</v>
      </c>
      <c r="S3998" s="2">
        <v>208.28</v>
      </c>
      <c r="T3998" s="2">
        <v>24.4349090720787</v>
      </c>
      <c r="U3998" s="2">
        <f>60+65+67+77</f>
        <v>269</v>
      </c>
      <c r="V3998" s="2" t="s">
        <v>28</v>
      </c>
      <c r="X3998" s="2"/>
      <c r="Y3998" s="2"/>
    </row>
    <row r="3999" spans="1:25" x14ac:dyDescent="0.25">
      <c r="A3999">
        <v>3999</v>
      </c>
      <c r="B3999" t="s">
        <v>3996</v>
      </c>
      <c r="C3999" s="1">
        <v>33792</v>
      </c>
      <c r="D3999" t="s">
        <v>85</v>
      </c>
      <c r="E3999" s="2" t="s">
        <v>24</v>
      </c>
      <c r="F3999" s="2" t="s">
        <v>25</v>
      </c>
      <c r="G3999" s="2" t="s">
        <v>26</v>
      </c>
      <c r="H3999" s="3">
        <v>42317</v>
      </c>
      <c r="I3999" s="2">
        <v>2015</v>
      </c>
      <c r="J3999" s="2">
        <v>2020</v>
      </c>
      <c r="K3999" s="3">
        <v>43677</v>
      </c>
      <c r="L3999" s="2">
        <v>0</v>
      </c>
      <c r="M3999" s="2" t="s">
        <v>28</v>
      </c>
      <c r="N3999" s="2">
        <v>27</v>
      </c>
      <c r="O3999" s="2">
        <v>23.34</v>
      </c>
      <c r="P3999" s="2">
        <v>27.06</v>
      </c>
      <c r="Q3999" s="2">
        <v>122</v>
      </c>
      <c r="R3999" s="2">
        <v>208.28</v>
      </c>
      <c r="S3999" s="2">
        <v>208.28</v>
      </c>
      <c r="T3999" s="2">
        <v>28.123197233901898</v>
      </c>
      <c r="U3999" s="2">
        <f>31+66+55+60</f>
        <v>212</v>
      </c>
      <c r="V3999" s="2" t="s">
        <v>28</v>
      </c>
      <c r="X3999" s="2"/>
      <c r="Y3999" s="2"/>
    </row>
    <row r="4000" spans="1:25" x14ac:dyDescent="0.25">
      <c r="A4000">
        <v>4000</v>
      </c>
      <c r="B4000" t="s">
        <v>3997</v>
      </c>
      <c r="C4000" s="1">
        <v>34257</v>
      </c>
      <c r="D4000" t="s">
        <v>85</v>
      </c>
      <c r="E4000" s="2" t="s">
        <v>80</v>
      </c>
      <c r="F4000" s="2" t="s">
        <v>34</v>
      </c>
      <c r="G4000" s="2" t="s">
        <v>26</v>
      </c>
      <c r="H4000" s="3">
        <v>42305</v>
      </c>
      <c r="I4000" s="2">
        <v>2015</v>
      </c>
      <c r="J4000" s="2">
        <v>2020</v>
      </c>
      <c r="K4000" s="3">
        <v>43677</v>
      </c>
      <c r="L4000" s="2">
        <v>0</v>
      </c>
      <c r="M4000" s="2" t="s">
        <v>28</v>
      </c>
      <c r="N4000" s="2">
        <v>25</v>
      </c>
      <c r="O4000" s="2">
        <v>22.03</v>
      </c>
      <c r="P4000" s="2">
        <v>25.79</v>
      </c>
      <c r="Q4000" s="2">
        <v>106</v>
      </c>
      <c r="R4000" s="2">
        <v>208.28</v>
      </c>
      <c r="S4000" s="2">
        <v>208.28</v>
      </c>
      <c r="T4000" s="2">
        <v>24.4349090720787</v>
      </c>
      <c r="U4000" s="2">
        <f>51+57+48+70</f>
        <v>226</v>
      </c>
      <c r="V4000" s="2" t="s">
        <v>28</v>
      </c>
      <c r="X4000" s="2"/>
      <c r="Y4000" s="2"/>
    </row>
    <row r="4001" spans="1:25" x14ac:dyDescent="0.25">
      <c r="A4001">
        <v>4001</v>
      </c>
      <c r="B4001" t="s">
        <v>3998</v>
      </c>
      <c r="C4001" s="1">
        <v>34478</v>
      </c>
      <c r="D4001" t="s">
        <v>23</v>
      </c>
      <c r="E4001" s="2" t="s">
        <v>4370</v>
      </c>
      <c r="F4001" s="2" t="s">
        <v>34</v>
      </c>
      <c r="G4001" s="2" t="s">
        <v>26</v>
      </c>
      <c r="H4001" s="3">
        <v>42356</v>
      </c>
      <c r="I4001" s="2">
        <v>2015</v>
      </c>
      <c r="J4001" s="2">
        <v>2019</v>
      </c>
      <c r="K4001" s="3">
        <v>43677</v>
      </c>
      <c r="L4001" s="2">
        <v>0</v>
      </c>
      <c r="M4001" s="2" t="s">
        <v>28</v>
      </c>
      <c r="N4001" s="2">
        <v>25</v>
      </c>
      <c r="O4001" s="2">
        <v>21.57</v>
      </c>
      <c r="P4001" s="2">
        <v>25.19</v>
      </c>
      <c r="Q4001" s="2">
        <v>108</v>
      </c>
      <c r="R4001" s="2">
        <v>208.28</v>
      </c>
      <c r="S4001" s="2">
        <v>208.28</v>
      </c>
      <c r="T4001" s="2">
        <v>24.895945092306597</v>
      </c>
      <c r="U4001" s="2">
        <f>27+42+73+42</f>
        <v>184</v>
      </c>
      <c r="V4001" s="2" t="s">
        <v>28</v>
      </c>
      <c r="X4001" s="2"/>
      <c r="Y4001" s="2"/>
    </row>
    <row r="4002" spans="1:25" x14ac:dyDescent="0.25">
      <c r="A4002">
        <v>4002</v>
      </c>
      <c r="B4002" t="s">
        <v>3999</v>
      </c>
      <c r="C4002" s="1">
        <v>35048</v>
      </c>
      <c r="D4002" t="s">
        <v>85</v>
      </c>
      <c r="E4002" s="2" t="s">
        <v>4371</v>
      </c>
      <c r="F4002" s="2" t="s">
        <v>34</v>
      </c>
      <c r="G4002" s="2" t="s">
        <v>26</v>
      </c>
      <c r="H4002" s="3">
        <v>42305</v>
      </c>
      <c r="I4002" s="2">
        <v>2015</v>
      </c>
      <c r="J4002" s="2">
        <v>2020</v>
      </c>
      <c r="K4002" s="3">
        <v>43677</v>
      </c>
      <c r="L4002" s="2">
        <v>0</v>
      </c>
      <c r="M4002" s="2" t="s">
        <v>28</v>
      </c>
      <c r="N4002" s="2">
        <v>23</v>
      </c>
      <c r="O4002" s="2">
        <v>19.87</v>
      </c>
      <c r="P4002" s="2">
        <v>23.62</v>
      </c>
      <c r="Q4002" s="2">
        <v>122</v>
      </c>
      <c r="R4002" s="2">
        <v>208.28</v>
      </c>
      <c r="S4002" s="2">
        <v>208.28</v>
      </c>
      <c r="T4002" s="2">
        <v>28.123197233901898</v>
      </c>
      <c r="U4002" s="2">
        <f>53+50+28+59</f>
        <v>190</v>
      </c>
      <c r="V4002" s="2" t="s">
        <v>28</v>
      </c>
      <c r="X4002" s="2"/>
      <c r="Y4002" s="2"/>
    </row>
    <row r="4003" spans="1:25" x14ac:dyDescent="0.25">
      <c r="A4003">
        <v>4003</v>
      </c>
      <c r="B4003" t="s">
        <v>4000</v>
      </c>
      <c r="C4003" s="1">
        <v>34740</v>
      </c>
      <c r="D4003" t="s">
        <v>85</v>
      </c>
      <c r="E4003" s="2" t="s">
        <v>4372</v>
      </c>
      <c r="F4003" s="2" t="s">
        <v>34</v>
      </c>
      <c r="G4003" s="2" t="s">
        <v>26</v>
      </c>
      <c r="H4003" s="3">
        <v>42311</v>
      </c>
      <c r="I4003" s="2">
        <v>2015</v>
      </c>
      <c r="J4003" s="2">
        <v>2020</v>
      </c>
      <c r="K4003" s="3">
        <v>43677</v>
      </c>
      <c r="L4003" s="2">
        <v>0</v>
      </c>
      <c r="M4003" s="2" t="s">
        <v>28</v>
      </c>
      <c r="N4003" s="2">
        <v>24</v>
      </c>
      <c r="O4003" s="2">
        <v>20.73</v>
      </c>
      <c r="P4003" s="2">
        <v>24.47</v>
      </c>
      <c r="Q4003" s="2">
        <v>113</v>
      </c>
      <c r="R4003" s="2">
        <v>208.28</v>
      </c>
      <c r="S4003" s="2">
        <v>208.28</v>
      </c>
      <c r="T4003" s="2">
        <v>26.048535142876347</v>
      </c>
      <c r="U4003" s="2">
        <f>62+64+73+50</f>
        <v>249</v>
      </c>
      <c r="V4003" s="2" t="s">
        <v>28</v>
      </c>
      <c r="X4003" s="2"/>
      <c r="Y4003" s="2"/>
    </row>
    <row r="4004" spans="1:25" x14ac:dyDescent="0.25">
      <c r="A4004">
        <v>4004</v>
      </c>
      <c r="B4004" t="s">
        <v>4001</v>
      </c>
      <c r="C4004" s="1">
        <v>34969</v>
      </c>
      <c r="D4004" t="s">
        <v>85</v>
      </c>
      <c r="E4004" s="2" t="s">
        <v>4372</v>
      </c>
      <c r="F4004" s="2" t="s">
        <v>34</v>
      </c>
      <c r="G4004" s="2" t="s">
        <v>26</v>
      </c>
      <c r="H4004" s="3">
        <v>42305</v>
      </c>
      <c r="I4004" s="2">
        <v>2015</v>
      </c>
      <c r="J4004" s="2">
        <v>2020</v>
      </c>
      <c r="K4004" s="3">
        <v>43677</v>
      </c>
      <c r="L4004" s="2">
        <v>0</v>
      </c>
      <c r="M4004" s="2" t="s">
        <v>28</v>
      </c>
      <c r="N4004" s="2">
        <v>23</v>
      </c>
      <c r="O4004" s="2">
        <v>20.079999999999998</v>
      </c>
      <c r="P4004" s="2">
        <v>23.84</v>
      </c>
      <c r="Q4004" s="2">
        <v>97</v>
      </c>
      <c r="R4004" s="2">
        <v>208.28</v>
      </c>
      <c r="S4004" s="2">
        <v>208.28</v>
      </c>
      <c r="T4004" s="2">
        <v>22.360246981053148</v>
      </c>
      <c r="U4004" s="2">
        <f>17+13+21</f>
        <v>51</v>
      </c>
      <c r="V4004" s="2" t="s">
        <v>28</v>
      </c>
      <c r="X4004" s="2"/>
      <c r="Y4004" s="2"/>
    </row>
    <row r="4005" spans="1:25" x14ac:dyDescent="0.25">
      <c r="A4005">
        <v>4005</v>
      </c>
      <c r="B4005" t="s">
        <v>4002</v>
      </c>
      <c r="C4005" s="1">
        <v>34460</v>
      </c>
      <c r="D4005" t="s">
        <v>23</v>
      </c>
      <c r="E4005" s="2" t="s">
        <v>4373</v>
      </c>
      <c r="F4005" s="2" t="s">
        <v>34</v>
      </c>
      <c r="G4005" s="2" t="s">
        <v>30</v>
      </c>
      <c r="H4005" s="3">
        <v>42305</v>
      </c>
      <c r="I4005" s="2">
        <v>2015</v>
      </c>
      <c r="J4005" s="2">
        <v>2019</v>
      </c>
      <c r="K4005" s="3">
        <v>43677</v>
      </c>
      <c r="L4005" s="2">
        <v>0</v>
      </c>
      <c r="M4005" s="2" t="s">
        <v>28</v>
      </c>
      <c r="N4005" s="2">
        <v>25</v>
      </c>
      <c r="O4005" s="2">
        <v>21.48</v>
      </c>
      <c r="P4005" s="2">
        <v>25.23</v>
      </c>
      <c r="Q4005" s="2">
        <v>104</v>
      </c>
      <c r="R4005" s="2">
        <v>205.74</v>
      </c>
      <c r="S4005" s="2">
        <v>205.74</v>
      </c>
      <c r="T4005" s="2">
        <v>24.569474531419715</v>
      </c>
      <c r="U4005" s="2">
        <f>3+77+73+47</f>
        <v>200</v>
      </c>
      <c r="V4005" s="2" t="s">
        <v>28</v>
      </c>
      <c r="X4005" s="2"/>
      <c r="Y4005" s="2"/>
    </row>
    <row r="4006" spans="1:25" x14ac:dyDescent="0.25">
      <c r="A4006">
        <v>4006</v>
      </c>
      <c r="B4006" t="s">
        <v>4003</v>
      </c>
      <c r="C4006" s="1">
        <v>35101</v>
      </c>
      <c r="D4006" t="s">
        <v>85</v>
      </c>
      <c r="E4006" s="2" t="s">
        <v>4370</v>
      </c>
      <c r="F4006" s="2" t="s">
        <v>34</v>
      </c>
      <c r="G4006" s="2" t="s">
        <v>26</v>
      </c>
      <c r="H4006" s="3">
        <v>42396</v>
      </c>
      <c r="I4006" s="2">
        <v>2015</v>
      </c>
      <c r="J4006" s="2">
        <v>2020</v>
      </c>
      <c r="K4006" s="3">
        <v>43677</v>
      </c>
      <c r="L4006" s="2">
        <v>0</v>
      </c>
      <c r="M4006" s="2" t="s">
        <v>28</v>
      </c>
      <c r="N4006" s="2">
        <v>23</v>
      </c>
      <c r="O4006" s="2">
        <v>19.97</v>
      </c>
      <c r="P4006" s="2">
        <v>23.48</v>
      </c>
      <c r="Q4006" s="2">
        <v>100</v>
      </c>
      <c r="R4006" s="2">
        <v>205.74</v>
      </c>
      <c r="S4006" s="2">
        <v>205.74</v>
      </c>
      <c r="T4006" s="2">
        <v>23.624494741749725</v>
      </c>
      <c r="U4006" s="2">
        <f>5+53+66+80</f>
        <v>204</v>
      </c>
      <c r="V4006" s="2" t="s">
        <v>28</v>
      </c>
      <c r="X4006" s="2"/>
      <c r="Y4006" s="2"/>
    </row>
    <row r="4007" spans="1:25" x14ac:dyDescent="0.25">
      <c r="A4007">
        <v>4007</v>
      </c>
      <c r="B4007" t="s">
        <v>4004</v>
      </c>
      <c r="C4007" s="1">
        <v>35008</v>
      </c>
      <c r="D4007" t="s">
        <v>85</v>
      </c>
      <c r="E4007" s="2" t="s">
        <v>4373</v>
      </c>
      <c r="F4007" s="2" t="s">
        <v>25</v>
      </c>
      <c r="G4007" s="2" t="s">
        <v>43</v>
      </c>
      <c r="H4007" s="3">
        <v>42305</v>
      </c>
      <c r="I4007" s="2">
        <v>2015</v>
      </c>
      <c r="J4007" s="2">
        <v>2020</v>
      </c>
      <c r="K4007" s="3">
        <v>43677</v>
      </c>
      <c r="L4007" s="2">
        <v>0</v>
      </c>
      <c r="M4007" s="2" t="s">
        <v>28</v>
      </c>
      <c r="N4007" s="2">
        <v>23</v>
      </c>
      <c r="O4007" s="2">
        <v>19.98</v>
      </c>
      <c r="P4007" s="2">
        <v>23.73</v>
      </c>
      <c r="Q4007" s="2">
        <v>106</v>
      </c>
      <c r="R4007" s="2">
        <v>205.74</v>
      </c>
      <c r="S4007" s="2">
        <v>205.74</v>
      </c>
      <c r="T4007" s="2">
        <v>25.041964426254708</v>
      </c>
      <c r="U4007" s="2">
        <f>80+71+73+64</f>
        <v>288</v>
      </c>
      <c r="V4007" s="2" t="s">
        <v>28</v>
      </c>
      <c r="X4007" s="2"/>
      <c r="Y4007" s="2"/>
    </row>
    <row r="4008" spans="1:25" x14ac:dyDescent="0.25">
      <c r="A4008">
        <v>4008</v>
      </c>
      <c r="B4008" t="s">
        <v>4005</v>
      </c>
      <c r="C4008" s="1">
        <v>34755</v>
      </c>
      <c r="D4008" t="s">
        <v>85</v>
      </c>
      <c r="E4008" s="2" t="s">
        <v>4373</v>
      </c>
      <c r="F4008" s="2" t="s">
        <v>25</v>
      </c>
      <c r="G4008" s="2" t="s">
        <v>30</v>
      </c>
      <c r="H4008" s="3">
        <v>42305</v>
      </c>
      <c r="I4008" s="2">
        <v>2015</v>
      </c>
      <c r="J4008" s="2">
        <v>2020</v>
      </c>
      <c r="K4008" s="3">
        <v>43677</v>
      </c>
      <c r="L4008" s="2">
        <v>0</v>
      </c>
      <c r="M4008" s="2" t="s">
        <v>28</v>
      </c>
      <c r="N4008" s="2">
        <v>24</v>
      </c>
      <c r="O4008" s="2">
        <v>20.67</v>
      </c>
      <c r="P4008" s="2">
        <v>24.43</v>
      </c>
      <c r="Q4008" s="2">
        <v>99</v>
      </c>
      <c r="R4008" s="2">
        <v>203.2</v>
      </c>
      <c r="S4008" s="2">
        <v>203.2</v>
      </c>
      <c r="T4008" s="2">
        <v>23.976610453220903</v>
      </c>
      <c r="U4008" s="2">
        <f>79+65+75+58</f>
        <v>277</v>
      </c>
      <c r="V4008" s="2" t="s">
        <v>28</v>
      </c>
      <c r="X4008" s="2"/>
      <c r="Y4008" s="2"/>
    </row>
    <row r="4009" spans="1:25" x14ac:dyDescent="0.25">
      <c r="A4009">
        <v>4009</v>
      </c>
      <c r="B4009" t="s">
        <v>4006</v>
      </c>
      <c r="C4009" s="1">
        <v>33997</v>
      </c>
      <c r="D4009" t="s">
        <v>23</v>
      </c>
      <c r="E4009" s="2" t="s">
        <v>4372</v>
      </c>
      <c r="F4009" s="2" t="s">
        <v>34</v>
      </c>
      <c r="G4009" s="2" t="s">
        <v>26</v>
      </c>
      <c r="H4009" s="3">
        <v>42445</v>
      </c>
      <c r="I4009" s="2">
        <v>2015</v>
      </c>
      <c r="J4009" s="2">
        <v>2019</v>
      </c>
      <c r="K4009" s="3">
        <v>43677</v>
      </c>
      <c r="L4009" s="2">
        <v>0</v>
      </c>
      <c r="M4009" s="2" t="s">
        <v>28</v>
      </c>
      <c r="N4009" s="2">
        <v>26</v>
      </c>
      <c r="O4009" s="2">
        <v>23.13</v>
      </c>
      <c r="P4009" s="2">
        <v>26.5</v>
      </c>
      <c r="Q4009" s="2">
        <v>120</v>
      </c>
      <c r="R4009" s="2">
        <v>203.2</v>
      </c>
      <c r="S4009" s="2">
        <v>203.2</v>
      </c>
      <c r="T4009" s="2">
        <v>29.062558125116247</v>
      </c>
      <c r="U4009" s="2">
        <f>10+47+5+5</f>
        <v>67</v>
      </c>
      <c r="V4009" s="2" t="s">
        <v>28</v>
      </c>
      <c r="X4009" s="2"/>
      <c r="Y4009" s="2"/>
    </row>
    <row r="4010" spans="1:25" x14ac:dyDescent="0.25">
      <c r="A4010">
        <v>4010</v>
      </c>
      <c r="B4010" t="s">
        <v>4007</v>
      </c>
      <c r="C4010" s="1">
        <v>34360</v>
      </c>
      <c r="D4010" t="s">
        <v>85</v>
      </c>
      <c r="E4010" s="2" t="s">
        <v>4370</v>
      </c>
      <c r="F4010" s="2" t="s">
        <v>34</v>
      </c>
      <c r="G4010" s="2" t="s">
        <v>26</v>
      </c>
      <c r="H4010" s="3">
        <v>42305</v>
      </c>
      <c r="I4010" s="2">
        <v>2015</v>
      </c>
      <c r="J4010" s="2">
        <v>2020</v>
      </c>
      <c r="K4010" s="3">
        <v>43677</v>
      </c>
      <c r="L4010" s="2">
        <v>0</v>
      </c>
      <c r="M4010" s="2" t="s">
        <v>28</v>
      </c>
      <c r="N4010" s="2">
        <v>25</v>
      </c>
      <c r="O4010" s="2">
        <v>21.75</v>
      </c>
      <c r="P4010" s="2">
        <v>25.51</v>
      </c>
      <c r="Q4010" s="2">
        <v>108</v>
      </c>
      <c r="R4010" s="2">
        <v>200.66</v>
      </c>
      <c r="S4010" s="2">
        <v>200.66</v>
      </c>
      <c r="T4010" s="2">
        <v>26.822678224750774</v>
      </c>
      <c r="U4010" s="2">
        <f>39+58+76+82</f>
        <v>255</v>
      </c>
      <c r="V4010" s="2" t="s">
        <v>28</v>
      </c>
      <c r="X4010" s="2"/>
      <c r="Y4010" s="2"/>
    </row>
    <row r="4011" spans="1:25" x14ac:dyDescent="0.25">
      <c r="A4011">
        <v>4011</v>
      </c>
      <c r="B4011" t="s">
        <v>654</v>
      </c>
      <c r="C4011" s="1">
        <v>33970</v>
      </c>
      <c r="D4011" t="s">
        <v>85</v>
      </c>
      <c r="E4011" s="2" t="s">
        <v>4372</v>
      </c>
      <c r="F4011" s="2" t="s">
        <v>34</v>
      </c>
      <c r="G4011" s="2" t="s">
        <v>43</v>
      </c>
      <c r="H4011" s="3">
        <v>42314</v>
      </c>
      <c r="I4011" s="2">
        <v>2015</v>
      </c>
      <c r="J4011" s="2">
        <v>2020</v>
      </c>
      <c r="K4011" s="3">
        <v>43677</v>
      </c>
      <c r="L4011" s="2">
        <v>0</v>
      </c>
      <c r="M4011" s="2" t="s">
        <v>28</v>
      </c>
      <c r="N4011" s="2">
        <v>26</v>
      </c>
      <c r="O4011" s="2">
        <v>22.84</v>
      </c>
      <c r="P4011" s="2">
        <v>26.58</v>
      </c>
      <c r="Q4011" s="2">
        <v>111</v>
      </c>
      <c r="R4011" s="2">
        <v>200.66</v>
      </c>
      <c r="S4011" s="2">
        <v>200.66</v>
      </c>
      <c r="T4011" s="2">
        <v>27.567752619882739</v>
      </c>
      <c r="U4011" s="2">
        <f>63+63+66+67</f>
        <v>259</v>
      </c>
      <c r="V4011" s="2" t="s">
        <v>28</v>
      </c>
      <c r="X4011" s="2"/>
      <c r="Y4011" s="2"/>
    </row>
    <row r="4012" spans="1:25" x14ac:dyDescent="0.25">
      <c r="A4012">
        <v>4012</v>
      </c>
      <c r="B4012" t="s">
        <v>4008</v>
      </c>
      <c r="C4012" s="1">
        <v>35042</v>
      </c>
      <c r="D4012" t="s">
        <v>85</v>
      </c>
      <c r="E4012" s="2" t="s">
        <v>4373</v>
      </c>
      <c r="F4012" s="2" t="s">
        <v>34</v>
      </c>
      <c r="G4012" s="2" t="s">
        <v>26</v>
      </c>
      <c r="H4012" s="3">
        <v>42307</v>
      </c>
      <c r="I4012" s="2">
        <v>2015</v>
      </c>
      <c r="J4012" s="2">
        <v>2020</v>
      </c>
      <c r="K4012" s="3">
        <v>43677</v>
      </c>
      <c r="L4012" s="2">
        <v>0</v>
      </c>
      <c r="M4012" s="2" t="s">
        <v>28</v>
      </c>
      <c r="N4012" s="2">
        <v>23</v>
      </c>
      <c r="O4012" s="2">
        <v>19.89</v>
      </c>
      <c r="P4012" s="2">
        <v>23.64</v>
      </c>
      <c r="Q4012" s="2">
        <v>92</v>
      </c>
      <c r="R4012" s="2">
        <v>200.66</v>
      </c>
      <c r="S4012" s="2">
        <v>200.66</v>
      </c>
      <c r="T4012" s="2">
        <v>22.848948117380289</v>
      </c>
      <c r="U4012" s="2">
        <f>63+79+81+69</f>
        <v>292</v>
      </c>
      <c r="V4012" s="2" t="s">
        <v>27</v>
      </c>
      <c r="X4012" s="2"/>
      <c r="Y4012" s="2"/>
    </row>
    <row r="4013" spans="1:25" x14ac:dyDescent="0.25">
      <c r="A4013">
        <v>4013</v>
      </c>
      <c r="B4013" t="s">
        <v>4009</v>
      </c>
      <c r="C4013" s="1">
        <v>34292</v>
      </c>
      <c r="D4013" t="s">
        <v>85</v>
      </c>
      <c r="E4013" s="2" t="s">
        <v>4374</v>
      </c>
      <c r="F4013" s="2" t="s">
        <v>34</v>
      </c>
      <c r="G4013" s="2" t="s">
        <v>26</v>
      </c>
      <c r="H4013" s="3">
        <v>42305</v>
      </c>
      <c r="I4013" s="2">
        <v>2015</v>
      </c>
      <c r="J4013" s="2">
        <v>2020</v>
      </c>
      <c r="K4013" s="3">
        <v>43677</v>
      </c>
      <c r="L4013" s="2">
        <v>0</v>
      </c>
      <c r="M4013" s="2" t="s">
        <v>28</v>
      </c>
      <c r="N4013" s="2">
        <v>25</v>
      </c>
      <c r="O4013" s="2">
        <v>21.94</v>
      </c>
      <c r="P4013" s="2">
        <v>25.69</v>
      </c>
      <c r="Q4013" s="2">
        <v>104</v>
      </c>
      <c r="R4013" s="2">
        <v>198.12</v>
      </c>
      <c r="S4013" s="2">
        <v>198.12</v>
      </c>
      <c r="T4013" s="2">
        <v>26.495779487285468</v>
      </c>
      <c r="U4013" s="2">
        <f>55+75+38+48</f>
        <v>216</v>
      </c>
      <c r="V4013" s="2" t="s">
        <v>27</v>
      </c>
      <c r="X4013" s="2"/>
      <c r="Y4013" s="2"/>
    </row>
    <row r="4014" spans="1:25" x14ac:dyDescent="0.25">
      <c r="A4014">
        <v>4014</v>
      </c>
      <c r="B4014" t="s">
        <v>4010</v>
      </c>
      <c r="C4014" s="1">
        <v>33803</v>
      </c>
      <c r="D4014" t="s">
        <v>85</v>
      </c>
      <c r="E4014" s="2" t="s">
        <v>4373</v>
      </c>
      <c r="F4014" s="2" t="s">
        <v>25</v>
      </c>
      <c r="G4014" s="2" t="s">
        <v>26</v>
      </c>
      <c r="H4014" s="3">
        <v>42398</v>
      </c>
      <c r="I4014" s="2">
        <v>2015</v>
      </c>
      <c r="J4014" s="2">
        <v>2020</v>
      </c>
      <c r="K4014" s="3">
        <v>43677</v>
      </c>
      <c r="L4014" s="2">
        <v>0</v>
      </c>
      <c r="M4014" s="2" t="s">
        <v>28</v>
      </c>
      <c r="N4014" s="2">
        <v>27</v>
      </c>
      <c r="O4014" s="2">
        <v>23.53</v>
      </c>
      <c r="P4014" s="2">
        <v>27.03</v>
      </c>
      <c r="Q4014" s="2">
        <v>99</v>
      </c>
      <c r="R4014" s="2">
        <v>198.12</v>
      </c>
      <c r="S4014" s="2">
        <v>198.12</v>
      </c>
      <c r="T4014" s="2">
        <v>25.221943935012128</v>
      </c>
      <c r="U4014" s="2">
        <f>2+20+57</f>
        <v>79</v>
      </c>
      <c r="V4014" s="2" t="s">
        <v>28</v>
      </c>
      <c r="X4014" s="2"/>
      <c r="Y4014" s="2"/>
    </row>
    <row r="4015" spans="1:25" x14ac:dyDescent="0.25">
      <c r="A4015">
        <v>4015</v>
      </c>
      <c r="B4015" t="s">
        <v>4011</v>
      </c>
      <c r="C4015" s="1">
        <v>34702</v>
      </c>
      <c r="D4015" t="s">
        <v>85</v>
      </c>
      <c r="E4015" s="2" t="s">
        <v>4373</v>
      </c>
      <c r="F4015" s="2" t="s">
        <v>34</v>
      </c>
      <c r="G4015" s="2" t="s">
        <v>26</v>
      </c>
      <c r="H4015" s="3">
        <v>42305</v>
      </c>
      <c r="I4015" s="2">
        <v>2015</v>
      </c>
      <c r="J4015" s="2">
        <v>2020</v>
      </c>
      <c r="K4015" s="3">
        <v>43677</v>
      </c>
      <c r="L4015" s="2">
        <v>0</v>
      </c>
      <c r="M4015" s="2" t="s">
        <v>28</v>
      </c>
      <c r="N4015" s="2">
        <v>24</v>
      </c>
      <c r="O4015" s="2">
        <v>20.82</v>
      </c>
      <c r="P4015" s="2">
        <v>24.57</v>
      </c>
      <c r="Q4015" s="2">
        <v>98</v>
      </c>
      <c r="R4015" s="2">
        <v>198.12</v>
      </c>
      <c r="S4015" s="2">
        <v>198.12</v>
      </c>
      <c r="T4015" s="2">
        <v>24.967176824557459</v>
      </c>
      <c r="U4015" s="2">
        <f>29+78+68+59</f>
        <v>234</v>
      </c>
      <c r="V4015" s="2" t="s">
        <v>27</v>
      </c>
      <c r="X4015" s="2"/>
      <c r="Y4015" s="2"/>
    </row>
    <row r="4016" spans="1:25" x14ac:dyDescent="0.25">
      <c r="A4016">
        <v>4016</v>
      </c>
      <c r="B4016" t="s">
        <v>4012</v>
      </c>
      <c r="C4016" s="1">
        <v>35214</v>
      </c>
      <c r="D4016" t="s">
        <v>85</v>
      </c>
      <c r="E4016" s="2" t="s">
        <v>4373</v>
      </c>
      <c r="F4016" s="2" t="s">
        <v>34</v>
      </c>
      <c r="G4016" s="2" t="s">
        <v>26</v>
      </c>
      <c r="H4016" s="3">
        <v>42304</v>
      </c>
      <c r="I4016" s="2">
        <v>2015</v>
      </c>
      <c r="J4016" s="2">
        <v>2020</v>
      </c>
      <c r="K4016" s="3">
        <v>43677</v>
      </c>
      <c r="L4016" s="2">
        <v>0</v>
      </c>
      <c r="M4016" s="2" t="s">
        <v>28</v>
      </c>
      <c r="N4016" s="2">
        <v>23</v>
      </c>
      <c r="O4016" s="2">
        <v>19.41</v>
      </c>
      <c r="P4016" s="2">
        <v>23.17</v>
      </c>
      <c r="Q4016" s="2">
        <v>109</v>
      </c>
      <c r="R4016" s="2">
        <v>198.12</v>
      </c>
      <c r="S4016" s="2">
        <v>198.12</v>
      </c>
      <c r="T4016" s="2">
        <v>27.769615039558808</v>
      </c>
      <c r="U4016" s="2">
        <f>73+77+69+66</f>
        <v>285</v>
      </c>
      <c r="V4016" s="2" t="s">
        <v>28</v>
      </c>
      <c r="X4016" s="2"/>
      <c r="Y4016" s="2"/>
    </row>
    <row r="4017" spans="1:25" x14ac:dyDescent="0.25">
      <c r="A4017">
        <v>4017</v>
      </c>
      <c r="B4017" t="s">
        <v>4013</v>
      </c>
      <c r="C4017" s="1">
        <v>32765</v>
      </c>
      <c r="D4017" t="s">
        <v>23</v>
      </c>
      <c r="E4017" s="2" t="s">
        <v>4375</v>
      </c>
      <c r="F4017" s="2" t="s">
        <v>34</v>
      </c>
      <c r="G4017" s="2" t="s">
        <v>26</v>
      </c>
      <c r="H4017" s="3">
        <v>42322</v>
      </c>
      <c r="I4017" s="2">
        <v>2015</v>
      </c>
      <c r="J4017" s="2">
        <v>2019</v>
      </c>
      <c r="K4017" s="3">
        <v>43677</v>
      </c>
      <c r="L4017" s="2">
        <v>0</v>
      </c>
      <c r="M4017" s="2" t="s">
        <v>28</v>
      </c>
      <c r="N4017" s="2">
        <v>29</v>
      </c>
      <c r="O4017" s="2">
        <v>26.17</v>
      </c>
      <c r="P4017" s="2">
        <v>29.88</v>
      </c>
      <c r="Q4017" s="2">
        <v>88</v>
      </c>
      <c r="R4017" s="2">
        <v>198.12</v>
      </c>
      <c r="S4017" s="2">
        <v>198.12</v>
      </c>
      <c r="T4017" s="2">
        <v>22.419505720010779</v>
      </c>
      <c r="U4017" s="2">
        <f>55+78+69+56</f>
        <v>258</v>
      </c>
      <c r="V4017" s="2" t="s">
        <v>28</v>
      </c>
      <c r="X4017" s="2"/>
      <c r="Y4017" s="2"/>
    </row>
    <row r="4018" spans="1:25" x14ac:dyDescent="0.25">
      <c r="A4018">
        <v>4018</v>
      </c>
      <c r="B4018" t="s">
        <v>4014</v>
      </c>
      <c r="C4018" s="1">
        <v>35150</v>
      </c>
      <c r="D4018" t="s">
        <v>85</v>
      </c>
      <c r="E4018" s="2" t="s">
        <v>4375</v>
      </c>
      <c r="F4018" s="2" t="s">
        <v>34</v>
      </c>
      <c r="G4018" s="2" t="s">
        <v>26</v>
      </c>
      <c r="H4018" s="3">
        <v>42305</v>
      </c>
      <c r="I4018" s="2">
        <v>2015</v>
      </c>
      <c r="J4018" s="2">
        <v>2020</v>
      </c>
      <c r="K4018" s="3">
        <v>43677</v>
      </c>
      <c r="L4018" s="2">
        <v>0</v>
      </c>
      <c r="M4018" s="2" t="s">
        <v>28</v>
      </c>
      <c r="N4018" s="2">
        <v>23</v>
      </c>
      <c r="O4018" s="2">
        <v>19.59</v>
      </c>
      <c r="P4018" s="2">
        <v>23.35</v>
      </c>
      <c r="Q4018" s="2">
        <v>100</v>
      </c>
      <c r="R4018" s="2">
        <v>198.12</v>
      </c>
      <c r="S4018" s="2">
        <v>198.12</v>
      </c>
      <c r="T4018" s="2">
        <v>25.476711045466796</v>
      </c>
      <c r="U4018" s="2">
        <f>78+18+68+66</f>
        <v>230</v>
      </c>
      <c r="V4018" s="2" t="s">
        <v>27</v>
      </c>
      <c r="X4018" s="2"/>
      <c r="Y4018" s="2"/>
    </row>
    <row r="4019" spans="1:25" x14ac:dyDescent="0.25">
      <c r="A4019">
        <v>4019</v>
      </c>
      <c r="B4019" t="s">
        <v>4015</v>
      </c>
      <c r="C4019" s="1">
        <v>35368</v>
      </c>
      <c r="D4019" t="s">
        <v>85</v>
      </c>
      <c r="E4019" s="2" t="s">
        <v>20</v>
      </c>
      <c r="F4019" s="2" t="s">
        <v>34</v>
      </c>
      <c r="G4019" s="2" t="s">
        <v>43</v>
      </c>
      <c r="H4019" s="3">
        <v>42305</v>
      </c>
      <c r="I4019" s="2">
        <v>2015</v>
      </c>
      <c r="J4019" s="2">
        <v>2020</v>
      </c>
      <c r="K4019" s="3">
        <v>43677</v>
      </c>
      <c r="L4019" s="2">
        <v>0</v>
      </c>
      <c r="M4019" s="2" t="s">
        <v>28</v>
      </c>
      <c r="N4019" s="2">
        <v>22</v>
      </c>
      <c r="O4019" s="2">
        <v>18.989999999999998</v>
      </c>
      <c r="P4019" s="2">
        <v>22.75</v>
      </c>
      <c r="Q4019" s="2">
        <v>93</v>
      </c>
      <c r="R4019" s="2">
        <v>195.58</v>
      </c>
      <c r="S4019" s="2">
        <v>195.58</v>
      </c>
      <c r="T4019" s="2">
        <v>24.31274891222408</v>
      </c>
      <c r="U4019" s="2">
        <f>76+78+54+64</f>
        <v>272</v>
      </c>
      <c r="V4019" s="2" t="s">
        <v>28</v>
      </c>
      <c r="X4019" s="2"/>
      <c r="Y4019" s="2"/>
    </row>
    <row r="4020" spans="1:25" x14ac:dyDescent="0.25">
      <c r="A4020">
        <v>4020</v>
      </c>
      <c r="B4020" t="s">
        <v>4016</v>
      </c>
      <c r="C4020" s="1">
        <v>33975</v>
      </c>
      <c r="D4020" t="s">
        <v>85</v>
      </c>
      <c r="E4020" s="2" t="s">
        <v>20</v>
      </c>
      <c r="F4020" s="2" t="s">
        <v>34</v>
      </c>
      <c r="G4020" s="2" t="s">
        <v>30</v>
      </c>
      <c r="H4020" s="3">
        <v>42307</v>
      </c>
      <c r="I4020" s="2">
        <v>2015</v>
      </c>
      <c r="J4020" s="2">
        <v>2020</v>
      </c>
      <c r="K4020" s="3">
        <v>43677</v>
      </c>
      <c r="L4020" s="2">
        <v>0</v>
      </c>
      <c r="M4020" s="2" t="s">
        <v>28</v>
      </c>
      <c r="N4020" s="2">
        <v>26</v>
      </c>
      <c r="O4020" s="2">
        <v>22.81</v>
      </c>
      <c r="P4020" s="2">
        <v>26.56</v>
      </c>
      <c r="Q4020" s="2">
        <v>94</v>
      </c>
      <c r="R4020" s="2">
        <v>195.58</v>
      </c>
      <c r="S4020" s="2">
        <v>195.58</v>
      </c>
      <c r="T4020" s="2">
        <v>24.574176319882405</v>
      </c>
      <c r="U4020" s="2">
        <f>34+39+82+61</f>
        <v>216</v>
      </c>
      <c r="V4020" s="2" t="s">
        <v>28</v>
      </c>
      <c r="X4020" s="2"/>
      <c r="Y4020" s="2"/>
    </row>
    <row r="4021" spans="1:25" x14ac:dyDescent="0.25">
      <c r="A4021">
        <v>4021</v>
      </c>
      <c r="B4021" t="s">
        <v>4017</v>
      </c>
      <c r="C4021" s="1">
        <v>34266</v>
      </c>
      <c r="D4021" t="s">
        <v>23</v>
      </c>
      <c r="E4021" s="2" t="s">
        <v>20</v>
      </c>
      <c r="F4021" s="2" t="s">
        <v>34</v>
      </c>
      <c r="G4021" s="2" t="s">
        <v>43</v>
      </c>
      <c r="H4021" s="3">
        <v>42312</v>
      </c>
      <c r="I4021" s="2">
        <v>2015</v>
      </c>
      <c r="J4021" s="2">
        <v>2019</v>
      </c>
      <c r="K4021" s="3">
        <v>43677</v>
      </c>
      <c r="L4021" s="2">
        <v>0</v>
      </c>
      <c r="M4021" s="2" t="s">
        <v>28</v>
      </c>
      <c r="N4021" s="2">
        <v>25</v>
      </c>
      <c r="O4021" s="2">
        <v>22.03</v>
      </c>
      <c r="P4021" s="2">
        <v>25.77</v>
      </c>
      <c r="Q4021" s="2">
        <v>83</v>
      </c>
      <c r="R4021" s="2">
        <v>195.58</v>
      </c>
      <c r="S4021" s="2">
        <v>195.58</v>
      </c>
      <c r="T4021" s="2">
        <v>21.698474835640845</v>
      </c>
      <c r="U4021" s="2">
        <v>45</v>
      </c>
      <c r="V4021" s="2" t="s">
        <v>28</v>
      </c>
      <c r="X4021" s="2"/>
      <c r="Y4021" s="2"/>
    </row>
    <row r="4022" spans="1:25" x14ac:dyDescent="0.25">
      <c r="A4022">
        <v>4022</v>
      </c>
      <c r="B4022" t="s">
        <v>4018</v>
      </c>
      <c r="C4022" s="1">
        <v>33325</v>
      </c>
      <c r="D4022" t="s">
        <v>85</v>
      </c>
      <c r="E4022" s="2" t="s">
        <v>20</v>
      </c>
      <c r="F4022" s="2" t="s">
        <v>34</v>
      </c>
      <c r="G4022" s="2" t="s">
        <v>26</v>
      </c>
      <c r="H4022" s="3">
        <v>42398</v>
      </c>
      <c r="I4022" s="2">
        <v>2015</v>
      </c>
      <c r="J4022" s="2">
        <v>2020</v>
      </c>
      <c r="K4022" s="3">
        <v>43677</v>
      </c>
      <c r="L4022" s="2">
        <v>0</v>
      </c>
      <c r="M4022" s="2" t="s">
        <v>28</v>
      </c>
      <c r="N4022" s="2">
        <v>28</v>
      </c>
      <c r="O4022" s="2">
        <v>24.84</v>
      </c>
      <c r="P4022" s="2">
        <v>28.34</v>
      </c>
      <c r="Q4022" s="2">
        <v>81</v>
      </c>
      <c r="R4022" s="2">
        <v>195.58</v>
      </c>
      <c r="S4022" s="2">
        <v>195.58</v>
      </c>
      <c r="T4022" s="2">
        <v>21.1756200203242</v>
      </c>
      <c r="U4022" s="2">
        <f>22+37+27</f>
        <v>86</v>
      </c>
      <c r="V4022" s="2" t="s">
        <v>28</v>
      </c>
      <c r="X4022" s="2"/>
      <c r="Y4022" s="2"/>
    </row>
    <row r="4023" spans="1:25" x14ac:dyDescent="0.25">
      <c r="A4023">
        <v>4023</v>
      </c>
      <c r="B4023" t="s">
        <v>4019</v>
      </c>
      <c r="C4023" s="1">
        <v>34227</v>
      </c>
      <c r="D4023" t="s">
        <v>85</v>
      </c>
      <c r="E4023" s="2" t="s">
        <v>4375</v>
      </c>
      <c r="F4023" s="2" t="s">
        <v>34</v>
      </c>
      <c r="G4023" s="2" t="s">
        <v>26</v>
      </c>
      <c r="H4023" s="3">
        <v>42313</v>
      </c>
      <c r="I4023" s="2">
        <v>2015</v>
      </c>
      <c r="J4023" s="2">
        <v>2020</v>
      </c>
      <c r="K4023" s="3">
        <v>43677</v>
      </c>
      <c r="L4023" s="2">
        <v>0</v>
      </c>
      <c r="M4023" s="2" t="s">
        <v>28</v>
      </c>
      <c r="N4023" s="2">
        <v>25</v>
      </c>
      <c r="O4023" s="2">
        <v>22.14</v>
      </c>
      <c r="P4023" s="2">
        <v>25.87</v>
      </c>
      <c r="Q4023" s="2">
        <v>90</v>
      </c>
      <c r="R4023" s="2">
        <v>195.58</v>
      </c>
      <c r="S4023" s="2">
        <v>195.58</v>
      </c>
      <c r="T4023" s="2">
        <v>23.528466689249111</v>
      </c>
      <c r="U4023" s="2">
        <f>52+53+81+73</f>
        <v>259</v>
      </c>
      <c r="V4023" s="2" t="s">
        <v>28</v>
      </c>
      <c r="X4023" s="2"/>
      <c r="Y4023" s="2"/>
    </row>
    <row r="4024" spans="1:25" x14ac:dyDescent="0.25">
      <c r="A4024">
        <v>4024</v>
      </c>
      <c r="B4024" t="s">
        <v>4020</v>
      </c>
      <c r="C4024" s="1">
        <v>33720</v>
      </c>
      <c r="D4024" t="s">
        <v>85</v>
      </c>
      <c r="E4024" s="2" t="s">
        <v>20</v>
      </c>
      <c r="F4024" s="2" t="s">
        <v>34</v>
      </c>
      <c r="G4024" s="2" t="s">
        <v>26</v>
      </c>
      <c r="H4024" s="3">
        <v>42309</v>
      </c>
      <c r="I4024" s="2">
        <v>2015</v>
      </c>
      <c r="J4024" s="2">
        <v>2020</v>
      </c>
      <c r="K4024" s="3">
        <v>43677</v>
      </c>
      <c r="L4024" s="2">
        <v>0</v>
      </c>
      <c r="M4024" s="2" t="s">
        <v>28</v>
      </c>
      <c r="N4024" s="2">
        <v>27</v>
      </c>
      <c r="O4024" s="2">
        <v>23.52</v>
      </c>
      <c r="P4024" s="2">
        <v>27.26</v>
      </c>
      <c r="Q4024" s="2">
        <v>83</v>
      </c>
      <c r="R4024" s="2">
        <v>195.58</v>
      </c>
      <c r="S4024" s="2">
        <v>195.58</v>
      </c>
      <c r="T4024" s="2">
        <v>21.698474835640845</v>
      </c>
      <c r="U4024" s="2">
        <f>27+27+69+75</f>
        <v>198</v>
      </c>
      <c r="V4024" s="2" t="s">
        <v>28</v>
      </c>
      <c r="X4024" s="2"/>
      <c r="Y4024" s="2"/>
    </row>
    <row r="4025" spans="1:25" x14ac:dyDescent="0.25">
      <c r="A4025">
        <v>4025</v>
      </c>
      <c r="B4025" t="s">
        <v>4021</v>
      </c>
      <c r="C4025" s="1">
        <v>33886</v>
      </c>
      <c r="D4025" t="s">
        <v>85</v>
      </c>
      <c r="E4025" s="2" t="s">
        <v>20</v>
      </c>
      <c r="F4025" s="2" t="s">
        <v>34</v>
      </c>
      <c r="G4025" s="2" t="s">
        <v>26</v>
      </c>
      <c r="H4025" s="3">
        <v>42305</v>
      </c>
      <c r="I4025" s="2">
        <v>2015</v>
      </c>
      <c r="J4025" s="2">
        <v>2020</v>
      </c>
      <c r="K4025" s="3">
        <v>43677</v>
      </c>
      <c r="L4025" s="2">
        <v>0</v>
      </c>
      <c r="M4025" s="2" t="s">
        <v>28</v>
      </c>
      <c r="N4025" s="2">
        <v>26</v>
      </c>
      <c r="O4025" s="2">
        <v>23.05</v>
      </c>
      <c r="P4025" s="2">
        <v>26.81</v>
      </c>
      <c r="Q4025" s="2">
        <v>92</v>
      </c>
      <c r="R4025" s="2">
        <v>193.04</v>
      </c>
      <c r="S4025" s="2">
        <v>193.04</v>
      </c>
      <c r="T4025" s="2">
        <v>24.688415027799586</v>
      </c>
      <c r="U4025" s="2">
        <f>76+63+74+60</f>
        <v>273</v>
      </c>
      <c r="V4025" s="2" t="s">
        <v>28</v>
      </c>
      <c r="X4025" s="2"/>
      <c r="Y4025" s="2"/>
    </row>
    <row r="4026" spans="1:25" x14ac:dyDescent="0.25">
      <c r="A4026">
        <v>4026</v>
      </c>
      <c r="B4026" t="s">
        <v>4022</v>
      </c>
      <c r="C4026" s="1">
        <v>35118</v>
      </c>
      <c r="D4026" t="s">
        <v>85</v>
      </c>
      <c r="E4026" s="2" t="s">
        <v>20</v>
      </c>
      <c r="F4026" s="2" t="s">
        <v>34</v>
      </c>
      <c r="G4026" s="2" t="s">
        <v>26</v>
      </c>
      <c r="H4026" s="3">
        <v>42305</v>
      </c>
      <c r="I4026" s="2">
        <v>2015</v>
      </c>
      <c r="J4026" s="2">
        <v>2020</v>
      </c>
      <c r="K4026" s="3">
        <v>43677</v>
      </c>
      <c r="L4026" s="2">
        <v>0</v>
      </c>
      <c r="M4026" s="2" t="s">
        <v>28</v>
      </c>
      <c r="N4026" s="2">
        <v>23</v>
      </c>
      <c r="O4026" s="2">
        <v>19.68</v>
      </c>
      <c r="P4026" s="2">
        <v>23.43</v>
      </c>
      <c r="Q4026" s="2">
        <v>87</v>
      </c>
      <c r="R4026" s="2">
        <v>193.04</v>
      </c>
      <c r="S4026" s="2">
        <v>193.04</v>
      </c>
      <c r="T4026" s="2">
        <v>23.34665334150613</v>
      </c>
      <c r="U4026" s="2">
        <f>80+63+48+81</f>
        <v>272</v>
      </c>
      <c r="V4026" s="2" t="s">
        <v>27</v>
      </c>
      <c r="X4026" s="2"/>
      <c r="Y4026" s="2"/>
    </row>
    <row r="4027" spans="1:25" x14ac:dyDescent="0.25">
      <c r="A4027">
        <v>4027</v>
      </c>
      <c r="B4027" t="s">
        <v>4023</v>
      </c>
      <c r="C4027" s="1">
        <v>35129</v>
      </c>
      <c r="D4027" t="s">
        <v>85</v>
      </c>
      <c r="E4027" s="2" t="s">
        <v>20</v>
      </c>
      <c r="F4027" s="2" t="s">
        <v>25</v>
      </c>
      <c r="G4027" s="2" t="s">
        <v>26</v>
      </c>
      <c r="H4027" s="3">
        <v>42305</v>
      </c>
      <c r="I4027" s="2">
        <v>2015</v>
      </c>
      <c r="J4027" s="2">
        <v>2020</v>
      </c>
      <c r="K4027" s="3">
        <v>43677</v>
      </c>
      <c r="L4027" s="2">
        <v>0</v>
      </c>
      <c r="M4027" s="2" t="s">
        <v>28</v>
      </c>
      <c r="N4027" s="2">
        <v>23</v>
      </c>
      <c r="O4027" s="2">
        <v>19.649999999999999</v>
      </c>
      <c r="P4027" s="2">
        <v>23.4</v>
      </c>
      <c r="Q4027" s="2">
        <v>90</v>
      </c>
      <c r="R4027" s="2">
        <v>190.5</v>
      </c>
      <c r="S4027" s="2">
        <v>190.5</v>
      </c>
      <c r="T4027" s="2">
        <v>24.8000496000992</v>
      </c>
      <c r="U4027" s="2">
        <f>68+55+64+59</f>
        <v>246</v>
      </c>
      <c r="V4027" s="2" t="s">
        <v>28</v>
      </c>
      <c r="X4027" s="2"/>
      <c r="Y4027" s="2"/>
    </row>
    <row r="4028" spans="1:25" x14ac:dyDescent="0.25">
      <c r="A4028">
        <v>4028</v>
      </c>
      <c r="B4028" t="s">
        <v>4024</v>
      </c>
      <c r="C4028" s="1">
        <v>34554</v>
      </c>
      <c r="D4028" t="s">
        <v>85</v>
      </c>
      <c r="E4028" s="2" t="s">
        <v>20</v>
      </c>
      <c r="F4028" s="2" t="s">
        <v>34</v>
      </c>
      <c r="G4028" s="2" t="s">
        <v>26</v>
      </c>
      <c r="H4028" s="3">
        <v>42309</v>
      </c>
      <c r="I4028" s="2">
        <v>2015</v>
      </c>
      <c r="J4028" s="2">
        <v>2020</v>
      </c>
      <c r="K4028" s="3">
        <v>43677</v>
      </c>
      <c r="L4028" s="2">
        <v>0</v>
      </c>
      <c r="M4028" s="2" t="s">
        <v>28</v>
      </c>
      <c r="N4028" s="2">
        <v>24</v>
      </c>
      <c r="O4028" s="2">
        <v>21.23</v>
      </c>
      <c r="P4028" s="2">
        <v>24.98</v>
      </c>
      <c r="Q4028" s="2">
        <v>83</v>
      </c>
      <c r="R4028" s="2">
        <v>190.5</v>
      </c>
      <c r="S4028" s="2">
        <v>190.5</v>
      </c>
      <c r="T4028" s="2">
        <v>22.871156853424818</v>
      </c>
      <c r="U4028" s="2">
        <f>57+31+25+40</f>
        <v>153</v>
      </c>
      <c r="V4028" s="2" t="s">
        <v>27</v>
      </c>
      <c r="X4028" s="2"/>
      <c r="Y4028" s="2"/>
    </row>
    <row r="4029" spans="1:25" x14ac:dyDescent="0.25">
      <c r="A4029">
        <v>4029</v>
      </c>
      <c r="B4029" t="s">
        <v>4025</v>
      </c>
      <c r="C4029" s="1">
        <v>34114</v>
      </c>
      <c r="D4029" t="s">
        <v>85</v>
      </c>
      <c r="E4029" s="2" t="s">
        <v>4375</v>
      </c>
      <c r="F4029" s="2" t="s">
        <v>34</v>
      </c>
      <c r="G4029" s="2" t="s">
        <v>26</v>
      </c>
      <c r="H4029" s="3">
        <v>42309</v>
      </c>
      <c r="I4029" s="2">
        <v>2015</v>
      </c>
      <c r="J4029" s="2">
        <v>2020</v>
      </c>
      <c r="K4029" s="3">
        <v>43677</v>
      </c>
      <c r="L4029" s="2">
        <v>0</v>
      </c>
      <c r="M4029" s="2" t="s">
        <v>28</v>
      </c>
      <c r="N4029" s="2">
        <v>26</v>
      </c>
      <c r="O4029" s="2">
        <v>22.44</v>
      </c>
      <c r="P4029" s="2">
        <v>26.18</v>
      </c>
      <c r="Q4029" s="2">
        <v>97</v>
      </c>
      <c r="R4029" s="2">
        <v>190.5</v>
      </c>
      <c r="S4029" s="2">
        <v>190.5</v>
      </c>
      <c r="T4029" s="2">
        <v>26.728942346773582</v>
      </c>
      <c r="U4029" s="2">
        <f>49+76+70+60</f>
        <v>255</v>
      </c>
      <c r="V4029" s="2" t="s">
        <v>27</v>
      </c>
      <c r="X4029" s="2"/>
      <c r="Y4029" s="2"/>
    </row>
    <row r="4030" spans="1:25" x14ac:dyDescent="0.25">
      <c r="A4030">
        <v>4030</v>
      </c>
      <c r="B4030" t="s">
        <v>4026</v>
      </c>
      <c r="C4030" s="1">
        <v>33688</v>
      </c>
      <c r="D4030" t="s">
        <v>85</v>
      </c>
      <c r="E4030" s="2" t="s">
        <v>20</v>
      </c>
      <c r="F4030" s="2" t="s">
        <v>34</v>
      </c>
      <c r="G4030" s="2" t="s">
        <v>30</v>
      </c>
      <c r="H4030" s="3">
        <v>42305</v>
      </c>
      <c r="I4030" s="2">
        <v>2015</v>
      </c>
      <c r="J4030" s="2">
        <v>2020</v>
      </c>
      <c r="K4030" s="3">
        <v>43677</v>
      </c>
      <c r="L4030" s="2">
        <v>0</v>
      </c>
      <c r="M4030" s="2" t="s">
        <v>28</v>
      </c>
      <c r="N4030" s="2">
        <v>27</v>
      </c>
      <c r="O4030" s="2">
        <v>23.59</v>
      </c>
      <c r="P4030" s="2">
        <v>27.35</v>
      </c>
      <c r="Q4030" s="2">
        <v>86</v>
      </c>
      <c r="R4030" s="2">
        <v>185.42</v>
      </c>
      <c r="S4030" s="2">
        <v>185.42</v>
      </c>
      <c r="T4030" s="2">
        <v>25.014123963320177</v>
      </c>
      <c r="U4030" s="2">
        <f>81+81+76+76</f>
        <v>314</v>
      </c>
      <c r="V4030" s="2" t="s">
        <v>28</v>
      </c>
      <c r="X4030" s="2"/>
      <c r="Y4030" s="2"/>
    </row>
    <row r="4031" spans="1:25" x14ac:dyDescent="0.25">
      <c r="A4031">
        <v>4031</v>
      </c>
      <c r="B4031" t="s">
        <v>4027</v>
      </c>
      <c r="C4031" s="1">
        <v>33743</v>
      </c>
      <c r="D4031" t="s">
        <v>85</v>
      </c>
      <c r="E4031" s="2" t="s">
        <v>20</v>
      </c>
      <c r="F4031" s="2" t="s">
        <v>25</v>
      </c>
      <c r="G4031" s="2" t="s">
        <v>30</v>
      </c>
      <c r="H4031" s="3">
        <v>42305</v>
      </c>
      <c r="I4031" s="2">
        <v>2015</v>
      </c>
      <c r="J4031" s="2">
        <v>2020</v>
      </c>
      <c r="K4031" s="3">
        <v>43677</v>
      </c>
      <c r="L4031" s="2">
        <v>0</v>
      </c>
      <c r="M4031" s="2" t="s">
        <v>28</v>
      </c>
      <c r="N4031" s="2">
        <v>27</v>
      </c>
      <c r="O4031" s="2">
        <v>23.44</v>
      </c>
      <c r="P4031" s="2">
        <v>27.2</v>
      </c>
      <c r="Q4031" s="2">
        <v>81</v>
      </c>
      <c r="R4031" s="2">
        <v>185.42</v>
      </c>
      <c r="S4031" s="2">
        <v>185.42</v>
      </c>
      <c r="T4031" s="2">
        <v>23.559814430569006</v>
      </c>
      <c r="U4031" s="2">
        <f>81+40+41+37</f>
        <v>199</v>
      </c>
      <c r="V4031" s="2" t="s">
        <v>28</v>
      </c>
      <c r="X4031" s="2"/>
      <c r="Y4031" s="2"/>
    </row>
    <row r="4032" spans="1:25" x14ac:dyDescent="0.25">
      <c r="A4032">
        <v>4032</v>
      </c>
      <c r="B4032" t="s">
        <v>4028</v>
      </c>
      <c r="C4032" s="1">
        <v>34410</v>
      </c>
      <c r="D4032" t="s">
        <v>85</v>
      </c>
      <c r="E4032" s="2" t="s">
        <v>20</v>
      </c>
      <c r="F4032" s="2" t="s">
        <v>34</v>
      </c>
      <c r="G4032" s="2" t="s">
        <v>26</v>
      </c>
      <c r="H4032" s="3">
        <v>42305</v>
      </c>
      <c r="I4032" s="2">
        <v>2015</v>
      </c>
      <c r="J4032" s="2">
        <v>2020</v>
      </c>
      <c r="K4032" s="3">
        <v>43677</v>
      </c>
      <c r="L4032" s="2">
        <v>0</v>
      </c>
      <c r="M4032" s="2" t="s">
        <v>28</v>
      </c>
      <c r="N4032" s="2">
        <v>25</v>
      </c>
      <c r="O4032" s="2">
        <v>21.62</v>
      </c>
      <c r="P4032" s="2">
        <v>25.37</v>
      </c>
      <c r="Q4032" s="2">
        <v>86</v>
      </c>
      <c r="R4032" s="2">
        <v>185.42</v>
      </c>
      <c r="S4032" s="2">
        <v>185.42</v>
      </c>
      <c r="T4032" s="2">
        <v>25.014123963320177</v>
      </c>
      <c r="U4032" s="2">
        <f>39+74+80+79</f>
        <v>272</v>
      </c>
      <c r="V4032" s="2" t="s">
        <v>28</v>
      </c>
      <c r="X4032" s="2"/>
      <c r="Y4032" s="2"/>
    </row>
    <row r="4033" spans="1:25" x14ac:dyDescent="0.25">
      <c r="A4033">
        <v>4033</v>
      </c>
      <c r="B4033" t="s">
        <v>4029</v>
      </c>
      <c r="C4033" s="1">
        <v>35195</v>
      </c>
      <c r="D4033" t="s">
        <v>85</v>
      </c>
      <c r="E4033" s="2" t="s">
        <v>20</v>
      </c>
      <c r="F4033" s="2" t="s">
        <v>34</v>
      </c>
      <c r="G4033" s="2" t="s">
        <v>43</v>
      </c>
      <c r="H4033" s="3">
        <v>42318</v>
      </c>
      <c r="I4033" s="2">
        <v>2015</v>
      </c>
      <c r="J4033" s="2">
        <v>2020</v>
      </c>
      <c r="K4033" s="3">
        <v>43677</v>
      </c>
      <c r="L4033" s="2">
        <v>0</v>
      </c>
      <c r="M4033" s="2" t="s">
        <v>28</v>
      </c>
      <c r="N4033" s="2">
        <v>23</v>
      </c>
      <c r="O4033" s="2">
        <v>19.5</v>
      </c>
      <c r="P4033" s="2">
        <v>23.22</v>
      </c>
      <c r="Q4033" s="2">
        <v>88</v>
      </c>
      <c r="R4033" s="2">
        <v>182.88</v>
      </c>
      <c r="S4033" s="2">
        <v>182.88</v>
      </c>
      <c r="T4033" s="2">
        <v>26.311781018623766</v>
      </c>
      <c r="U4033" s="2">
        <f>37+60+82+68</f>
        <v>247</v>
      </c>
      <c r="V4033" s="2" t="s">
        <v>28</v>
      </c>
      <c r="X4033" s="2"/>
      <c r="Y4033" s="2"/>
    </row>
    <row r="4034" spans="1:25" x14ac:dyDescent="0.25">
      <c r="A4034">
        <v>4034</v>
      </c>
      <c r="B4034" t="s">
        <v>4030</v>
      </c>
      <c r="C4034" s="1">
        <v>32814</v>
      </c>
      <c r="D4034" t="s">
        <v>23</v>
      </c>
      <c r="E4034" s="2" t="s">
        <v>4371</v>
      </c>
      <c r="F4034" s="2" t="s">
        <v>25</v>
      </c>
      <c r="G4034" s="2" t="s">
        <v>30</v>
      </c>
      <c r="H4034" s="3">
        <v>42307</v>
      </c>
      <c r="I4034" s="2">
        <v>2015</v>
      </c>
      <c r="J4034" s="2">
        <v>2016</v>
      </c>
      <c r="K4034" s="3">
        <v>43677</v>
      </c>
      <c r="L4034" s="2">
        <v>0</v>
      </c>
      <c r="M4034" s="2" t="s">
        <v>28</v>
      </c>
      <c r="N4034" s="2">
        <v>29</v>
      </c>
      <c r="O4034" s="2">
        <v>25.99</v>
      </c>
      <c r="P4034" s="2">
        <v>29.74</v>
      </c>
      <c r="Q4034" s="2">
        <v>116</v>
      </c>
      <c r="R4034" s="2">
        <v>220.98</v>
      </c>
      <c r="S4034" s="2">
        <v>220.98</v>
      </c>
      <c r="T4034" s="2">
        <v>23.754836781704217</v>
      </c>
      <c r="U4034" s="2">
        <v>12</v>
      </c>
      <c r="V4034" s="2" t="s">
        <v>28</v>
      </c>
      <c r="X4034" s="2"/>
      <c r="Y4034" s="2"/>
    </row>
    <row r="4035" spans="1:25" x14ac:dyDescent="0.25">
      <c r="A4035">
        <v>4035</v>
      </c>
      <c r="B4035" t="s">
        <v>4031</v>
      </c>
      <c r="C4035" s="1">
        <v>33685</v>
      </c>
      <c r="D4035" t="s">
        <v>23</v>
      </c>
      <c r="E4035" s="2" t="s">
        <v>4371</v>
      </c>
      <c r="F4035" s="2" t="s">
        <v>25</v>
      </c>
      <c r="G4035" s="2" t="s">
        <v>26</v>
      </c>
      <c r="H4035" s="3">
        <v>42306</v>
      </c>
      <c r="I4035" s="2">
        <v>2015</v>
      </c>
      <c r="J4035" s="2">
        <v>2017</v>
      </c>
      <c r="K4035" s="3">
        <v>43677</v>
      </c>
      <c r="L4035" s="2">
        <v>0</v>
      </c>
      <c r="M4035" s="2" t="s">
        <v>28</v>
      </c>
      <c r="N4035" s="2">
        <v>27</v>
      </c>
      <c r="O4035" s="2">
        <v>23.6</v>
      </c>
      <c r="P4035" s="2">
        <v>27.36</v>
      </c>
      <c r="Q4035" s="2">
        <v>117</v>
      </c>
      <c r="R4035" s="2">
        <v>220.98</v>
      </c>
      <c r="S4035" s="2">
        <v>220.98</v>
      </c>
      <c r="T4035" s="2">
        <v>23.959619857408562</v>
      </c>
      <c r="U4035" s="2">
        <v>13</v>
      </c>
      <c r="V4035" s="2" t="s">
        <v>28</v>
      </c>
      <c r="X4035" s="2"/>
      <c r="Y4035" s="2"/>
    </row>
    <row r="4036" spans="1:25" x14ac:dyDescent="0.25">
      <c r="A4036">
        <v>4036</v>
      </c>
      <c r="B4036" t="s">
        <v>4032</v>
      </c>
      <c r="C4036" s="1">
        <v>31175</v>
      </c>
      <c r="D4036" t="s">
        <v>23</v>
      </c>
      <c r="E4036" s="2" t="s">
        <v>4371</v>
      </c>
      <c r="F4036" s="2" t="s">
        <v>25</v>
      </c>
      <c r="G4036" s="2" t="s">
        <v>30</v>
      </c>
      <c r="H4036" s="3">
        <v>42305</v>
      </c>
      <c r="I4036" s="2">
        <v>2015</v>
      </c>
      <c r="J4036" s="2">
        <v>2016</v>
      </c>
      <c r="K4036" s="3">
        <v>43677</v>
      </c>
      <c r="L4036" s="2">
        <v>0</v>
      </c>
      <c r="M4036" s="2" t="s">
        <v>28</v>
      </c>
      <c r="N4036" s="2">
        <v>34</v>
      </c>
      <c r="O4036" s="2">
        <v>30.47</v>
      </c>
      <c r="P4036" s="2">
        <v>34.229999999999997</v>
      </c>
      <c r="Q4036" s="2">
        <v>117</v>
      </c>
      <c r="R4036" s="2">
        <v>210.82</v>
      </c>
      <c r="S4036" s="2">
        <v>210.82</v>
      </c>
      <c r="T4036" s="2">
        <v>26.324628059330148</v>
      </c>
      <c r="U4036" s="2">
        <v>25</v>
      </c>
      <c r="V4036" s="2" t="s">
        <v>28</v>
      </c>
      <c r="X4036" s="2"/>
      <c r="Y4036" s="2"/>
    </row>
    <row r="4037" spans="1:25" x14ac:dyDescent="0.25">
      <c r="A4037">
        <v>4037</v>
      </c>
      <c r="B4037" t="s">
        <v>4033</v>
      </c>
      <c r="C4037" s="1">
        <v>34735</v>
      </c>
      <c r="D4037" t="s">
        <v>23</v>
      </c>
      <c r="E4037" s="2" t="s">
        <v>4373</v>
      </c>
      <c r="F4037" s="2" t="s">
        <v>34</v>
      </c>
      <c r="G4037" s="2" t="s">
        <v>26</v>
      </c>
      <c r="H4037" s="3">
        <v>42408</v>
      </c>
      <c r="I4037" s="2">
        <v>2015</v>
      </c>
      <c r="J4037" s="2">
        <v>2018</v>
      </c>
      <c r="K4037" s="3">
        <v>43677</v>
      </c>
      <c r="L4037" s="2">
        <v>0</v>
      </c>
      <c r="M4037" s="2" t="s">
        <v>28</v>
      </c>
      <c r="N4037" s="2">
        <v>24</v>
      </c>
      <c r="O4037" s="2">
        <v>21.01</v>
      </c>
      <c r="P4037" s="2">
        <v>24.48</v>
      </c>
      <c r="Q4037" s="2">
        <v>90</v>
      </c>
      <c r="R4037" s="2">
        <v>210.82</v>
      </c>
      <c r="S4037" s="2">
        <v>210.82</v>
      </c>
      <c r="T4037" s="2">
        <v>20.249713891792421</v>
      </c>
      <c r="U4037" s="2">
        <f>24+16+19</f>
        <v>59</v>
      </c>
      <c r="V4037" s="2" t="s">
        <v>28</v>
      </c>
      <c r="X4037" s="2"/>
      <c r="Y4037" s="2"/>
    </row>
    <row r="4038" spans="1:25" x14ac:dyDescent="0.25">
      <c r="A4038">
        <v>4038</v>
      </c>
      <c r="B4038" t="s">
        <v>4034</v>
      </c>
      <c r="C4038" s="1">
        <v>33009</v>
      </c>
      <c r="D4038" t="s">
        <v>23</v>
      </c>
      <c r="E4038" s="2" t="s">
        <v>4371</v>
      </c>
      <c r="F4038" s="2" t="s">
        <v>34</v>
      </c>
      <c r="G4038" s="2" t="s">
        <v>26</v>
      </c>
      <c r="H4038" s="3">
        <v>42342</v>
      </c>
      <c r="I4038" s="2">
        <v>2015</v>
      </c>
      <c r="J4038" s="2">
        <v>2018</v>
      </c>
      <c r="K4038" s="3">
        <v>43677</v>
      </c>
      <c r="L4038" s="2">
        <v>0</v>
      </c>
      <c r="M4038" s="2" t="s">
        <v>28</v>
      </c>
      <c r="N4038" s="2">
        <v>29</v>
      </c>
      <c r="O4038" s="2">
        <v>25.55</v>
      </c>
      <c r="P4038" s="2">
        <v>29.21</v>
      </c>
      <c r="Q4038" s="2">
        <v>99</v>
      </c>
      <c r="R4038" s="2">
        <v>208.28</v>
      </c>
      <c r="S4038" s="2">
        <v>208.28</v>
      </c>
      <c r="T4038" s="2">
        <v>22.821283001281049</v>
      </c>
      <c r="U4038" s="2">
        <f>39+71+42</f>
        <v>152</v>
      </c>
      <c r="V4038" s="2" t="s">
        <v>28</v>
      </c>
      <c r="X4038" s="2"/>
      <c r="Y4038" s="2"/>
    </row>
    <row r="4039" spans="1:25" x14ac:dyDescent="0.25">
      <c r="A4039">
        <v>4039</v>
      </c>
      <c r="B4039" t="s">
        <v>4035</v>
      </c>
      <c r="C4039" s="1">
        <v>31996</v>
      </c>
      <c r="D4039" t="s">
        <v>23</v>
      </c>
      <c r="E4039" s="2" t="s">
        <v>4373</v>
      </c>
      <c r="F4039" s="2" t="s">
        <v>34</v>
      </c>
      <c r="G4039" s="2" t="s">
        <v>26</v>
      </c>
      <c r="H4039" s="3">
        <v>42420</v>
      </c>
      <c r="I4039" s="2">
        <v>2015</v>
      </c>
      <c r="J4039" s="2">
        <v>2016</v>
      </c>
      <c r="K4039" s="3">
        <v>43677</v>
      </c>
      <c r="L4039" s="2">
        <v>0</v>
      </c>
      <c r="M4039" s="2" t="s">
        <v>28</v>
      </c>
      <c r="N4039" s="2">
        <v>31</v>
      </c>
      <c r="O4039" s="2">
        <v>28.54</v>
      </c>
      <c r="P4039" s="2">
        <v>31.98</v>
      </c>
      <c r="Q4039" s="2">
        <v>122</v>
      </c>
      <c r="R4039" s="2">
        <v>208.28</v>
      </c>
      <c r="S4039" s="2">
        <v>208.28</v>
      </c>
      <c r="T4039" s="2">
        <v>28.123197233901898</v>
      </c>
      <c r="U4039" s="2">
        <v>8</v>
      </c>
      <c r="V4039" s="2" t="s">
        <v>28</v>
      </c>
      <c r="X4039" s="2"/>
      <c r="Y4039" s="2"/>
    </row>
    <row r="4040" spans="1:25" x14ac:dyDescent="0.25">
      <c r="A4040">
        <v>4040</v>
      </c>
      <c r="B4040" t="s">
        <v>4036</v>
      </c>
      <c r="C4040" s="1">
        <v>33573</v>
      </c>
      <c r="D4040" t="s">
        <v>23</v>
      </c>
      <c r="E4040" s="2" t="s">
        <v>4373</v>
      </c>
      <c r="F4040" s="2" t="s">
        <v>34</v>
      </c>
      <c r="G4040" s="2" t="s">
        <v>26</v>
      </c>
      <c r="H4040" s="3">
        <v>42473</v>
      </c>
      <c r="I4040" s="2">
        <v>2015</v>
      </c>
      <c r="J4040" s="2">
        <v>2017</v>
      </c>
      <c r="K4040" s="3">
        <v>43677</v>
      </c>
      <c r="L4040" s="2">
        <v>0</v>
      </c>
      <c r="M4040" s="2" t="s">
        <v>28</v>
      </c>
      <c r="N4040" s="2">
        <v>27</v>
      </c>
      <c r="O4040" s="2">
        <v>24.37</v>
      </c>
      <c r="P4040" s="2">
        <v>27.66</v>
      </c>
      <c r="Q4040" s="2">
        <v>113</v>
      </c>
      <c r="R4040" s="2">
        <v>205.74</v>
      </c>
      <c r="S4040" s="2">
        <v>205.74</v>
      </c>
      <c r="T4040" s="2">
        <v>26.695679058177188</v>
      </c>
      <c r="U4040" s="2">
        <v>30</v>
      </c>
      <c r="V4040" s="2" t="s">
        <v>28</v>
      </c>
      <c r="X4040" s="2"/>
      <c r="Y4040" s="2"/>
    </row>
    <row r="4041" spans="1:25" x14ac:dyDescent="0.25">
      <c r="A4041">
        <v>4041</v>
      </c>
      <c r="B4041" t="s">
        <v>4037</v>
      </c>
      <c r="C4041" s="1">
        <v>33576</v>
      </c>
      <c r="D4041" t="s">
        <v>23</v>
      </c>
      <c r="E4041" s="2" t="s">
        <v>4373</v>
      </c>
      <c r="F4041" s="2" t="s">
        <v>25</v>
      </c>
      <c r="G4041" s="2" t="s">
        <v>30</v>
      </c>
      <c r="H4041" s="3">
        <v>42473</v>
      </c>
      <c r="I4041" s="2">
        <v>2015</v>
      </c>
      <c r="J4041" s="2">
        <v>2016</v>
      </c>
      <c r="K4041" s="3">
        <v>43677</v>
      </c>
      <c r="L4041" s="2">
        <v>0</v>
      </c>
      <c r="M4041" s="2" t="s">
        <v>28</v>
      </c>
      <c r="N4041" s="2">
        <v>27</v>
      </c>
      <c r="O4041" s="2">
        <v>24.36</v>
      </c>
      <c r="P4041" s="2">
        <v>27.66</v>
      </c>
      <c r="Q4041" s="2">
        <v>99</v>
      </c>
      <c r="R4041" s="2">
        <v>205.74</v>
      </c>
      <c r="S4041" s="2">
        <v>205.74</v>
      </c>
      <c r="T4041" s="2">
        <v>23.388249794332229</v>
      </c>
      <c r="U4041" s="2">
        <v>1</v>
      </c>
      <c r="V4041" s="2" t="s">
        <v>28</v>
      </c>
      <c r="X4041" s="2"/>
      <c r="Y4041" s="2"/>
    </row>
    <row r="4042" spans="1:25" x14ac:dyDescent="0.25">
      <c r="A4042">
        <v>4042</v>
      </c>
      <c r="B4042" t="s">
        <v>4038</v>
      </c>
      <c r="C4042" s="1">
        <v>35019</v>
      </c>
      <c r="D4042" t="s">
        <v>23</v>
      </c>
      <c r="E4042" s="2" t="s">
        <v>4373</v>
      </c>
      <c r="F4042" s="2" t="s">
        <v>34</v>
      </c>
      <c r="G4042" s="2" t="s">
        <v>26</v>
      </c>
      <c r="H4042" s="3">
        <v>42323</v>
      </c>
      <c r="I4042" s="2">
        <v>2015</v>
      </c>
      <c r="J4042" s="2">
        <v>2016</v>
      </c>
      <c r="K4042" s="3">
        <v>43677</v>
      </c>
      <c r="L4042" s="2">
        <v>0</v>
      </c>
      <c r="M4042" s="2" t="s">
        <v>28</v>
      </c>
      <c r="N4042" s="2">
        <v>23</v>
      </c>
      <c r="O4042" s="2">
        <v>20</v>
      </c>
      <c r="P4042" s="2">
        <v>23.7</v>
      </c>
      <c r="Q4042" s="2">
        <v>111</v>
      </c>
      <c r="R4042" s="2">
        <v>203.2</v>
      </c>
      <c r="S4042" s="2">
        <v>203.2</v>
      </c>
      <c r="T4042" s="2">
        <v>26.882866265732531</v>
      </c>
      <c r="U4042" s="2">
        <v>8</v>
      </c>
      <c r="V4042" s="2" t="s">
        <v>28</v>
      </c>
      <c r="X4042" s="2"/>
      <c r="Y4042" s="2"/>
    </row>
    <row r="4043" spans="1:25" x14ac:dyDescent="0.25">
      <c r="A4043">
        <v>4043</v>
      </c>
      <c r="B4043" t="s">
        <v>4039</v>
      </c>
      <c r="C4043" s="1">
        <v>34839</v>
      </c>
      <c r="D4043" t="s">
        <v>23</v>
      </c>
      <c r="E4043" s="2" t="s">
        <v>4373</v>
      </c>
      <c r="F4043" s="2" t="s">
        <v>25</v>
      </c>
      <c r="G4043" s="2" t="s">
        <v>26</v>
      </c>
      <c r="H4043" s="3">
        <v>42305</v>
      </c>
      <c r="I4043" s="2">
        <v>2015</v>
      </c>
      <c r="J4043" s="2">
        <v>2016</v>
      </c>
      <c r="K4043" s="3">
        <v>43677</v>
      </c>
      <c r="L4043" s="2">
        <v>0</v>
      </c>
      <c r="M4043" s="2" t="s">
        <v>28</v>
      </c>
      <c r="N4043" s="2">
        <v>24</v>
      </c>
      <c r="O4043" s="2">
        <v>20.440000000000001</v>
      </c>
      <c r="P4043" s="2">
        <v>24.2</v>
      </c>
      <c r="Q4043" s="2">
        <v>111</v>
      </c>
      <c r="R4043" s="2">
        <v>203.2</v>
      </c>
      <c r="S4043" s="2">
        <v>203.2</v>
      </c>
      <c r="T4043" s="2">
        <v>26.882866265732531</v>
      </c>
      <c r="U4043" s="2">
        <v>20</v>
      </c>
      <c r="V4043" s="2" t="s">
        <v>28</v>
      </c>
      <c r="X4043" s="2"/>
      <c r="Y4043" s="2"/>
    </row>
    <row r="4044" spans="1:25" x14ac:dyDescent="0.25">
      <c r="A4044">
        <v>4044</v>
      </c>
      <c r="B4044" t="s">
        <v>4040</v>
      </c>
      <c r="C4044" s="1">
        <v>34524</v>
      </c>
      <c r="D4044" t="s">
        <v>23</v>
      </c>
      <c r="E4044" s="2" t="s">
        <v>4373</v>
      </c>
      <c r="F4044" s="2" t="s">
        <v>34</v>
      </c>
      <c r="G4044" s="2" t="s">
        <v>26</v>
      </c>
      <c r="H4044" s="3">
        <v>42305</v>
      </c>
      <c r="I4044" s="2">
        <v>2015</v>
      </c>
      <c r="J4044" s="2">
        <v>2018</v>
      </c>
      <c r="K4044" s="3">
        <v>43677</v>
      </c>
      <c r="L4044" s="2">
        <v>0</v>
      </c>
      <c r="M4044" s="2" t="s">
        <v>28</v>
      </c>
      <c r="N4044" s="2">
        <v>25</v>
      </c>
      <c r="O4044" s="2">
        <v>21.3</v>
      </c>
      <c r="P4044" s="2">
        <v>25.06</v>
      </c>
      <c r="Q4044" s="2">
        <v>106</v>
      </c>
      <c r="R4044" s="2">
        <v>203.2</v>
      </c>
      <c r="S4044" s="2">
        <v>203.2</v>
      </c>
      <c r="T4044" s="2">
        <v>25.671926343852686</v>
      </c>
      <c r="U4044" s="2">
        <v>64</v>
      </c>
      <c r="V4044" s="2" t="s">
        <v>28</v>
      </c>
      <c r="X4044" s="2"/>
      <c r="Y4044" s="2"/>
    </row>
    <row r="4045" spans="1:25" x14ac:dyDescent="0.25">
      <c r="A4045">
        <v>4045</v>
      </c>
      <c r="B4045" t="s">
        <v>4041</v>
      </c>
      <c r="C4045" s="1">
        <v>33887</v>
      </c>
      <c r="D4045" t="s">
        <v>23</v>
      </c>
      <c r="E4045" s="2" t="s">
        <v>4373</v>
      </c>
      <c r="F4045" s="2" t="s">
        <v>34</v>
      </c>
      <c r="G4045" s="2" t="s">
        <v>26</v>
      </c>
      <c r="H4045" s="3">
        <v>42307</v>
      </c>
      <c r="I4045" s="2">
        <v>2015</v>
      </c>
      <c r="J4045" s="2">
        <v>2018</v>
      </c>
      <c r="K4045" s="3">
        <v>43677</v>
      </c>
      <c r="L4045" s="2">
        <v>0</v>
      </c>
      <c r="M4045" s="2" t="s">
        <v>28</v>
      </c>
      <c r="N4045" s="2">
        <v>26</v>
      </c>
      <c r="O4045" s="2">
        <v>23.05</v>
      </c>
      <c r="P4045" s="2">
        <v>26.8</v>
      </c>
      <c r="Q4045" s="2">
        <v>95</v>
      </c>
      <c r="R4045" s="2">
        <v>200.66</v>
      </c>
      <c r="S4045" s="2">
        <v>200.66</v>
      </c>
      <c r="T4045" s="2">
        <v>23.594022512512254</v>
      </c>
      <c r="U4045" s="2">
        <v>41</v>
      </c>
      <c r="V4045" s="2" t="s">
        <v>28</v>
      </c>
      <c r="X4045" s="2"/>
      <c r="Y4045" s="2"/>
    </row>
    <row r="4046" spans="1:25" x14ac:dyDescent="0.25">
      <c r="A4046">
        <v>4046</v>
      </c>
      <c r="B4046" t="s">
        <v>4042</v>
      </c>
      <c r="C4046" s="1">
        <v>33789</v>
      </c>
      <c r="D4046" t="s">
        <v>23</v>
      </c>
      <c r="E4046" s="2" t="s">
        <v>4373</v>
      </c>
      <c r="F4046" s="2" t="s">
        <v>34</v>
      </c>
      <c r="G4046" s="2" t="s">
        <v>26</v>
      </c>
      <c r="H4046" s="3">
        <v>42444</v>
      </c>
      <c r="I4046" s="2">
        <v>2015</v>
      </c>
      <c r="J4046" s="2">
        <v>2016</v>
      </c>
      <c r="K4046" s="3">
        <v>43677</v>
      </c>
      <c r="L4046" s="2">
        <v>0</v>
      </c>
      <c r="M4046" s="2" t="s">
        <v>28</v>
      </c>
      <c r="N4046" s="2">
        <v>27</v>
      </c>
      <c r="O4046" s="2">
        <v>23.7</v>
      </c>
      <c r="P4046" s="2">
        <v>27.07</v>
      </c>
      <c r="Q4046" s="2">
        <v>105</v>
      </c>
      <c r="R4046" s="2">
        <v>200.66</v>
      </c>
      <c r="S4046" s="2">
        <v>200.66</v>
      </c>
      <c r="T4046" s="2">
        <v>26.077603829618809</v>
      </c>
      <c r="U4046" s="2">
        <v>3</v>
      </c>
      <c r="V4046" s="2" t="s">
        <v>28</v>
      </c>
      <c r="X4046" s="2"/>
      <c r="Y4046" s="2"/>
    </row>
    <row r="4047" spans="1:25" x14ac:dyDescent="0.25">
      <c r="A4047">
        <v>4047</v>
      </c>
      <c r="B4047" t="s">
        <v>4043</v>
      </c>
      <c r="C4047" s="1">
        <v>33541</v>
      </c>
      <c r="D4047" t="s">
        <v>23</v>
      </c>
      <c r="E4047" s="2" t="s">
        <v>4373</v>
      </c>
      <c r="F4047" s="2" t="s">
        <v>4369</v>
      </c>
      <c r="G4047" s="2" t="s">
        <v>26</v>
      </c>
      <c r="H4047" s="3">
        <v>42364</v>
      </c>
      <c r="I4047" s="2">
        <v>2015</v>
      </c>
      <c r="J4047" s="2">
        <v>2018</v>
      </c>
      <c r="K4047" s="3">
        <v>43677</v>
      </c>
      <c r="L4047" s="2">
        <v>0</v>
      </c>
      <c r="M4047" s="2" t="s">
        <v>28</v>
      </c>
      <c r="N4047" s="2">
        <v>27</v>
      </c>
      <c r="O4047" s="2">
        <v>24.16</v>
      </c>
      <c r="P4047" s="2">
        <v>27.75</v>
      </c>
      <c r="Q4047" s="2">
        <v>98</v>
      </c>
      <c r="R4047" s="2">
        <v>200.66</v>
      </c>
      <c r="S4047" s="2">
        <v>200.66</v>
      </c>
      <c r="T4047" s="2">
        <v>24.339096907644219</v>
      </c>
      <c r="U4047" s="2">
        <v>34</v>
      </c>
      <c r="V4047" s="2" t="s">
        <v>28</v>
      </c>
      <c r="X4047" s="2"/>
      <c r="Y4047" s="2"/>
    </row>
    <row r="4048" spans="1:25" x14ac:dyDescent="0.25">
      <c r="A4048">
        <v>4048</v>
      </c>
      <c r="B4048" t="s">
        <v>4044</v>
      </c>
      <c r="C4048" s="1">
        <v>33591</v>
      </c>
      <c r="D4048" t="s">
        <v>23</v>
      </c>
      <c r="E4048" s="2" t="s">
        <v>4373</v>
      </c>
      <c r="F4048" s="2" t="s">
        <v>34</v>
      </c>
      <c r="G4048" s="2" t="s">
        <v>26</v>
      </c>
      <c r="H4048" s="3">
        <v>42453</v>
      </c>
      <c r="I4048" s="2">
        <v>2015</v>
      </c>
      <c r="J4048" s="2">
        <v>2018</v>
      </c>
      <c r="K4048" s="3">
        <v>43677</v>
      </c>
      <c r="L4048" s="2">
        <v>0</v>
      </c>
      <c r="M4048" s="2" t="s">
        <v>28</v>
      </c>
      <c r="N4048" s="2">
        <v>27</v>
      </c>
      <c r="O4048" s="2">
        <v>24.26</v>
      </c>
      <c r="P4048" s="2">
        <v>27.61</v>
      </c>
      <c r="Q4048" s="2">
        <v>104</v>
      </c>
      <c r="R4048" s="2">
        <v>200.66</v>
      </c>
      <c r="S4048" s="2">
        <v>200.66</v>
      </c>
      <c r="T4048" s="2">
        <v>25.829245697908153</v>
      </c>
      <c r="U4048" s="2">
        <v>76</v>
      </c>
      <c r="V4048" s="2" t="s">
        <v>28</v>
      </c>
      <c r="X4048" s="2"/>
      <c r="Y4048" s="2"/>
    </row>
    <row r="4049" spans="1:26" x14ac:dyDescent="0.25">
      <c r="A4049">
        <v>4049</v>
      </c>
      <c r="B4049" t="s">
        <v>4045</v>
      </c>
      <c r="C4049" s="1">
        <v>34065</v>
      </c>
      <c r="D4049" t="s">
        <v>23</v>
      </c>
      <c r="E4049" s="2" t="s">
        <v>20</v>
      </c>
      <c r="F4049" s="2" t="s">
        <v>25</v>
      </c>
      <c r="G4049" s="2" t="s">
        <v>26</v>
      </c>
      <c r="H4049" s="3">
        <v>42307</v>
      </c>
      <c r="I4049" s="2">
        <v>2015</v>
      </c>
      <c r="J4049" s="2">
        <v>2018</v>
      </c>
      <c r="K4049" s="3">
        <v>43677</v>
      </c>
      <c r="L4049" s="2">
        <v>0</v>
      </c>
      <c r="M4049" s="2" t="s">
        <v>28</v>
      </c>
      <c r="N4049" s="2">
        <v>26</v>
      </c>
      <c r="O4049" s="2">
        <v>22.57</v>
      </c>
      <c r="P4049" s="2">
        <v>26.32</v>
      </c>
      <c r="Q4049" s="2">
        <v>83</v>
      </c>
      <c r="R4049" s="2">
        <v>200.66</v>
      </c>
      <c r="S4049" s="2">
        <v>200.66</v>
      </c>
      <c r="T4049" s="2">
        <v>20.61372493198439</v>
      </c>
      <c r="U4049" s="2">
        <v>14</v>
      </c>
      <c r="V4049" s="2" t="s">
        <v>28</v>
      </c>
      <c r="X4049" s="2"/>
      <c r="Y4049" s="2"/>
    </row>
    <row r="4050" spans="1:26" x14ac:dyDescent="0.25">
      <c r="A4050">
        <v>4050</v>
      </c>
      <c r="B4050" t="s">
        <v>4046</v>
      </c>
      <c r="C4050" s="1">
        <v>33702</v>
      </c>
      <c r="D4050" t="s">
        <v>23</v>
      </c>
      <c r="E4050" s="2" t="s">
        <v>4373</v>
      </c>
      <c r="F4050" s="2" t="s">
        <v>34</v>
      </c>
      <c r="G4050" s="2" t="s">
        <v>26</v>
      </c>
      <c r="H4050" s="3">
        <v>42385</v>
      </c>
      <c r="I4050" s="2">
        <v>2015</v>
      </c>
      <c r="J4050" s="2">
        <v>2016</v>
      </c>
      <c r="K4050" s="3">
        <v>43677</v>
      </c>
      <c r="L4050" s="2">
        <v>0</v>
      </c>
      <c r="M4050" s="2" t="s">
        <v>28</v>
      </c>
      <c r="N4050" s="2">
        <v>27</v>
      </c>
      <c r="O4050" s="2">
        <v>23.77</v>
      </c>
      <c r="P4050" s="2">
        <v>27.31</v>
      </c>
      <c r="Q4050" s="2">
        <v>103</v>
      </c>
      <c r="R4050" s="2">
        <v>200.66</v>
      </c>
      <c r="S4050" s="2">
        <v>200.66</v>
      </c>
      <c r="T4050" s="2">
        <v>25.580887566197497</v>
      </c>
      <c r="U4050" s="2">
        <v>2</v>
      </c>
      <c r="V4050" s="2" t="s">
        <v>28</v>
      </c>
      <c r="X4050" s="2"/>
      <c r="Y4050" s="2"/>
    </row>
    <row r="4051" spans="1:26" x14ac:dyDescent="0.25">
      <c r="A4051">
        <v>4051</v>
      </c>
      <c r="B4051" t="s">
        <v>4047</v>
      </c>
      <c r="C4051" s="1">
        <v>33808</v>
      </c>
      <c r="D4051" t="s">
        <v>23</v>
      </c>
      <c r="E4051" s="2" t="s">
        <v>4373</v>
      </c>
      <c r="F4051" s="2" t="s">
        <v>25</v>
      </c>
      <c r="G4051" s="2" t="s">
        <v>26</v>
      </c>
      <c r="H4051" s="3">
        <v>42433</v>
      </c>
      <c r="I4051" s="2">
        <v>2015</v>
      </c>
      <c r="J4051" s="2">
        <v>2017</v>
      </c>
      <c r="K4051" s="3">
        <v>43677</v>
      </c>
      <c r="L4051" s="2">
        <v>0</v>
      </c>
      <c r="M4051" s="2" t="s">
        <v>28</v>
      </c>
      <c r="N4051" s="2">
        <v>27</v>
      </c>
      <c r="O4051" s="2">
        <v>23.61</v>
      </c>
      <c r="P4051" s="2">
        <v>27.02</v>
      </c>
      <c r="Q4051" s="2">
        <v>89</v>
      </c>
      <c r="R4051" s="2">
        <v>200.66</v>
      </c>
      <c r="S4051" s="2">
        <v>200.66</v>
      </c>
      <c r="T4051" s="2">
        <v>22.103873722248323</v>
      </c>
      <c r="U4051" s="2">
        <f>21+4</f>
        <v>25</v>
      </c>
      <c r="V4051" s="2" t="s">
        <v>28</v>
      </c>
      <c r="X4051" s="2"/>
      <c r="Y4051" s="2"/>
    </row>
    <row r="4052" spans="1:26" x14ac:dyDescent="0.25">
      <c r="A4052">
        <v>4052</v>
      </c>
      <c r="B4052" t="s">
        <v>4048</v>
      </c>
      <c r="C4052" s="1">
        <v>34001</v>
      </c>
      <c r="D4052" t="s">
        <v>23</v>
      </c>
      <c r="E4052" s="2" t="s">
        <v>4373</v>
      </c>
      <c r="F4052" s="2" t="s">
        <v>34</v>
      </c>
      <c r="G4052" s="2" t="s">
        <v>26</v>
      </c>
      <c r="H4052" s="3">
        <v>42366</v>
      </c>
      <c r="I4052" s="2">
        <v>2015</v>
      </c>
      <c r="J4052" s="2">
        <v>2016</v>
      </c>
      <c r="K4052" s="3">
        <v>43677</v>
      </c>
      <c r="L4052" s="2">
        <v>0</v>
      </c>
      <c r="M4052" s="2" t="s">
        <v>28</v>
      </c>
      <c r="N4052" s="2">
        <v>26</v>
      </c>
      <c r="O4052" s="2">
        <v>22.9</v>
      </c>
      <c r="P4052" s="2">
        <v>26.49</v>
      </c>
      <c r="Q4052" s="2">
        <v>102</v>
      </c>
      <c r="R4052" s="2">
        <v>198.12</v>
      </c>
      <c r="S4052" s="2">
        <v>198.12</v>
      </c>
      <c r="T4052" s="2">
        <v>25.986245266376134</v>
      </c>
      <c r="U4052" s="2">
        <v>6</v>
      </c>
      <c r="V4052" s="2" t="s">
        <v>28</v>
      </c>
      <c r="X4052" s="2"/>
      <c r="Y4052" s="2"/>
    </row>
    <row r="4053" spans="1:26" x14ac:dyDescent="0.25">
      <c r="A4053">
        <v>4053</v>
      </c>
      <c r="B4053" t="s">
        <v>4049</v>
      </c>
      <c r="C4053" s="1">
        <v>33837</v>
      </c>
      <c r="D4053" t="s">
        <v>23</v>
      </c>
      <c r="E4053" s="2" t="s">
        <v>20</v>
      </c>
      <c r="F4053" s="2" t="s">
        <v>34</v>
      </c>
      <c r="G4053" s="2" t="s">
        <v>26</v>
      </c>
      <c r="H4053" s="3">
        <v>42395</v>
      </c>
      <c r="I4053" s="2">
        <v>2015</v>
      </c>
      <c r="J4053" s="2">
        <v>2016</v>
      </c>
      <c r="K4053" s="3">
        <v>42518</v>
      </c>
      <c r="L4053" s="2">
        <v>1</v>
      </c>
      <c r="M4053" s="2" t="s">
        <v>27</v>
      </c>
      <c r="N4053" s="2">
        <v>23</v>
      </c>
      <c r="O4053" s="2">
        <v>23.43</v>
      </c>
      <c r="P4053" s="2">
        <v>23.77</v>
      </c>
      <c r="Q4053" s="2">
        <v>94</v>
      </c>
      <c r="R4053" s="2">
        <v>198.12</v>
      </c>
      <c r="S4053" s="2">
        <v>198.12</v>
      </c>
      <c r="T4053" s="2">
        <v>23.948108382738788</v>
      </c>
      <c r="U4053" s="2">
        <v>14</v>
      </c>
      <c r="V4053" s="2" t="s">
        <v>28</v>
      </c>
      <c r="X4053" s="2"/>
      <c r="Y4053" s="2"/>
      <c r="Z4053" s="4" t="s">
        <v>4469</v>
      </c>
    </row>
    <row r="4054" spans="1:26" x14ac:dyDescent="0.25">
      <c r="A4054">
        <v>4054</v>
      </c>
      <c r="B4054" t="s">
        <v>4050</v>
      </c>
      <c r="C4054" s="1">
        <v>34635</v>
      </c>
      <c r="D4054" t="s">
        <v>23</v>
      </c>
      <c r="E4054" s="2" t="s">
        <v>20</v>
      </c>
      <c r="F4054" s="2" t="s">
        <v>34</v>
      </c>
      <c r="G4054" s="2" t="s">
        <v>26</v>
      </c>
      <c r="H4054" s="3">
        <v>42328</v>
      </c>
      <c r="I4054" s="2">
        <v>2015</v>
      </c>
      <c r="J4054" s="2">
        <v>2018</v>
      </c>
      <c r="K4054" s="3">
        <v>43677</v>
      </c>
      <c r="L4054" s="2">
        <v>0</v>
      </c>
      <c r="M4054" s="2" t="s">
        <v>28</v>
      </c>
      <c r="N4054" s="2">
        <v>24</v>
      </c>
      <c r="O4054" s="2">
        <v>21.06</v>
      </c>
      <c r="P4054" s="2">
        <v>24.76</v>
      </c>
      <c r="Q4054" s="2">
        <v>95</v>
      </c>
      <c r="R4054" s="2">
        <v>198.12</v>
      </c>
      <c r="S4054" s="2">
        <v>198.12</v>
      </c>
      <c r="T4054" s="2">
        <v>24.202875493193456</v>
      </c>
      <c r="U4054" s="2">
        <v>35</v>
      </c>
      <c r="V4054" s="2" t="s">
        <v>28</v>
      </c>
      <c r="X4054" s="2"/>
      <c r="Y4054" s="2"/>
    </row>
    <row r="4055" spans="1:26" x14ac:dyDescent="0.25">
      <c r="A4055">
        <v>4055</v>
      </c>
      <c r="B4055" t="s">
        <v>4051</v>
      </c>
      <c r="C4055" s="1">
        <v>34072</v>
      </c>
      <c r="D4055" t="s">
        <v>23</v>
      </c>
      <c r="E4055" s="2" t="s">
        <v>20</v>
      </c>
      <c r="F4055" s="2" t="s">
        <v>34</v>
      </c>
      <c r="G4055" s="2" t="s">
        <v>26</v>
      </c>
      <c r="H4055" s="3">
        <v>42331</v>
      </c>
      <c r="I4055" s="2">
        <v>2015</v>
      </c>
      <c r="J4055" s="2">
        <v>2018</v>
      </c>
      <c r="K4055" s="3">
        <v>43677</v>
      </c>
      <c r="L4055" s="2">
        <v>0</v>
      </c>
      <c r="M4055" s="2" t="s">
        <v>28</v>
      </c>
      <c r="N4055" s="2">
        <v>26</v>
      </c>
      <c r="O4055" s="2">
        <v>22.61</v>
      </c>
      <c r="P4055" s="2">
        <v>26.3</v>
      </c>
      <c r="Q4055" s="2">
        <v>92</v>
      </c>
      <c r="R4055" s="2">
        <v>198.12</v>
      </c>
      <c r="S4055" s="2">
        <v>198.12</v>
      </c>
      <c r="T4055" s="2">
        <v>23.438574161829454</v>
      </c>
      <c r="U4055" s="2">
        <v>91</v>
      </c>
      <c r="V4055" s="2" t="s">
        <v>27</v>
      </c>
      <c r="X4055" s="2"/>
      <c r="Y4055" s="2"/>
    </row>
    <row r="4056" spans="1:26" x14ac:dyDescent="0.25">
      <c r="A4056">
        <v>4056</v>
      </c>
      <c r="B4056" t="s">
        <v>4052</v>
      </c>
      <c r="C4056" s="1">
        <v>35293</v>
      </c>
      <c r="D4056" t="s">
        <v>23</v>
      </c>
      <c r="E4056" s="2" t="s">
        <v>20</v>
      </c>
      <c r="F4056" s="2" t="s">
        <v>34</v>
      </c>
      <c r="G4056" s="2" t="s">
        <v>26</v>
      </c>
      <c r="H4056" s="3">
        <v>42305</v>
      </c>
      <c r="I4056" s="2">
        <v>2015</v>
      </c>
      <c r="J4056" s="2">
        <v>2018</v>
      </c>
      <c r="K4056" s="3">
        <v>43677</v>
      </c>
      <c r="L4056" s="2">
        <v>0</v>
      </c>
      <c r="M4056" s="2" t="s">
        <v>28</v>
      </c>
      <c r="N4056" s="2">
        <v>22</v>
      </c>
      <c r="O4056" s="2">
        <v>19.2</v>
      </c>
      <c r="P4056" s="2">
        <v>22.95</v>
      </c>
      <c r="Q4056" s="2">
        <v>91</v>
      </c>
      <c r="R4056" s="2">
        <v>198.12</v>
      </c>
      <c r="S4056" s="2">
        <v>198.12</v>
      </c>
      <c r="T4056" s="2">
        <v>23.183807051374785</v>
      </c>
      <c r="U4056" s="2">
        <v>139</v>
      </c>
      <c r="V4056" s="2" t="s">
        <v>28</v>
      </c>
      <c r="X4056" s="2"/>
      <c r="Y4056" s="2"/>
    </row>
    <row r="4057" spans="1:26" x14ac:dyDescent="0.25">
      <c r="A4057">
        <v>4057</v>
      </c>
      <c r="B4057" t="s">
        <v>4053</v>
      </c>
      <c r="C4057" s="1">
        <v>33462</v>
      </c>
      <c r="D4057" t="s">
        <v>23</v>
      </c>
      <c r="E4057" s="2" t="s">
        <v>20</v>
      </c>
      <c r="F4057" s="2" t="s">
        <v>34</v>
      </c>
      <c r="G4057" s="2" t="s">
        <v>26</v>
      </c>
      <c r="H4057" s="3">
        <v>42304</v>
      </c>
      <c r="I4057" s="2">
        <v>2015</v>
      </c>
      <c r="J4057" s="2">
        <v>2017</v>
      </c>
      <c r="K4057" s="3">
        <v>43677</v>
      </c>
      <c r="L4057" s="2">
        <v>0</v>
      </c>
      <c r="M4057" s="2" t="s">
        <v>28</v>
      </c>
      <c r="N4057" s="2">
        <v>27</v>
      </c>
      <c r="O4057" s="2">
        <v>24.21</v>
      </c>
      <c r="P4057" s="2">
        <v>27.97</v>
      </c>
      <c r="Q4057" s="2">
        <v>102</v>
      </c>
      <c r="R4057" s="2">
        <v>195.58</v>
      </c>
      <c r="S4057" s="2">
        <v>195.58</v>
      </c>
      <c r="T4057" s="2">
        <v>26.665595581148992</v>
      </c>
      <c r="U4057" s="2">
        <v>40</v>
      </c>
      <c r="V4057" s="2" t="s">
        <v>28</v>
      </c>
      <c r="X4057" s="2"/>
      <c r="Y4057" s="2"/>
    </row>
    <row r="4058" spans="1:26" x14ac:dyDescent="0.25">
      <c r="A4058">
        <v>4058</v>
      </c>
      <c r="B4058" t="s">
        <v>4054</v>
      </c>
      <c r="C4058" s="1">
        <v>30461</v>
      </c>
      <c r="D4058" t="s">
        <v>23</v>
      </c>
      <c r="E4058" s="2" t="s">
        <v>20</v>
      </c>
      <c r="F4058" s="2" t="s">
        <v>25</v>
      </c>
      <c r="G4058" s="2" t="s">
        <v>30</v>
      </c>
      <c r="H4058" s="3">
        <v>42305</v>
      </c>
      <c r="I4058" s="2">
        <v>2015</v>
      </c>
      <c r="J4058" s="2">
        <v>2017</v>
      </c>
      <c r="K4058" s="3">
        <v>43677</v>
      </c>
      <c r="L4058" s="2">
        <v>0</v>
      </c>
      <c r="M4058" s="2" t="s">
        <v>28</v>
      </c>
      <c r="N4058" s="2">
        <v>36</v>
      </c>
      <c r="O4058" s="2">
        <v>32.43</v>
      </c>
      <c r="P4058" s="2">
        <v>36.18</v>
      </c>
      <c r="Q4058" s="2">
        <v>90</v>
      </c>
      <c r="R4058" s="2">
        <v>190.5</v>
      </c>
      <c r="S4058" s="2">
        <v>190.5</v>
      </c>
      <c r="T4058" s="2">
        <v>24.8000496000992</v>
      </c>
      <c r="U4058" s="2">
        <v>76</v>
      </c>
      <c r="V4058" s="2" t="s">
        <v>28</v>
      </c>
      <c r="X4058" s="2"/>
      <c r="Y4058" s="2"/>
    </row>
    <row r="4059" spans="1:26" x14ac:dyDescent="0.25">
      <c r="A4059">
        <v>4059</v>
      </c>
      <c r="B4059" t="s">
        <v>4055</v>
      </c>
      <c r="C4059" s="1">
        <v>33756</v>
      </c>
      <c r="D4059" t="s">
        <v>23</v>
      </c>
      <c r="E4059" s="2" t="s">
        <v>20</v>
      </c>
      <c r="F4059" s="2" t="s">
        <v>34</v>
      </c>
      <c r="G4059" s="2" t="s">
        <v>26</v>
      </c>
      <c r="H4059" s="3">
        <v>42446</v>
      </c>
      <c r="I4059" s="2">
        <v>2015</v>
      </c>
      <c r="J4059" s="2">
        <v>2018</v>
      </c>
      <c r="K4059" s="3">
        <v>43677</v>
      </c>
      <c r="L4059" s="2">
        <v>0</v>
      </c>
      <c r="M4059" s="2" t="s">
        <v>28</v>
      </c>
      <c r="N4059" s="2">
        <v>27</v>
      </c>
      <c r="O4059" s="2">
        <v>23.79</v>
      </c>
      <c r="P4059" s="2">
        <v>27.16</v>
      </c>
      <c r="Q4059" s="2">
        <v>81</v>
      </c>
      <c r="R4059" s="2">
        <v>187.96</v>
      </c>
      <c r="S4059" s="2">
        <v>187.96</v>
      </c>
      <c r="T4059" s="2">
        <v>22.927365065833126</v>
      </c>
      <c r="U4059" s="2">
        <v>20</v>
      </c>
      <c r="V4059" s="2" t="s">
        <v>28</v>
      </c>
      <c r="X4059" s="2"/>
      <c r="Y4059" s="2"/>
    </row>
    <row r="4060" spans="1:26" x14ac:dyDescent="0.25">
      <c r="A4060">
        <v>4060</v>
      </c>
      <c r="B4060" t="s">
        <v>4056</v>
      </c>
      <c r="C4060" s="1">
        <v>33967</v>
      </c>
      <c r="D4060" t="s">
        <v>23</v>
      </c>
      <c r="E4060" s="2" t="s">
        <v>20</v>
      </c>
      <c r="F4060" s="2" t="s">
        <v>34</v>
      </c>
      <c r="G4060" s="2" t="s">
        <v>26</v>
      </c>
      <c r="H4060" s="3">
        <v>42440</v>
      </c>
      <c r="I4060" s="2">
        <v>2015</v>
      </c>
      <c r="J4060" s="2">
        <v>2018</v>
      </c>
      <c r="K4060" s="3">
        <v>43677</v>
      </c>
      <c r="L4060" s="2">
        <v>0</v>
      </c>
      <c r="M4060" s="2" t="s">
        <v>28</v>
      </c>
      <c r="N4060" s="2">
        <v>26</v>
      </c>
      <c r="O4060" s="2">
        <v>23.2</v>
      </c>
      <c r="P4060" s="2">
        <v>26.58</v>
      </c>
      <c r="Q4060" s="2">
        <v>74</v>
      </c>
      <c r="R4060" s="2">
        <v>187.96</v>
      </c>
      <c r="S4060" s="2">
        <v>187.96</v>
      </c>
      <c r="T4060" s="2">
        <v>20.945987837921621</v>
      </c>
      <c r="U4060" s="2">
        <v>45</v>
      </c>
      <c r="V4060" s="2" t="s">
        <v>28</v>
      </c>
      <c r="X4060" s="2"/>
      <c r="Y4060" s="2"/>
    </row>
    <row r="4061" spans="1:26" x14ac:dyDescent="0.25">
      <c r="A4061">
        <v>4061</v>
      </c>
      <c r="B4061" t="s">
        <v>4057</v>
      </c>
      <c r="C4061" s="1">
        <v>33782</v>
      </c>
      <c r="D4061" t="s">
        <v>23</v>
      </c>
      <c r="E4061" s="2" t="s">
        <v>20</v>
      </c>
      <c r="F4061" s="2" t="s">
        <v>34</v>
      </c>
      <c r="G4061" s="2" t="s">
        <v>26</v>
      </c>
      <c r="H4061" s="3">
        <v>42305</v>
      </c>
      <c r="I4061" s="2">
        <v>2015</v>
      </c>
      <c r="J4061" s="2">
        <v>2018</v>
      </c>
      <c r="K4061" s="3">
        <v>43677</v>
      </c>
      <c r="L4061" s="2">
        <v>0</v>
      </c>
      <c r="M4061" s="2" t="s">
        <v>28</v>
      </c>
      <c r="N4061" s="2">
        <v>27</v>
      </c>
      <c r="O4061" s="2">
        <v>23.33</v>
      </c>
      <c r="P4061" s="2">
        <v>27.09</v>
      </c>
      <c r="Q4061" s="2">
        <v>81</v>
      </c>
      <c r="R4061" s="2">
        <v>187.96</v>
      </c>
      <c r="S4061" s="2">
        <v>187.96</v>
      </c>
      <c r="T4061" s="2">
        <v>22.927365065833126</v>
      </c>
      <c r="U4061" s="2">
        <v>127</v>
      </c>
      <c r="V4061" s="2" t="s">
        <v>28</v>
      </c>
      <c r="X4061" s="2"/>
      <c r="Y4061" s="2"/>
    </row>
    <row r="4062" spans="1:26" x14ac:dyDescent="0.25">
      <c r="A4062">
        <v>4062</v>
      </c>
      <c r="B4062" t="s">
        <v>4058</v>
      </c>
      <c r="C4062" s="1">
        <v>33647</v>
      </c>
      <c r="D4062" t="s">
        <v>23</v>
      </c>
      <c r="E4062" s="2" t="s">
        <v>20</v>
      </c>
      <c r="F4062" s="2" t="s">
        <v>34</v>
      </c>
      <c r="G4062" s="2" t="s">
        <v>26</v>
      </c>
      <c r="H4062" s="3">
        <v>42387</v>
      </c>
      <c r="I4062" s="2">
        <v>2015</v>
      </c>
      <c r="J4062" s="2">
        <v>2016</v>
      </c>
      <c r="K4062" s="3">
        <v>43677</v>
      </c>
      <c r="L4062" s="2">
        <v>0</v>
      </c>
      <c r="M4062" s="2" t="s">
        <v>28</v>
      </c>
      <c r="N4062" s="2">
        <v>27</v>
      </c>
      <c r="O4062" s="2">
        <v>23.93</v>
      </c>
      <c r="P4062" s="2">
        <v>27.46</v>
      </c>
      <c r="Q4062" s="2">
        <v>83</v>
      </c>
      <c r="R4062" s="2">
        <v>185.42</v>
      </c>
      <c r="S4062" s="2">
        <v>185.42</v>
      </c>
      <c r="T4062" s="2">
        <v>24.141538243669473</v>
      </c>
      <c r="U4062" s="2">
        <v>5</v>
      </c>
      <c r="V4062" s="2" t="s">
        <v>28</v>
      </c>
      <c r="X4062" s="2"/>
      <c r="Y4062" s="2"/>
    </row>
    <row r="4063" spans="1:26" x14ac:dyDescent="0.25">
      <c r="A4063">
        <v>4063</v>
      </c>
      <c r="B4063" t="s">
        <v>4059</v>
      </c>
      <c r="C4063" s="1">
        <v>34987</v>
      </c>
      <c r="D4063" t="s">
        <v>85</v>
      </c>
      <c r="E4063" s="2" t="s">
        <v>4371</v>
      </c>
      <c r="F4063" s="2" t="s">
        <v>25</v>
      </c>
      <c r="G4063" s="2" t="s">
        <v>30</v>
      </c>
      <c r="H4063" s="3">
        <v>42669</v>
      </c>
      <c r="I4063" s="2">
        <v>2016</v>
      </c>
      <c r="J4063" s="2">
        <v>2020</v>
      </c>
      <c r="K4063" s="3">
        <v>43677</v>
      </c>
      <c r="L4063" s="2">
        <v>0</v>
      </c>
      <c r="M4063" s="2" t="s">
        <v>28</v>
      </c>
      <c r="N4063" s="2">
        <v>23</v>
      </c>
      <c r="O4063" s="2">
        <v>21.03</v>
      </c>
      <c r="P4063" s="2">
        <v>23.79</v>
      </c>
      <c r="Q4063" s="2">
        <v>111</v>
      </c>
      <c r="R4063" s="2">
        <v>215.9</v>
      </c>
      <c r="S4063" s="2">
        <v>215.9</v>
      </c>
      <c r="T4063" s="2">
        <v>23.813196415320164</v>
      </c>
      <c r="U4063" s="2">
        <f>54+82+77</f>
        <v>213</v>
      </c>
      <c r="V4063" s="2" t="s">
        <v>28</v>
      </c>
      <c r="X4063" s="2"/>
      <c r="Y4063" s="2"/>
    </row>
    <row r="4064" spans="1:26" x14ac:dyDescent="0.25">
      <c r="A4064">
        <v>4064</v>
      </c>
      <c r="B4064" t="s">
        <v>4060</v>
      </c>
      <c r="C4064" s="1">
        <v>35751</v>
      </c>
      <c r="D4064" t="s">
        <v>85</v>
      </c>
      <c r="E4064" s="2" t="s">
        <v>4372</v>
      </c>
      <c r="F4064" s="2" t="s">
        <v>25</v>
      </c>
      <c r="G4064" s="2" t="s">
        <v>30</v>
      </c>
      <c r="H4064" s="3">
        <v>42669</v>
      </c>
      <c r="I4064" s="2">
        <v>2016</v>
      </c>
      <c r="J4064" s="2">
        <v>2020</v>
      </c>
      <c r="K4064" s="3">
        <v>43677</v>
      </c>
      <c r="L4064" s="2">
        <v>0</v>
      </c>
      <c r="M4064" s="2" t="s">
        <v>28</v>
      </c>
      <c r="N4064" s="2">
        <v>21</v>
      </c>
      <c r="O4064" s="2">
        <v>18.940000000000001</v>
      </c>
      <c r="P4064" s="2">
        <v>21.7</v>
      </c>
      <c r="Q4064" s="2">
        <v>102</v>
      </c>
      <c r="R4064" s="2">
        <v>213.36</v>
      </c>
      <c r="S4064" s="2">
        <v>213.36</v>
      </c>
      <c r="T4064" s="2">
        <v>22.406507398048802</v>
      </c>
      <c r="U4064" s="2">
        <f>43+82+46</f>
        <v>171</v>
      </c>
      <c r="V4064" s="2" t="s">
        <v>28</v>
      </c>
      <c r="X4064" s="2"/>
      <c r="Y4064" s="2"/>
    </row>
    <row r="4065" spans="1:25" x14ac:dyDescent="0.25">
      <c r="A4065">
        <v>4065</v>
      </c>
      <c r="B4065" t="s">
        <v>4061</v>
      </c>
      <c r="C4065" s="1">
        <v>34409</v>
      </c>
      <c r="D4065" t="s">
        <v>85</v>
      </c>
      <c r="E4065" s="2" t="s">
        <v>4371</v>
      </c>
      <c r="F4065" s="2" t="s">
        <v>25</v>
      </c>
      <c r="G4065" s="2" t="s">
        <v>26</v>
      </c>
      <c r="H4065" s="3">
        <v>42669</v>
      </c>
      <c r="I4065" s="2">
        <v>2016</v>
      </c>
      <c r="J4065" s="2">
        <v>2020</v>
      </c>
      <c r="K4065" s="3">
        <v>43677</v>
      </c>
      <c r="L4065" s="2">
        <v>0</v>
      </c>
      <c r="M4065" s="2" t="s">
        <v>28</v>
      </c>
      <c r="N4065" s="2">
        <v>25</v>
      </c>
      <c r="O4065" s="2">
        <v>22.61</v>
      </c>
      <c r="P4065" s="2">
        <v>25.37</v>
      </c>
      <c r="Q4065" s="2">
        <v>127</v>
      </c>
      <c r="R4065" s="2">
        <v>213.36</v>
      </c>
      <c r="S4065" s="2">
        <v>213.36</v>
      </c>
      <c r="T4065" s="2">
        <v>27.898298426982329</v>
      </c>
      <c r="U4065" s="2">
        <f>31+63+64</f>
        <v>158</v>
      </c>
      <c r="V4065" s="2" t="s">
        <v>28</v>
      </c>
      <c r="X4065" s="2"/>
      <c r="Y4065" s="2"/>
    </row>
    <row r="4066" spans="1:25" x14ac:dyDescent="0.25">
      <c r="A4066">
        <v>4066</v>
      </c>
      <c r="B4066" t="s">
        <v>4062</v>
      </c>
      <c r="C4066" s="1">
        <v>35486</v>
      </c>
      <c r="D4066" t="s">
        <v>85</v>
      </c>
      <c r="E4066" s="2" t="s">
        <v>4370</v>
      </c>
      <c r="F4066" s="2" t="s">
        <v>25</v>
      </c>
      <c r="G4066" s="2" t="s">
        <v>26</v>
      </c>
      <c r="H4066" s="3">
        <v>42673</v>
      </c>
      <c r="I4066" s="2">
        <v>2016</v>
      </c>
      <c r="J4066" s="2">
        <v>2020</v>
      </c>
      <c r="K4066" s="3">
        <v>43677</v>
      </c>
      <c r="L4066" s="2">
        <v>0</v>
      </c>
      <c r="M4066" s="2" t="s">
        <v>28</v>
      </c>
      <c r="N4066" s="2">
        <v>22</v>
      </c>
      <c r="O4066" s="2">
        <v>19.68</v>
      </c>
      <c r="P4066" s="2">
        <v>22.43</v>
      </c>
      <c r="Q4066" s="2">
        <v>100</v>
      </c>
      <c r="R4066" s="2">
        <v>213.36</v>
      </c>
      <c r="S4066" s="2">
        <v>213.36</v>
      </c>
      <c r="T4066" s="2">
        <v>21.967164115734118</v>
      </c>
      <c r="U4066" s="2">
        <f>57+74+61</f>
        <v>192</v>
      </c>
      <c r="V4066" s="2" t="s">
        <v>28</v>
      </c>
      <c r="X4066" s="2"/>
      <c r="Y4066" s="2"/>
    </row>
    <row r="4067" spans="1:25" x14ac:dyDescent="0.25">
      <c r="A4067">
        <v>4067</v>
      </c>
      <c r="B4067" t="s">
        <v>4063</v>
      </c>
      <c r="C4067" s="1">
        <v>35507</v>
      </c>
      <c r="D4067" t="s">
        <v>85</v>
      </c>
      <c r="E4067" s="2" t="s">
        <v>4371</v>
      </c>
      <c r="F4067" s="2" t="s">
        <v>25</v>
      </c>
      <c r="G4067" s="2" t="s">
        <v>30</v>
      </c>
      <c r="H4067" s="3">
        <v>42676</v>
      </c>
      <c r="I4067" s="2">
        <v>2016</v>
      </c>
      <c r="J4067" s="2">
        <v>2020</v>
      </c>
      <c r="K4067" s="3">
        <v>43677</v>
      </c>
      <c r="L4067" s="2">
        <v>0</v>
      </c>
      <c r="M4067" s="2" t="s">
        <v>28</v>
      </c>
      <c r="N4067" s="2">
        <v>22</v>
      </c>
      <c r="O4067" s="2">
        <v>19.63</v>
      </c>
      <c r="P4067" s="2">
        <v>22.37</v>
      </c>
      <c r="Q4067" s="2">
        <v>108</v>
      </c>
      <c r="R4067" s="2">
        <v>213.36</v>
      </c>
      <c r="S4067" s="2">
        <v>213.36</v>
      </c>
      <c r="T4067" s="2">
        <v>23.724537244992849</v>
      </c>
      <c r="U4067" s="2">
        <f>38+43+59</f>
        <v>140</v>
      </c>
      <c r="V4067" s="2" t="s">
        <v>28</v>
      </c>
      <c r="X4067" s="2"/>
      <c r="Y4067" s="2"/>
    </row>
    <row r="4068" spans="1:25" x14ac:dyDescent="0.25">
      <c r="A4068">
        <v>4068</v>
      </c>
      <c r="B4068" t="s">
        <v>4064</v>
      </c>
      <c r="C4068" s="1">
        <v>35401</v>
      </c>
      <c r="D4068" t="s">
        <v>23</v>
      </c>
      <c r="E4068" s="2" t="s">
        <v>4371</v>
      </c>
      <c r="F4068" s="2" t="s">
        <v>34</v>
      </c>
      <c r="G4068" s="2" t="s">
        <v>26</v>
      </c>
      <c r="H4068" s="3">
        <v>42669</v>
      </c>
      <c r="I4068" s="2">
        <v>2016</v>
      </c>
      <c r="J4068" s="2">
        <v>2019</v>
      </c>
      <c r="K4068" s="3">
        <v>43677</v>
      </c>
      <c r="L4068" s="2">
        <v>0</v>
      </c>
      <c r="M4068" s="2" t="s">
        <v>28</v>
      </c>
      <c r="N4068" s="2">
        <v>22</v>
      </c>
      <c r="O4068" s="2">
        <v>19.899999999999999</v>
      </c>
      <c r="P4068" s="2">
        <v>22.66</v>
      </c>
      <c r="Q4068" s="2">
        <v>107</v>
      </c>
      <c r="R4068" s="2">
        <v>210.82</v>
      </c>
      <c r="S4068" s="2">
        <v>210.82</v>
      </c>
      <c r="T4068" s="2">
        <v>24.074659849130992</v>
      </c>
      <c r="U4068" s="2">
        <v>107</v>
      </c>
      <c r="V4068" s="2" t="s">
        <v>28</v>
      </c>
      <c r="X4068" s="2"/>
      <c r="Y4068" s="2"/>
    </row>
    <row r="4069" spans="1:25" x14ac:dyDescent="0.25">
      <c r="A4069">
        <v>4069</v>
      </c>
      <c r="B4069" t="s">
        <v>4065</v>
      </c>
      <c r="C4069" s="1">
        <v>34481</v>
      </c>
      <c r="D4069" t="s">
        <v>85</v>
      </c>
      <c r="E4069" s="2" t="s">
        <v>4371</v>
      </c>
      <c r="F4069" s="2" t="s">
        <v>25</v>
      </c>
      <c r="G4069" s="2" t="s">
        <v>30</v>
      </c>
      <c r="H4069" s="3">
        <v>42668</v>
      </c>
      <c r="I4069" s="2">
        <v>2016</v>
      </c>
      <c r="J4069" s="2">
        <v>2020</v>
      </c>
      <c r="K4069" s="3">
        <v>43677</v>
      </c>
      <c r="L4069" s="2">
        <v>0</v>
      </c>
      <c r="M4069" s="2" t="s">
        <v>28</v>
      </c>
      <c r="N4069" s="2">
        <v>25</v>
      </c>
      <c r="O4069" s="2">
        <v>22.41</v>
      </c>
      <c r="P4069" s="2">
        <v>25.18</v>
      </c>
      <c r="Q4069" s="2">
        <v>113</v>
      </c>
      <c r="R4069" s="2">
        <v>210.82</v>
      </c>
      <c r="S4069" s="2">
        <v>210.82</v>
      </c>
      <c r="T4069" s="2">
        <v>25.424640775250484</v>
      </c>
      <c r="U4069" s="2">
        <f>72+48+58</f>
        <v>178</v>
      </c>
      <c r="V4069" s="2" t="s">
        <v>28</v>
      </c>
      <c r="X4069" s="2"/>
      <c r="Y4069" s="2"/>
    </row>
    <row r="4070" spans="1:25" x14ac:dyDescent="0.25">
      <c r="A4070">
        <v>4070</v>
      </c>
      <c r="B4070" t="s">
        <v>4066</v>
      </c>
      <c r="C4070" s="1">
        <v>34880</v>
      </c>
      <c r="D4070" t="s">
        <v>85</v>
      </c>
      <c r="E4070" s="2" t="s">
        <v>4371</v>
      </c>
      <c r="F4070" s="2" t="s">
        <v>34</v>
      </c>
      <c r="G4070" s="2" t="s">
        <v>26</v>
      </c>
      <c r="H4070" s="3">
        <v>42714</v>
      </c>
      <c r="I4070" s="2">
        <v>2016</v>
      </c>
      <c r="J4070" s="2">
        <v>2020</v>
      </c>
      <c r="K4070" s="3">
        <v>43677</v>
      </c>
      <c r="L4070" s="2">
        <v>0</v>
      </c>
      <c r="M4070" s="2" t="s">
        <v>28</v>
      </c>
      <c r="N4070" s="2">
        <v>24</v>
      </c>
      <c r="O4070" s="2">
        <v>21.45</v>
      </c>
      <c r="P4070" s="2">
        <v>24.08</v>
      </c>
      <c r="Q4070" s="2">
        <v>111</v>
      </c>
      <c r="R4070" s="2">
        <v>210.82</v>
      </c>
      <c r="S4070" s="2">
        <v>210.82</v>
      </c>
      <c r="T4070" s="2">
        <v>24.974647133210656</v>
      </c>
      <c r="U4070" s="2">
        <f>10+15+24</f>
        <v>49</v>
      </c>
      <c r="V4070" s="2" t="s">
        <v>28</v>
      </c>
      <c r="X4070" s="2"/>
      <c r="Y4070" s="2"/>
    </row>
    <row r="4071" spans="1:25" x14ac:dyDescent="0.25">
      <c r="A4071">
        <v>4071</v>
      </c>
      <c r="B4071" t="s">
        <v>4067</v>
      </c>
      <c r="C4071" s="1">
        <v>35188</v>
      </c>
      <c r="D4071" t="s">
        <v>85</v>
      </c>
      <c r="E4071" s="2" t="s">
        <v>4370</v>
      </c>
      <c r="F4071" s="2" t="s">
        <v>25</v>
      </c>
      <c r="G4071" s="2" t="s">
        <v>30</v>
      </c>
      <c r="H4071" s="3">
        <v>42669</v>
      </c>
      <c r="I4071" s="2">
        <v>2016</v>
      </c>
      <c r="J4071" s="2">
        <v>2020</v>
      </c>
      <c r="K4071" s="3">
        <v>43677</v>
      </c>
      <c r="L4071" s="2">
        <v>0</v>
      </c>
      <c r="M4071" s="2" t="s">
        <v>28</v>
      </c>
      <c r="N4071" s="2">
        <v>23</v>
      </c>
      <c r="O4071" s="2">
        <v>20.48</v>
      </c>
      <c r="P4071" s="2">
        <v>23.24</v>
      </c>
      <c r="Q4071" s="2">
        <v>108</v>
      </c>
      <c r="R4071" s="2">
        <v>210.82</v>
      </c>
      <c r="S4071" s="2">
        <v>210.82</v>
      </c>
      <c r="T4071" s="2">
        <v>24.299656670150906</v>
      </c>
      <c r="U4071" s="2">
        <f>81+74+74</f>
        <v>229</v>
      </c>
      <c r="V4071" s="2" t="s">
        <v>27</v>
      </c>
      <c r="X4071" s="2"/>
      <c r="Y4071" s="2"/>
    </row>
    <row r="4072" spans="1:25" x14ac:dyDescent="0.25">
      <c r="A4072">
        <v>4072</v>
      </c>
      <c r="B4072" t="s">
        <v>4068</v>
      </c>
      <c r="C4072" s="1">
        <v>33920</v>
      </c>
      <c r="D4072" t="s">
        <v>85</v>
      </c>
      <c r="E4072" s="2" t="s">
        <v>4373</v>
      </c>
      <c r="F4072" s="2" t="s">
        <v>25</v>
      </c>
      <c r="G4072" s="2" t="s">
        <v>30</v>
      </c>
      <c r="H4072" s="3">
        <v>42668</v>
      </c>
      <c r="I4072" s="2">
        <v>2016</v>
      </c>
      <c r="J4072" s="2">
        <v>2020</v>
      </c>
      <c r="K4072" s="3">
        <v>43677</v>
      </c>
      <c r="L4072" s="2">
        <v>0</v>
      </c>
      <c r="M4072" s="2" t="s">
        <v>28</v>
      </c>
      <c r="N4072" s="2">
        <v>26</v>
      </c>
      <c r="O4072" s="2">
        <v>23.95</v>
      </c>
      <c r="P4072" s="2">
        <v>26.71</v>
      </c>
      <c r="Q4072" s="2">
        <v>102</v>
      </c>
      <c r="R4072" s="2">
        <v>208.28</v>
      </c>
      <c r="S4072" s="2">
        <v>208.28</v>
      </c>
      <c r="T4072" s="2">
        <v>23.512837031622897</v>
      </c>
      <c r="U4072" s="2">
        <f>67+77+74</f>
        <v>218</v>
      </c>
      <c r="V4072" s="2" t="s">
        <v>28</v>
      </c>
      <c r="X4072" s="2"/>
      <c r="Y4072" s="2"/>
    </row>
    <row r="4073" spans="1:25" x14ac:dyDescent="0.25">
      <c r="A4073">
        <v>4073</v>
      </c>
      <c r="B4073" t="s">
        <v>4069</v>
      </c>
      <c r="C4073" s="1">
        <v>35443</v>
      </c>
      <c r="D4073" t="s">
        <v>85</v>
      </c>
      <c r="E4073" s="2" t="s">
        <v>4372</v>
      </c>
      <c r="F4073" s="2" t="s">
        <v>34</v>
      </c>
      <c r="G4073" s="2" t="s">
        <v>30</v>
      </c>
      <c r="H4073" s="3">
        <v>42669</v>
      </c>
      <c r="I4073" s="2">
        <v>2016</v>
      </c>
      <c r="J4073" s="2">
        <v>2020</v>
      </c>
      <c r="K4073" s="3">
        <v>43677</v>
      </c>
      <c r="L4073" s="2">
        <v>0</v>
      </c>
      <c r="M4073" s="2" t="s">
        <v>28</v>
      </c>
      <c r="N4073" s="2">
        <v>22</v>
      </c>
      <c r="O4073" s="2">
        <v>19.78</v>
      </c>
      <c r="P4073" s="2">
        <v>22.54</v>
      </c>
      <c r="Q4073" s="2">
        <v>108</v>
      </c>
      <c r="R4073" s="2">
        <v>208.28</v>
      </c>
      <c r="S4073" s="2">
        <v>208.28</v>
      </c>
      <c r="T4073" s="2">
        <v>24.895945092306597</v>
      </c>
      <c r="U4073" s="2">
        <f>19+38+19</f>
        <v>76</v>
      </c>
      <c r="V4073" s="2" t="s">
        <v>28</v>
      </c>
      <c r="X4073" s="2"/>
      <c r="Y4073" s="2"/>
    </row>
    <row r="4074" spans="1:25" x14ac:dyDescent="0.25">
      <c r="A4074">
        <v>4074</v>
      </c>
      <c r="B4074" t="s">
        <v>4070</v>
      </c>
      <c r="C4074" s="1">
        <v>35142</v>
      </c>
      <c r="D4074" t="s">
        <v>85</v>
      </c>
      <c r="E4074" s="2" t="s">
        <v>4372</v>
      </c>
      <c r="F4074" s="2" t="s">
        <v>25</v>
      </c>
      <c r="G4074" s="2" t="s">
        <v>26</v>
      </c>
      <c r="H4074" s="3">
        <v>42679</v>
      </c>
      <c r="I4074" s="2">
        <v>2016</v>
      </c>
      <c r="J4074" s="2">
        <v>2020</v>
      </c>
      <c r="K4074" s="3">
        <v>43677</v>
      </c>
      <c r="L4074" s="2">
        <v>0</v>
      </c>
      <c r="M4074" s="2" t="s">
        <v>28</v>
      </c>
      <c r="N4074" s="2">
        <v>23</v>
      </c>
      <c r="O4074" s="2">
        <v>20.64</v>
      </c>
      <c r="P4074" s="2">
        <v>23.37</v>
      </c>
      <c r="Q4074" s="2">
        <v>106</v>
      </c>
      <c r="R4074" s="2">
        <v>208.28</v>
      </c>
      <c r="S4074" s="2">
        <v>208.28</v>
      </c>
      <c r="T4074" s="2">
        <v>24.4349090720787</v>
      </c>
      <c r="U4074" s="2">
        <f>33+60+22</f>
        <v>115</v>
      </c>
      <c r="V4074" s="2" t="s">
        <v>28</v>
      </c>
      <c r="X4074" s="2"/>
      <c r="Y4074" s="2"/>
    </row>
    <row r="4075" spans="1:25" x14ac:dyDescent="0.25">
      <c r="A4075">
        <v>4075</v>
      </c>
      <c r="B4075" t="s">
        <v>4071</v>
      </c>
      <c r="C4075" s="1">
        <v>34432</v>
      </c>
      <c r="D4075" t="s">
        <v>85</v>
      </c>
      <c r="E4075" s="2" t="s">
        <v>4372</v>
      </c>
      <c r="F4075" s="2" t="s">
        <v>25</v>
      </c>
      <c r="G4075" s="2" t="s">
        <v>30</v>
      </c>
      <c r="H4075" s="3">
        <v>42669</v>
      </c>
      <c r="I4075" s="2">
        <v>2016</v>
      </c>
      <c r="J4075" s="2">
        <v>2020</v>
      </c>
      <c r="K4075" s="3">
        <v>43677</v>
      </c>
      <c r="L4075" s="2">
        <v>0</v>
      </c>
      <c r="M4075" s="2" t="s">
        <v>28</v>
      </c>
      <c r="N4075" s="2">
        <v>25</v>
      </c>
      <c r="O4075" s="2">
        <v>22.55</v>
      </c>
      <c r="P4075" s="2">
        <v>25.31</v>
      </c>
      <c r="Q4075" s="2">
        <v>102</v>
      </c>
      <c r="R4075" s="2">
        <v>208.28</v>
      </c>
      <c r="S4075" s="2">
        <v>208.28</v>
      </c>
      <c r="T4075" s="2">
        <v>23.512837031622897</v>
      </c>
      <c r="U4075" s="2">
        <f>81+78+81</f>
        <v>240</v>
      </c>
      <c r="V4075" s="2" t="s">
        <v>28</v>
      </c>
      <c r="X4075" s="2"/>
      <c r="Y4075" s="2"/>
    </row>
    <row r="4076" spans="1:25" x14ac:dyDescent="0.25">
      <c r="A4076">
        <v>4076</v>
      </c>
      <c r="B4076" t="s">
        <v>4072</v>
      </c>
      <c r="C4076" s="1">
        <v>35613</v>
      </c>
      <c r="D4076" t="s">
        <v>85</v>
      </c>
      <c r="E4076" s="2" t="s">
        <v>4373</v>
      </c>
      <c r="F4076" s="2" t="s">
        <v>34</v>
      </c>
      <c r="G4076" s="2" t="s">
        <v>26</v>
      </c>
      <c r="H4076" s="3">
        <v>42669</v>
      </c>
      <c r="I4076" s="2">
        <v>2016</v>
      </c>
      <c r="J4076" s="2">
        <v>2020</v>
      </c>
      <c r="K4076" s="3">
        <v>43677</v>
      </c>
      <c r="L4076" s="2">
        <v>0</v>
      </c>
      <c r="M4076" s="2" t="s">
        <v>28</v>
      </c>
      <c r="N4076" s="2">
        <v>22</v>
      </c>
      <c r="O4076" s="2">
        <v>19.32</v>
      </c>
      <c r="P4076" s="2">
        <v>22.08</v>
      </c>
      <c r="Q4076" s="2">
        <v>108</v>
      </c>
      <c r="R4076" s="2">
        <v>205.74</v>
      </c>
      <c r="S4076" s="2">
        <v>205.74</v>
      </c>
      <c r="T4076" s="2">
        <v>25.514454321089701</v>
      </c>
      <c r="U4076" s="2">
        <f>82+72+43</f>
        <v>197</v>
      </c>
      <c r="V4076" s="2" t="s">
        <v>28</v>
      </c>
      <c r="X4076" s="2"/>
      <c r="Y4076" s="2"/>
    </row>
    <row r="4077" spans="1:25" x14ac:dyDescent="0.25">
      <c r="A4077">
        <v>4077</v>
      </c>
      <c r="B4077" t="s">
        <v>4073</v>
      </c>
      <c r="C4077" s="1">
        <v>34970</v>
      </c>
      <c r="D4077" t="s">
        <v>85</v>
      </c>
      <c r="E4077" s="2" t="s">
        <v>4373</v>
      </c>
      <c r="F4077" s="2" t="s">
        <v>25</v>
      </c>
      <c r="G4077" s="2" t="s">
        <v>30</v>
      </c>
      <c r="H4077" s="3">
        <v>42669</v>
      </c>
      <c r="I4077" s="2">
        <v>2016</v>
      </c>
      <c r="J4077" s="2">
        <v>2020</v>
      </c>
      <c r="K4077" s="3">
        <v>43677</v>
      </c>
      <c r="L4077" s="2">
        <v>0</v>
      </c>
      <c r="M4077" s="2" t="s">
        <v>28</v>
      </c>
      <c r="N4077" s="2">
        <v>23</v>
      </c>
      <c r="O4077" s="2">
        <v>21.08</v>
      </c>
      <c r="P4077" s="2">
        <v>23.84</v>
      </c>
      <c r="Q4077" s="2">
        <v>97</v>
      </c>
      <c r="R4077" s="2">
        <v>205.74</v>
      </c>
      <c r="S4077" s="2">
        <v>205.74</v>
      </c>
      <c r="T4077" s="2">
        <v>22.915759899497232</v>
      </c>
      <c r="U4077" s="2">
        <f>62+25+70</f>
        <v>157</v>
      </c>
      <c r="V4077" s="2" t="s">
        <v>28</v>
      </c>
      <c r="X4077" s="2"/>
      <c r="Y4077" s="2"/>
    </row>
    <row r="4078" spans="1:25" x14ac:dyDescent="0.25">
      <c r="A4078">
        <v>4078</v>
      </c>
      <c r="B4078" t="s">
        <v>4074</v>
      </c>
      <c r="C4078" s="1">
        <v>34218</v>
      </c>
      <c r="D4078" t="s">
        <v>23</v>
      </c>
      <c r="E4078" s="2" t="s">
        <v>4373</v>
      </c>
      <c r="F4078" s="2" t="s">
        <v>34</v>
      </c>
      <c r="G4078" s="2" t="s">
        <v>26</v>
      </c>
      <c r="H4078" s="3">
        <v>42827</v>
      </c>
      <c r="I4078" s="2">
        <v>2016</v>
      </c>
      <c r="J4078" s="2">
        <v>2019</v>
      </c>
      <c r="K4078" s="3">
        <v>43677</v>
      </c>
      <c r="L4078" s="2">
        <v>0</v>
      </c>
      <c r="M4078" s="2" t="s">
        <v>28</v>
      </c>
      <c r="N4078" s="2">
        <v>25</v>
      </c>
      <c r="O4078" s="2">
        <v>23.57</v>
      </c>
      <c r="P4078" s="2">
        <v>25.9</v>
      </c>
      <c r="Q4078" s="2">
        <v>106</v>
      </c>
      <c r="R4078" s="2">
        <v>205.74</v>
      </c>
      <c r="S4078" s="2">
        <v>205.74</v>
      </c>
      <c r="T4078" s="2">
        <v>25.041964426254708</v>
      </c>
      <c r="U4078" s="2">
        <v>52</v>
      </c>
      <c r="V4078" s="2" t="s">
        <v>28</v>
      </c>
      <c r="X4078" s="2"/>
      <c r="Y4078" s="2"/>
    </row>
    <row r="4079" spans="1:25" x14ac:dyDescent="0.25">
      <c r="A4079">
        <v>4079</v>
      </c>
      <c r="B4079" t="s">
        <v>4075</v>
      </c>
      <c r="C4079" s="1">
        <v>34426</v>
      </c>
      <c r="D4079" t="s">
        <v>85</v>
      </c>
      <c r="E4079" s="2" t="s">
        <v>4373</v>
      </c>
      <c r="F4079" s="2" t="s">
        <v>25</v>
      </c>
      <c r="G4079" s="2" t="s">
        <v>26</v>
      </c>
      <c r="H4079" s="3">
        <v>42669</v>
      </c>
      <c r="I4079" s="2">
        <v>2016</v>
      </c>
      <c r="J4079" s="2">
        <v>2020</v>
      </c>
      <c r="K4079" s="3">
        <v>43677</v>
      </c>
      <c r="L4079" s="2">
        <v>0</v>
      </c>
      <c r="M4079" s="2" t="s">
        <v>28</v>
      </c>
      <c r="N4079" s="2">
        <v>25</v>
      </c>
      <c r="O4079" s="2">
        <v>22.57</v>
      </c>
      <c r="P4079" s="2">
        <v>25.33</v>
      </c>
      <c r="Q4079" s="2">
        <v>104</v>
      </c>
      <c r="R4079" s="2">
        <v>205.74</v>
      </c>
      <c r="S4079" s="2">
        <v>205.74</v>
      </c>
      <c r="T4079" s="2">
        <v>24.569474531419715</v>
      </c>
      <c r="U4079" s="2">
        <f>55+81+80</f>
        <v>216</v>
      </c>
      <c r="V4079" s="2" t="s">
        <v>28</v>
      </c>
      <c r="X4079" s="2"/>
      <c r="Y4079" s="2"/>
    </row>
    <row r="4080" spans="1:25" x14ac:dyDescent="0.25">
      <c r="A4080">
        <v>4080</v>
      </c>
      <c r="B4080" t="s">
        <v>4076</v>
      </c>
      <c r="C4080" s="1">
        <v>34108</v>
      </c>
      <c r="D4080" t="s">
        <v>85</v>
      </c>
      <c r="E4080" s="2" t="s">
        <v>4373</v>
      </c>
      <c r="F4080" s="2" t="s">
        <v>34</v>
      </c>
      <c r="G4080" s="2" t="s">
        <v>30</v>
      </c>
      <c r="H4080" s="3">
        <v>42804</v>
      </c>
      <c r="I4080" s="2">
        <v>2016</v>
      </c>
      <c r="J4080" s="2">
        <v>2020</v>
      </c>
      <c r="K4080" s="3">
        <v>43677</v>
      </c>
      <c r="L4080" s="2">
        <v>0</v>
      </c>
      <c r="M4080" s="2" t="s">
        <v>28</v>
      </c>
      <c r="N4080" s="2">
        <v>26</v>
      </c>
      <c r="O4080" s="2">
        <v>23.81</v>
      </c>
      <c r="P4080" s="2">
        <v>26.2</v>
      </c>
      <c r="Q4080" s="2">
        <v>100</v>
      </c>
      <c r="R4080" s="2">
        <v>205.74</v>
      </c>
      <c r="S4080" s="2">
        <v>205.74</v>
      </c>
      <c r="T4080" s="2">
        <v>23.624494741749725</v>
      </c>
      <c r="U4080" s="2">
        <f>9</f>
        <v>9</v>
      </c>
      <c r="V4080" s="2" t="s">
        <v>28</v>
      </c>
      <c r="X4080" s="2"/>
      <c r="Y4080" s="2"/>
    </row>
    <row r="4081" spans="1:25" x14ac:dyDescent="0.25">
      <c r="A4081">
        <v>4081</v>
      </c>
      <c r="B4081" t="s">
        <v>4077</v>
      </c>
      <c r="C4081" s="1">
        <v>35321</v>
      </c>
      <c r="D4081" t="s">
        <v>85</v>
      </c>
      <c r="E4081" s="2" t="s">
        <v>4372</v>
      </c>
      <c r="F4081" s="2" t="s">
        <v>25</v>
      </c>
      <c r="G4081" s="2" t="s">
        <v>26</v>
      </c>
      <c r="H4081" s="3">
        <v>42672</v>
      </c>
      <c r="I4081" s="2">
        <v>2016</v>
      </c>
      <c r="J4081" s="2">
        <v>2020</v>
      </c>
      <c r="K4081" s="3">
        <v>43677</v>
      </c>
      <c r="L4081" s="2">
        <v>0</v>
      </c>
      <c r="M4081" s="2" t="s">
        <v>28</v>
      </c>
      <c r="N4081" s="2">
        <v>22</v>
      </c>
      <c r="O4081" s="2">
        <v>20.13</v>
      </c>
      <c r="P4081" s="2">
        <v>22.88</v>
      </c>
      <c r="Q4081" s="2">
        <v>99</v>
      </c>
      <c r="R4081" s="2">
        <v>203.2</v>
      </c>
      <c r="S4081" s="2">
        <v>203.2</v>
      </c>
      <c r="T4081" s="2">
        <v>23.976610453220903</v>
      </c>
      <c r="U4081" s="2">
        <f>17+52+64</f>
        <v>133</v>
      </c>
      <c r="V4081" s="2" t="s">
        <v>28</v>
      </c>
      <c r="X4081" s="2"/>
      <c r="Y4081" s="2"/>
    </row>
    <row r="4082" spans="1:25" x14ac:dyDescent="0.25">
      <c r="A4082">
        <v>4082</v>
      </c>
      <c r="B4082" t="s">
        <v>4078</v>
      </c>
      <c r="C4082" s="1">
        <v>34400</v>
      </c>
      <c r="D4082" t="s">
        <v>85</v>
      </c>
      <c r="E4082" s="2" t="s">
        <v>4373</v>
      </c>
      <c r="F4082" s="2" t="s">
        <v>34</v>
      </c>
      <c r="G4082" s="2" t="s">
        <v>30</v>
      </c>
      <c r="H4082" s="3">
        <v>42675</v>
      </c>
      <c r="I4082" s="2">
        <v>2016</v>
      </c>
      <c r="J4082" s="2">
        <v>2020</v>
      </c>
      <c r="K4082" s="3">
        <v>43677</v>
      </c>
      <c r="L4082" s="2">
        <v>0</v>
      </c>
      <c r="M4082" s="2" t="s">
        <v>28</v>
      </c>
      <c r="N4082" s="2">
        <v>25</v>
      </c>
      <c r="O4082" s="2">
        <v>22.66</v>
      </c>
      <c r="P4082" s="2">
        <v>25.4</v>
      </c>
      <c r="Q4082" s="2">
        <v>94</v>
      </c>
      <c r="R4082" s="2">
        <v>203.2</v>
      </c>
      <c r="S4082" s="2">
        <v>203.2</v>
      </c>
      <c r="T4082" s="2">
        <v>22.765670531341062</v>
      </c>
      <c r="U4082" s="2">
        <f>35+35+71</f>
        <v>141</v>
      </c>
      <c r="V4082" s="2" t="s">
        <v>28</v>
      </c>
      <c r="X4082" s="2"/>
      <c r="Y4082" s="2"/>
    </row>
    <row r="4083" spans="1:25" x14ac:dyDescent="0.25">
      <c r="A4083">
        <v>4083</v>
      </c>
      <c r="B4083" t="s">
        <v>4079</v>
      </c>
      <c r="C4083" s="1">
        <v>33829</v>
      </c>
      <c r="D4083" t="s">
        <v>23</v>
      </c>
      <c r="E4083" s="2" t="s">
        <v>4373</v>
      </c>
      <c r="F4083" s="2" t="s">
        <v>34</v>
      </c>
      <c r="G4083" s="2" t="s">
        <v>26</v>
      </c>
      <c r="H4083" s="3">
        <v>42754</v>
      </c>
      <c r="I4083" s="2">
        <v>2016</v>
      </c>
      <c r="J4083" s="2">
        <v>2019</v>
      </c>
      <c r="K4083" s="3">
        <v>43677</v>
      </c>
      <c r="L4083" s="2">
        <v>0</v>
      </c>
      <c r="M4083" s="2" t="s">
        <v>28</v>
      </c>
      <c r="N4083" s="2">
        <v>26</v>
      </c>
      <c r="O4083" s="2">
        <v>24.44</v>
      </c>
      <c r="P4083" s="2">
        <v>26.96</v>
      </c>
      <c r="Q4083" s="2">
        <v>92</v>
      </c>
      <c r="R4083" s="2">
        <v>203.2</v>
      </c>
      <c r="S4083" s="2">
        <v>203.2</v>
      </c>
      <c r="T4083" s="2">
        <v>22.281294562589125</v>
      </c>
      <c r="U4083" s="2">
        <v>44</v>
      </c>
      <c r="V4083" s="2" t="s">
        <v>28</v>
      </c>
      <c r="X4083" s="2"/>
      <c r="Y4083" s="2"/>
    </row>
    <row r="4084" spans="1:25" x14ac:dyDescent="0.25">
      <c r="A4084">
        <v>4084</v>
      </c>
      <c r="B4084" t="s">
        <v>4080</v>
      </c>
      <c r="C4084" s="1">
        <v>34093</v>
      </c>
      <c r="D4084" t="s">
        <v>85</v>
      </c>
      <c r="E4084" s="2" t="s">
        <v>4373</v>
      </c>
      <c r="F4084" s="2" t="s">
        <v>34</v>
      </c>
      <c r="G4084" s="2" t="s">
        <v>26</v>
      </c>
      <c r="H4084" s="3">
        <v>42669</v>
      </c>
      <c r="I4084" s="2">
        <v>2016</v>
      </c>
      <c r="J4084" s="2">
        <v>2020</v>
      </c>
      <c r="K4084" s="3">
        <v>43677</v>
      </c>
      <c r="L4084" s="2">
        <v>0</v>
      </c>
      <c r="M4084" s="2" t="s">
        <v>28</v>
      </c>
      <c r="N4084" s="2">
        <v>26</v>
      </c>
      <c r="O4084" s="2">
        <v>23.48</v>
      </c>
      <c r="P4084" s="2">
        <v>26.24</v>
      </c>
      <c r="Q4084" s="2">
        <v>99</v>
      </c>
      <c r="R4084" s="2">
        <v>200.66</v>
      </c>
      <c r="S4084" s="2">
        <v>200.66</v>
      </c>
      <c r="T4084" s="2">
        <v>24.587455039354875</v>
      </c>
      <c r="U4084" s="2">
        <f>81+21+81</f>
        <v>183</v>
      </c>
      <c r="V4084" s="2" t="s">
        <v>28</v>
      </c>
      <c r="X4084" s="2"/>
      <c r="Y4084" s="2"/>
    </row>
    <row r="4085" spans="1:25" x14ac:dyDescent="0.25">
      <c r="A4085">
        <v>4085</v>
      </c>
      <c r="B4085" t="s">
        <v>4081</v>
      </c>
      <c r="C4085" s="1">
        <v>35675</v>
      </c>
      <c r="D4085" t="s">
        <v>85</v>
      </c>
      <c r="E4085" s="2" t="s">
        <v>4373</v>
      </c>
      <c r="F4085" s="2" t="s">
        <v>34</v>
      </c>
      <c r="G4085" s="2" t="s">
        <v>26</v>
      </c>
      <c r="H4085" s="3">
        <v>42669</v>
      </c>
      <c r="I4085" s="2">
        <v>2016</v>
      </c>
      <c r="J4085" s="2">
        <v>2020</v>
      </c>
      <c r="K4085" s="3">
        <v>43677</v>
      </c>
      <c r="L4085" s="2">
        <v>0</v>
      </c>
      <c r="M4085" s="2" t="s">
        <v>28</v>
      </c>
      <c r="N4085" s="2">
        <v>21</v>
      </c>
      <c r="O4085" s="2">
        <v>19.149999999999999</v>
      </c>
      <c r="P4085" s="2">
        <v>21.91</v>
      </c>
      <c r="Q4085" s="2">
        <v>86</v>
      </c>
      <c r="R4085" s="2">
        <v>200.66</v>
      </c>
      <c r="S4085" s="2">
        <v>200.66</v>
      </c>
      <c r="T4085" s="2">
        <v>21.358799327116358</v>
      </c>
      <c r="U4085" s="2">
        <f>79+59+52</f>
        <v>190</v>
      </c>
      <c r="V4085" s="2" t="s">
        <v>28</v>
      </c>
      <c r="X4085" s="2"/>
      <c r="Y4085" s="2"/>
    </row>
    <row r="4086" spans="1:25" x14ac:dyDescent="0.25">
      <c r="A4086">
        <v>4086</v>
      </c>
      <c r="B4086" t="s">
        <v>4082</v>
      </c>
      <c r="C4086" s="1">
        <v>34828</v>
      </c>
      <c r="D4086" t="s">
        <v>85</v>
      </c>
      <c r="E4086" s="2" t="s">
        <v>4373</v>
      </c>
      <c r="F4086" s="2" t="s">
        <v>25</v>
      </c>
      <c r="G4086" s="2" t="s">
        <v>43</v>
      </c>
      <c r="H4086" s="3">
        <v>42672</v>
      </c>
      <c r="I4086" s="2">
        <v>2016</v>
      </c>
      <c r="J4086" s="2">
        <v>2020</v>
      </c>
      <c r="K4086" s="3">
        <v>43677</v>
      </c>
      <c r="L4086" s="2">
        <v>0</v>
      </c>
      <c r="M4086" s="2" t="s">
        <v>28</v>
      </c>
      <c r="N4086" s="2">
        <v>24</v>
      </c>
      <c r="O4086" s="2">
        <v>21.48</v>
      </c>
      <c r="P4086" s="2">
        <v>24.23</v>
      </c>
      <c r="Q4086" s="2">
        <v>99</v>
      </c>
      <c r="R4086" s="2">
        <v>200.66</v>
      </c>
      <c r="S4086" s="2">
        <v>200.66</v>
      </c>
      <c r="T4086" s="2">
        <v>24.587455039354875</v>
      </c>
      <c r="U4086" s="2">
        <f>69+52+50</f>
        <v>171</v>
      </c>
      <c r="V4086" s="2" t="s">
        <v>28</v>
      </c>
      <c r="X4086" s="2"/>
      <c r="Y4086" s="2"/>
    </row>
    <row r="4087" spans="1:25" x14ac:dyDescent="0.25">
      <c r="A4087">
        <v>4087</v>
      </c>
      <c r="B4087" t="s">
        <v>4083</v>
      </c>
      <c r="C4087" s="1">
        <v>34997</v>
      </c>
      <c r="D4087" t="s">
        <v>85</v>
      </c>
      <c r="E4087" s="2" t="s">
        <v>4373</v>
      </c>
      <c r="F4087" s="2" t="s">
        <v>34</v>
      </c>
      <c r="G4087" s="2" t="s">
        <v>26</v>
      </c>
      <c r="H4087" s="3">
        <v>42668</v>
      </c>
      <c r="I4087" s="2">
        <v>2016</v>
      </c>
      <c r="J4087" s="2">
        <v>2020</v>
      </c>
      <c r="K4087" s="3">
        <v>43677</v>
      </c>
      <c r="L4087" s="2">
        <v>0</v>
      </c>
      <c r="M4087" s="2" t="s">
        <v>28</v>
      </c>
      <c r="N4087" s="2">
        <v>23</v>
      </c>
      <c r="O4087" s="2">
        <v>21</v>
      </c>
      <c r="P4087" s="2">
        <v>23.76</v>
      </c>
      <c r="Q4087" s="2">
        <v>82</v>
      </c>
      <c r="R4087" s="2">
        <v>200.66</v>
      </c>
      <c r="S4087" s="2">
        <v>200.66</v>
      </c>
      <c r="T4087" s="2">
        <v>20.365366800273737</v>
      </c>
      <c r="U4087" s="2">
        <f>71+57+29</f>
        <v>157</v>
      </c>
      <c r="V4087" s="2" t="s">
        <v>28</v>
      </c>
      <c r="X4087" s="2"/>
      <c r="Y4087" s="2"/>
    </row>
    <row r="4088" spans="1:25" x14ac:dyDescent="0.25">
      <c r="A4088">
        <v>4088</v>
      </c>
      <c r="B4088" t="s">
        <v>4084</v>
      </c>
      <c r="C4088" s="1">
        <v>34137</v>
      </c>
      <c r="D4088" t="s">
        <v>85</v>
      </c>
      <c r="E4088" s="2" t="s">
        <v>4373</v>
      </c>
      <c r="F4088" s="2" t="s">
        <v>34</v>
      </c>
      <c r="G4088" s="2" t="s">
        <v>26</v>
      </c>
      <c r="H4088" s="3">
        <v>42668</v>
      </c>
      <c r="I4088" s="2">
        <v>2016</v>
      </c>
      <c r="J4088" s="2">
        <v>2020</v>
      </c>
      <c r="K4088" s="3">
        <v>43677</v>
      </c>
      <c r="L4088" s="2">
        <v>0</v>
      </c>
      <c r="M4088" s="2" t="s">
        <v>28</v>
      </c>
      <c r="N4088" s="2">
        <v>23</v>
      </c>
      <c r="O4088" s="2">
        <v>21</v>
      </c>
      <c r="P4088" s="2">
        <v>23.76</v>
      </c>
      <c r="Q4088" s="2">
        <v>104</v>
      </c>
      <c r="R4088" s="2">
        <v>200.66</v>
      </c>
      <c r="S4088" s="2">
        <v>200.66</v>
      </c>
      <c r="T4088" s="2">
        <v>25.829245697908153</v>
      </c>
      <c r="U4088" s="2">
        <f>23+9+59</f>
        <v>91</v>
      </c>
      <c r="V4088" s="2" t="s">
        <v>28</v>
      </c>
      <c r="X4088" s="2"/>
      <c r="Y4088" s="2"/>
    </row>
    <row r="4089" spans="1:25" x14ac:dyDescent="0.25">
      <c r="A4089">
        <v>4089</v>
      </c>
      <c r="B4089" t="s">
        <v>4085</v>
      </c>
      <c r="C4089" s="1">
        <v>33541</v>
      </c>
      <c r="D4089" t="s">
        <v>85</v>
      </c>
      <c r="E4089" s="2" t="s">
        <v>20</v>
      </c>
      <c r="F4089" s="2" t="s">
        <v>25</v>
      </c>
      <c r="G4089" s="2" t="s">
        <v>30</v>
      </c>
      <c r="H4089" s="3">
        <v>42670</v>
      </c>
      <c r="I4089" s="2">
        <v>2016</v>
      </c>
      <c r="J4089" s="2">
        <v>2020</v>
      </c>
      <c r="K4089" s="3">
        <v>43677</v>
      </c>
      <c r="L4089" s="2">
        <v>0</v>
      </c>
      <c r="M4089" s="2" t="s">
        <v>28</v>
      </c>
      <c r="N4089" s="2">
        <v>27</v>
      </c>
      <c r="O4089" s="2">
        <v>24.99</v>
      </c>
      <c r="P4089" s="2">
        <v>27.75</v>
      </c>
      <c r="Q4089" s="2">
        <v>95</v>
      </c>
      <c r="R4089" s="2">
        <v>200.66</v>
      </c>
      <c r="S4089" s="2">
        <v>200.66</v>
      </c>
      <c r="T4089" s="2">
        <v>23.594022512512254</v>
      </c>
      <c r="U4089" s="2">
        <f>57+73+80</f>
        <v>210</v>
      </c>
      <c r="V4089" s="2" t="s">
        <v>28</v>
      </c>
      <c r="X4089" s="2"/>
      <c r="Y4089" s="2"/>
    </row>
    <row r="4090" spans="1:25" x14ac:dyDescent="0.25">
      <c r="A4090">
        <v>4090</v>
      </c>
      <c r="B4090" t="s">
        <v>4086</v>
      </c>
      <c r="C4090" s="1">
        <v>34415</v>
      </c>
      <c r="D4090" t="s">
        <v>85</v>
      </c>
      <c r="E4090" s="2" t="s">
        <v>4373</v>
      </c>
      <c r="F4090" s="2" t="s">
        <v>34</v>
      </c>
      <c r="G4090" s="2" t="s">
        <v>26</v>
      </c>
      <c r="H4090" s="3">
        <v>42670</v>
      </c>
      <c r="I4090" s="2">
        <v>2016</v>
      </c>
      <c r="J4090" s="2">
        <v>2020</v>
      </c>
      <c r="K4090" s="3">
        <v>43677</v>
      </c>
      <c r="L4090" s="2">
        <v>0</v>
      </c>
      <c r="M4090" s="2" t="s">
        <v>28</v>
      </c>
      <c r="N4090" s="2">
        <v>25</v>
      </c>
      <c r="O4090" s="2">
        <v>22.6</v>
      </c>
      <c r="P4090" s="2">
        <v>25.36</v>
      </c>
      <c r="Q4090" s="2">
        <v>98</v>
      </c>
      <c r="R4090" s="2">
        <v>200.66</v>
      </c>
      <c r="S4090" s="2">
        <v>200.66</v>
      </c>
      <c r="T4090" s="2">
        <v>24.339096907644219</v>
      </c>
      <c r="U4090" s="2">
        <f>59+82+55</f>
        <v>196</v>
      </c>
      <c r="V4090" s="2" t="s">
        <v>28</v>
      </c>
      <c r="X4090" s="2"/>
      <c r="Y4090" s="2"/>
    </row>
    <row r="4091" spans="1:25" x14ac:dyDescent="0.25">
      <c r="A4091">
        <v>4091</v>
      </c>
      <c r="B4091" t="s">
        <v>4087</v>
      </c>
      <c r="C4091" s="1">
        <v>34698</v>
      </c>
      <c r="D4091" t="s">
        <v>23</v>
      </c>
      <c r="E4091" s="2" t="s">
        <v>4373</v>
      </c>
      <c r="F4091" s="2" t="s">
        <v>34</v>
      </c>
      <c r="G4091" s="2" t="s">
        <v>26</v>
      </c>
      <c r="H4091" s="3">
        <v>42672</v>
      </c>
      <c r="I4091" s="2">
        <v>2016</v>
      </c>
      <c r="J4091" s="2">
        <v>2019</v>
      </c>
      <c r="K4091" s="3">
        <v>43677</v>
      </c>
      <c r="L4091" s="2">
        <v>0</v>
      </c>
      <c r="M4091" s="2" t="s">
        <v>28</v>
      </c>
      <c r="N4091" s="2">
        <v>24</v>
      </c>
      <c r="O4091" s="2">
        <v>21.83</v>
      </c>
      <c r="P4091" s="2">
        <v>24.58</v>
      </c>
      <c r="Q4091" s="2">
        <v>98</v>
      </c>
      <c r="R4091" s="2">
        <v>200.66</v>
      </c>
      <c r="S4091" s="2">
        <v>200.66</v>
      </c>
      <c r="T4091" s="2">
        <v>24.339096907644219</v>
      </c>
      <c r="U4091" s="2">
        <v>72</v>
      </c>
      <c r="V4091" s="2" t="s">
        <v>28</v>
      </c>
      <c r="X4091" s="2"/>
      <c r="Y4091" s="2"/>
    </row>
    <row r="4092" spans="1:25" x14ac:dyDescent="0.25">
      <c r="A4092">
        <v>4092</v>
      </c>
      <c r="B4092" t="s">
        <v>4088</v>
      </c>
      <c r="C4092" s="1">
        <v>34182</v>
      </c>
      <c r="D4092" t="s">
        <v>23</v>
      </c>
      <c r="E4092" s="2" t="s">
        <v>20</v>
      </c>
      <c r="F4092" s="2" t="s">
        <v>25</v>
      </c>
      <c r="G4092" s="2" t="s">
        <v>30</v>
      </c>
      <c r="H4092" s="3">
        <v>42669</v>
      </c>
      <c r="I4092" s="2">
        <v>2016</v>
      </c>
      <c r="J4092" s="2">
        <v>2019</v>
      </c>
      <c r="K4092" s="3">
        <v>43677</v>
      </c>
      <c r="L4092" s="2">
        <v>0</v>
      </c>
      <c r="M4092" s="2" t="s">
        <v>28</v>
      </c>
      <c r="N4092" s="2">
        <v>25</v>
      </c>
      <c r="O4092" s="2">
        <v>23.24</v>
      </c>
      <c r="P4092" s="2">
        <v>26</v>
      </c>
      <c r="Q4092" s="2">
        <v>90</v>
      </c>
      <c r="R4092" s="2">
        <v>198.12</v>
      </c>
      <c r="S4092" s="2">
        <v>198.12</v>
      </c>
      <c r="T4092" s="2">
        <v>22.929039940920116</v>
      </c>
      <c r="U4092" s="2">
        <v>174</v>
      </c>
      <c r="V4092" s="2" t="s">
        <v>28</v>
      </c>
      <c r="X4092" s="2"/>
      <c r="Y4092" s="2"/>
    </row>
    <row r="4093" spans="1:25" x14ac:dyDescent="0.25">
      <c r="A4093">
        <v>4093</v>
      </c>
      <c r="B4093" t="s">
        <v>4089</v>
      </c>
      <c r="C4093" s="1">
        <v>35362</v>
      </c>
      <c r="D4093" t="s">
        <v>85</v>
      </c>
      <c r="E4093" s="2" t="s">
        <v>4375</v>
      </c>
      <c r="F4093" s="2" t="s">
        <v>34</v>
      </c>
      <c r="G4093" s="2" t="s">
        <v>26</v>
      </c>
      <c r="H4093" s="3">
        <v>42669</v>
      </c>
      <c r="I4093" s="2">
        <v>2016</v>
      </c>
      <c r="J4093" s="2">
        <v>2020</v>
      </c>
      <c r="K4093" s="3">
        <v>43677</v>
      </c>
      <c r="L4093" s="2">
        <v>0</v>
      </c>
      <c r="M4093" s="2" t="s">
        <v>28</v>
      </c>
      <c r="N4093" s="2">
        <v>22</v>
      </c>
      <c r="O4093" s="2">
        <v>20.010000000000002</v>
      </c>
      <c r="P4093" s="2">
        <v>22.77</v>
      </c>
      <c r="Q4093" s="2">
        <v>101</v>
      </c>
      <c r="R4093" s="2">
        <v>198.12</v>
      </c>
      <c r="S4093" s="2">
        <v>198.12</v>
      </c>
      <c r="T4093" s="2">
        <v>25.731478155921465</v>
      </c>
      <c r="U4093" s="2">
        <f>78+70+74</f>
        <v>222</v>
      </c>
      <c r="V4093" s="2" t="s">
        <v>28</v>
      </c>
      <c r="X4093" s="2"/>
      <c r="Y4093" s="2"/>
    </row>
    <row r="4094" spans="1:25" x14ac:dyDescent="0.25">
      <c r="A4094">
        <v>4094</v>
      </c>
      <c r="B4094" t="s">
        <v>4090</v>
      </c>
      <c r="C4094" s="1">
        <v>34635</v>
      </c>
      <c r="D4094" t="s">
        <v>23</v>
      </c>
      <c r="E4094" s="2" t="s">
        <v>20</v>
      </c>
      <c r="F4094" s="2" t="s">
        <v>34</v>
      </c>
      <c r="G4094" s="2" t="s">
        <v>26</v>
      </c>
      <c r="H4094" s="3">
        <v>42669</v>
      </c>
      <c r="I4094" s="2">
        <v>2016</v>
      </c>
      <c r="J4094" s="2">
        <v>2019</v>
      </c>
      <c r="K4094" s="3">
        <v>43677</v>
      </c>
      <c r="L4094" s="2">
        <v>0</v>
      </c>
      <c r="M4094" s="2" t="s">
        <v>28</v>
      </c>
      <c r="N4094" s="2">
        <v>24</v>
      </c>
      <c r="O4094" s="2">
        <v>22</v>
      </c>
      <c r="P4094" s="2">
        <v>24.76</v>
      </c>
      <c r="Q4094" s="2">
        <v>96</v>
      </c>
      <c r="R4094" s="2">
        <v>198.12</v>
      </c>
      <c r="S4094" s="2">
        <v>198.12</v>
      </c>
      <c r="T4094" s="2">
        <v>24.457642603648125</v>
      </c>
      <c r="U4094" s="2">
        <v>145</v>
      </c>
      <c r="V4094" s="2" t="s">
        <v>28</v>
      </c>
      <c r="X4094" s="2"/>
      <c r="Y4094" s="2"/>
    </row>
    <row r="4095" spans="1:25" x14ac:dyDescent="0.25">
      <c r="A4095">
        <v>4095</v>
      </c>
      <c r="B4095" t="s">
        <v>4091</v>
      </c>
      <c r="C4095" s="1">
        <v>35588</v>
      </c>
      <c r="D4095" t="s">
        <v>85</v>
      </c>
      <c r="E4095" s="2" t="s">
        <v>4374</v>
      </c>
      <c r="F4095" s="2" t="s">
        <v>34</v>
      </c>
      <c r="G4095" s="2" t="s">
        <v>26</v>
      </c>
      <c r="H4095" s="3">
        <v>42685</v>
      </c>
      <c r="I4095" s="2">
        <v>2016</v>
      </c>
      <c r="J4095" s="2">
        <v>2020</v>
      </c>
      <c r="K4095" s="3">
        <v>43677</v>
      </c>
      <c r="L4095" s="2">
        <v>0</v>
      </c>
      <c r="M4095" s="2" t="s">
        <v>28</v>
      </c>
      <c r="N4095" s="2">
        <v>22</v>
      </c>
      <c r="O4095" s="2">
        <v>19.43</v>
      </c>
      <c r="P4095" s="2">
        <v>22.15</v>
      </c>
      <c r="Q4095" s="2">
        <v>99</v>
      </c>
      <c r="R4095" s="2">
        <v>198.12</v>
      </c>
      <c r="S4095" s="2">
        <v>198.12</v>
      </c>
      <c r="T4095" s="2">
        <v>25.221943935012128</v>
      </c>
      <c r="U4095" s="2">
        <f>1+23+39</f>
        <v>63</v>
      </c>
      <c r="V4095" s="2" t="s">
        <v>28</v>
      </c>
      <c r="X4095" s="2"/>
      <c r="Y4095" s="2"/>
    </row>
    <row r="4096" spans="1:25" x14ac:dyDescent="0.25">
      <c r="A4096">
        <v>4096</v>
      </c>
      <c r="B4096" t="s">
        <v>4092</v>
      </c>
      <c r="C4096" s="1">
        <v>35476</v>
      </c>
      <c r="D4096" t="s">
        <v>85</v>
      </c>
      <c r="E4096" s="2" t="s">
        <v>4373</v>
      </c>
      <c r="F4096" s="2" t="s">
        <v>34</v>
      </c>
      <c r="G4096" s="2" t="s">
        <v>26</v>
      </c>
      <c r="H4096" s="3">
        <v>42693</v>
      </c>
      <c r="I4096" s="2">
        <v>2016</v>
      </c>
      <c r="J4096" s="2">
        <v>2020</v>
      </c>
      <c r="K4096" s="3">
        <v>43677</v>
      </c>
      <c r="L4096" s="2">
        <v>0</v>
      </c>
      <c r="M4096" s="2" t="s">
        <v>28</v>
      </c>
      <c r="N4096" s="2">
        <v>22</v>
      </c>
      <c r="O4096" s="2">
        <v>19.760000000000002</v>
      </c>
      <c r="P4096" s="2">
        <v>22.45</v>
      </c>
      <c r="Q4096" s="2">
        <v>95</v>
      </c>
      <c r="R4096" s="2">
        <v>198.12</v>
      </c>
      <c r="S4096" s="2">
        <v>198.12</v>
      </c>
      <c r="T4096" s="2">
        <v>24.202875493193456</v>
      </c>
      <c r="U4096" s="2">
        <f>32+20+60</f>
        <v>112</v>
      </c>
      <c r="V4096" s="2" t="s">
        <v>27</v>
      </c>
      <c r="X4096" s="2"/>
      <c r="Y4096" s="2"/>
    </row>
    <row r="4097" spans="1:25" x14ac:dyDescent="0.25">
      <c r="A4097">
        <v>4097</v>
      </c>
      <c r="B4097" t="s">
        <v>4093</v>
      </c>
      <c r="C4097" s="1">
        <v>34571</v>
      </c>
      <c r="D4097" t="s">
        <v>85</v>
      </c>
      <c r="E4097" s="2" t="s">
        <v>4375</v>
      </c>
      <c r="F4097" s="2" t="s">
        <v>4369</v>
      </c>
      <c r="G4097" s="2" t="s">
        <v>26</v>
      </c>
      <c r="H4097" s="3">
        <v>42711</v>
      </c>
      <c r="I4097" s="2">
        <v>2016</v>
      </c>
      <c r="J4097" s="2">
        <v>2020</v>
      </c>
      <c r="K4097" s="3">
        <v>43677</v>
      </c>
      <c r="L4097" s="2">
        <v>0</v>
      </c>
      <c r="M4097" s="2" t="s">
        <v>28</v>
      </c>
      <c r="N4097" s="2">
        <v>24</v>
      </c>
      <c r="O4097" s="2">
        <v>22.29</v>
      </c>
      <c r="P4097" s="2">
        <v>24.93</v>
      </c>
      <c r="Q4097" s="2">
        <v>92</v>
      </c>
      <c r="R4097" s="2">
        <v>198.12</v>
      </c>
      <c r="S4097" s="2">
        <v>198.12</v>
      </c>
      <c r="T4097" s="2">
        <v>23.438574161829454</v>
      </c>
      <c r="U4097" s="2">
        <f>57+71+40</f>
        <v>168</v>
      </c>
      <c r="V4097" s="2" t="s">
        <v>28</v>
      </c>
      <c r="X4097" s="2"/>
      <c r="Y4097" s="2"/>
    </row>
    <row r="4098" spans="1:25" x14ac:dyDescent="0.25">
      <c r="A4098">
        <v>4098</v>
      </c>
      <c r="B4098" t="s">
        <v>4094</v>
      </c>
      <c r="C4098" s="1">
        <v>35069</v>
      </c>
      <c r="D4098" t="s">
        <v>23</v>
      </c>
      <c r="E4098" s="2" t="s">
        <v>20</v>
      </c>
      <c r="F4098" s="2" t="s">
        <v>34</v>
      </c>
      <c r="G4098" s="2" t="s">
        <v>26</v>
      </c>
      <c r="H4098" s="3">
        <v>42669</v>
      </c>
      <c r="I4098" s="2">
        <v>2016</v>
      </c>
      <c r="J4098" s="2">
        <v>2019</v>
      </c>
      <c r="K4098" s="3">
        <v>43677</v>
      </c>
      <c r="L4098" s="2">
        <v>0</v>
      </c>
      <c r="M4098" s="2" t="s">
        <v>28</v>
      </c>
      <c r="N4098" s="2">
        <v>23</v>
      </c>
      <c r="O4098" s="2">
        <v>20.81</v>
      </c>
      <c r="P4098" s="2">
        <v>23.57</v>
      </c>
      <c r="Q4098" s="2">
        <v>92</v>
      </c>
      <c r="R4098" s="2">
        <v>198.12</v>
      </c>
      <c r="S4098" s="2">
        <v>198.12</v>
      </c>
      <c r="T4098" s="2">
        <v>23.438574161829454</v>
      </c>
      <c r="U4098" s="2">
        <v>70</v>
      </c>
      <c r="V4098" s="2" t="s">
        <v>28</v>
      </c>
      <c r="X4098" s="2"/>
      <c r="Y4098" s="2"/>
    </row>
    <row r="4099" spans="1:25" x14ac:dyDescent="0.25">
      <c r="A4099">
        <v>4099</v>
      </c>
      <c r="B4099" t="s">
        <v>4095</v>
      </c>
      <c r="C4099" s="1">
        <v>34519</v>
      </c>
      <c r="D4099" t="s">
        <v>85</v>
      </c>
      <c r="E4099" s="2" t="s">
        <v>4374</v>
      </c>
      <c r="F4099" s="2" t="s">
        <v>34</v>
      </c>
      <c r="G4099" s="2" t="s">
        <v>26</v>
      </c>
      <c r="H4099" s="3">
        <v>42670</v>
      </c>
      <c r="I4099" s="2">
        <v>2016</v>
      </c>
      <c r="J4099" s="2">
        <v>2020</v>
      </c>
      <c r="K4099" s="3">
        <v>43677</v>
      </c>
      <c r="L4099" s="2">
        <v>0</v>
      </c>
      <c r="M4099" s="2" t="s">
        <v>28</v>
      </c>
      <c r="N4099" s="2">
        <v>25</v>
      </c>
      <c r="O4099" s="2">
        <v>22.32</v>
      </c>
      <c r="P4099" s="2">
        <v>25.07</v>
      </c>
      <c r="Q4099" s="2">
        <v>95</v>
      </c>
      <c r="R4099" s="2">
        <v>195.58</v>
      </c>
      <c r="S4099" s="2">
        <v>195.58</v>
      </c>
      <c r="T4099" s="2">
        <v>24.835603727540725</v>
      </c>
      <c r="U4099" s="2">
        <f>38+26+82</f>
        <v>146</v>
      </c>
      <c r="V4099" s="2" t="s">
        <v>28</v>
      </c>
      <c r="X4099" s="2"/>
      <c r="Y4099" s="2"/>
    </row>
    <row r="4100" spans="1:25" x14ac:dyDescent="0.25">
      <c r="A4100">
        <v>4100</v>
      </c>
      <c r="B4100" t="s">
        <v>4096</v>
      </c>
      <c r="C4100" s="1">
        <v>33949</v>
      </c>
      <c r="D4100" t="s">
        <v>85</v>
      </c>
      <c r="E4100" s="2" t="s">
        <v>20</v>
      </c>
      <c r="F4100" s="2" t="s">
        <v>34</v>
      </c>
      <c r="G4100" s="2" t="s">
        <v>26</v>
      </c>
      <c r="H4100" s="3">
        <v>42669</v>
      </c>
      <c r="I4100" s="2">
        <v>2016</v>
      </c>
      <c r="J4100" s="2">
        <v>2020</v>
      </c>
      <c r="K4100" s="3">
        <v>43677</v>
      </c>
      <c r="L4100" s="2">
        <v>0</v>
      </c>
      <c r="M4100" s="2" t="s">
        <v>28</v>
      </c>
      <c r="N4100" s="2">
        <v>26</v>
      </c>
      <c r="O4100" s="2">
        <v>23.87</v>
      </c>
      <c r="P4100" s="2">
        <v>26.63</v>
      </c>
      <c r="Q4100" s="2">
        <v>103</v>
      </c>
      <c r="R4100" s="2">
        <v>195.58</v>
      </c>
      <c r="S4100" s="2">
        <v>195.58</v>
      </c>
      <c r="T4100" s="2">
        <v>26.927022988807316</v>
      </c>
      <c r="U4100" s="2">
        <f>75+48+64</f>
        <v>187</v>
      </c>
      <c r="V4100" s="2" t="s">
        <v>28</v>
      </c>
      <c r="X4100" s="2"/>
      <c r="Y4100" s="2"/>
    </row>
    <row r="4101" spans="1:25" x14ac:dyDescent="0.25">
      <c r="A4101">
        <v>4101</v>
      </c>
      <c r="B4101" t="s">
        <v>4097</v>
      </c>
      <c r="C4101" s="1">
        <v>34270</v>
      </c>
      <c r="D4101" t="s">
        <v>85</v>
      </c>
      <c r="E4101" s="2" t="s">
        <v>4375</v>
      </c>
      <c r="F4101" s="2" t="s">
        <v>34</v>
      </c>
      <c r="G4101" s="2" t="s">
        <v>26</v>
      </c>
      <c r="H4101" s="3">
        <v>42676</v>
      </c>
      <c r="I4101" s="2">
        <v>2016</v>
      </c>
      <c r="J4101" s="2">
        <v>2020</v>
      </c>
      <c r="K4101" s="3">
        <v>43677</v>
      </c>
      <c r="L4101" s="2">
        <v>0</v>
      </c>
      <c r="M4101" s="2" t="s">
        <v>28</v>
      </c>
      <c r="N4101" s="2">
        <v>25</v>
      </c>
      <c r="O4101" s="2">
        <v>23.01</v>
      </c>
      <c r="P4101" s="2">
        <v>25.75</v>
      </c>
      <c r="Q4101" s="2">
        <v>99</v>
      </c>
      <c r="R4101" s="2">
        <v>195.58</v>
      </c>
      <c r="S4101" s="2">
        <v>195.58</v>
      </c>
      <c r="T4101" s="2">
        <v>25.881313358174022</v>
      </c>
      <c r="U4101" s="2">
        <f>27+63+35</f>
        <v>125</v>
      </c>
      <c r="V4101" s="2" t="s">
        <v>28</v>
      </c>
      <c r="X4101" s="2"/>
      <c r="Y4101" s="2"/>
    </row>
    <row r="4102" spans="1:25" x14ac:dyDescent="0.25">
      <c r="A4102">
        <v>4102</v>
      </c>
      <c r="B4102" t="s">
        <v>4098</v>
      </c>
      <c r="C4102" s="1">
        <v>33983</v>
      </c>
      <c r="D4102" t="s">
        <v>85</v>
      </c>
      <c r="E4102" s="2" t="s">
        <v>4374</v>
      </c>
      <c r="F4102" s="2" t="s">
        <v>34</v>
      </c>
      <c r="G4102" s="2" t="s">
        <v>26</v>
      </c>
      <c r="H4102" s="3">
        <v>42794</v>
      </c>
      <c r="I4102" s="2">
        <v>2016</v>
      </c>
      <c r="J4102" s="2">
        <v>2020</v>
      </c>
      <c r="K4102" s="3">
        <v>43677</v>
      </c>
      <c r="L4102" s="2">
        <v>0</v>
      </c>
      <c r="M4102" s="2" t="s">
        <v>28</v>
      </c>
      <c r="N4102" s="2">
        <v>26</v>
      </c>
      <c r="O4102" s="2">
        <v>24.12</v>
      </c>
      <c r="P4102" s="2">
        <v>26.54</v>
      </c>
      <c r="Q4102" s="2">
        <v>99</v>
      </c>
      <c r="R4102" s="2">
        <v>195.58</v>
      </c>
      <c r="S4102" s="2">
        <v>195.58</v>
      </c>
      <c r="T4102" s="2">
        <v>25.881313358174022</v>
      </c>
      <c r="U4102" s="2">
        <f>20+70+51</f>
        <v>141</v>
      </c>
      <c r="V4102" s="2" t="s">
        <v>28</v>
      </c>
      <c r="X4102" s="2"/>
      <c r="Y4102" s="2"/>
    </row>
    <row r="4103" spans="1:25" x14ac:dyDescent="0.25">
      <c r="A4103">
        <v>4103</v>
      </c>
      <c r="B4103" t="s">
        <v>4099</v>
      </c>
      <c r="C4103" s="1">
        <v>34607</v>
      </c>
      <c r="D4103" t="s">
        <v>23</v>
      </c>
      <c r="E4103" s="2" t="s">
        <v>20</v>
      </c>
      <c r="F4103" s="2" t="s">
        <v>34</v>
      </c>
      <c r="G4103" s="2" t="s">
        <v>26</v>
      </c>
      <c r="H4103" s="3">
        <v>42808</v>
      </c>
      <c r="I4103" s="2">
        <v>2016</v>
      </c>
      <c r="J4103" s="2">
        <v>2019</v>
      </c>
      <c r="K4103" s="3">
        <v>43677</v>
      </c>
      <c r="L4103" s="2">
        <v>0</v>
      </c>
      <c r="M4103" s="2" t="s">
        <v>28</v>
      </c>
      <c r="N4103" s="2">
        <v>24</v>
      </c>
      <c r="O4103" s="2">
        <v>22.45</v>
      </c>
      <c r="P4103" s="2">
        <v>24.83</v>
      </c>
      <c r="Q4103" s="2">
        <v>104</v>
      </c>
      <c r="R4103" s="2">
        <v>195.58</v>
      </c>
      <c r="S4103" s="2">
        <v>195.58</v>
      </c>
      <c r="T4103" s="2">
        <v>27.188450396465637</v>
      </c>
      <c r="U4103" s="2">
        <v>124</v>
      </c>
      <c r="V4103" s="2" t="s">
        <v>28</v>
      </c>
      <c r="X4103" s="2"/>
      <c r="Y4103" s="2"/>
    </row>
    <row r="4104" spans="1:25" x14ac:dyDescent="0.25">
      <c r="A4104">
        <v>4104</v>
      </c>
      <c r="B4104" t="s">
        <v>4100</v>
      </c>
      <c r="C4104" s="1">
        <v>34058</v>
      </c>
      <c r="D4104" t="s">
        <v>23</v>
      </c>
      <c r="E4104" s="2" t="s">
        <v>20</v>
      </c>
      <c r="F4104" s="2" t="s">
        <v>34</v>
      </c>
      <c r="G4104" s="2" t="s">
        <v>30</v>
      </c>
      <c r="H4104" s="3">
        <v>42668</v>
      </c>
      <c r="I4104" s="2">
        <v>2016</v>
      </c>
      <c r="J4104" s="2">
        <v>2019</v>
      </c>
      <c r="K4104" s="3">
        <v>43677</v>
      </c>
      <c r="L4104" s="2">
        <v>0</v>
      </c>
      <c r="M4104" s="2" t="s">
        <v>28</v>
      </c>
      <c r="N4104" s="2">
        <v>26</v>
      </c>
      <c r="O4104" s="2">
        <v>23.57</v>
      </c>
      <c r="P4104" s="2">
        <v>26.34</v>
      </c>
      <c r="Q4104" s="2">
        <v>99</v>
      </c>
      <c r="R4104" s="2">
        <v>193.04</v>
      </c>
      <c r="S4104" s="2">
        <v>193.04</v>
      </c>
      <c r="T4104" s="2">
        <v>26.566881388610422</v>
      </c>
      <c r="U4104" s="2">
        <v>96</v>
      </c>
      <c r="V4104" s="2" t="s">
        <v>28</v>
      </c>
      <c r="X4104" s="2"/>
      <c r="Y4104" s="2"/>
    </row>
    <row r="4105" spans="1:25" x14ac:dyDescent="0.25">
      <c r="A4105">
        <v>4105</v>
      </c>
      <c r="B4105" t="s">
        <v>4101</v>
      </c>
      <c r="C4105" s="1">
        <v>35153</v>
      </c>
      <c r="D4105" t="s">
        <v>23</v>
      </c>
      <c r="E4105" s="2" t="s">
        <v>20</v>
      </c>
      <c r="F4105" s="2" t="s">
        <v>34</v>
      </c>
      <c r="G4105" s="2" t="s">
        <v>43</v>
      </c>
      <c r="H4105" s="3">
        <v>42669</v>
      </c>
      <c r="I4105" s="2">
        <v>2016</v>
      </c>
      <c r="J4105" s="2">
        <v>2019</v>
      </c>
      <c r="K4105" s="3">
        <v>43677</v>
      </c>
      <c r="L4105" s="2">
        <v>0</v>
      </c>
      <c r="M4105" s="2" t="s">
        <v>28</v>
      </c>
      <c r="N4105" s="2">
        <v>23</v>
      </c>
      <c r="O4105" s="2">
        <v>20.58</v>
      </c>
      <c r="P4105" s="2">
        <v>23.34</v>
      </c>
      <c r="Q4105" s="2">
        <v>90</v>
      </c>
      <c r="R4105" s="2">
        <v>193.04</v>
      </c>
      <c r="S4105" s="2">
        <v>193.04</v>
      </c>
      <c r="T4105" s="2">
        <v>24.151710353282205</v>
      </c>
      <c r="U4105" s="2">
        <v>56</v>
      </c>
      <c r="V4105" s="2" t="s">
        <v>28</v>
      </c>
      <c r="X4105" s="2"/>
      <c r="Y4105" s="2"/>
    </row>
    <row r="4106" spans="1:25" x14ac:dyDescent="0.25">
      <c r="A4106">
        <v>4106</v>
      </c>
      <c r="B4106" t="s">
        <v>4102</v>
      </c>
      <c r="C4106" s="1">
        <v>35395</v>
      </c>
      <c r="D4106" t="s">
        <v>85</v>
      </c>
      <c r="E4106" s="2" t="s">
        <v>20</v>
      </c>
      <c r="F4106" s="2" t="s">
        <v>34</v>
      </c>
      <c r="G4106" s="2" t="s">
        <v>26</v>
      </c>
      <c r="H4106" s="3">
        <v>42679</v>
      </c>
      <c r="I4106" s="2">
        <v>2016</v>
      </c>
      <c r="J4106" s="2">
        <v>2020</v>
      </c>
      <c r="K4106" s="3">
        <v>43677</v>
      </c>
      <c r="L4106" s="2">
        <v>0</v>
      </c>
      <c r="M4106" s="2" t="s">
        <v>28</v>
      </c>
      <c r="N4106" s="2">
        <v>22</v>
      </c>
      <c r="O4106" s="2">
        <v>19.940000000000001</v>
      </c>
      <c r="P4106" s="2">
        <v>22.67</v>
      </c>
      <c r="Q4106" s="2">
        <v>84</v>
      </c>
      <c r="R4106" s="2">
        <v>193.04</v>
      </c>
      <c r="S4106" s="2">
        <v>193.04</v>
      </c>
      <c r="T4106" s="2">
        <v>22.541596329730059</v>
      </c>
      <c r="U4106" s="2">
        <f>22+62+81</f>
        <v>165</v>
      </c>
      <c r="V4106" s="2" t="s">
        <v>28</v>
      </c>
      <c r="X4106" s="2"/>
      <c r="Y4106" s="2"/>
    </row>
    <row r="4107" spans="1:25" x14ac:dyDescent="0.25">
      <c r="A4107">
        <v>4107</v>
      </c>
      <c r="B4107" t="s">
        <v>4103</v>
      </c>
      <c r="C4107" s="1">
        <v>33955</v>
      </c>
      <c r="D4107" t="s">
        <v>85</v>
      </c>
      <c r="E4107" s="2" t="s">
        <v>20</v>
      </c>
      <c r="F4107" s="2" t="s">
        <v>25</v>
      </c>
      <c r="G4107" s="2" t="s">
        <v>26</v>
      </c>
      <c r="H4107" s="3">
        <v>42669</v>
      </c>
      <c r="I4107" s="2">
        <v>2016</v>
      </c>
      <c r="J4107" s="2">
        <v>2020</v>
      </c>
      <c r="K4107" s="3">
        <v>43677</v>
      </c>
      <c r="L4107" s="2">
        <v>0</v>
      </c>
      <c r="M4107" s="2" t="s">
        <v>28</v>
      </c>
      <c r="N4107" s="2">
        <v>26</v>
      </c>
      <c r="O4107" s="2">
        <v>23.86</v>
      </c>
      <c r="P4107" s="2">
        <v>26.62</v>
      </c>
      <c r="Q4107" s="2">
        <v>99</v>
      </c>
      <c r="R4107" s="2">
        <v>193.04</v>
      </c>
      <c r="S4107" s="2">
        <v>193.04</v>
      </c>
      <c r="T4107" s="2">
        <v>26.566881388610422</v>
      </c>
      <c r="U4107" s="2">
        <f>82+80+82</f>
        <v>244</v>
      </c>
      <c r="V4107" s="2" t="s">
        <v>28</v>
      </c>
      <c r="X4107" s="2"/>
      <c r="Y4107" s="2"/>
    </row>
    <row r="4108" spans="1:25" x14ac:dyDescent="0.25">
      <c r="A4108">
        <v>4108</v>
      </c>
      <c r="B4108" t="s">
        <v>4104</v>
      </c>
      <c r="C4108" s="1">
        <v>33448</v>
      </c>
      <c r="D4108" t="s">
        <v>85</v>
      </c>
      <c r="E4108" s="2" t="s">
        <v>20</v>
      </c>
      <c r="F4108" s="2" t="s">
        <v>34</v>
      </c>
      <c r="G4108" s="2" t="s">
        <v>26</v>
      </c>
      <c r="H4108" s="3">
        <v>42669</v>
      </c>
      <c r="I4108" s="2">
        <v>2016</v>
      </c>
      <c r="J4108" s="2">
        <v>2020</v>
      </c>
      <c r="K4108" s="3">
        <v>43677</v>
      </c>
      <c r="L4108" s="2">
        <v>0</v>
      </c>
      <c r="M4108" s="2" t="s">
        <v>28</v>
      </c>
      <c r="N4108" s="2">
        <v>28</v>
      </c>
      <c r="O4108" s="2">
        <v>25.25</v>
      </c>
      <c r="P4108" s="2">
        <v>28.01</v>
      </c>
      <c r="Q4108" s="2">
        <v>92</v>
      </c>
      <c r="R4108" s="2">
        <v>193.04</v>
      </c>
      <c r="S4108" s="2">
        <v>193.04</v>
      </c>
      <c r="T4108" s="2">
        <v>24.688415027799586</v>
      </c>
      <c r="U4108" s="2">
        <f>78+18+66</f>
        <v>162</v>
      </c>
      <c r="V4108" s="2" t="s">
        <v>28</v>
      </c>
      <c r="X4108" s="2"/>
      <c r="Y4108" s="2"/>
    </row>
    <row r="4109" spans="1:25" x14ac:dyDescent="0.25">
      <c r="A4109">
        <v>4109</v>
      </c>
      <c r="B4109" t="s">
        <v>4105</v>
      </c>
      <c r="C4109" s="1">
        <v>35327</v>
      </c>
      <c r="D4109" t="s">
        <v>85</v>
      </c>
      <c r="E4109" s="2" t="s">
        <v>20</v>
      </c>
      <c r="F4109" s="2" t="s">
        <v>34</v>
      </c>
      <c r="G4109" s="2" t="s">
        <v>26</v>
      </c>
      <c r="H4109" s="3">
        <v>42672</v>
      </c>
      <c r="I4109" s="2">
        <v>2016</v>
      </c>
      <c r="J4109" s="2">
        <v>2020</v>
      </c>
      <c r="K4109" s="3">
        <v>43677</v>
      </c>
      <c r="L4109" s="2">
        <v>0</v>
      </c>
      <c r="M4109" s="2" t="s">
        <v>28</v>
      </c>
      <c r="N4109" s="2">
        <v>22</v>
      </c>
      <c r="O4109" s="2">
        <v>20.11</v>
      </c>
      <c r="P4109" s="2">
        <v>22.86</v>
      </c>
      <c r="Q4109" s="2">
        <v>81</v>
      </c>
      <c r="R4109" s="2">
        <v>193.04</v>
      </c>
      <c r="S4109" s="2">
        <v>193.04</v>
      </c>
      <c r="T4109" s="2">
        <v>21.736539317953984</v>
      </c>
      <c r="U4109" s="2">
        <f>38+81</f>
        <v>119</v>
      </c>
      <c r="V4109" s="2" t="s">
        <v>28</v>
      </c>
      <c r="X4109" s="2"/>
      <c r="Y4109" s="2"/>
    </row>
    <row r="4110" spans="1:25" x14ac:dyDescent="0.25">
      <c r="A4110">
        <v>4110</v>
      </c>
      <c r="B4110" t="s">
        <v>4106</v>
      </c>
      <c r="C4110" s="1">
        <v>35484</v>
      </c>
      <c r="D4110" t="s">
        <v>85</v>
      </c>
      <c r="E4110" s="2" t="s">
        <v>20</v>
      </c>
      <c r="F4110" s="2" t="s">
        <v>25</v>
      </c>
      <c r="G4110" s="2" t="s">
        <v>43</v>
      </c>
      <c r="H4110" s="3">
        <v>42669</v>
      </c>
      <c r="I4110" s="2">
        <v>2016</v>
      </c>
      <c r="J4110" s="2">
        <v>2020</v>
      </c>
      <c r="K4110" s="3">
        <v>43677</v>
      </c>
      <c r="L4110" s="2">
        <v>0</v>
      </c>
      <c r="M4110" s="2" t="s">
        <v>28</v>
      </c>
      <c r="N4110" s="2">
        <v>22</v>
      </c>
      <c r="O4110" s="2">
        <v>19.670000000000002</v>
      </c>
      <c r="P4110" s="2">
        <v>22.43</v>
      </c>
      <c r="Q4110" s="2">
        <v>97</v>
      </c>
      <c r="R4110" s="2">
        <v>193.04</v>
      </c>
      <c r="S4110" s="2">
        <v>193.04</v>
      </c>
      <c r="T4110" s="2">
        <v>26.030176714093042</v>
      </c>
      <c r="U4110" s="2">
        <f>82+81+75</f>
        <v>238</v>
      </c>
      <c r="V4110" s="2" t="s">
        <v>28</v>
      </c>
      <c r="X4110" s="2"/>
      <c r="Y4110" s="2"/>
    </row>
    <row r="4111" spans="1:25" x14ac:dyDescent="0.25">
      <c r="A4111">
        <v>4111</v>
      </c>
      <c r="B4111" t="s">
        <v>4107</v>
      </c>
      <c r="C4111" s="1">
        <v>34289</v>
      </c>
      <c r="D4111" t="s">
        <v>85</v>
      </c>
      <c r="E4111" s="2" t="s">
        <v>4375</v>
      </c>
      <c r="F4111" s="2" t="s">
        <v>34</v>
      </c>
      <c r="G4111" s="2" t="s">
        <v>26</v>
      </c>
      <c r="H4111" s="3">
        <v>42672</v>
      </c>
      <c r="I4111" s="2">
        <v>2016</v>
      </c>
      <c r="J4111" s="2">
        <v>2020</v>
      </c>
      <c r="K4111" s="3">
        <v>43677</v>
      </c>
      <c r="L4111" s="2">
        <v>0</v>
      </c>
      <c r="M4111" s="2" t="s">
        <v>28</v>
      </c>
      <c r="N4111" s="2">
        <v>25</v>
      </c>
      <c r="O4111" s="2">
        <v>22.95</v>
      </c>
      <c r="P4111" s="2">
        <v>25.7</v>
      </c>
      <c r="Q4111" s="2">
        <v>99</v>
      </c>
      <c r="R4111" s="2">
        <v>193.04</v>
      </c>
      <c r="S4111" s="2">
        <v>193.04</v>
      </c>
      <c r="T4111" s="2">
        <v>26.566881388610422</v>
      </c>
      <c r="U4111" s="2">
        <f>57+77</f>
        <v>134</v>
      </c>
      <c r="V4111" s="2" t="s">
        <v>28</v>
      </c>
      <c r="X4111" s="2"/>
      <c r="Y4111" s="2"/>
    </row>
    <row r="4112" spans="1:25" x14ac:dyDescent="0.25">
      <c r="A4112">
        <v>4112</v>
      </c>
      <c r="B4112" t="s">
        <v>4108</v>
      </c>
      <c r="C4112" s="1">
        <v>34411</v>
      </c>
      <c r="D4112" t="s">
        <v>85</v>
      </c>
      <c r="E4112" s="2" t="s">
        <v>20</v>
      </c>
      <c r="F4112" s="2" t="s">
        <v>34</v>
      </c>
      <c r="G4112" s="2" t="s">
        <v>26</v>
      </c>
      <c r="H4112" s="3">
        <v>42669</v>
      </c>
      <c r="I4112" s="2">
        <v>2016</v>
      </c>
      <c r="J4112" s="2">
        <v>2020</v>
      </c>
      <c r="K4112" s="3">
        <v>43677</v>
      </c>
      <c r="L4112" s="2">
        <v>0</v>
      </c>
      <c r="M4112" s="2" t="s">
        <v>28</v>
      </c>
      <c r="N4112" s="2">
        <v>25</v>
      </c>
      <c r="O4112" s="2">
        <v>22.61</v>
      </c>
      <c r="P4112" s="2">
        <v>25.37</v>
      </c>
      <c r="Q4112" s="2">
        <v>92</v>
      </c>
      <c r="R4112" s="2">
        <v>190.5</v>
      </c>
      <c r="S4112" s="2">
        <v>190.5</v>
      </c>
      <c r="T4112" s="2">
        <v>25.351161813434739</v>
      </c>
      <c r="U4112" s="2">
        <f>78+52+46</f>
        <v>176</v>
      </c>
      <c r="V4112" s="2" t="s">
        <v>28</v>
      </c>
      <c r="X4112" s="2"/>
      <c r="Y4112" s="2"/>
    </row>
    <row r="4113" spans="1:25" x14ac:dyDescent="0.25">
      <c r="A4113">
        <v>4113</v>
      </c>
      <c r="B4113" t="s">
        <v>4109</v>
      </c>
      <c r="C4113" s="1">
        <v>33939</v>
      </c>
      <c r="D4113" t="s">
        <v>85</v>
      </c>
      <c r="E4113" s="2" t="s">
        <v>4375</v>
      </c>
      <c r="F4113" s="2" t="s">
        <v>34</v>
      </c>
      <c r="G4113" s="2" t="s">
        <v>26</v>
      </c>
      <c r="H4113" s="3">
        <v>42827</v>
      </c>
      <c r="I4113" s="2">
        <v>2016</v>
      </c>
      <c r="J4113" s="2">
        <v>2020</v>
      </c>
      <c r="K4113" s="3">
        <v>43677</v>
      </c>
      <c r="L4113" s="2">
        <v>0</v>
      </c>
      <c r="M4113" s="2" t="s">
        <v>28</v>
      </c>
      <c r="N4113" s="2">
        <v>26</v>
      </c>
      <c r="O4113" s="2">
        <v>24.33</v>
      </c>
      <c r="P4113" s="2">
        <v>26.66</v>
      </c>
      <c r="Q4113" s="2">
        <v>86</v>
      </c>
      <c r="R4113" s="2">
        <v>190.5</v>
      </c>
      <c r="S4113" s="2">
        <v>190.5</v>
      </c>
      <c r="T4113" s="2">
        <v>23.697825173428125</v>
      </c>
      <c r="U4113" s="2">
        <f>6+23+3</f>
        <v>32</v>
      </c>
      <c r="V4113" s="2" t="s">
        <v>27</v>
      </c>
      <c r="X4113" s="2"/>
      <c r="Y4113" s="2"/>
    </row>
    <row r="4114" spans="1:25" x14ac:dyDescent="0.25">
      <c r="A4114">
        <v>4114</v>
      </c>
      <c r="B4114" t="s">
        <v>4110</v>
      </c>
      <c r="C4114" s="1">
        <v>34173</v>
      </c>
      <c r="D4114" t="s">
        <v>85</v>
      </c>
      <c r="E4114" s="2" t="s">
        <v>20</v>
      </c>
      <c r="F4114" s="2" t="s">
        <v>34</v>
      </c>
      <c r="G4114" s="2" t="s">
        <v>43</v>
      </c>
      <c r="H4114" s="3">
        <v>42668</v>
      </c>
      <c r="I4114" s="2">
        <v>2016</v>
      </c>
      <c r="J4114" s="2">
        <v>2020</v>
      </c>
      <c r="K4114" s="3">
        <v>43677</v>
      </c>
      <c r="L4114" s="2">
        <v>0</v>
      </c>
      <c r="M4114" s="2" t="s">
        <v>28</v>
      </c>
      <c r="N4114" s="2">
        <v>26</v>
      </c>
      <c r="O4114" s="2">
        <v>23.26</v>
      </c>
      <c r="P4114" s="2">
        <v>26.02</v>
      </c>
      <c r="Q4114" s="2">
        <v>92</v>
      </c>
      <c r="R4114" s="2">
        <v>187.96</v>
      </c>
      <c r="S4114" s="2">
        <v>187.96</v>
      </c>
      <c r="T4114" s="2">
        <v>26.040957852551202</v>
      </c>
      <c r="U4114" s="2">
        <f>36+80+82</f>
        <v>198</v>
      </c>
      <c r="V4114" s="2" t="s">
        <v>27</v>
      </c>
      <c r="X4114" s="2"/>
      <c r="Y4114" s="2"/>
    </row>
    <row r="4115" spans="1:25" x14ac:dyDescent="0.25">
      <c r="A4115">
        <v>4115</v>
      </c>
      <c r="B4115" t="s">
        <v>4111</v>
      </c>
      <c r="C4115" s="1">
        <v>34005</v>
      </c>
      <c r="D4115" t="s">
        <v>85</v>
      </c>
      <c r="E4115" s="2" t="s">
        <v>20</v>
      </c>
      <c r="F4115" s="2" t="s">
        <v>34</v>
      </c>
      <c r="G4115" s="2" t="s">
        <v>26</v>
      </c>
      <c r="H4115" s="3">
        <v>42780</v>
      </c>
      <c r="I4115" s="2">
        <v>2016</v>
      </c>
      <c r="J4115" s="2">
        <v>2020</v>
      </c>
      <c r="K4115" s="3">
        <v>43677</v>
      </c>
      <c r="L4115" s="2">
        <v>0</v>
      </c>
      <c r="M4115" s="2" t="s">
        <v>28</v>
      </c>
      <c r="N4115" s="2">
        <v>26</v>
      </c>
      <c r="O4115" s="2">
        <v>24.02</v>
      </c>
      <c r="P4115" s="2">
        <v>26.48</v>
      </c>
      <c r="Q4115" s="2">
        <v>83</v>
      </c>
      <c r="R4115" s="2">
        <v>187.96</v>
      </c>
      <c r="S4115" s="2">
        <v>187.96</v>
      </c>
      <c r="T4115" s="2">
        <v>23.493472845236411</v>
      </c>
      <c r="U4115" s="2">
        <f>26+49</f>
        <v>75</v>
      </c>
      <c r="V4115" s="2" t="s">
        <v>28</v>
      </c>
      <c r="X4115" s="2"/>
      <c r="Y4115" s="2"/>
    </row>
    <row r="4116" spans="1:25" x14ac:dyDescent="0.25">
      <c r="A4116">
        <v>4116</v>
      </c>
      <c r="B4116" t="s">
        <v>4112</v>
      </c>
      <c r="C4116" s="1">
        <v>34051</v>
      </c>
      <c r="D4116" t="s">
        <v>85</v>
      </c>
      <c r="E4116" s="2" t="s">
        <v>20</v>
      </c>
      <c r="F4116" s="2" t="s">
        <v>34</v>
      </c>
      <c r="G4116" s="2" t="s">
        <v>26</v>
      </c>
      <c r="H4116" s="3">
        <v>42793</v>
      </c>
      <c r="I4116" s="2">
        <v>2016</v>
      </c>
      <c r="J4116" s="2">
        <v>2020</v>
      </c>
      <c r="K4116" s="3">
        <v>43677</v>
      </c>
      <c r="L4116" s="2">
        <v>0</v>
      </c>
      <c r="M4116" s="2" t="s">
        <v>28</v>
      </c>
      <c r="N4116" s="2">
        <v>26</v>
      </c>
      <c r="O4116" s="2">
        <v>23.93</v>
      </c>
      <c r="P4116" s="2">
        <v>26.35</v>
      </c>
      <c r="Q4116" s="2">
        <v>81</v>
      </c>
      <c r="R4116" s="2">
        <v>185.42</v>
      </c>
      <c r="S4116" s="2">
        <v>185.42</v>
      </c>
      <c r="T4116" s="2">
        <v>23.559814430569006</v>
      </c>
      <c r="U4116" s="2">
        <f>14+33+74</f>
        <v>121</v>
      </c>
      <c r="V4116" s="2" t="s">
        <v>28</v>
      </c>
      <c r="X4116" s="2"/>
      <c r="Y4116" s="2"/>
    </row>
    <row r="4117" spans="1:25" x14ac:dyDescent="0.25">
      <c r="A4117">
        <v>4117</v>
      </c>
      <c r="B4117" t="s">
        <v>4113</v>
      </c>
      <c r="C4117" s="1">
        <v>34584</v>
      </c>
      <c r="D4117" t="s">
        <v>23</v>
      </c>
      <c r="E4117" s="2" t="s">
        <v>20</v>
      </c>
      <c r="F4117" s="2" t="s">
        <v>34</v>
      </c>
      <c r="G4117" s="2" t="s">
        <v>26</v>
      </c>
      <c r="H4117" s="3">
        <v>42680</v>
      </c>
      <c r="I4117" s="2">
        <v>2016</v>
      </c>
      <c r="J4117" s="2">
        <v>2019</v>
      </c>
      <c r="K4117" s="3">
        <v>43677</v>
      </c>
      <c r="L4117" s="2">
        <v>0</v>
      </c>
      <c r="M4117" s="2" t="s">
        <v>28</v>
      </c>
      <c r="N4117" s="2">
        <v>24</v>
      </c>
      <c r="O4117" s="2">
        <v>22.17</v>
      </c>
      <c r="P4117" s="2">
        <v>24.9</v>
      </c>
      <c r="Q4117" s="2">
        <v>91</v>
      </c>
      <c r="R4117" s="2">
        <v>185.42</v>
      </c>
      <c r="S4117" s="2">
        <v>185.42</v>
      </c>
      <c r="T4117" s="2">
        <v>26.468433496071352</v>
      </c>
      <c r="U4117" s="2">
        <v>26</v>
      </c>
      <c r="V4117" s="2" t="s">
        <v>28</v>
      </c>
      <c r="X4117" s="2"/>
      <c r="Y4117" s="2"/>
    </row>
    <row r="4118" spans="1:25" x14ac:dyDescent="0.25">
      <c r="A4118">
        <v>4118</v>
      </c>
      <c r="B4118" t="s">
        <v>4114</v>
      </c>
      <c r="C4118" s="1">
        <v>34390</v>
      </c>
      <c r="D4118" t="s">
        <v>85</v>
      </c>
      <c r="E4118" s="2" t="s">
        <v>20</v>
      </c>
      <c r="F4118" s="2" t="s">
        <v>34</v>
      </c>
      <c r="G4118" s="2" t="s">
        <v>43</v>
      </c>
      <c r="H4118" s="3">
        <v>42683</v>
      </c>
      <c r="I4118" s="2">
        <v>2016</v>
      </c>
      <c r="J4118" s="2">
        <v>2020</v>
      </c>
      <c r="K4118" s="3">
        <v>43677</v>
      </c>
      <c r="L4118" s="2">
        <v>0</v>
      </c>
      <c r="M4118" s="2" t="s">
        <v>28</v>
      </c>
      <c r="N4118" s="2">
        <v>25</v>
      </c>
      <c r="O4118" s="2">
        <v>22.7</v>
      </c>
      <c r="P4118" s="2">
        <v>25.43</v>
      </c>
      <c r="Q4118" s="2">
        <v>89</v>
      </c>
      <c r="R4118" s="2">
        <v>185.42</v>
      </c>
      <c r="S4118" s="2">
        <v>185.42</v>
      </c>
      <c r="T4118" s="2">
        <v>25.886709682970881</v>
      </c>
      <c r="U4118" s="2">
        <f>37+76+64</f>
        <v>177</v>
      </c>
      <c r="V4118" s="2" t="s">
        <v>28</v>
      </c>
      <c r="X4118" s="2"/>
      <c r="Y4118" s="2"/>
    </row>
    <row r="4119" spans="1:25" x14ac:dyDescent="0.25">
      <c r="A4119">
        <v>4119</v>
      </c>
      <c r="B4119" t="s">
        <v>4115</v>
      </c>
      <c r="C4119" s="1">
        <v>34098</v>
      </c>
      <c r="D4119" t="s">
        <v>85</v>
      </c>
      <c r="E4119" s="2" t="s">
        <v>20</v>
      </c>
      <c r="F4119" s="2" t="s">
        <v>34</v>
      </c>
      <c r="G4119" s="2" t="s">
        <v>26</v>
      </c>
      <c r="H4119" s="3">
        <v>42683</v>
      </c>
      <c r="I4119" s="2">
        <v>2016</v>
      </c>
      <c r="J4119" s="2">
        <v>2020</v>
      </c>
      <c r="K4119" s="3">
        <v>43677</v>
      </c>
      <c r="L4119" s="2">
        <v>0</v>
      </c>
      <c r="M4119" s="2" t="s">
        <v>28</v>
      </c>
      <c r="N4119" s="2">
        <v>26</v>
      </c>
      <c r="O4119" s="2">
        <v>23.5</v>
      </c>
      <c r="P4119" s="2">
        <v>26.23</v>
      </c>
      <c r="Q4119" s="2">
        <v>80</v>
      </c>
      <c r="R4119" s="2">
        <v>182.88</v>
      </c>
      <c r="S4119" s="2">
        <v>182.88</v>
      </c>
      <c r="T4119" s="2">
        <v>23.919800926021605</v>
      </c>
      <c r="U4119" s="2">
        <f>46+82+71</f>
        <v>199</v>
      </c>
      <c r="V4119" s="2" t="s">
        <v>28</v>
      </c>
      <c r="X4119" s="2"/>
      <c r="Y4119" s="2"/>
    </row>
    <row r="4120" spans="1:25" x14ac:dyDescent="0.25">
      <c r="A4120">
        <v>4120</v>
      </c>
      <c r="B4120" t="s">
        <v>4116</v>
      </c>
      <c r="C4120" s="1">
        <v>35069</v>
      </c>
      <c r="D4120" t="s">
        <v>23</v>
      </c>
      <c r="E4120" s="2" t="s">
        <v>20</v>
      </c>
      <c r="F4120" s="2" t="s">
        <v>34</v>
      </c>
      <c r="G4120" s="2" t="s">
        <v>26</v>
      </c>
      <c r="H4120" s="3">
        <v>42669</v>
      </c>
      <c r="I4120" s="2">
        <v>2016</v>
      </c>
      <c r="J4120" s="2">
        <v>2019</v>
      </c>
      <c r="K4120" s="3">
        <v>43677</v>
      </c>
      <c r="L4120" s="2">
        <v>0</v>
      </c>
      <c r="M4120" s="2" t="s">
        <v>28</v>
      </c>
      <c r="N4120" s="2">
        <v>23</v>
      </c>
      <c r="O4120" s="2">
        <v>20.81</v>
      </c>
      <c r="P4120" s="2">
        <v>23.57</v>
      </c>
      <c r="Q4120" s="2">
        <v>72</v>
      </c>
      <c r="R4120" s="2">
        <v>177.8</v>
      </c>
      <c r="S4120" s="2">
        <v>177.8</v>
      </c>
      <c r="T4120" s="2">
        <v>22.775555755193135</v>
      </c>
      <c r="U4120" s="2">
        <v>133</v>
      </c>
      <c r="V4120" s="2" t="s">
        <v>28</v>
      </c>
      <c r="X4120" s="2"/>
      <c r="Y4120" s="2"/>
    </row>
    <row r="4121" spans="1:25" x14ac:dyDescent="0.25">
      <c r="A4121">
        <v>4121</v>
      </c>
      <c r="B4121" t="s">
        <v>4117</v>
      </c>
      <c r="C4121" s="1">
        <v>35614</v>
      </c>
      <c r="D4121" t="s">
        <v>23</v>
      </c>
      <c r="E4121" s="2" t="s">
        <v>4376</v>
      </c>
      <c r="F4121" s="2" t="s">
        <v>25</v>
      </c>
      <c r="G4121" s="2" t="s">
        <v>30</v>
      </c>
      <c r="H4121" s="3">
        <v>42679</v>
      </c>
      <c r="I4121" s="2">
        <v>2016</v>
      </c>
      <c r="J4121" s="2">
        <v>2018</v>
      </c>
      <c r="K4121" s="3">
        <v>43677</v>
      </c>
      <c r="L4121" s="2">
        <v>0</v>
      </c>
      <c r="M4121" s="2" t="s">
        <v>28</v>
      </c>
      <c r="N4121" s="2">
        <v>22</v>
      </c>
      <c r="O4121" s="2">
        <v>19.34</v>
      </c>
      <c r="P4121" s="2">
        <v>22.08</v>
      </c>
      <c r="Q4121" s="2">
        <v>108</v>
      </c>
      <c r="R4121" s="2">
        <v>215.9</v>
      </c>
      <c r="S4121" s="2">
        <v>215.9</v>
      </c>
      <c r="T4121" s="2">
        <v>23.169596512203402</v>
      </c>
      <c r="U4121" s="2">
        <v>39</v>
      </c>
      <c r="V4121" s="2" t="s">
        <v>28</v>
      </c>
      <c r="X4121" s="2"/>
      <c r="Y4121" s="2"/>
    </row>
    <row r="4122" spans="1:25" x14ac:dyDescent="0.25">
      <c r="A4122">
        <v>4122</v>
      </c>
      <c r="B4122" t="s">
        <v>4118</v>
      </c>
      <c r="C4122" s="1">
        <v>33843</v>
      </c>
      <c r="D4122" t="s">
        <v>23</v>
      </c>
      <c r="E4122" s="2" t="s">
        <v>4376</v>
      </c>
      <c r="F4122" s="2" t="s">
        <v>34</v>
      </c>
      <c r="G4122" s="2" t="s">
        <v>26</v>
      </c>
      <c r="H4122" s="3">
        <v>42671</v>
      </c>
      <c r="I4122" s="2">
        <v>2016</v>
      </c>
      <c r="J4122" s="2">
        <v>2017</v>
      </c>
      <c r="K4122" s="3">
        <v>43677</v>
      </c>
      <c r="L4122" s="2">
        <v>0</v>
      </c>
      <c r="M4122" s="2" t="s">
        <v>28</v>
      </c>
      <c r="N4122" s="2">
        <v>26</v>
      </c>
      <c r="O4122" s="2">
        <v>24.17</v>
      </c>
      <c r="P4122" s="2">
        <v>26.92</v>
      </c>
      <c r="Q4122" s="2">
        <v>117</v>
      </c>
      <c r="R4122" s="2">
        <v>213.36</v>
      </c>
      <c r="S4122" s="2">
        <v>213.36</v>
      </c>
      <c r="T4122" s="2">
        <v>25.701582015408917</v>
      </c>
      <c r="U4122" s="2">
        <v>22</v>
      </c>
      <c r="V4122" s="2" t="s">
        <v>28</v>
      </c>
      <c r="X4122" s="2"/>
      <c r="Y4122" s="2"/>
    </row>
    <row r="4123" spans="1:25" x14ac:dyDescent="0.25">
      <c r="A4123">
        <v>4123</v>
      </c>
      <c r="B4123" t="s">
        <v>4119</v>
      </c>
      <c r="C4123" s="1">
        <v>33799</v>
      </c>
      <c r="D4123" t="s">
        <v>23</v>
      </c>
      <c r="E4123" s="2" t="s">
        <v>4371</v>
      </c>
      <c r="F4123" s="2" t="s">
        <v>34</v>
      </c>
      <c r="G4123" s="2" t="s">
        <v>30</v>
      </c>
      <c r="H4123" s="3">
        <v>42694</v>
      </c>
      <c r="I4123" s="2">
        <v>2016</v>
      </c>
      <c r="J4123" s="2">
        <v>2018</v>
      </c>
      <c r="K4123" s="3">
        <v>43677</v>
      </c>
      <c r="L4123" s="2">
        <v>0</v>
      </c>
      <c r="M4123" s="2" t="s">
        <v>28</v>
      </c>
      <c r="N4123" s="2">
        <v>27</v>
      </c>
      <c r="O4123" s="2">
        <v>24.35</v>
      </c>
      <c r="P4123" s="2">
        <v>27.04</v>
      </c>
      <c r="Q4123" s="2">
        <v>113</v>
      </c>
      <c r="R4123" s="2">
        <v>213.36</v>
      </c>
      <c r="S4123" s="2">
        <v>213.36</v>
      </c>
      <c r="T4123" s="2">
        <v>24.822895450779555</v>
      </c>
      <c r="U4123" s="2">
        <v>29</v>
      </c>
      <c r="V4123" s="2" t="s">
        <v>28</v>
      </c>
      <c r="X4123" s="2"/>
      <c r="Y4123" s="2"/>
    </row>
    <row r="4124" spans="1:25" x14ac:dyDescent="0.25">
      <c r="A4124">
        <v>4124</v>
      </c>
      <c r="B4124" t="s">
        <v>4120</v>
      </c>
      <c r="C4124" s="1">
        <v>34617</v>
      </c>
      <c r="D4124" t="s">
        <v>23</v>
      </c>
      <c r="E4124" s="2" t="s">
        <v>4371</v>
      </c>
      <c r="F4124" s="2" t="s">
        <v>34</v>
      </c>
      <c r="G4124" s="2" t="s">
        <v>30</v>
      </c>
      <c r="H4124" s="3">
        <v>42781</v>
      </c>
      <c r="I4124" s="2">
        <v>2016</v>
      </c>
      <c r="J4124" s="2">
        <v>2017</v>
      </c>
      <c r="K4124" s="3">
        <v>43677</v>
      </c>
      <c r="L4124" s="2">
        <v>0</v>
      </c>
      <c r="M4124" s="2" t="s">
        <v>28</v>
      </c>
      <c r="N4124" s="2">
        <v>24</v>
      </c>
      <c r="O4124" s="2">
        <v>22.35</v>
      </c>
      <c r="P4124" s="2">
        <v>24.8</v>
      </c>
      <c r="Q4124" s="2">
        <v>117</v>
      </c>
      <c r="R4124" s="2">
        <v>213.36</v>
      </c>
      <c r="S4124" s="2">
        <v>213.36</v>
      </c>
      <c r="T4124" s="2">
        <v>25.701582015408917</v>
      </c>
      <c r="U4124" s="2">
        <v>2</v>
      </c>
      <c r="V4124" s="2" t="s">
        <v>28</v>
      </c>
      <c r="X4124" s="2"/>
      <c r="Y4124" s="2"/>
    </row>
    <row r="4125" spans="1:25" x14ac:dyDescent="0.25">
      <c r="A4125">
        <v>4125</v>
      </c>
      <c r="B4125" t="s">
        <v>4121</v>
      </c>
      <c r="C4125" s="1">
        <v>35317</v>
      </c>
      <c r="D4125" t="s">
        <v>23</v>
      </c>
      <c r="E4125" s="2" t="s">
        <v>4371</v>
      </c>
      <c r="F4125" s="2" t="s">
        <v>34</v>
      </c>
      <c r="G4125" s="2" t="s">
        <v>30</v>
      </c>
      <c r="H4125" s="3">
        <v>42671</v>
      </c>
      <c r="I4125" s="2">
        <v>2016</v>
      </c>
      <c r="J4125" s="2">
        <v>2017</v>
      </c>
      <c r="K4125" s="3">
        <v>43677</v>
      </c>
      <c r="L4125" s="2">
        <v>0</v>
      </c>
      <c r="M4125" s="2" t="s">
        <v>28</v>
      </c>
      <c r="N4125" s="2">
        <v>22</v>
      </c>
      <c r="O4125" s="2">
        <v>20.13</v>
      </c>
      <c r="P4125" s="2">
        <v>22.89</v>
      </c>
      <c r="Q4125" s="2">
        <v>108</v>
      </c>
      <c r="R4125" s="2">
        <v>213.36</v>
      </c>
      <c r="S4125" s="2">
        <v>213.36</v>
      </c>
      <c r="T4125" s="2">
        <v>23.724537244992849</v>
      </c>
      <c r="U4125" s="2">
        <v>19</v>
      </c>
      <c r="V4125" s="2" t="s">
        <v>27</v>
      </c>
      <c r="X4125" s="2"/>
      <c r="Y4125" s="2"/>
    </row>
    <row r="4126" spans="1:25" x14ac:dyDescent="0.25">
      <c r="A4126">
        <v>4126</v>
      </c>
      <c r="B4126" t="s">
        <v>4122</v>
      </c>
      <c r="C4126" s="1">
        <v>34318</v>
      </c>
      <c r="D4126" t="s">
        <v>23</v>
      </c>
      <c r="E4126" s="2" t="s">
        <v>4371</v>
      </c>
      <c r="F4126" s="2" t="s">
        <v>34</v>
      </c>
      <c r="G4126" s="2" t="s">
        <v>26</v>
      </c>
      <c r="H4126" s="3">
        <v>42670</v>
      </c>
      <c r="I4126" s="2">
        <v>2016</v>
      </c>
      <c r="J4126" s="2">
        <v>2017</v>
      </c>
      <c r="K4126" s="3">
        <v>43677</v>
      </c>
      <c r="L4126" s="2">
        <v>0</v>
      </c>
      <c r="M4126" s="2" t="s">
        <v>28</v>
      </c>
      <c r="N4126" s="2">
        <v>25</v>
      </c>
      <c r="O4126" s="2">
        <v>22.87</v>
      </c>
      <c r="P4126" s="2">
        <v>25.62</v>
      </c>
      <c r="Q4126" s="2">
        <v>111</v>
      </c>
      <c r="R4126" s="2">
        <v>210.82</v>
      </c>
      <c r="S4126" s="2">
        <v>210.82</v>
      </c>
      <c r="T4126" s="2">
        <v>24.974647133210656</v>
      </c>
      <c r="U4126" s="2">
        <v>19</v>
      </c>
      <c r="V4126" s="2" t="s">
        <v>28</v>
      </c>
      <c r="X4126" s="2"/>
      <c r="Y4126" s="2"/>
    </row>
    <row r="4127" spans="1:25" x14ac:dyDescent="0.25">
      <c r="A4127">
        <v>4127</v>
      </c>
      <c r="B4127" t="s">
        <v>4123</v>
      </c>
      <c r="C4127" s="1">
        <v>35471</v>
      </c>
      <c r="D4127" t="s">
        <v>23</v>
      </c>
      <c r="E4127" s="2" t="s">
        <v>4371</v>
      </c>
      <c r="F4127" s="2" t="s">
        <v>34</v>
      </c>
      <c r="G4127" s="2" t="s">
        <v>26</v>
      </c>
      <c r="H4127" s="3">
        <v>42673</v>
      </c>
      <c r="I4127" s="2">
        <v>2016</v>
      </c>
      <c r="J4127" s="2">
        <v>2017</v>
      </c>
      <c r="K4127" s="3">
        <v>43677</v>
      </c>
      <c r="L4127" s="2">
        <v>0</v>
      </c>
      <c r="M4127" s="2" t="s">
        <v>28</v>
      </c>
      <c r="N4127" s="2">
        <v>22</v>
      </c>
      <c r="O4127" s="2">
        <v>19.72</v>
      </c>
      <c r="P4127" s="2">
        <v>22.47</v>
      </c>
      <c r="Q4127" s="2">
        <v>115</v>
      </c>
      <c r="R4127" s="2">
        <v>210.82</v>
      </c>
      <c r="S4127" s="2">
        <v>210.82</v>
      </c>
      <c r="T4127" s="2">
        <v>25.874634417290316</v>
      </c>
      <c r="U4127" s="2">
        <v>7</v>
      </c>
      <c r="V4127" s="2" t="s">
        <v>28</v>
      </c>
      <c r="X4127" s="2"/>
      <c r="Y4127" s="2"/>
    </row>
    <row r="4128" spans="1:25" x14ac:dyDescent="0.25">
      <c r="A4128">
        <v>4128</v>
      </c>
      <c r="B4128" t="s">
        <v>4124</v>
      </c>
      <c r="C4128" s="1">
        <v>34512</v>
      </c>
      <c r="D4128" t="s">
        <v>23</v>
      </c>
      <c r="E4128" s="2" t="s">
        <v>4373</v>
      </c>
      <c r="F4128" s="2" t="s">
        <v>34</v>
      </c>
      <c r="G4128" s="2" t="s">
        <v>26</v>
      </c>
      <c r="H4128" s="3">
        <v>42789</v>
      </c>
      <c r="I4128" s="2">
        <v>2016</v>
      </c>
      <c r="J4128" s="2">
        <v>2018</v>
      </c>
      <c r="K4128" s="3">
        <v>43677</v>
      </c>
      <c r="L4128" s="2">
        <v>0</v>
      </c>
      <c r="M4128" s="2" t="s">
        <v>28</v>
      </c>
      <c r="N4128" s="2">
        <v>25</v>
      </c>
      <c r="O4128" s="2">
        <v>22.66</v>
      </c>
      <c r="P4128" s="2">
        <v>25.09</v>
      </c>
      <c r="Q4128" s="2">
        <v>104</v>
      </c>
      <c r="R4128" s="2">
        <v>208.28</v>
      </c>
      <c r="S4128" s="2">
        <v>208.28</v>
      </c>
      <c r="T4128" s="2">
        <v>23.973873051850799</v>
      </c>
      <c r="U4128" s="2">
        <v>21</v>
      </c>
      <c r="V4128" s="2" t="s">
        <v>28</v>
      </c>
      <c r="X4128" s="2"/>
      <c r="Y4128" s="2"/>
    </row>
    <row r="4129" spans="1:25" x14ac:dyDescent="0.25">
      <c r="A4129">
        <v>4129</v>
      </c>
      <c r="B4129" t="s">
        <v>4125</v>
      </c>
      <c r="C4129" s="1">
        <v>35370</v>
      </c>
      <c r="D4129" t="s">
        <v>23</v>
      </c>
      <c r="E4129" s="2" t="s">
        <v>4371</v>
      </c>
      <c r="F4129" s="2" t="s">
        <v>34</v>
      </c>
      <c r="G4129" s="2" t="s">
        <v>26</v>
      </c>
      <c r="H4129" s="3">
        <v>42730</v>
      </c>
      <c r="I4129" s="2">
        <v>2016</v>
      </c>
      <c r="J4129" s="2">
        <v>2018</v>
      </c>
      <c r="K4129" s="3">
        <v>43677</v>
      </c>
      <c r="L4129" s="2">
        <v>0</v>
      </c>
      <c r="M4129" s="2" t="s">
        <v>28</v>
      </c>
      <c r="N4129" s="2">
        <v>22</v>
      </c>
      <c r="O4129" s="2">
        <v>20.149999999999999</v>
      </c>
      <c r="P4129" s="2">
        <v>22.74</v>
      </c>
      <c r="Q4129" s="2">
        <v>111</v>
      </c>
      <c r="R4129" s="2">
        <v>208.28</v>
      </c>
      <c r="S4129" s="2">
        <v>208.28</v>
      </c>
      <c r="T4129" s="2">
        <v>25.587499122648449</v>
      </c>
      <c r="U4129" s="2">
        <v>6</v>
      </c>
      <c r="V4129" s="2" t="s">
        <v>28</v>
      </c>
      <c r="X4129" s="2"/>
      <c r="Y4129" s="2"/>
    </row>
    <row r="4130" spans="1:25" x14ac:dyDescent="0.25">
      <c r="A4130">
        <v>4130</v>
      </c>
      <c r="B4130" t="s">
        <v>4126</v>
      </c>
      <c r="C4130" s="1">
        <v>33897</v>
      </c>
      <c r="D4130" t="s">
        <v>23</v>
      </c>
      <c r="E4130" s="2" t="s">
        <v>4373</v>
      </c>
      <c r="F4130" s="2" t="s">
        <v>34</v>
      </c>
      <c r="G4130" s="2" t="s">
        <v>30</v>
      </c>
      <c r="H4130" s="3">
        <v>42671</v>
      </c>
      <c r="I4130" s="2">
        <v>2016</v>
      </c>
      <c r="J4130" s="2">
        <v>2017</v>
      </c>
      <c r="K4130" s="3">
        <v>43677</v>
      </c>
      <c r="L4130" s="2">
        <v>0</v>
      </c>
      <c r="M4130" s="2" t="s">
        <v>28</v>
      </c>
      <c r="N4130" s="2">
        <v>26</v>
      </c>
      <c r="O4130" s="2">
        <v>24.02</v>
      </c>
      <c r="P4130" s="2">
        <v>26.78</v>
      </c>
      <c r="Q4130" s="2">
        <v>108</v>
      </c>
      <c r="R4130" s="2">
        <v>208.28</v>
      </c>
      <c r="S4130" s="2">
        <v>208.28</v>
      </c>
      <c r="T4130" s="2">
        <v>24.895945092306597</v>
      </c>
      <c r="U4130" s="2">
        <v>14</v>
      </c>
      <c r="V4130" s="2" t="s">
        <v>28</v>
      </c>
      <c r="X4130" s="2"/>
      <c r="Y4130" s="2"/>
    </row>
    <row r="4131" spans="1:25" x14ac:dyDescent="0.25">
      <c r="A4131">
        <v>4131</v>
      </c>
      <c r="B4131" t="s">
        <v>4127</v>
      </c>
      <c r="C4131" s="1">
        <v>34787</v>
      </c>
      <c r="D4131" t="s">
        <v>23</v>
      </c>
      <c r="E4131" s="2" t="s">
        <v>4373</v>
      </c>
      <c r="F4131" s="2" t="s">
        <v>25</v>
      </c>
      <c r="G4131" s="2" t="s">
        <v>26</v>
      </c>
      <c r="H4131" s="3">
        <v>42795</v>
      </c>
      <c r="I4131" s="2">
        <v>2016</v>
      </c>
      <c r="J4131" s="2">
        <v>2017</v>
      </c>
      <c r="K4131" s="3">
        <v>43677</v>
      </c>
      <c r="L4131" s="2">
        <v>0</v>
      </c>
      <c r="M4131" s="2" t="s">
        <v>28</v>
      </c>
      <c r="N4131" s="2">
        <v>24</v>
      </c>
      <c r="O4131" s="2">
        <v>21.92</v>
      </c>
      <c r="P4131" s="2">
        <v>24.34</v>
      </c>
      <c r="Q4131" s="2">
        <v>106</v>
      </c>
      <c r="R4131" s="2">
        <v>205.74</v>
      </c>
      <c r="S4131" s="2">
        <v>205.74</v>
      </c>
      <c r="T4131" s="2">
        <v>25.041964426254708</v>
      </c>
      <c r="U4131" s="2">
        <v>3</v>
      </c>
      <c r="V4131" s="2" t="s">
        <v>28</v>
      </c>
      <c r="X4131" s="2"/>
      <c r="Y4131" s="2"/>
    </row>
    <row r="4132" spans="1:25" x14ac:dyDescent="0.25">
      <c r="A4132">
        <v>4132</v>
      </c>
      <c r="B4132" t="s">
        <v>4128</v>
      </c>
      <c r="C4132" s="1">
        <v>34362</v>
      </c>
      <c r="D4132" t="s">
        <v>23</v>
      </c>
      <c r="E4132" s="2" t="s">
        <v>4373</v>
      </c>
      <c r="F4132" s="2" t="s">
        <v>25</v>
      </c>
      <c r="G4132" s="2" t="s">
        <v>26</v>
      </c>
      <c r="H4132" s="3">
        <v>42673</v>
      </c>
      <c r="I4132" s="2">
        <v>2016</v>
      </c>
      <c r="J4132" s="2">
        <v>2018</v>
      </c>
      <c r="K4132" s="3">
        <v>43677</v>
      </c>
      <c r="L4132" s="2">
        <v>0</v>
      </c>
      <c r="M4132" s="2" t="s">
        <v>28</v>
      </c>
      <c r="N4132" s="2">
        <v>25</v>
      </c>
      <c r="O4132" s="2">
        <v>22.75</v>
      </c>
      <c r="P4132" s="2">
        <v>25.5</v>
      </c>
      <c r="Q4132" s="2">
        <v>106</v>
      </c>
      <c r="R4132" s="2">
        <v>205.74</v>
      </c>
      <c r="S4132" s="2">
        <v>205.74</v>
      </c>
      <c r="T4132" s="2">
        <v>25.041964426254708</v>
      </c>
      <c r="U4132" s="2">
        <v>18</v>
      </c>
      <c r="V4132" s="2" t="s">
        <v>28</v>
      </c>
      <c r="X4132" s="2"/>
      <c r="Y4132" s="2"/>
    </row>
    <row r="4133" spans="1:25" x14ac:dyDescent="0.25">
      <c r="A4133">
        <v>4133</v>
      </c>
      <c r="B4133" t="s">
        <v>4129</v>
      </c>
      <c r="C4133" s="1">
        <v>32800</v>
      </c>
      <c r="D4133" t="s">
        <v>23</v>
      </c>
      <c r="E4133" s="2" t="s">
        <v>4373</v>
      </c>
      <c r="F4133" s="2" t="s">
        <v>25</v>
      </c>
      <c r="G4133" s="2" t="s">
        <v>30</v>
      </c>
      <c r="H4133" s="3">
        <v>42668</v>
      </c>
      <c r="I4133" s="2">
        <v>2016</v>
      </c>
      <c r="J4133" s="2">
        <v>2018</v>
      </c>
      <c r="K4133" s="3">
        <v>43677</v>
      </c>
      <c r="L4133" s="2">
        <v>0</v>
      </c>
      <c r="M4133" s="2" t="s">
        <v>28</v>
      </c>
      <c r="N4133" s="2">
        <v>29</v>
      </c>
      <c r="O4133" s="2">
        <v>27.02</v>
      </c>
      <c r="P4133" s="2">
        <v>29.78</v>
      </c>
      <c r="Q4133" s="2">
        <v>97</v>
      </c>
      <c r="R4133" s="2">
        <v>205.74</v>
      </c>
      <c r="S4133" s="2">
        <v>205.74</v>
      </c>
      <c r="T4133" s="2">
        <v>22.915759899497232</v>
      </c>
      <c r="U4133" s="2">
        <v>69</v>
      </c>
      <c r="V4133" s="2" t="s">
        <v>28</v>
      </c>
      <c r="X4133" s="2"/>
      <c r="Y4133" s="2"/>
    </row>
    <row r="4134" spans="1:25" x14ac:dyDescent="0.25">
      <c r="A4134">
        <v>4134</v>
      </c>
      <c r="B4134" t="s">
        <v>4130</v>
      </c>
      <c r="C4134" s="1">
        <v>33998</v>
      </c>
      <c r="D4134" t="s">
        <v>23</v>
      </c>
      <c r="E4134" s="2" t="s">
        <v>4371</v>
      </c>
      <c r="F4134" s="2" t="s">
        <v>34</v>
      </c>
      <c r="G4134" s="2" t="s">
        <v>26</v>
      </c>
      <c r="H4134" s="3">
        <v>42800</v>
      </c>
      <c r="I4134" s="2">
        <v>2016</v>
      </c>
      <c r="J4134" s="2">
        <v>2017</v>
      </c>
      <c r="K4134" s="3">
        <v>43677</v>
      </c>
      <c r="L4134" s="2">
        <v>0</v>
      </c>
      <c r="M4134" s="2" t="s">
        <v>28</v>
      </c>
      <c r="N4134" s="2">
        <v>26</v>
      </c>
      <c r="O4134" s="2">
        <v>24.1</v>
      </c>
      <c r="P4134" s="2">
        <v>26.5</v>
      </c>
      <c r="Q4134" s="2">
        <v>115</v>
      </c>
      <c r="R4134" s="2">
        <v>205.74</v>
      </c>
      <c r="S4134" s="2">
        <v>205.74</v>
      </c>
      <c r="T4134" s="2">
        <v>27.168168953012184</v>
      </c>
      <c r="U4134" s="2">
        <v>18</v>
      </c>
      <c r="V4134" s="2" t="s">
        <v>28</v>
      </c>
      <c r="X4134" s="2"/>
      <c r="Y4134" s="2"/>
    </row>
    <row r="4135" spans="1:25" x14ac:dyDescent="0.25">
      <c r="A4135">
        <v>4135</v>
      </c>
      <c r="B4135" t="s">
        <v>4131</v>
      </c>
      <c r="C4135" s="1">
        <v>33773</v>
      </c>
      <c r="D4135" t="s">
        <v>23</v>
      </c>
      <c r="E4135" s="2" t="s">
        <v>4373</v>
      </c>
      <c r="F4135" s="2" t="s">
        <v>25</v>
      </c>
      <c r="G4135" s="2" t="s">
        <v>26</v>
      </c>
      <c r="H4135" s="3">
        <v>42675</v>
      </c>
      <c r="I4135" s="2">
        <v>2016</v>
      </c>
      <c r="J4135" s="2">
        <v>2017</v>
      </c>
      <c r="K4135" s="3">
        <v>43677</v>
      </c>
      <c r="L4135" s="2">
        <v>0</v>
      </c>
      <c r="M4135" s="2" t="s">
        <v>28</v>
      </c>
      <c r="N4135" s="2">
        <v>27</v>
      </c>
      <c r="O4135" s="2">
        <v>24.37</v>
      </c>
      <c r="P4135" s="2">
        <v>27.12</v>
      </c>
      <c r="Q4135" s="2">
        <v>90</v>
      </c>
      <c r="R4135" s="2">
        <v>205.74</v>
      </c>
      <c r="S4135" s="2">
        <v>205.74</v>
      </c>
      <c r="T4135" s="2">
        <v>21.262045267574752</v>
      </c>
      <c r="U4135" s="2">
        <v>32</v>
      </c>
      <c r="V4135" s="2" t="s">
        <v>28</v>
      </c>
      <c r="X4135" s="2"/>
      <c r="Y4135" s="2"/>
    </row>
    <row r="4136" spans="1:25" x14ac:dyDescent="0.25">
      <c r="A4136">
        <v>4136</v>
      </c>
      <c r="B4136" t="s">
        <v>4132</v>
      </c>
      <c r="C4136" s="1">
        <v>34383</v>
      </c>
      <c r="D4136" t="s">
        <v>23</v>
      </c>
      <c r="E4136" s="2" t="s">
        <v>4373</v>
      </c>
      <c r="F4136" s="2" t="s">
        <v>25</v>
      </c>
      <c r="G4136" s="2" t="s">
        <v>30</v>
      </c>
      <c r="H4136" s="3">
        <v>42672</v>
      </c>
      <c r="I4136" s="2">
        <v>2016</v>
      </c>
      <c r="J4136" s="2">
        <v>2018</v>
      </c>
      <c r="K4136" s="3">
        <v>43677</v>
      </c>
      <c r="L4136" s="2">
        <v>0</v>
      </c>
      <c r="M4136" s="2" t="s">
        <v>28</v>
      </c>
      <c r="N4136" s="2">
        <v>25</v>
      </c>
      <c r="O4136" s="2">
        <v>22.69</v>
      </c>
      <c r="P4136" s="2">
        <v>25.45</v>
      </c>
      <c r="Q4136" s="2">
        <v>97</v>
      </c>
      <c r="R4136" s="2">
        <v>203.2</v>
      </c>
      <c r="S4136" s="2">
        <v>203.2</v>
      </c>
      <c r="T4136" s="2">
        <v>23.492234484468966</v>
      </c>
      <c r="U4136" s="2">
        <v>98</v>
      </c>
      <c r="V4136" s="2" t="s">
        <v>28</v>
      </c>
      <c r="X4136" s="2"/>
      <c r="Y4136" s="2"/>
    </row>
    <row r="4137" spans="1:25" x14ac:dyDescent="0.25">
      <c r="A4137">
        <v>4137</v>
      </c>
      <c r="B4137" t="s">
        <v>4133</v>
      </c>
      <c r="C4137" s="1">
        <v>34030</v>
      </c>
      <c r="D4137" t="s">
        <v>23</v>
      </c>
      <c r="E4137" s="2" t="s">
        <v>4375</v>
      </c>
      <c r="F4137" s="2" t="s">
        <v>25</v>
      </c>
      <c r="G4137" s="2" t="s">
        <v>30</v>
      </c>
      <c r="H4137" s="3">
        <v>42669</v>
      </c>
      <c r="I4137" s="2">
        <v>2016</v>
      </c>
      <c r="J4137" s="2">
        <v>2018</v>
      </c>
      <c r="K4137" s="3">
        <v>43677</v>
      </c>
      <c r="L4137" s="2">
        <v>0</v>
      </c>
      <c r="M4137" s="2" t="s">
        <v>28</v>
      </c>
      <c r="N4137" s="2">
        <v>26</v>
      </c>
      <c r="O4137" s="2">
        <v>23.65</v>
      </c>
      <c r="P4137" s="2">
        <v>26.41</v>
      </c>
      <c r="Q4137" s="2">
        <v>88</v>
      </c>
      <c r="R4137" s="2">
        <v>200.66</v>
      </c>
      <c r="S4137" s="2">
        <v>200.66</v>
      </c>
      <c r="T4137" s="2">
        <v>21.855515590537667</v>
      </c>
      <c r="U4137" s="2">
        <v>58</v>
      </c>
      <c r="V4137" s="2" t="s">
        <v>28</v>
      </c>
      <c r="X4137" s="2"/>
      <c r="Y4137" s="2"/>
    </row>
    <row r="4138" spans="1:25" x14ac:dyDescent="0.25">
      <c r="A4138">
        <v>4138</v>
      </c>
      <c r="B4138" t="s">
        <v>4134</v>
      </c>
      <c r="C4138" s="1">
        <v>33760</v>
      </c>
      <c r="D4138" t="s">
        <v>23</v>
      </c>
      <c r="E4138" s="2" t="s">
        <v>20</v>
      </c>
      <c r="F4138" s="2" t="s">
        <v>34</v>
      </c>
      <c r="G4138" s="2" t="s">
        <v>26</v>
      </c>
      <c r="H4138" s="3">
        <v>42669</v>
      </c>
      <c r="I4138" s="2">
        <v>2016</v>
      </c>
      <c r="J4138" s="2">
        <v>2017</v>
      </c>
      <c r="K4138" s="3">
        <v>43677</v>
      </c>
      <c r="L4138" s="2">
        <v>0</v>
      </c>
      <c r="M4138" s="2" t="s">
        <v>28</v>
      </c>
      <c r="N4138" s="2">
        <v>27</v>
      </c>
      <c r="O4138" s="2">
        <v>24.39</v>
      </c>
      <c r="P4138" s="2">
        <v>27.15</v>
      </c>
      <c r="Q4138" s="2">
        <v>90</v>
      </c>
      <c r="R4138" s="2">
        <v>200.66</v>
      </c>
      <c r="S4138" s="2">
        <v>200.66</v>
      </c>
      <c r="T4138" s="2">
        <v>22.352231853958976</v>
      </c>
      <c r="U4138" s="2">
        <v>9</v>
      </c>
      <c r="V4138" s="2" t="s">
        <v>28</v>
      </c>
      <c r="X4138" s="2"/>
      <c r="Y4138" s="2"/>
    </row>
    <row r="4139" spans="1:25" x14ac:dyDescent="0.25">
      <c r="A4139">
        <v>4139</v>
      </c>
      <c r="B4139" t="s">
        <v>4135</v>
      </c>
      <c r="C4139" s="1">
        <v>34106</v>
      </c>
      <c r="D4139" t="s">
        <v>23</v>
      </c>
      <c r="E4139" s="2" t="s">
        <v>20</v>
      </c>
      <c r="F4139" s="2" t="s">
        <v>25</v>
      </c>
      <c r="G4139" s="2" t="s">
        <v>30</v>
      </c>
      <c r="H4139" s="3">
        <v>42829</v>
      </c>
      <c r="I4139" s="2">
        <v>2016</v>
      </c>
      <c r="J4139" s="2">
        <v>2017</v>
      </c>
      <c r="K4139" s="3">
        <v>43677</v>
      </c>
      <c r="L4139" s="2">
        <v>0</v>
      </c>
      <c r="M4139" s="2" t="s">
        <v>28</v>
      </c>
      <c r="N4139" s="2">
        <v>26</v>
      </c>
      <c r="O4139" s="2">
        <v>23.88</v>
      </c>
      <c r="P4139" s="2">
        <v>26.2</v>
      </c>
      <c r="Q4139" s="2">
        <v>95</v>
      </c>
      <c r="R4139" s="2">
        <v>198.12</v>
      </c>
      <c r="S4139" s="2">
        <v>198.12</v>
      </c>
      <c r="T4139" s="2">
        <v>24.202875493193456</v>
      </c>
      <c r="U4139" s="2">
        <v>5</v>
      </c>
      <c r="V4139" s="2" t="s">
        <v>28</v>
      </c>
      <c r="X4139" s="2"/>
      <c r="Y4139" s="2"/>
    </row>
    <row r="4140" spans="1:25" x14ac:dyDescent="0.25">
      <c r="A4140">
        <v>4140</v>
      </c>
      <c r="B4140" t="s">
        <v>4136</v>
      </c>
      <c r="C4140" s="1">
        <v>34634</v>
      </c>
      <c r="D4140" t="s">
        <v>23</v>
      </c>
      <c r="E4140" s="2" t="s">
        <v>20</v>
      </c>
      <c r="F4140" s="2" t="s">
        <v>34</v>
      </c>
      <c r="G4140" s="2" t="s">
        <v>26</v>
      </c>
      <c r="H4140" s="3">
        <v>42683</v>
      </c>
      <c r="I4140" s="2">
        <v>2016</v>
      </c>
      <c r="J4140" s="2">
        <v>2018</v>
      </c>
      <c r="K4140" s="3">
        <v>43677</v>
      </c>
      <c r="L4140" s="2">
        <v>0</v>
      </c>
      <c r="M4140" s="2" t="s">
        <v>28</v>
      </c>
      <c r="N4140" s="2">
        <v>24</v>
      </c>
      <c r="O4140" s="2">
        <v>22.04</v>
      </c>
      <c r="P4140" s="2">
        <v>24.76</v>
      </c>
      <c r="Q4140" s="2">
        <v>88</v>
      </c>
      <c r="R4140" s="2">
        <v>198.12</v>
      </c>
      <c r="S4140" s="2">
        <v>198.12</v>
      </c>
      <c r="T4140" s="2">
        <v>22.419505720010779</v>
      </c>
      <c r="U4140" s="2">
        <v>19</v>
      </c>
      <c r="V4140" s="2" t="s">
        <v>28</v>
      </c>
      <c r="X4140" s="2"/>
      <c r="Y4140" s="2"/>
    </row>
    <row r="4141" spans="1:25" x14ac:dyDescent="0.25">
      <c r="A4141">
        <v>4141</v>
      </c>
      <c r="B4141" t="s">
        <v>4137</v>
      </c>
      <c r="C4141" s="1">
        <v>34421</v>
      </c>
      <c r="D4141" t="s">
        <v>23</v>
      </c>
      <c r="E4141" s="2" t="s">
        <v>20</v>
      </c>
      <c r="F4141" s="2" t="s">
        <v>34</v>
      </c>
      <c r="G4141" s="2" t="s">
        <v>26</v>
      </c>
      <c r="H4141" s="3">
        <v>42829</v>
      </c>
      <c r="I4141" s="2">
        <v>2016</v>
      </c>
      <c r="J4141" s="2">
        <v>2018</v>
      </c>
      <c r="K4141" s="3">
        <v>43677</v>
      </c>
      <c r="L4141" s="2">
        <v>0</v>
      </c>
      <c r="M4141" s="2" t="s">
        <v>28</v>
      </c>
      <c r="N4141" s="2">
        <v>25</v>
      </c>
      <c r="O4141" s="2">
        <v>23.02</v>
      </c>
      <c r="P4141" s="2">
        <v>25.34</v>
      </c>
      <c r="Q4141" s="2">
        <v>97</v>
      </c>
      <c r="R4141" s="2">
        <v>195.58</v>
      </c>
      <c r="S4141" s="2">
        <v>195.58</v>
      </c>
      <c r="T4141" s="2">
        <v>25.358458542857374</v>
      </c>
      <c r="U4141" s="2">
        <v>47</v>
      </c>
      <c r="V4141" s="2" t="s">
        <v>28</v>
      </c>
      <c r="X4141" s="2"/>
      <c r="Y4141" s="2"/>
    </row>
    <row r="4142" spans="1:25" x14ac:dyDescent="0.25">
      <c r="A4142">
        <v>4142</v>
      </c>
      <c r="B4142" t="s">
        <v>4138</v>
      </c>
      <c r="C4142" s="1">
        <v>33959</v>
      </c>
      <c r="D4142" t="s">
        <v>23</v>
      </c>
      <c r="E4142" s="2" t="s">
        <v>20</v>
      </c>
      <c r="F4142" s="2" t="s">
        <v>34</v>
      </c>
      <c r="G4142" s="2" t="s">
        <v>26</v>
      </c>
      <c r="H4142" s="3">
        <v>42670</v>
      </c>
      <c r="I4142" s="2">
        <v>2016</v>
      </c>
      <c r="J4142" s="2">
        <v>2017</v>
      </c>
      <c r="K4142" s="3">
        <v>43677</v>
      </c>
      <c r="L4142" s="2">
        <v>0</v>
      </c>
      <c r="M4142" s="2" t="s">
        <v>28</v>
      </c>
      <c r="N4142" s="2">
        <v>26</v>
      </c>
      <c r="O4142" s="2">
        <v>23.85</v>
      </c>
      <c r="P4142" s="2">
        <v>26.61</v>
      </c>
      <c r="Q4142" s="2">
        <v>90</v>
      </c>
      <c r="R4142" s="2">
        <v>195.58</v>
      </c>
      <c r="S4142" s="2">
        <v>195.58</v>
      </c>
      <c r="T4142" s="2">
        <v>23.528466689249111</v>
      </c>
      <c r="U4142" s="2">
        <v>30</v>
      </c>
      <c r="V4142" s="2" t="s">
        <v>28</v>
      </c>
      <c r="X4142" s="2"/>
      <c r="Y4142" s="2"/>
    </row>
    <row r="4143" spans="1:25" x14ac:dyDescent="0.25">
      <c r="A4143">
        <v>4143</v>
      </c>
      <c r="B4143" t="s">
        <v>4139</v>
      </c>
      <c r="C4143" s="1">
        <v>32904</v>
      </c>
      <c r="D4143" t="s">
        <v>23</v>
      </c>
      <c r="E4143" s="2" t="s">
        <v>20</v>
      </c>
      <c r="F4143" s="2" t="s">
        <v>25</v>
      </c>
      <c r="G4143" s="2" t="s">
        <v>30</v>
      </c>
      <c r="H4143" s="3">
        <v>42668</v>
      </c>
      <c r="I4143" s="2">
        <v>2016</v>
      </c>
      <c r="J4143" s="2">
        <v>2017</v>
      </c>
      <c r="K4143" s="3">
        <v>43677</v>
      </c>
      <c r="L4143" s="2">
        <v>0</v>
      </c>
      <c r="M4143" s="2" t="s">
        <v>28</v>
      </c>
      <c r="N4143" s="2">
        <v>29</v>
      </c>
      <c r="O4143" s="2">
        <v>26.73</v>
      </c>
      <c r="P4143" s="2">
        <v>29.49</v>
      </c>
      <c r="Q4143" s="2">
        <v>81</v>
      </c>
      <c r="R4143" s="2">
        <v>193.04</v>
      </c>
      <c r="S4143" s="2">
        <v>193.04</v>
      </c>
      <c r="T4143" s="2">
        <v>21.736539317953984</v>
      </c>
      <c r="U4143" s="2">
        <v>18</v>
      </c>
      <c r="V4143" s="2" t="s">
        <v>28</v>
      </c>
      <c r="X4143" s="2"/>
      <c r="Y4143" s="2"/>
    </row>
    <row r="4144" spans="1:25" x14ac:dyDescent="0.25">
      <c r="A4144">
        <v>4144</v>
      </c>
      <c r="B4144" t="s">
        <v>4140</v>
      </c>
      <c r="C4144" s="1">
        <v>34766</v>
      </c>
      <c r="D4144" t="s">
        <v>23</v>
      </c>
      <c r="E4144" s="2" t="s">
        <v>20</v>
      </c>
      <c r="F4144" s="2" t="s">
        <v>34</v>
      </c>
      <c r="G4144" s="2" t="s">
        <v>26</v>
      </c>
      <c r="H4144" s="3">
        <v>42669</v>
      </c>
      <c r="I4144" s="2">
        <v>2016</v>
      </c>
      <c r="J4144" s="2">
        <v>2018</v>
      </c>
      <c r="K4144" s="3">
        <v>43677</v>
      </c>
      <c r="L4144" s="2">
        <v>0</v>
      </c>
      <c r="M4144" s="2" t="s">
        <v>28</v>
      </c>
      <c r="N4144" s="2">
        <v>24</v>
      </c>
      <c r="O4144" s="2">
        <v>21.64</v>
      </c>
      <c r="P4144" s="2">
        <v>24.4</v>
      </c>
      <c r="Q4144" s="2">
        <v>96</v>
      </c>
      <c r="R4144" s="2">
        <v>193.04</v>
      </c>
      <c r="S4144" s="2">
        <v>193.04</v>
      </c>
      <c r="T4144" s="2">
        <v>25.761824376834351</v>
      </c>
      <c r="U4144" s="2">
        <v>89</v>
      </c>
      <c r="V4144" s="2" t="s">
        <v>28</v>
      </c>
      <c r="X4144" s="2"/>
      <c r="Y4144" s="2"/>
    </row>
    <row r="4145" spans="1:25" x14ac:dyDescent="0.25">
      <c r="A4145">
        <v>4145</v>
      </c>
      <c r="B4145" t="s">
        <v>4141</v>
      </c>
      <c r="C4145" s="1">
        <v>33909</v>
      </c>
      <c r="D4145" t="s">
        <v>23</v>
      </c>
      <c r="E4145" s="2" t="s">
        <v>20</v>
      </c>
      <c r="F4145" s="2" t="s">
        <v>34</v>
      </c>
      <c r="G4145" s="2" t="s">
        <v>26</v>
      </c>
      <c r="H4145" s="3">
        <v>42669</v>
      </c>
      <c r="I4145" s="2">
        <v>2016</v>
      </c>
      <c r="J4145" s="2">
        <v>2017</v>
      </c>
      <c r="K4145" s="3">
        <v>43677</v>
      </c>
      <c r="L4145" s="2">
        <v>0</v>
      </c>
      <c r="M4145" s="2" t="s">
        <v>28</v>
      </c>
      <c r="N4145" s="2">
        <v>26</v>
      </c>
      <c r="O4145" s="2">
        <v>23.98</v>
      </c>
      <c r="P4145" s="2">
        <v>26.74</v>
      </c>
      <c r="Q4145" s="2">
        <v>86</v>
      </c>
      <c r="R4145" s="2">
        <v>190.5</v>
      </c>
      <c r="S4145" s="2">
        <v>190.5</v>
      </c>
      <c r="T4145" s="2">
        <v>23.697825173428125</v>
      </c>
      <c r="U4145" s="2">
        <v>64</v>
      </c>
      <c r="V4145" s="2" t="s">
        <v>28</v>
      </c>
      <c r="X4145" s="2"/>
      <c r="Y4145" s="2"/>
    </row>
    <row r="4146" spans="1:25" x14ac:dyDescent="0.25">
      <c r="A4146">
        <v>4146</v>
      </c>
      <c r="B4146" t="s">
        <v>4142</v>
      </c>
      <c r="C4146" s="1">
        <v>32578</v>
      </c>
      <c r="D4146" t="s">
        <v>23</v>
      </c>
      <c r="E4146" s="2" t="s">
        <v>20</v>
      </c>
      <c r="F4146" s="2" t="s">
        <v>34</v>
      </c>
      <c r="G4146" s="2" t="s">
        <v>26</v>
      </c>
      <c r="H4146" s="3">
        <v>42670</v>
      </c>
      <c r="I4146" s="2">
        <v>2016</v>
      </c>
      <c r="J4146" s="2">
        <v>2018</v>
      </c>
      <c r="K4146" s="3">
        <v>43677</v>
      </c>
      <c r="L4146" s="2">
        <v>0</v>
      </c>
      <c r="M4146" s="2" t="s">
        <v>28</v>
      </c>
      <c r="N4146" s="2">
        <v>30</v>
      </c>
      <c r="O4146" s="2">
        <v>27.63</v>
      </c>
      <c r="P4146" s="2">
        <v>30.39</v>
      </c>
      <c r="Q4146" s="2">
        <v>86</v>
      </c>
      <c r="R4146" s="2">
        <v>190.5</v>
      </c>
      <c r="S4146" s="2">
        <v>190.5</v>
      </c>
      <c r="T4146" s="2">
        <v>23.697825173428125</v>
      </c>
      <c r="U4146" s="2">
        <v>127</v>
      </c>
      <c r="V4146" s="2" t="s">
        <v>28</v>
      </c>
      <c r="X4146" s="2"/>
      <c r="Y4146" s="2"/>
    </row>
    <row r="4147" spans="1:25" x14ac:dyDescent="0.25">
      <c r="A4147">
        <v>4147</v>
      </c>
      <c r="B4147" t="s">
        <v>4143</v>
      </c>
      <c r="C4147" s="1">
        <v>34526</v>
      </c>
      <c r="D4147" t="s">
        <v>23</v>
      </c>
      <c r="E4147" s="2" t="s">
        <v>20</v>
      </c>
      <c r="F4147" s="2" t="s">
        <v>4369</v>
      </c>
      <c r="G4147" s="2" t="s">
        <v>26</v>
      </c>
      <c r="H4147" s="3">
        <v>42827</v>
      </c>
      <c r="I4147" s="2">
        <v>2016</v>
      </c>
      <c r="J4147" s="2">
        <v>2018</v>
      </c>
      <c r="K4147" s="3">
        <v>43677</v>
      </c>
      <c r="L4147" s="2">
        <v>0</v>
      </c>
      <c r="M4147" s="2" t="s">
        <v>28</v>
      </c>
      <c r="N4147" s="2">
        <v>25</v>
      </c>
      <c r="O4147" s="2">
        <v>22.73</v>
      </c>
      <c r="P4147" s="2">
        <v>25.05</v>
      </c>
      <c r="Q4147" s="2">
        <v>77</v>
      </c>
      <c r="R4147" s="2">
        <v>190.5</v>
      </c>
      <c r="S4147" s="2">
        <v>190.5</v>
      </c>
      <c r="T4147" s="2">
        <v>21.217820213418204</v>
      </c>
      <c r="U4147" s="2">
        <v>71</v>
      </c>
      <c r="V4147" s="2" t="s">
        <v>28</v>
      </c>
      <c r="X4147" s="2"/>
      <c r="Y4147" s="2"/>
    </row>
    <row r="4148" spans="1:25" x14ac:dyDescent="0.25">
      <c r="A4148">
        <v>4148</v>
      </c>
      <c r="B4148" t="s">
        <v>4144</v>
      </c>
      <c r="C4148" s="1">
        <v>32089</v>
      </c>
      <c r="D4148" t="s">
        <v>23</v>
      </c>
      <c r="E4148" s="2" t="s">
        <v>20</v>
      </c>
      <c r="F4148" s="2" t="s">
        <v>34</v>
      </c>
      <c r="G4148" s="2" t="s">
        <v>26</v>
      </c>
      <c r="H4148" s="3">
        <v>42692</v>
      </c>
      <c r="I4148" s="2">
        <v>2016</v>
      </c>
      <c r="J4148" s="2">
        <v>2018</v>
      </c>
      <c r="K4148" s="3">
        <v>43677</v>
      </c>
      <c r="L4148" s="2">
        <v>0</v>
      </c>
      <c r="M4148" s="2" t="s">
        <v>28</v>
      </c>
      <c r="N4148" s="2">
        <v>31</v>
      </c>
      <c r="O4148" s="2">
        <v>29.03</v>
      </c>
      <c r="P4148" s="2">
        <v>31.73</v>
      </c>
      <c r="Q4148" s="2">
        <v>83</v>
      </c>
      <c r="R4148" s="2">
        <v>187.96</v>
      </c>
      <c r="S4148" s="2">
        <v>187.96</v>
      </c>
      <c r="T4148" s="2">
        <v>23.493472845236411</v>
      </c>
      <c r="U4148" s="2">
        <v>21</v>
      </c>
      <c r="V4148" s="2" t="s">
        <v>28</v>
      </c>
      <c r="X4148" s="2"/>
      <c r="Y4148" s="2"/>
    </row>
    <row r="4149" spans="1:25" x14ac:dyDescent="0.25">
      <c r="A4149">
        <v>4149</v>
      </c>
      <c r="B4149" t="s">
        <v>4145</v>
      </c>
      <c r="C4149" s="1">
        <v>33479</v>
      </c>
      <c r="D4149" t="s">
        <v>23</v>
      </c>
      <c r="E4149" s="2" t="s">
        <v>20</v>
      </c>
      <c r="F4149" s="2" t="s">
        <v>34</v>
      </c>
      <c r="G4149" s="2" t="s">
        <v>26</v>
      </c>
      <c r="H4149" s="3">
        <v>42731</v>
      </c>
      <c r="I4149" s="2">
        <v>2016</v>
      </c>
      <c r="J4149" s="2">
        <v>2017</v>
      </c>
      <c r="K4149" s="3">
        <v>43677</v>
      </c>
      <c r="L4149" s="2">
        <v>0</v>
      </c>
      <c r="M4149" s="2" t="s">
        <v>28</v>
      </c>
      <c r="N4149" s="2">
        <v>27</v>
      </c>
      <c r="O4149" s="2">
        <v>25.33</v>
      </c>
      <c r="P4149" s="2">
        <v>27.92</v>
      </c>
      <c r="Q4149" s="2">
        <v>81</v>
      </c>
      <c r="R4149" s="2">
        <v>177.8</v>
      </c>
      <c r="S4149" s="2">
        <v>177.8</v>
      </c>
      <c r="T4149" s="2">
        <v>25.622500224592276</v>
      </c>
      <c r="U4149" s="2">
        <v>8</v>
      </c>
      <c r="V4149" s="2" t="s">
        <v>28</v>
      </c>
      <c r="X4149" s="2"/>
      <c r="Y4149" s="2"/>
    </row>
    <row r="4150" spans="1:25" x14ac:dyDescent="0.25">
      <c r="A4150">
        <v>4150</v>
      </c>
      <c r="B4150" t="s">
        <v>4146</v>
      </c>
      <c r="C4150" s="1">
        <v>34787</v>
      </c>
      <c r="D4150" t="s">
        <v>23</v>
      </c>
      <c r="E4150" s="2" t="s">
        <v>20</v>
      </c>
      <c r="F4150" s="2" t="s">
        <v>34</v>
      </c>
      <c r="G4150" s="2" t="s">
        <v>26</v>
      </c>
      <c r="H4150" s="3">
        <v>42672</v>
      </c>
      <c r="I4150" s="2">
        <v>2016</v>
      </c>
      <c r="J4150" s="2">
        <v>2018</v>
      </c>
      <c r="K4150" s="3">
        <v>43677</v>
      </c>
      <c r="L4150" s="2">
        <v>0</v>
      </c>
      <c r="M4150" s="2" t="s">
        <v>28</v>
      </c>
      <c r="N4150" s="2">
        <v>24</v>
      </c>
      <c r="O4150" s="2">
        <v>21.59</v>
      </c>
      <c r="P4150" s="2">
        <v>24.34</v>
      </c>
      <c r="Q4150" s="2">
        <v>79</v>
      </c>
      <c r="R4150" s="2">
        <v>175.26</v>
      </c>
      <c r="S4150" s="2">
        <v>175.26</v>
      </c>
      <c r="T4150" s="2">
        <v>25.719438122346105</v>
      </c>
      <c r="U4150" s="2">
        <v>58</v>
      </c>
      <c r="V4150" s="2" t="s">
        <v>27</v>
      </c>
      <c r="X4150" s="2"/>
      <c r="Y4150" s="2"/>
    </row>
    <row r="4151" spans="1:25" x14ac:dyDescent="0.25">
      <c r="A4151">
        <v>4151</v>
      </c>
      <c r="B4151" t="s">
        <v>4147</v>
      </c>
      <c r="C4151" s="1">
        <v>34895</v>
      </c>
      <c r="D4151" t="s">
        <v>85</v>
      </c>
      <c r="E4151" s="2" t="s">
        <v>4372</v>
      </c>
      <c r="F4151" s="2" t="s">
        <v>34</v>
      </c>
      <c r="G4151" s="2" t="s">
        <v>30</v>
      </c>
      <c r="H4151" s="3">
        <v>43139</v>
      </c>
      <c r="I4151" s="2">
        <v>2017</v>
      </c>
      <c r="J4151" s="2">
        <v>2020</v>
      </c>
      <c r="K4151" s="3">
        <v>43677</v>
      </c>
      <c r="L4151" s="2">
        <v>0</v>
      </c>
      <c r="M4151" s="2" t="s">
        <v>28</v>
      </c>
      <c r="N4151" s="2">
        <v>24</v>
      </c>
      <c r="O4151" s="2">
        <v>22.57</v>
      </c>
      <c r="P4151" s="2">
        <v>24.04</v>
      </c>
      <c r="Q4151" s="2">
        <v>113</v>
      </c>
      <c r="R4151" s="2">
        <v>218.44</v>
      </c>
      <c r="S4151" s="2">
        <v>218.44</v>
      </c>
      <c r="T4151" s="2">
        <v>23.681767212101217</v>
      </c>
      <c r="U4151" s="2">
        <f>20+46</f>
        <v>66</v>
      </c>
      <c r="V4151" s="2" t="s">
        <v>28</v>
      </c>
      <c r="X4151" s="2"/>
      <c r="Y4151" s="2"/>
    </row>
    <row r="4152" spans="1:25" x14ac:dyDescent="0.25">
      <c r="A4152">
        <v>4152</v>
      </c>
      <c r="B4152" t="s">
        <v>4148</v>
      </c>
      <c r="C4152" s="1">
        <v>35080</v>
      </c>
      <c r="D4152" t="s">
        <v>23</v>
      </c>
      <c r="E4152" s="2" t="s">
        <v>4372</v>
      </c>
      <c r="F4152" s="2" t="s">
        <v>25</v>
      </c>
      <c r="G4152" s="2" t="s">
        <v>30</v>
      </c>
      <c r="H4152" s="3">
        <v>43029</v>
      </c>
      <c r="I4152" s="2">
        <v>2017</v>
      </c>
      <c r="J4152" s="2">
        <v>2019</v>
      </c>
      <c r="K4152" s="3">
        <v>43677</v>
      </c>
      <c r="L4152" s="2">
        <v>0</v>
      </c>
      <c r="M4152" s="2" t="s">
        <v>28</v>
      </c>
      <c r="N4152" s="2">
        <v>23</v>
      </c>
      <c r="O4152" s="2">
        <v>21.76</v>
      </c>
      <c r="P4152" s="2">
        <v>23.54</v>
      </c>
      <c r="Q4152" s="2">
        <v>95</v>
      </c>
      <c r="R4152" s="2">
        <v>215.9</v>
      </c>
      <c r="S4152" s="2">
        <v>215.9</v>
      </c>
      <c r="T4152" s="2">
        <v>20.380663598697435</v>
      </c>
      <c r="U4152" s="2">
        <v>19</v>
      </c>
      <c r="V4152" s="2" t="s">
        <v>28</v>
      </c>
      <c r="X4152" s="2"/>
      <c r="Y4152" s="2"/>
    </row>
    <row r="4153" spans="1:25" x14ac:dyDescent="0.25">
      <c r="A4153">
        <v>4153</v>
      </c>
      <c r="B4153" t="s">
        <v>4149</v>
      </c>
      <c r="C4153" s="1">
        <v>35572</v>
      </c>
      <c r="D4153" t="s">
        <v>85</v>
      </c>
      <c r="E4153" s="2" t="s">
        <v>4373</v>
      </c>
      <c r="F4153" s="2" t="s">
        <v>25</v>
      </c>
      <c r="G4153" s="2" t="s">
        <v>30</v>
      </c>
      <c r="H4153" s="3">
        <v>43027</v>
      </c>
      <c r="I4153" s="2">
        <v>2017</v>
      </c>
      <c r="J4153" s="2">
        <v>2020</v>
      </c>
      <c r="K4153" s="3">
        <v>43677</v>
      </c>
      <c r="L4153" s="2">
        <v>0</v>
      </c>
      <c r="M4153" s="2" t="s">
        <v>28</v>
      </c>
      <c r="N4153" s="2">
        <v>22</v>
      </c>
      <c r="O4153" s="2">
        <v>20.41</v>
      </c>
      <c r="P4153" s="2">
        <v>22.19</v>
      </c>
      <c r="Q4153" s="2">
        <v>108</v>
      </c>
      <c r="R4153" s="2">
        <v>213.36</v>
      </c>
      <c r="S4153" s="2">
        <v>213.36</v>
      </c>
      <c r="T4153" s="2">
        <v>23.724537244992849</v>
      </c>
      <c r="U4153" s="2">
        <f>68+52</f>
        <v>120</v>
      </c>
      <c r="V4153" s="2" t="s">
        <v>28</v>
      </c>
      <c r="X4153" s="2"/>
      <c r="Y4153" s="2"/>
    </row>
    <row r="4154" spans="1:25" x14ac:dyDescent="0.25">
      <c r="A4154">
        <v>4154</v>
      </c>
      <c r="B4154" t="s">
        <v>4150</v>
      </c>
      <c r="C4154" s="1">
        <v>35906</v>
      </c>
      <c r="D4154" t="s">
        <v>85</v>
      </c>
      <c r="E4154" s="2" t="s">
        <v>4371</v>
      </c>
      <c r="F4154" s="2" t="s">
        <v>34</v>
      </c>
      <c r="G4154" s="2" t="s">
        <v>26</v>
      </c>
      <c r="H4154" s="3">
        <v>43028</v>
      </c>
      <c r="I4154" s="2">
        <v>2017</v>
      </c>
      <c r="J4154" s="2">
        <v>2020</v>
      </c>
      <c r="K4154" s="3">
        <v>43677</v>
      </c>
      <c r="L4154" s="2">
        <v>0</v>
      </c>
      <c r="M4154" s="2" t="s">
        <v>28</v>
      </c>
      <c r="N4154" s="2">
        <v>21</v>
      </c>
      <c r="O4154" s="2">
        <v>19.5</v>
      </c>
      <c r="P4154" s="2">
        <v>21.28</v>
      </c>
      <c r="Q4154" s="2">
        <v>110</v>
      </c>
      <c r="R4154" s="2">
        <v>210.82</v>
      </c>
      <c r="S4154" s="2">
        <v>210.82</v>
      </c>
      <c r="T4154" s="2">
        <v>24.749650312190738</v>
      </c>
      <c r="U4154" s="2">
        <f>72+80</f>
        <v>152</v>
      </c>
      <c r="V4154" s="2" t="s">
        <v>28</v>
      </c>
      <c r="X4154" s="2"/>
      <c r="Y4154" s="2"/>
    </row>
    <row r="4155" spans="1:25" x14ac:dyDescent="0.25">
      <c r="A4155">
        <v>4155</v>
      </c>
      <c r="B4155" t="s">
        <v>4151</v>
      </c>
      <c r="C4155" s="1">
        <v>35753</v>
      </c>
      <c r="D4155" t="s">
        <v>85</v>
      </c>
      <c r="E4155" s="2" t="s">
        <v>4372</v>
      </c>
      <c r="F4155" s="2" t="s">
        <v>34</v>
      </c>
      <c r="G4155" s="2" t="s">
        <v>30</v>
      </c>
      <c r="H4155" s="3">
        <v>43028</v>
      </c>
      <c r="I4155" s="2">
        <v>2017</v>
      </c>
      <c r="J4155" s="2">
        <v>2020</v>
      </c>
      <c r="K4155" s="3">
        <v>43677</v>
      </c>
      <c r="L4155" s="2">
        <v>0</v>
      </c>
      <c r="M4155" s="2" t="s">
        <v>28</v>
      </c>
      <c r="N4155" s="2">
        <v>21</v>
      </c>
      <c r="O4155" s="2">
        <v>19.920000000000002</v>
      </c>
      <c r="P4155" s="2">
        <v>21.69</v>
      </c>
      <c r="Q4155" s="2">
        <v>113</v>
      </c>
      <c r="R4155" s="2">
        <v>210.82</v>
      </c>
      <c r="S4155" s="2">
        <v>210.82</v>
      </c>
      <c r="T4155" s="2">
        <v>25.424640775250484</v>
      </c>
      <c r="U4155" s="2">
        <f>66+77</f>
        <v>143</v>
      </c>
      <c r="V4155" s="2" t="s">
        <v>28</v>
      </c>
      <c r="X4155" s="2"/>
      <c r="Y4155" s="2"/>
    </row>
    <row r="4156" spans="1:25" x14ac:dyDescent="0.25">
      <c r="A4156">
        <v>4156</v>
      </c>
      <c r="B4156" t="s">
        <v>4152</v>
      </c>
      <c r="C4156" s="1">
        <v>35706</v>
      </c>
      <c r="D4156" t="s">
        <v>85</v>
      </c>
      <c r="E4156" s="2" t="s">
        <v>4373</v>
      </c>
      <c r="F4156" s="2" t="s">
        <v>34</v>
      </c>
      <c r="G4156" s="2" t="s">
        <v>26</v>
      </c>
      <c r="H4156" s="3">
        <v>43026</v>
      </c>
      <c r="I4156" s="2">
        <v>2017</v>
      </c>
      <c r="J4156" s="2">
        <v>2020</v>
      </c>
      <c r="K4156" s="3">
        <v>43677</v>
      </c>
      <c r="L4156" s="2">
        <v>0</v>
      </c>
      <c r="M4156" s="2" t="s">
        <v>28</v>
      </c>
      <c r="N4156" s="2">
        <v>21</v>
      </c>
      <c r="O4156" s="2">
        <v>20.04</v>
      </c>
      <c r="P4156" s="2">
        <v>21.82</v>
      </c>
      <c r="Q4156" s="2">
        <v>104</v>
      </c>
      <c r="R4156" s="2">
        <v>210.82</v>
      </c>
      <c r="S4156" s="2">
        <v>210.82</v>
      </c>
      <c r="T4156" s="2">
        <v>23.399669386071245</v>
      </c>
      <c r="U4156" s="2">
        <f>27+75</f>
        <v>102</v>
      </c>
      <c r="V4156" s="2" t="s">
        <v>28</v>
      </c>
      <c r="X4156" s="2"/>
      <c r="Y4156" s="2"/>
    </row>
    <row r="4157" spans="1:25" x14ac:dyDescent="0.25">
      <c r="A4157">
        <v>4157</v>
      </c>
      <c r="B4157" t="s">
        <v>4153</v>
      </c>
      <c r="C4157" s="1">
        <v>35595</v>
      </c>
      <c r="D4157" t="s">
        <v>85</v>
      </c>
      <c r="E4157" s="2" t="s">
        <v>4371</v>
      </c>
      <c r="F4157" s="2" t="s">
        <v>34</v>
      </c>
      <c r="G4157" s="2" t="s">
        <v>26</v>
      </c>
      <c r="H4157" s="3">
        <v>43191</v>
      </c>
      <c r="I4157" s="2">
        <v>2017</v>
      </c>
      <c r="J4157" s="2">
        <v>2020</v>
      </c>
      <c r="K4157" s="3">
        <v>43677</v>
      </c>
      <c r="L4157" s="2">
        <v>0</v>
      </c>
      <c r="M4157" s="2" t="s">
        <v>28</v>
      </c>
      <c r="N4157" s="2">
        <v>22</v>
      </c>
      <c r="O4157" s="2">
        <v>20.8</v>
      </c>
      <c r="P4157" s="2">
        <v>22.13</v>
      </c>
      <c r="Q4157" s="2">
        <v>109</v>
      </c>
      <c r="R4157" s="2">
        <v>210.82</v>
      </c>
      <c r="S4157" s="2">
        <v>210.82</v>
      </c>
      <c r="T4157" s="2">
        <v>24.524653491170824</v>
      </c>
      <c r="U4157" s="2">
        <f>1+3</f>
        <v>4</v>
      </c>
      <c r="V4157" s="2" t="s">
        <v>28</v>
      </c>
      <c r="X4157" s="2"/>
      <c r="Y4157" s="2"/>
    </row>
    <row r="4158" spans="1:25" x14ac:dyDescent="0.25">
      <c r="A4158">
        <v>4158</v>
      </c>
      <c r="B4158" t="s">
        <v>4154</v>
      </c>
      <c r="C4158" s="1">
        <v>36085</v>
      </c>
      <c r="D4158" t="s">
        <v>23</v>
      </c>
      <c r="E4158" s="2" t="s">
        <v>4371</v>
      </c>
      <c r="F4158" s="2" t="s">
        <v>34</v>
      </c>
      <c r="G4158" s="2" t="s">
        <v>26</v>
      </c>
      <c r="H4158" s="3">
        <v>43028</v>
      </c>
      <c r="I4158" s="2">
        <v>2017</v>
      </c>
      <c r="J4158" s="2">
        <v>2019</v>
      </c>
      <c r="K4158" s="3">
        <v>43677</v>
      </c>
      <c r="L4158" s="2">
        <v>0</v>
      </c>
      <c r="M4158" s="2" t="s">
        <v>28</v>
      </c>
      <c r="N4158" s="2">
        <v>20</v>
      </c>
      <c r="O4158" s="2">
        <v>19.010000000000002</v>
      </c>
      <c r="P4158" s="2">
        <v>20.79</v>
      </c>
      <c r="Q4158" s="2">
        <v>113</v>
      </c>
      <c r="R4158" s="2">
        <v>208.28</v>
      </c>
      <c r="S4158" s="2">
        <v>208.28</v>
      </c>
      <c r="T4158" s="2">
        <v>26.048535142876347</v>
      </c>
      <c r="U4158" s="2">
        <v>14</v>
      </c>
      <c r="V4158" s="2" t="s">
        <v>28</v>
      </c>
      <c r="X4158" s="2"/>
      <c r="Y4158" s="2"/>
    </row>
    <row r="4159" spans="1:25" x14ac:dyDescent="0.25">
      <c r="A4159">
        <v>4159</v>
      </c>
      <c r="B4159" t="s">
        <v>4155</v>
      </c>
      <c r="C4159" s="1">
        <v>35803</v>
      </c>
      <c r="D4159" t="s">
        <v>85</v>
      </c>
      <c r="E4159" s="2" t="s">
        <v>4371</v>
      </c>
      <c r="F4159" s="2" t="s">
        <v>34</v>
      </c>
      <c r="G4159" s="2" t="s">
        <v>26</v>
      </c>
      <c r="H4159" s="3">
        <v>43044</v>
      </c>
      <c r="I4159" s="2">
        <v>2017</v>
      </c>
      <c r="J4159" s="2">
        <v>2020</v>
      </c>
      <c r="K4159" s="3">
        <v>43677</v>
      </c>
      <c r="L4159" s="2">
        <v>0</v>
      </c>
      <c r="M4159" s="2" t="s">
        <v>28</v>
      </c>
      <c r="N4159" s="2">
        <v>21</v>
      </c>
      <c r="O4159" s="2">
        <v>19.82</v>
      </c>
      <c r="P4159" s="2">
        <v>21.56</v>
      </c>
      <c r="Q4159" s="2">
        <v>112</v>
      </c>
      <c r="R4159" s="2">
        <v>208.28</v>
      </c>
      <c r="S4159" s="2">
        <v>208.28</v>
      </c>
      <c r="T4159" s="2">
        <v>25.8180171327624</v>
      </c>
      <c r="U4159" s="2">
        <f>9+3</f>
        <v>12</v>
      </c>
      <c r="V4159" s="2" t="s">
        <v>28</v>
      </c>
      <c r="X4159" s="2"/>
      <c r="Y4159" s="2"/>
    </row>
    <row r="4160" spans="1:25" x14ac:dyDescent="0.25">
      <c r="A4160">
        <v>4160</v>
      </c>
      <c r="B4160" t="s">
        <v>4156</v>
      </c>
      <c r="C4160" s="1">
        <v>35642</v>
      </c>
      <c r="D4160" t="s">
        <v>85</v>
      </c>
      <c r="E4160" s="2" t="s">
        <v>4371</v>
      </c>
      <c r="F4160" s="2" t="s">
        <v>34</v>
      </c>
      <c r="G4160" s="2" t="s">
        <v>26</v>
      </c>
      <c r="H4160" s="3">
        <v>43092</v>
      </c>
      <c r="I4160" s="2">
        <v>2017</v>
      </c>
      <c r="J4160" s="2">
        <v>2020</v>
      </c>
      <c r="K4160" s="3">
        <v>43677</v>
      </c>
      <c r="L4160" s="2">
        <v>0</v>
      </c>
      <c r="M4160" s="2" t="s">
        <v>28</v>
      </c>
      <c r="N4160" s="2">
        <v>21</v>
      </c>
      <c r="O4160" s="2">
        <v>20.399999999999999</v>
      </c>
      <c r="P4160" s="2">
        <v>22</v>
      </c>
      <c r="Q4160" s="2">
        <v>112</v>
      </c>
      <c r="R4160" s="2">
        <v>208.28</v>
      </c>
      <c r="S4160" s="2">
        <v>208.28</v>
      </c>
      <c r="T4160" s="2">
        <v>25.8180171327624</v>
      </c>
      <c r="U4160" s="2">
        <f>15+72</f>
        <v>87</v>
      </c>
      <c r="V4160" s="2" t="s">
        <v>28</v>
      </c>
      <c r="X4160" s="2"/>
      <c r="Y4160" s="2"/>
    </row>
    <row r="4161" spans="1:25" x14ac:dyDescent="0.25">
      <c r="A4161">
        <v>4161</v>
      </c>
      <c r="B4161" t="s">
        <v>4157</v>
      </c>
      <c r="C4161" s="1">
        <v>33632</v>
      </c>
      <c r="D4161" t="s">
        <v>85</v>
      </c>
      <c r="E4161" s="2" t="s">
        <v>4373</v>
      </c>
      <c r="F4161" s="2" t="s">
        <v>25</v>
      </c>
      <c r="G4161" s="2" t="s">
        <v>30</v>
      </c>
      <c r="H4161" s="3">
        <v>43029</v>
      </c>
      <c r="I4161" s="2">
        <v>2017</v>
      </c>
      <c r="J4161" s="2">
        <v>2020</v>
      </c>
      <c r="K4161" s="3">
        <v>43677</v>
      </c>
      <c r="L4161" s="2">
        <v>0</v>
      </c>
      <c r="M4161" s="2" t="s">
        <v>28</v>
      </c>
      <c r="N4161" s="2">
        <v>27</v>
      </c>
      <c r="O4161" s="2">
        <v>25.73</v>
      </c>
      <c r="P4161" s="2">
        <v>27.5</v>
      </c>
      <c r="Q4161" s="2">
        <v>108</v>
      </c>
      <c r="R4161" s="2">
        <v>208.28</v>
      </c>
      <c r="S4161" s="2">
        <v>208.28</v>
      </c>
      <c r="T4161" s="2">
        <v>24.895945092306597</v>
      </c>
      <c r="U4161" s="2">
        <f>72+71</f>
        <v>143</v>
      </c>
      <c r="V4161" s="2" t="s">
        <v>28</v>
      </c>
      <c r="X4161" s="2"/>
      <c r="Y4161" s="2"/>
    </row>
    <row r="4162" spans="1:25" x14ac:dyDescent="0.25">
      <c r="A4162">
        <v>4162</v>
      </c>
      <c r="B4162" t="s">
        <v>4158</v>
      </c>
      <c r="C4162" s="1">
        <v>35550</v>
      </c>
      <c r="D4162" t="s">
        <v>85</v>
      </c>
      <c r="E4162" s="2" t="s">
        <v>4373</v>
      </c>
      <c r="F4162" s="2" t="s">
        <v>25</v>
      </c>
      <c r="G4162" s="2" t="s">
        <v>30</v>
      </c>
      <c r="H4162" s="3">
        <v>43026</v>
      </c>
      <c r="I4162" s="2">
        <v>2017</v>
      </c>
      <c r="J4162" s="2">
        <v>2020</v>
      </c>
      <c r="K4162" s="3">
        <v>43677</v>
      </c>
      <c r="L4162" s="2">
        <v>0</v>
      </c>
      <c r="M4162" s="2" t="s">
        <v>28</v>
      </c>
      <c r="N4162" s="2">
        <v>22</v>
      </c>
      <c r="O4162" s="2">
        <v>20.47</v>
      </c>
      <c r="P4162" s="2">
        <v>22.25</v>
      </c>
      <c r="Q4162" s="2">
        <v>100</v>
      </c>
      <c r="R4162" s="2">
        <v>208.28</v>
      </c>
      <c r="S4162" s="2">
        <v>208.28</v>
      </c>
      <c r="T4162" s="2">
        <v>23.051801011395</v>
      </c>
      <c r="U4162" s="2">
        <f>53+58</f>
        <v>111</v>
      </c>
      <c r="V4162" s="2" t="s">
        <v>28</v>
      </c>
      <c r="X4162" s="2"/>
      <c r="Y4162" s="2"/>
    </row>
    <row r="4163" spans="1:25" x14ac:dyDescent="0.25">
      <c r="A4163">
        <v>4163</v>
      </c>
      <c r="B4163" t="s">
        <v>4159</v>
      </c>
      <c r="C4163" s="1">
        <v>35164</v>
      </c>
      <c r="D4163" t="s">
        <v>23</v>
      </c>
      <c r="E4163" s="2" t="s">
        <v>4373</v>
      </c>
      <c r="F4163" s="2" t="s">
        <v>34</v>
      </c>
      <c r="G4163" s="2" t="s">
        <v>30</v>
      </c>
      <c r="H4163" s="3">
        <v>43059</v>
      </c>
      <c r="I4163" s="2">
        <v>2017</v>
      </c>
      <c r="J4163" s="2">
        <v>2019</v>
      </c>
      <c r="K4163" s="3">
        <v>43677</v>
      </c>
      <c r="L4163" s="2">
        <v>0</v>
      </c>
      <c r="M4163" s="2" t="s">
        <v>28</v>
      </c>
      <c r="N4163" s="2">
        <v>23</v>
      </c>
      <c r="O4163" s="2">
        <v>21.62</v>
      </c>
      <c r="P4163" s="2">
        <v>23.31</v>
      </c>
      <c r="Q4163" s="2">
        <v>102</v>
      </c>
      <c r="R4163" s="2">
        <v>208.28</v>
      </c>
      <c r="S4163" s="2">
        <v>208.28</v>
      </c>
      <c r="T4163" s="2">
        <v>23.512837031622897</v>
      </c>
      <c r="U4163" s="2">
        <v>26</v>
      </c>
      <c r="V4163" s="2" t="s">
        <v>28</v>
      </c>
      <c r="X4163" s="2"/>
      <c r="Y4163" s="2"/>
    </row>
    <row r="4164" spans="1:25" x14ac:dyDescent="0.25">
      <c r="A4164">
        <v>4164</v>
      </c>
      <c r="B4164" t="s">
        <v>4160</v>
      </c>
      <c r="C4164" s="1">
        <v>35465</v>
      </c>
      <c r="D4164" t="s">
        <v>23</v>
      </c>
      <c r="E4164" s="2" t="s">
        <v>4373</v>
      </c>
      <c r="F4164" s="2" t="s">
        <v>34</v>
      </c>
      <c r="G4164" s="2" t="s">
        <v>26</v>
      </c>
      <c r="H4164" s="3">
        <v>43036</v>
      </c>
      <c r="I4164" s="2">
        <v>2017</v>
      </c>
      <c r="J4164" s="2">
        <v>2019</v>
      </c>
      <c r="K4164" s="3">
        <v>43677</v>
      </c>
      <c r="L4164" s="2">
        <v>0</v>
      </c>
      <c r="M4164" s="2" t="s">
        <v>28</v>
      </c>
      <c r="N4164" s="2">
        <v>22</v>
      </c>
      <c r="O4164" s="2">
        <v>20.73</v>
      </c>
      <c r="P4164" s="2">
        <v>22.48</v>
      </c>
      <c r="Q4164" s="2">
        <v>99</v>
      </c>
      <c r="R4164" s="2">
        <v>208.28</v>
      </c>
      <c r="S4164" s="2">
        <v>208.28</v>
      </c>
      <c r="T4164" s="2">
        <v>22.821283001281049</v>
      </c>
      <c r="U4164" s="2">
        <v>85</v>
      </c>
      <c r="V4164" s="2" t="s">
        <v>28</v>
      </c>
      <c r="X4164" s="2"/>
      <c r="Y4164" s="2"/>
    </row>
    <row r="4165" spans="1:25" x14ac:dyDescent="0.25">
      <c r="A4165">
        <v>4165</v>
      </c>
      <c r="B4165" t="s">
        <v>4161</v>
      </c>
      <c r="C4165" s="1">
        <v>35266</v>
      </c>
      <c r="D4165" t="s">
        <v>85</v>
      </c>
      <c r="E4165" s="2" t="s">
        <v>20</v>
      </c>
      <c r="F4165" s="2" t="s">
        <v>25</v>
      </c>
      <c r="G4165" s="2" t="s">
        <v>43</v>
      </c>
      <c r="H4165" s="3">
        <v>43026</v>
      </c>
      <c r="I4165" s="2">
        <v>2017</v>
      </c>
      <c r="J4165" s="2">
        <v>2020</v>
      </c>
      <c r="K4165" s="3">
        <v>43677</v>
      </c>
      <c r="L4165" s="2">
        <v>0</v>
      </c>
      <c r="M4165" s="2" t="s">
        <v>28</v>
      </c>
      <c r="N4165" s="2">
        <v>23</v>
      </c>
      <c r="O4165" s="2">
        <v>21.25</v>
      </c>
      <c r="P4165" s="2">
        <v>23.03</v>
      </c>
      <c r="Q4165" s="2">
        <v>108</v>
      </c>
      <c r="R4165" s="2">
        <v>208.28</v>
      </c>
      <c r="S4165" s="2">
        <v>208.28</v>
      </c>
      <c r="T4165" s="2">
        <v>24.895945092306597</v>
      </c>
      <c r="U4165" s="2">
        <f>81+79</f>
        <v>160</v>
      </c>
      <c r="V4165" s="2" t="s">
        <v>27</v>
      </c>
      <c r="X4165" s="2"/>
      <c r="Y4165" s="2"/>
    </row>
    <row r="4166" spans="1:25" x14ac:dyDescent="0.25">
      <c r="A4166">
        <v>4166</v>
      </c>
      <c r="B4166" t="s">
        <v>4162</v>
      </c>
      <c r="C4166" s="1">
        <v>35114</v>
      </c>
      <c r="D4166" t="s">
        <v>85</v>
      </c>
      <c r="E4166" s="2" t="s">
        <v>4373</v>
      </c>
      <c r="F4166" s="2" t="s">
        <v>34</v>
      </c>
      <c r="G4166" s="2" t="s">
        <v>43</v>
      </c>
      <c r="H4166" s="3">
        <v>43028</v>
      </c>
      <c r="I4166" s="2">
        <v>2017</v>
      </c>
      <c r="J4166" s="2">
        <v>2020</v>
      </c>
      <c r="K4166" s="3">
        <v>43677</v>
      </c>
      <c r="L4166" s="2">
        <v>0</v>
      </c>
      <c r="M4166" s="2" t="s">
        <v>28</v>
      </c>
      <c r="N4166" s="2">
        <v>23</v>
      </c>
      <c r="O4166" s="2">
        <v>21.67</v>
      </c>
      <c r="P4166" s="2">
        <v>23.44</v>
      </c>
      <c r="Q4166" s="2">
        <v>104</v>
      </c>
      <c r="R4166" s="2">
        <v>208.28</v>
      </c>
      <c r="S4166" s="2">
        <v>208.28</v>
      </c>
      <c r="T4166" s="2">
        <v>23.973873051850799</v>
      </c>
      <c r="U4166" s="2">
        <f>22+48</f>
        <v>70</v>
      </c>
      <c r="V4166" s="2" t="s">
        <v>28</v>
      </c>
      <c r="X4166" s="2"/>
      <c r="Y4166" s="2"/>
    </row>
    <row r="4167" spans="1:25" x14ac:dyDescent="0.25">
      <c r="A4167">
        <v>4167</v>
      </c>
      <c r="B4167" t="s">
        <v>4163</v>
      </c>
      <c r="C4167" s="1">
        <v>35434</v>
      </c>
      <c r="D4167" t="s">
        <v>85</v>
      </c>
      <c r="E4167" s="2" t="s">
        <v>4371</v>
      </c>
      <c r="F4167" s="2" t="s">
        <v>25</v>
      </c>
      <c r="G4167" s="2" t="s">
        <v>30</v>
      </c>
      <c r="H4167" s="3">
        <v>43029</v>
      </c>
      <c r="I4167" s="2">
        <v>2017</v>
      </c>
      <c r="J4167" s="2">
        <v>2020</v>
      </c>
      <c r="K4167" s="3">
        <v>43677</v>
      </c>
      <c r="L4167" s="2">
        <v>0</v>
      </c>
      <c r="M4167" s="2" t="s">
        <v>28</v>
      </c>
      <c r="N4167" s="2">
        <v>22</v>
      </c>
      <c r="O4167" s="2">
        <v>20.79</v>
      </c>
      <c r="P4167" s="2">
        <v>22.57</v>
      </c>
      <c r="Q4167" s="2">
        <v>120</v>
      </c>
      <c r="R4167" s="2">
        <v>208.28</v>
      </c>
      <c r="S4167" s="2">
        <v>208.28</v>
      </c>
      <c r="T4167" s="2">
        <v>27.662161213673997</v>
      </c>
      <c r="U4167" s="2">
        <f>32+59</f>
        <v>91</v>
      </c>
      <c r="V4167" s="2" t="s">
        <v>28</v>
      </c>
      <c r="X4167" s="2"/>
      <c r="Y4167" s="2"/>
    </row>
    <row r="4168" spans="1:25" x14ac:dyDescent="0.25">
      <c r="A4168">
        <v>4168</v>
      </c>
      <c r="B4168" t="s">
        <v>4164</v>
      </c>
      <c r="C4168" s="1">
        <v>35629</v>
      </c>
      <c r="D4168" t="s">
        <v>85</v>
      </c>
      <c r="E4168" s="2" t="s">
        <v>4370</v>
      </c>
      <c r="F4168" s="2" t="s">
        <v>34</v>
      </c>
      <c r="G4168" s="2" t="s">
        <v>26</v>
      </c>
      <c r="H4168" s="3">
        <v>43026</v>
      </c>
      <c r="I4168" s="2">
        <v>2017</v>
      </c>
      <c r="J4168" s="2">
        <v>2020</v>
      </c>
      <c r="K4168" s="3">
        <v>43677</v>
      </c>
      <c r="L4168" s="2">
        <v>0</v>
      </c>
      <c r="M4168" s="2" t="s">
        <v>28</v>
      </c>
      <c r="N4168" s="2">
        <v>22</v>
      </c>
      <c r="O4168" s="2">
        <v>20.25</v>
      </c>
      <c r="P4168" s="2">
        <v>22.03</v>
      </c>
      <c r="Q4168" s="2">
        <v>115</v>
      </c>
      <c r="R4168" s="2">
        <v>205.74</v>
      </c>
      <c r="S4168" s="2">
        <v>205.74</v>
      </c>
      <c r="T4168" s="2">
        <v>27.168168953012184</v>
      </c>
      <c r="U4168" s="2">
        <f>69+82</f>
        <v>151</v>
      </c>
      <c r="V4168" s="2" t="s">
        <v>28</v>
      </c>
      <c r="X4168" s="2"/>
      <c r="Y4168" s="2"/>
    </row>
    <row r="4169" spans="1:25" x14ac:dyDescent="0.25">
      <c r="A4169">
        <v>4169</v>
      </c>
      <c r="B4169" t="s">
        <v>4165</v>
      </c>
      <c r="C4169" s="1">
        <v>33875</v>
      </c>
      <c r="D4169" t="s">
        <v>85</v>
      </c>
      <c r="E4169" s="2" t="s">
        <v>4371</v>
      </c>
      <c r="F4169" s="2" t="s">
        <v>25</v>
      </c>
      <c r="G4169" s="2" t="s">
        <v>26</v>
      </c>
      <c r="H4169" s="3">
        <v>43029</v>
      </c>
      <c r="I4169" s="2">
        <v>2017</v>
      </c>
      <c r="J4169" s="2">
        <v>2020</v>
      </c>
      <c r="K4169" s="3">
        <v>43677</v>
      </c>
      <c r="L4169" s="2">
        <v>0</v>
      </c>
      <c r="M4169" s="2" t="s">
        <v>28</v>
      </c>
      <c r="N4169" s="2">
        <v>26</v>
      </c>
      <c r="O4169" s="2">
        <v>25.06</v>
      </c>
      <c r="P4169" s="2">
        <v>26.84</v>
      </c>
      <c r="Q4169" s="2">
        <v>105</v>
      </c>
      <c r="R4169" s="2">
        <v>205.74</v>
      </c>
      <c r="S4169" s="2">
        <v>205.74</v>
      </c>
      <c r="T4169" s="2">
        <v>24.805719478837212</v>
      </c>
      <c r="U4169" s="2">
        <f>42+50</f>
        <v>92</v>
      </c>
      <c r="V4169" s="2" t="s">
        <v>28</v>
      </c>
      <c r="X4169" s="2"/>
      <c r="Y4169" s="2"/>
    </row>
    <row r="4170" spans="1:25" x14ac:dyDescent="0.25">
      <c r="A4170">
        <v>4170</v>
      </c>
      <c r="B4170" t="s">
        <v>4166</v>
      </c>
      <c r="C4170" s="1">
        <v>33980</v>
      </c>
      <c r="D4170" t="s">
        <v>85</v>
      </c>
      <c r="E4170" s="2" t="s">
        <v>4372</v>
      </c>
      <c r="F4170" s="2" t="s">
        <v>25</v>
      </c>
      <c r="G4170" s="2" t="s">
        <v>26</v>
      </c>
      <c r="H4170" s="3">
        <v>43173</v>
      </c>
      <c r="I4170" s="2">
        <v>2017</v>
      </c>
      <c r="J4170" s="2">
        <v>2020</v>
      </c>
      <c r="K4170" s="3">
        <v>43677</v>
      </c>
      <c r="L4170" s="2">
        <v>0</v>
      </c>
      <c r="M4170" s="2" t="s">
        <v>28</v>
      </c>
      <c r="N4170" s="2">
        <v>26</v>
      </c>
      <c r="O4170" s="2">
        <v>25.17</v>
      </c>
      <c r="P4170" s="2">
        <v>26.55</v>
      </c>
      <c r="Q4170" s="2">
        <v>90</v>
      </c>
      <c r="R4170" s="2">
        <v>205.74</v>
      </c>
      <c r="S4170" s="2">
        <v>205.74</v>
      </c>
      <c r="T4170" s="2">
        <v>21.262045267574752</v>
      </c>
      <c r="U4170" s="2">
        <f>1+28</f>
        <v>29</v>
      </c>
      <c r="V4170" s="2" t="s">
        <v>28</v>
      </c>
      <c r="X4170" s="2"/>
      <c r="Y4170" s="2"/>
    </row>
    <row r="4171" spans="1:25" x14ac:dyDescent="0.25">
      <c r="A4171">
        <v>4171</v>
      </c>
      <c r="B4171" t="s">
        <v>4167</v>
      </c>
      <c r="C4171" s="1">
        <v>34374</v>
      </c>
      <c r="D4171" t="s">
        <v>23</v>
      </c>
      <c r="E4171" s="2" t="s">
        <v>4373</v>
      </c>
      <c r="F4171" s="2" t="s">
        <v>34</v>
      </c>
      <c r="G4171" s="2" t="s">
        <v>30</v>
      </c>
      <c r="H4171" s="3">
        <v>43044</v>
      </c>
      <c r="I4171" s="2">
        <v>2017</v>
      </c>
      <c r="J4171" s="2">
        <v>2019</v>
      </c>
      <c r="K4171" s="3">
        <v>43677</v>
      </c>
      <c r="L4171" s="2">
        <v>0</v>
      </c>
      <c r="M4171" s="2" t="s">
        <v>28</v>
      </c>
      <c r="N4171" s="2">
        <v>25</v>
      </c>
      <c r="O4171" s="2">
        <v>23.74</v>
      </c>
      <c r="P4171" s="2">
        <v>25.47</v>
      </c>
      <c r="Q4171" s="2">
        <v>107</v>
      </c>
      <c r="R4171" s="2">
        <v>205.74</v>
      </c>
      <c r="S4171" s="2">
        <v>205.74</v>
      </c>
      <c r="T4171" s="2">
        <v>25.278209373672205</v>
      </c>
      <c r="U4171" s="2">
        <v>50</v>
      </c>
      <c r="V4171" s="2" t="s">
        <v>28</v>
      </c>
      <c r="X4171" s="2"/>
      <c r="Y4171" s="2"/>
    </row>
    <row r="4172" spans="1:25" x14ac:dyDescent="0.25">
      <c r="A4172">
        <v>4172</v>
      </c>
      <c r="B4172" t="s">
        <v>4168</v>
      </c>
      <c r="C4172" s="1">
        <v>35696</v>
      </c>
      <c r="D4172" t="s">
        <v>85</v>
      </c>
      <c r="E4172" s="2" t="s">
        <v>4373</v>
      </c>
      <c r="F4172" s="2" t="s">
        <v>34</v>
      </c>
      <c r="G4172" s="2" t="s">
        <v>26</v>
      </c>
      <c r="H4172" s="3">
        <v>43026</v>
      </c>
      <c r="I4172" s="2">
        <v>2017</v>
      </c>
      <c r="J4172" s="2">
        <v>2020</v>
      </c>
      <c r="K4172" s="3">
        <v>43677</v>
      </c>
      <c r="L4172" s="2">
        <v>0</v>
      </c>
      <c r="M4172" s="2" t="s">
        <v>28</v>
      </c>
      <c r="N4172" s="2">
        <v>21</v>
      </c>
      <c r="O4172" s="2">
        <v>20.07</v>
      </c>
      <c r="P4172" s="2">
        <v>21.85</v>
      </c>
      <c r="Q4172" s="2">
        <v>106</v>
      </c>
      <c r="R4172" s="2">
        <v>205.74</v>
      </c>
      <c r="S4172" s="2">
        <v>205.74</v>
      </c>
      <c r="T4172" s="2">
        <v>25.041964426254708</v>
      </c>
      <c r="U4172" s="2">
        <f>74+61</f>
        <v>135</v>
      </c>
      <c r="V4172" s="2" t="s">
        <v>28</v>
      </c>
      <c r="X4172" s="2"/>
      <c r="Y4172" s="2"/>
    </row>
    <row r="4173" spans="1:25" x14ac:dyDescent="0.25">
      <c r="A4173">
        <v>4173</v>
      </c>
      <c r="B4173" t="s">
        <v>4169</v>
      </c>
      <c r="C4173" s="1">
        <v>34539</v>
      </c>
      <c r="D4173" t="s">
        <v>23</v>
      </c>
      <c r="E4173" s="2" t="s">
        <v>4373</v>
      </c>
      <c r="F4173" s="2" t="s">
        <v>34</v>
      </c>
      <c r="G4173" s="2" t="s">
        <v>26</v>
      </c>
      <c r="H4173" s="3">
        <v>43139</v>
      </c>
      <c r="I4173" s="2">
        <v>2017</v>
      </c>
      <c r="J4173" s="2">
        <v>2019</v>
      </c>
      <c r="K4173" s="3">
        <v>43677</v>
      </c>
      <c r="L4173" s="2">
        <v>0</v>
      </c>
      <c r="M4173" s="2" t="s">
        <v>28</v>
      </c>
      <c r="N4173" s="2">
        <v>25</v>
      </c>
      <c r="O4173" s="2">
        <v>23.55</v>
      </c>
      <c r="P4173" s="2">
        <v>25.02</v>
      </c>
      <c r="Q4173" s="2">
        <v>104</v>
      </c>
      <c r="R4173" s="2">
        <v>205.74</v>
      </c>
      <c r="S4173" s="2">
        <v>205.74</v>
      </c>
      <c r="T4173" s="2">
        <v>24.569474531419715</v>
      </c>
      <c r="U4173" s="2">
        <v>21</v>
      </c>
      <c r="V4173" s="2" t="s">
        <v>28</v>
      </c>
      <c r="X4173" s="2"/>
      <c r="Y4173" s="2"/>
    </row>
    <row r="4174" spans="1:25" x14ac:dyDescent="0.25">
      <c r="A4174">
        <v>4174</v>
      </c>
      <c r="B4174" t="s">
        <v>4170</v>
      </c>
      <c r="C4174" s="1">
        <v>34802</v>
      </c>
      <c r="D4174" t="s">
        <v>23</v>
      </c>
      <c r="E4174" s="2" t="s">
        <v>4373</v>
      </c>
      <c r="F4174" s="2" t="s">
        <v>34</v>
      </c>
      <c r="G4174" s="2" t="s">
        <v>30</v>
      </c>
      <c r="H4174" s="3">
        <v>43026</v>
      </c>
      <c r="I4174" s="2">
        <v>2017</v>
      </c>
      <c r="J4174" s="2">
        <v>2018</v>
      </c>
      <c r="K4174" s="3">
        <v>43677</v>
      </c>
      <c r="L4174" s="2">
        <v>0</v>
      </c>
      <c r="M4174" s="2" t="s">
        <v>28</v>
      </c>
      <c r="N4174" s="2">
        <v>24</v>
      </c>
      <c r="O4174" s="2">
        <v>22.52</v>
      </c>
      <c r="P4174" s="2">
        <v>24.3</v>
      </c>
      <c r="Q4174" s="2">
        <v>105</v>
      </c>
      <c r="R4174" s="2">
        <v>205.74</v>
      </c>
      <c r="S4174" s="2">
        <v>205.74</v>
      </c>
      <c r="T4174" s="2">
        <v>24.805719478837212</v>
      </c>
      <c r="U4174" s="2">
        <v>20</v>
      </c>
      <c r="V4174" s="2" t="s">
        <v>28</v>
      </c>
      <c r="X4174" s="2"/>
      <c r="Y4174" s="2"/>
    </row>
    <row r="4175" spans="1:25" x14ac:dyDescent="0.25">
      <c r="A4175">
        <v>4175</v>
      </c>
      <c r="B4175" t="s">
        <v>4171</v>
      </c>
      <c r="C4175" s="1">
        <v>35538</v>
      </c>
      <c r="D4175" t="s">
        <v>85</v>
      </c>
      <c r="E4175" s="2" t="s">
        <v>4372</v>
      </c>
      <c r="F4175" s="2" t="s">
        <v>34</v>
      </c>
      <c r="G4175" s="2" t="s">
        <v>26</v>
      </c>
      <c r="H4175" s="3">
        <v>43026</v>
      </c>
      <c r="I4175" s="2">
        <v>2017</v>
      </c>
      <c r="J4175" s="2">
        <v>2020</v>
      </c>
      <c r="K4175" s="3">
        <v>43677</v>
      </c>
      <c r="L4175" s="2">
        <v>0</v>
      </c>
      <c r="M4175" s="2" t="s">
        <v>28</v>
      </c>
      <c r="N4175" s="2">
        <v>22</v>
      </c>
      <c r="O4175" s="2">
        <v>20.5</v>
      </c>
      <c r="P4175" s="2">
        <v>22.28</v>
      </c>
      <c r="Q4175" s="2">
        <v>117</v>
      </c>
      <c r="R4175" s="2">
        <v>205.74</v>
      </c>
      <c r="S4175" s="2">
        <v>205.74</v>
      </c>
      <c r="T4175" s="2">
        <v>27.640658847847178</v>
      </c>
      <c r="U4175" s="2">
        <f>27+21</f>
        <v>48</v>
      </c>
      <c r="V4175" s="2" t="s">
        <v>28</v>
      </c>
      <c r="X4175" s="2"/>
      <c r="Y4175" s="2"/>
    </row>
    <row r="4176" spans="1:25" x14ac:dyDescent="0.25">
      <c r="A4176">
        <v>4176</v>
      </c>
      <c r="B4176" t="s">
        <v>4172</v>
      </c>
      <c r="C4176" s="1">
        <v>34706</v>
      </c>
      <c r="D4176" t="s">
        <v>85</v>
      </c>
      <c r="E4176" s="2" t="s">
        <v>4371</v>
      </c>
      <c r="F4176" s="2" t="s">
        <v>34</v>
      </c>
      <c r="G4176" s="2" t="s">
        <v>26</v>
      </c>
      <c r="H4176" s="3">
        <v>43025</v>
      </c>
      <c r="I4176" s="2">
        <v>2017</v>
      </c>
      <c r="J4176" s="2">
        <v>2020</v>
      </c>
      <c r="K4176" s="3">
        <v>43677</v>
      </c>
      <c r="L4176" s="2">
        <v>0</v>
      </c>
      <c r="M4176" s="2" t="s">
        <v>28</v>
      </c>
      <c r="N4176" s="2">
        <v>24</v>
      </c>
      <c r="O4176" s="2">
        <v>22.78</v>
      </c>
      <c r="P4176" s="2">
        <v>24.56</v>
      </c>
      <c r="Q4176" s="2">
        <v>97</v>
      </c>
      <c r="R4176" s="2">
        <v>203.2</v>
      </c>
      <c r="S4176" s="2">
        <v>203.2</v>
      </c>
      <c r="T4176" s="2">
        <v>23.492234484468966</v>
      </c>
      <c r="U4176" s="2">
        <f>57+68</f>
        <v>125</v>
      </c>
      <c r="V4176" s="2" t="s">
        <v>28</v>
      </c>
      <c r="X4176" s="2"/>
      <c r="Y4176" s="2"/>
    </row>
    <row r="4177" spans="1:25" x14ac:dyDescent="0.25">
      <c r="A4177">
        <v>4177</v>
      </c>
      <c r="B4177" t="s">
        <v>4173</v>
      </c>
      <c r="C4177" s="1">
        <v>35471</v>
      </c>
      <c r="D4177" t="s">
        <v>85</v>
      </c>
      <c r="E4177" s="2" t="s">
        <v>4375</v>
      </c>
      <c r="F4177" s="2" t="s">
        <v>34</v>
      </c>
      <c r="G4177" s="2" t="s">
        <v>26</v>
      </c>
      <c r="H4177" s="3">
        <v>43026</v>
      </c>
      <c r="I4177" s="2">
        <v>2017</v>
      </c>
      <c r="J4177" s="2">
        <v>2020</v>
      </c>
      <c r="K4177" s="3">
        <v>43677</v>
      </c>
      <c r="L4177" s="2">
        <v>0</v>
      </c>
      <c r="M4177" s="2" t="s">
        <v>28</v>
      </c>
      <c r="N4177" s="2">
        <v>22</v>
      </c>
      <c r="O4177" s="2">
        <v>20.68</v>
      </c>
      <c r="P4177" s="2">
        <v>22.47</v>
      </c>
      <c r="Q4177" s="2">
        <v>93</v>
      </c>
      <c r="R4177" s="2">
        <v>203.2</v>
      </c>
      <c r="S4177" s="2">
        <v>203.2</v>
      </c>
      <c r="T4177" s="2">
        <v>22.523482546965091</v>
      </c>
      <c r="U4177" s="2">
        <f>77+79</f>
        <v>156</v>
      </c>
      <c r="V4177" s="2" t="s">
        <v>28</v>
      </c>
      <c r="X4177" s="2"/>
      <c r="Y4177" s="2"/>
    </row>
    <row r="4178" spans="1:25" x14ac:dyDescent="0.25">
      <c r="A4178">
        <v>4178</v>
      </c>
      <c r="B4178" t="s">
        <v>4174</v>
      </c>
      <c r="C4178" s="1">
        <v>34904</v>
      </c>
      <c r="D4178" t="s">
        <v>85</v>
      </c>
      <c r="E4178" s="2" t="s">
        <v>4373</v>
      </c>
      <c r="F4178" s="2" t="s">
        <v>34</v>
      </c>
      <c r="G4178" s="2" t="s">
        <v>43</v>
      </c>
      <c r="H4178" s="3">
        <v>43027</v>
      </c>
      <c r="I4178" s="2">
        <v>2017</v>
      </c>
      <c r="J4178" s="2">
        <v>2020</v>
      </c>
      <c r="K4178" s="3">
        <v>43677</v>
      </c>
      <c r="L4178" s="2">
        <v>0</v>
      </c>
      <c r="M4178" s="2" t="s">
        <v>28</v>
      </c>
      <c r="N4178" s="2">
        <v>24</v>
      </c>
      <c r="O4178" s="2">
        <v>22.24</v>
      </c>
      <c r="P4178" s="2">
        <v>24.02</v>
      </c>
      <c r="Q4178" s="2">
        <v>100</v>
      </c>
      <c r="R4178" s="2">
        <v>203.2</v>
      </c>
      <c r="S4178" s="2">
        <v>203.2</v>
      </c>
      <c r="T4178" s="2">
        <v>24.218798437596874</v>
      </c>
      <c r="U4178" s="2">
        <f>77+70</f>
        <v>147</v>
      </c>
      <c r="V4178" s="2" t="s">
        <v>28</v>
      </c>
      <c r="X4178" s="2"/>
      <c r="Y4178" s="2"/>
    </row>
    <row r="4179" spans="1:25" x14ac:dyDescent="0.25">
      <c r="A4179">
        <v>4179</v>
      </c>
      <c r="B4179" t="s">
        <v>4175</v>
      </c>
      <c r="C4179" s="1">
        <v>34823</v>
      </c>
      <c r="D4179" t="s">
        <v>85</v>
      </c>
      <c r="E4179" s="2" t="s">
        <v>4373</v>
      </c>
      <c r="F4179" s="2" t="s">
        <v>34</v>
      </c>
      <c r="G4179" s="2" t="s">
        <v>26</v>
      </c>
      <c r="H4179" s="3">
        <v>43083</v>
      </c>
      <c r="I4179" s="2">
        <v>2017</v>
      </c>
      <c r="J4179" s="2">
        <v>2020</v>
      </c>
      <c r="K4179" s="3">
        <v>43677</v>
      </c>
      <c r="L4179" s="2">
        <v>0</v>
      </c>
      <c r="M4179" s="2" t="s">
        <v>28</v>
      </c>
      <c r="N4179" s="2">
        <v>24</v>
      </c>
      <c r="O4179" s="2">
        <v>22.61</v>
      </c>
      <c r="P4179" s="2">
        <v>24.24</v>
      </c>
      <c r="Q4179" s="2">
        <v>104</v>
      </c>
      <c r="R4179" s="2">
        <v>203.2</v>
      </c>
      <c r="S4179" s="2">
        <v>203.2</v>
      </c>
      <c r="T4179" s="2">
        <v>25.187550375100749</v>
      </c>
      <c r="U4179" s="2">
        <f>11+22</f>
        <v>33</v>
      </c>
      <c r="V4179" s="2" t="s">
        <v>28</v>
      </c>
      <c r="X4179" s="2"/>
      <c r="Y4179" s="2"/>
    </row>
    <row r="4180" spans="1:25" x14ac:dyDescent="0.25">
      <c r="A4180">
        <v>4180</v>
      </c>
      <c r="B4180" t="s">
        <v>4176</v>
      </c>
      <c r="C4180" s="1">
        <v>34765</v>
      </c>
      <c r="D4180" t="s">
        <v>23</v>
      </c>
      <c r="E4180" s="2" t="s">
        <v>4373</v>
      </c>
      <c r="F4180" s="2" t="s">
        <v>34</v>
      </c>
      <c r="G4180" s="2" t="s">
        <v>26</v>
      </c>
      <c r="H4180" s="3">
        <v>43201</v>
      </c>
      <c r="I4180" s="2">
        <v>2017</v>
      </c>
      <c r="J4180" s="2">
        <v>2019</v>
      </c>
      <c r="K4180" s="3">
        <v>43677</v>
      </c>
      <c r="L4180" s="2">
        <v>0</v>
      </c>
      <c r="M4180" s="2" t="s">
        <v>28</v>
      </c>
      <c r="N4180" s="2">
        <v>24</v>
      </c>
      <c r="O4180" s="2">
        <v>23.1</v>
      </c>
      <c r="P4180" s="2">
        <v>24.4</v>
      </c>
      <c r="Q4180" s="2">
        <v>90</v>
      </c>
      <c r="R4180" s="2">
        <v>203.2</v>
      </c>
      <c r="S4180" s="2">
        <v>203.2</v>
      </c>
      <c r="T4180" s="2">
        <v>21.796918593837187</v>
      </c>
      <c r="U4180" s="2">
        <v>8</v>
      </c>
      <c r="V4180" s="2" t="s">
        <v>28</v>
      </c>
      <c r="X4180" s="2"/>
      <c r="Y4180" s="2"/>
    </row>
    <row r="4181" spans="1:25" x14ac:dyDescent="0.25">
      <c r="A4181">
        <v>4181</v>
      </c>
      <c r="B4181" t="s">
        <v>4177</v>
      </c>
      <c r="C4181" s="1">
        <v>35857</v>
      </c>
      <c r="D4181" t="s">
        <v>85</v>
      </c>
      <c r="E4181" s="2" t="s">
        <v>4373</v>
      </c>
      <c r="F4181" s="2" t="s">
        <v>34</v>
      </c>
      <c r="G4181" s="2" t="s">
        <v>26</v>
      </c>
      <c r="H4181" s="3">
        <v>43025</v>
      </c>
      <c r="I4181" s="2">
        <v>2017</v>
      </c>
      <c r="J4181" s="2">
        <v>2020</v>
      </c>
      <c r="K4181" s="3">
        <v>43677</v>
      </c>
      <c r="L4181" s="2">
        <v>0</v>
      </c>
      <c r="M4181" s="2" t="s">
        <v>28</v>
      </c>
      <c r="N4181" s="2">
        <v>21</v>
      </c>
      <c r="O4181" s="2">
        <v>19.62</v>
      </c>
      <c r="P4181" s="2">
        <v>21.41</v>
      </c>
      <c r="Q4181" s="2">
        <v>95</v>
      </c>
      <c r="R4181" s="2">
        <v>203.2</v>
      </c>
      <c r="S4181" s="2">
        <v>203.2</v>
      </c>
      <c r="T4181" s="2">
        <v>23.007858515717029</v>
      </c>
      <c r="U4181" s="2">
        <f>80+79</f>
        <v>159</v>
      </c>
      <c r="V4181" s="2" t="s">
        <v>28</v>
      </c>
      <c r="X4181" s="2"/>
      <c r="Y4181" s="2"/>
    </row>
    <row r="4182" spans="1:25" x14ac:dyDescent="0.25">
      <c r="A4182">
        <v>4182</v>
      </c>
      <c r="B4182" t="s">
        <v>4178</v>
      </c>
      <c r="C4182" s="1">
        <v>33698</v>
      </c>
      <c r="D4182" t="s">
        <v>85</v>
      </c>
      <c r="E4182" s="2" t="s">
        <v>4371</v>
      </c>
      <c r="F4182" s="2" t="s">
        <v>25</v>
      </c>
      <c r="G4182" s="2" t="s">
        <v>30</v>
      </c>
      <c r="H4182" s="3">
        <v>43026</v>
      </c>
      <c r="I4182" s="2">
        <v>2017</v>
      </c>
      <c r="J4182" s="2">
        <v>2020</v>
      </c>
      <c r="K4182" s="3">
        <v>43677</v>
      </c>
      <c r="L4182" s="2">
        <v>0</v>
      </c>
      <c r="M4182" s="2" t="s">
        <v>28</v>
      </c>
      <c r="N4182" s="2">
        <v>27</v>
      </c>
      <c r="O4182" s="2">
        <v>25.54</v>
      </c>
      <c r="P4182" s="2">
        <v>27.32</v>
      </c>
      <c r="Q4182" s="2">
        <v>111</v>
      </c>
      <c r="R4182" s="2">
        <v>203.2</v>
      </c>
      <c r="S4182" s="2">
        <v>203.2</v>
      </c>
      <c r="T4182" s="2">
        <v>26.882866265732531</v>
      </c>
      <c r="U4182" s="2">
        <f>63+66</f>
        <v>129</v>
      </c>
      <c r="V4182" s="2" t="s">
        <v>28</v>
      </c>
      <c r="X4182" s="2"/>
      <c r="Y4182" s="2"/>
    </row>
    <row r="4183" spans="1:25" x14ac:dyDescent="0.25">
      <c r="A4183">
        <v>4183</v>
      </c>
      <c r="B4183" t="s">
        <v>4179</v>
      </c>
      <c r="C4183" s="1">
        <v>35050</v>
      </c>
      <c r="D4183" t="s">
        <v>23</v>
      </c>
      <c r="E4183" s="2" t="s">
        <v>4373</v>
      </c>
      <c r="F4183" s="2" t="s">
        <v>25</v>
      </c>
      <c r="G4183" s="2" t="s">
        <v>26</v>
      </c>
      <c r="H4183" s="3">
        <v>43028</v>
      </c>
      <c r="I4183" s="2">
        <v>2017</v>
      </c>
      <c r="J4183" s="2">
        <v>2019</v>
      </c>
      <c r="K4183" s="3">
        <v>43677</v>
      </c>
      <c r="L4183" s="2">
        <v>0</v>
      </c>
      <c r="M4183" s="2" t="s">
        <v>28</v>
      </c>
      <c r="N4183" s="2">
        <v>23</v>
      </c>
      <c r="O4183" s="2">
        <v>21.84</v>
      </c>
      <c r="P4183" s="2">
        <v>23.62</v>
      </c>
      <c r="Q4183" s="2">
        <v>117</v>
      </c>
      <c r="R4183" s="2">
        <v>203.2</v>
      </c>
      <c r="S4183" s="2">
        <v>203.2</v>
      </c>
      <c r="T4183" s="2">
        <v>28.335994171988343</v>
      </c>
      <c r="U4183" s="2">
        <f>33+41</f>
        <v>74</v>
      </c>
      <c r="V4183" s="2" t="s">
        <v>28</v>
      </c>
      <c r="X4183" s="2"/>
      <c r="Y4183" s="2"/>
    </row>
    <row r="4184" spans="1:25" x14ac:dyDescent="0.25">
      <c r="A4184">
        <v>4184</v>
      </c>
      <c r="B4184" t="s">
        <v>4180</v>
      </c>
      <c r="C4184" s="1">
        <v>35628</v>
      </c>
      <c r="D4184" t="s">
        <v>85</v>
      </c>
      <c r="E4184" s="2" t="s">
        <v>4373</v>
      </c>
      <c r="F4184" s="2" t="s">
        <v>25</v>
      </c>
      <c r="G4184" s="2" t="s">
        <v>26</v>
      </c>
      <c r="H4184" s="3">
        <v>43027</v>
      </c>
      <c r="I4184" s="2">
        <v>2017</v>
      </c>
      <c r="J4184" s="2">
        <v>2020</v>
      </c>
      <c r="K4184" s="3">
        <v>43677</v>
      </c>
      <c r="L4184" s="2">
        <v>0</v>
      </c>
      <c r="M4184" s="2" t="s">
        <v>28</v>
      </c>
      <c r="N4184" s="2">
        <v>22</v>
      </c>
      <c r="O4184" s="2">
        <v>20.260000000000002</v>
      </c>
      <c r="P4184" s="2">
        <v>22.04</v>
      </c>
      <c r="Q4184" s="2">
        <v>105</v>
      </c>
      <c r="R4184" s="2">
        <v>200.66</v>
      </c>
      <c r="S4184" s="2">
        <v>200.66</v>
      </c>
      <c r="T4184" s="2">
        <v>26.077603829618809</v>
      </c>
      <c r="U4184" s="2">
        <f>74+67</f>
        <v>141</v>
      </c>
      <c r="V4184" s="2" t="s">
        <v>28</v>
      </c>
      <c r="X4184" s="2"/>
      <c r="Y4184" s="2"/>
    </row>
    <row r="4185" spans="1:25" x14ac:dyDescent="0.25">
      <c r="A4185">
        <v>4185</v>
      </c>
      <c r="B4185" t="s">
        <v>4181</v>
      </c>
      <c r="C4185" s="1">
        <v>35086</v>
      </c>
      <c r="D4185" t="s">
        <v>85</v>
      </c>
      <c r="E4185" s="2" t="s">
        <v>4374</v>
      </c>
      <c r="F4185" s="2" t="s">
        <v>25</v>
      </c>
      <c r="G4185" s="2" t="s">
        <v>43</v>
      </c>
      <c r="H4185" s="3">
        <v>43026</v>
      </c>
      <c r="I4185" s="2">
        <v>2017</v>
      </c>
      <c r="J4185" s="2">
        <v>2020</v>
      </c>
      <c r="K4185" s="3">
        <v>43677</v>
      </c>
      <c r="L4185" s="2">
        <v>0</v>
      </c>
      <c r="M4185" s="2" t="s">
        <v>28</v>
      </c>
      <c r="N4185" s="2">
        <v>23</v>
      </c>
      <c r="O4185" s="2">
        <v>21.74</v>
      </c>
      <c r="P4185" s="2">
        <v>23.52</v>
      </c>
      <c r="Q4185" s="2">
        <v>102</v>
      </c>
      <c r="R4185" s="2">
        <v>200.66</v>
      </c>
      <c r="S4185" s="2">
        <v>200.66</v>
      </c>
      <c r="T4185" s="2">
        <v>25.33252943448684</v>
      </c>
      <c r="U4185" s="2">
        <f>82+18</f>
        <v>100</v>
      </c>
      <c r="V4185" s="2" t="s">
        <v>28</v>
      </c>
      <c r="X4185" s="2"/>
      <c r="Y4185" s="2"/>
    </row>
    <row r="4186" spans="1:25" x14ac:dyDescent="0.25">
      <c r="A4186">
        <v>4186</v>
      </c>
      <c r="B4186" t="s">
        <v>4182</v>
      </c>
      <c r="C4186" s="1">
        <v>33226</v>
      </c>
      <c r="D4186" t="s">
        <v>85</v>
      </c>
      <c r="E4186" s="2" t="s">
        <v>4373</v>
      </c>
      <c r="F4186" s="2" t="s">
        <v>34</v>
      </c>
      <c r="G4186" s="2" t="s">
        <v>26</v>
      </c>
      <c r="H4186" s="3">
        <v>43067</v>
      </c>
      <c r="I4186" s="2">
        <v>2017</v>
      </c>
      <c r="J4186" s="2">
        <v>2020</v>
      </c>
      <c r="K4186" s="3">
        <v>43677</v>
      </c>
      <c r="L4186" s="2">
        <v>0</v>
      </c>
      <c r="M4186" s="2" t="s">
        <v>28</v>
      </c>
      <c r="N4186" s="2">
        <v>28</v>
      </c>
      <c r="O4186" s="2">
        <v>26.94</v>
      </c>
      <c r="P4186" s="2">
        <v>28.61</v>
      </c>
      <c r="Q4186" s="2">
        <v>100</v>
      </c>
      <c r="R4186" s="2">
        <v>200.66</v>
      </c>
      <c r="S4186" s="2">
        <v>200.66</v>
      </c>
      <c r="T4186" s="2">
        <v>24.835813171065531</v>
      </c>
      <c r="U4186" s="2">
        <f>39+75</f>
        <v>114</v>
      </c>
      <c r="V4186" s="2" t="s">
        <v>28</v>
      </c>
      <c r="X4186" s="2"/>
      <c r="Y4186" s="2"/>
    </row>
    <row r="4187" spans="1:25" x14ac:dyDescent="0.25">
      <c r="A4187">
        <v>4187</v>
      </c>
      <c r="B4187" t="s">
        <v>4183</v>
      </c>
      <c r="C4187" s="1">
        <v>34919</v>
      </c>
      <c r="D4187" t="s">
        <v>23</v>
      </c>
      <c r="E4187" s="2" t="s">
        <v>20</v>
      </c>
      <c r="F4187" s="2" t="s">
        <v>34</v>
      </c>
      <c r="G4187" s="2" t="s">
        <v>26</v>
      </c>
      <c r="H4187" s="3">
        <v>43054</v>
      </c>
      <c r="I4187" s="2">
        <v>2017</v>
      </c>
      <c r="J4187" s="2">
        <v>2019</v>
      </c>
      <c r="K4187" s="3">
        <v>43677</v>
      </c>
      <c r="L4187" s="2">
        <v>0</v>
      </c>
      <c r="M4187" s="2" t="s">
        <v>28</v>
      </c>
      <c r="N4187" s="2">
        <v>23</v>
      </c>
      <c r="O4187" s="2">
        <v>22.27</v>
      </c>
      <c r="P4187" s="2">
        <v>23.98</v>
      </c>
      <c r="Q4187" s="2">
        <v>88</v>
      </c>
      <c r="R4187" s="2">
        <v>200.66</v>
      </c>
      <c r="S4187" s="2">
        <v>200.66</v>
      </c>
      <c r="T4187" s="2">
        <v>21.855515590537667</v>
      </c>
      <c r="U4187" s="2">
        <v>25</v>
      </c>
      <c r="V4187" s="2" t="s">
        <v>28</v>
      </c>
      <c r="X4187" s="2"/>
      <c r="Y4187" s="2"/>
    </row>
    <row r="4188" spans="1:25" x14ac:dyDescent="0.25">
      <c r="A4188">
        <v>4188</v>
      </c>
      <c r="B4188" t="s">
        <v>4184</v>
      </c>
      <c r="C4188" s="1">
        <v>34248</v>
      </c>
      <c r="D4188" t="s">
        <v>85</v>
      </c>
      <c r="E4188" s="2" t="s">
        <v>20</v>
      </c>
      <c r="F4188" s="2" t="s">
        <v>34</v>
      </c>
      <c r="G4188" s="2" t="s">
        <v>26</v>
      </c>
      <c r="H4188" s="3">
        <v>43154</v>
      </c>
      <c r="I4188" s="2">
        <v>2017</v>
      </c>
      <c r="J4188" s="2">
        <v>2020</v>
      </c>
      <c r="K4188" s="3">
        <v>43677</v>
      </c>
      <c r="L4188" s="2">
        <v>0</v>
      </c>
      <c r="M4188" s="2" t="s">
        <v>28</v>
      </c>
      <c r="N4188" s="2">
        <v>25</v>
      </c>
      <c r="O4188" s="2">
        <v>24.38</v>
      </c>
      <c r="P4188" s="2">
        <v>25.82</v>
      </c>
      <c r="Q4188" s="2">
        <v>86</v>
      </c>
      <c r="R4188" s="2">
        <v>200.66</v>
      </c>
      <c r="S4188" s="2">
        <v>200.66</v>
      </c>
      <c r="T4188" s="2">
        <v>21.358799327116358</v>
      </c>
      <c r="U4188" s="2">
        <f>23+73</f>
        <v>96</v>
      </c>
      <c r="V4188" s="2" t="s">
        <v>27</v>
      </c>
      <c r="X4188" s="2"/>
      <c r="Y4188" s="2"/>
    </row>
    <row r="4189" spans="1:25" x14ac:dyDescent="0.25">
      <c r="A4189">
        <v>4189</v>
      </c>
      <c r="B4189" t="s">
        <v>4185</v>
      </c>
      <c r="C4189" s="1">
        <v>34786</v>
      </c>
      <c r="D4189" t="s">
        <v>85</v>
      </c>
      <c r="E4189" s="2" t="s">
        <v>4373</v>
      </c>
      <c r="F4189" s="2" t="s">
        <v>34</v>
      </c>
      <c r="G4189" s="2" t="s">
        <v>43</v>
      </c>
      <c r="H4189" s="3">
        <v>43026</v>
      </c>
      <c r="I4189" s="2">
        <v>2017</v>
      </c>
      <c r="J4189" s="2">
        <v>2020</v>
      </c>
      <c r="K4189" s="3">
        <v>43677</v>
      </c>
      <c r="L4189" s="2">
        <v>0</v>
      </c>
      <c r="M4189" s="2" t="s">
        <v>28</v>
      </c>
      <c r="N4189" s="2">
        <v>24</v>
      </c>
      <c r="O4189" s="2">
        <v>22.56</v>
      </c>
      <c r="P4189" s="2">
        <v>24.34</v>
      </c>
      <c r="Q4189" s="2">
        <v>99</v>
      </c>
      <c r="R4189" s="2">
        <v>200.66</v>
      </c>
      <c r="S4189" s="2">
        <v>200.66</v>
      </c>
      <c r="T4189" s="2">
        <v>24.587455039354875</v>
      </c>
      <c r="U4189" s="2">
        <f>68+81</f>
        <v>149</v>
      </c>
      <c r="V4189" s="2" t="s">
        <v>28</v>
      </c>
      <c r="X4189" s="2"/>
      <c r="Y4189" s="2"/>
    </row>
    <row r="4190" spans="1:25" x14ac:dyDescent="0.25">
      <c r="A4190">
        <v>4190</v>
      </c>
      <c r="B4190" t="s">
        <v>4186</v>
      </c>
      <c r="C4190" s="1">
        <v>34116</v>
      </c>
      <c r="D4190" t="s">
        <v>23</v>
      </c>
      <c r="E4190" s="2" t="s">
        <v>4373</v>
      </c>
      <c r="F4190" s="2" t="s">
        <v>34</v>
      </c>
      <c r="G4190" s="2" t="s">
        <v>26</v>
      </c>
      <c r="H4190" s="3">
        <v>43036</v>
      </c>
      <c r="I4190" s="2">
        <v>2017</v>
      </c>
      <c r="J4190" s="2">
        <v>2019</v>
      </c>
      <c r="K4190" s="3">
        <v>43677</v>
      </c>
      <c r="L4190" s="2">
        <v>0</v>
      </c>
      <c r="M4190" s="2" t="s">
        <v>28</v>
      </c>
      <c r="N4190" s="2">
        <v>26</v>
      </c>
      <c r="O4190" s="2">
        <v>24.42</v>
      </c>
      <c r="P4190" s="2">
        <v>26.18</v>
      </c>
      <c r="Q4190" s="2">
        <v>99</v>
      </c>
      <c r="R4190" s="2">
        <v>200.66</v>
      </c>
      <c r="S4190" s="2">
        <v>200.66</v>
      </c>
      <c r="T4190" s="2">
        <v>24.587455039354875</v>
      </c>
      <c r="U4190" s="2">
        <v>32</v>
      </c>
      <c r="V4190" s="2" t="s">
        <v>28</v>
      </c>
      <c r="X4190" s="2"/>
      <c r="Y4190" s="2"/>
    </row>
    <row r="4191" spans="1:25" x14ac:dyDescent="0.25">
      <c r="A4191">
        <v>4191</v>
      </c>
      <c r="B4191" t="s">
        <v>4187</v>
      </c>
      <c r="C4191" s="1">
        <v>35635</v>
      </c>
      <c r="D4191" t="s">
        <v>85</v>
      </c>
      <c r="E4191" s="2" t="s">
        <v>20</v>
      </c>
      <c r="F4191" s="2" t="s">
        <v>25</v>
      </c>
      <c r="G4191" s="2" t="s">
        <v>30</v>
      </c>
      <c r="H4191" s="3">
        <v>43050</v>
      </c>
      <c r="I4191" s="2">
        <v>2017</v>
      </c>
      <c r="J4191" s="2">
        <v>2020</v>
      </c>
      <c r="K4191" s="3">
        <v>43677</v>
      </c>
      <c r="L4191" s="2">
        <v>0</v>
      </c>
      <c r="M4191" s="2" t="s">
        <v>28</v>
      </c>
      <c r="N4191" s="2">
        <v>22</v>
      </c>
      <c r="O4191" s="2">
        <v>20.3</v>
      </c>
      <c r="P4191" s="2">
        <v>22.02</v>
      </c>
      <c r="Q4191" s="2">
        <v>91</v>
      </c>
      <c r="R4191" s="2">
        <v>200.66</v>
      </c>
      <c r="S4191" s="2">
        <v>200.66</v>
      </c>
      <c r="T4191" s="2">
        <v>22.600589985669632</v>
      </c>
      <c r="U4191" s="2">
        <f>14+48</f>
        <v>62</v>
      </c>
      <c r="V4191" s="2" t="s">
        <v>28</v>
      </c>
      <c r="X4191" s="2"/>
      <c r="Y4191" s="2"/>
    </row>
    <row r="4192" spans="1:25" x14ac:dyDescent="0.25">
      <c r="A4192">
        <v>4192</v>
      </c>
      <c r="B4192" t="s">
        <v>4188</v>
      </c>
      <c r="C4192" s="1">
        <v>33864</v>
      </c>
      <c r="D4192" t="s">
        <v>85</v>
      </c>
      <c r="E4192" s="2" t="s">
        <v>4373</v>
      </c>
      <c r="F4192" s="2" t="s">
        <v>34</v>
      </c>
      <c r="G4192" s="2" t="s">
        <v>26</v>
      </c>
      <c r="H4192" s="3">
        <v>43027</v>
      </c>
      <c r="I4192" s="2">
        <v>2017</v>
      </c>
      <c r="J4192" s="2">
        <v>2020</v>
      </c>
      <c r="K4192" s="3">
        <v>43677</v>
      </c>
      <c r="L4192" s="2">
        <v>0</v>
      </c>
      <c r="M4192" s="2" t="s">
        <v>28</v>
      </c>
      <c r="N4192" s="2">
        <v>26</v>
      </c>
      <c r="O4192" s="2">
        <v>25.09</v>
      </c>
      <c r="P4192" s="2">
        <v>26.87</v>
      </c>
      <c r="Q4192" s="2">
        <v>97</v>
      </c>
      <c r="R4192" s="2">
        <v>200.66</v>
      </c>
      <c r="S4192" s="2">
        <v>200.66</v>
      </c>
      <c r="T4192" s="2">
        <v>24.090738775933566</v>
      </c>
      <c r="U4192" s="2">
        <f>14+72</f>
        <v>86</v>
      </c>
      <c r="V4192" s="2" t="s">
        <v>28</v>
      </c>
      <c r="X4192" s="2"/>
      <c r="Y4192" s="2"/>
    </row>
    <row r="4193" spans="1:25" x14ac:dyDescent="0.25">
      <c r="A4193">
        <v>4193</v>
      </c>
      <c r="B4193" t="s">
        <v>4189</v>
      </c>
      <c r="C4193" s="1">
        <v>34034</v>
      </c>
      <c r="D4193" t="s">
        <v>85</v>
      </c>
      <c r="E4193" s="2" t="s">
        <v>4373</v>
      </c>
      <c r="F4193" s="2" t="s">
        <v>34</v>
      </c>
      <c r="G4193" s="2" t="s">
        <v>26</v>
      </c>
      <c r="H4193" s="3">
        <v>43089</v>
      </c>
      <c r="I4193" s="2">
        <v>2017</v>
      </c>
      <c r="J4193" s="2">
        <v>2020</v>
      </c>
      <c r="K4193" s="3">
        <v>43677</v>
      </c>
      <c r="L4193" s="2">
        <v>0</v>
      </c>
      <c r="M4193" s="2" t="s">
        <v>28</v>
      </c>
      <c r="N4193" s="2">
        <v>26</v>
      </c>
      <c r="O4193" s="2">
        <v>24.79</v>
      </c>
      <c r="P4193" s="2">
        <v>26.4</v>
      </c>
      <c r="Q4193" s="2">
        <v>95</v>
      </c>
      <c r="R4193" s="2">
        <v>200.66</v>
      </c>
      <c r="S4193" s="2">
        <v>200.66</v>
      </c>
      <c r="T4193" s="2">
        <v>23.594022512512254</v>
      </c>
      <c r="U4193" s="2">
        <f>15+10</f>
        <v>25</v>
      </c>
      <c r="V4193" s="2" t="s">
        <v>28</v>
      </c>
      <c r="X4193" s="2"/>
      <c r="Y4193" s="2"/>
    </row>
    <row r="4194" spans="1:25" x14ac:dyDescent="0.25">
      <c r="A4194">
        <v>4194</v>
      </c>
      <c r="B4194" t="s">
        <v>4190</v>
      </c>
      <c r="C4194" s="1">
        <v>34797</v>
      </c>
      <c r="D4194" t="s">
        <v>85</v>
      </c>
      <c r="E4194" s="2" t="s">
        <v>4373</v>
      </c>
      <c r="F4194" s="2" t="s">
        <v>25</v>
      </c>
      <c r="G4194" s="2" t="s">
        <v>30</v>
      </c>
      <c r="H4194" s="3">
        <v>43028</v>
      </c>
      <c r="I4194" s="2">
        <v>2017</v>
      </c>
      <c r="J4194" s="2">
        <v>2020</v>
      </c>
      <c r="K4194" s="3">
        <v>43677</v>
      </c>
      <c r="L4194" s="2">
        <v>0</v>
      </c>
      <c r="M4194" s="2" t="s">
        <v>28</v>
      </c>
      <c r="N4194" s="2">
        <v>24</v>
      </c>
      <c r="O4194" s="2">
        <v>22.54</v>
      </c>
      <c r="P4194" s="2">
        <v>24.31</v>
      </c>
      <c r="Q4194" s="2">
        <v>104</v>
      </c>
      <c r="R4194" s="2">
        <v>200.66</v>
      </c>
      <c r="S4194" s="2">
        <v>200.66</v>
      </c>
      <c r="T4194" s="2">
        <v>25.829245697908153</v>
      </c>
      <c r="U4194" s="2">
        <f>61+76</f>
        <v>137</v>
      </c>
      <c r="V4194" s="2" t="s">
        <v>28</v>
      </c>
      <c r="X4194" s="2"/>
      <c r="Y4194" s="2"/>
    </row>
    <row r="4195" spans="1:25" x14ac:dyDescent="0.25">
      <c r="A4195">
        <v>4195</v>
      </c>
      <c r="B4195" t="s">
        <v>4191</v>
      </c>
      <c r="C4195" s="1">
        <v>34941</v>
      </c>
      <c r="D4195" t="s">
        <v>85</v>
      </c>
      <c r="E4195" s="2" t="s">
        <v>20</v>
      </c>
      <c r="F4195" s="2" t="s">
        <v>34</v>
      </c>
      <c r="G4195" s="2" t="s">
        <v>26</v>
      </c>
      <c r="H4195" s="3">
        <v>43026</v>
      </c>
      <c r="I4195" s="2">
        <v>2017</v>
      </c>
      <c r="J4195" s="2">
        <v>2020</v>
      </c>
      <c r="K4195" s="3">
        <v>43677</v>
      </c>
      <c r="L4195" s="2">
        <v>0</v>
      </c>
      <c r="M4195" s="2" t="s">
        <v>28</v>
      </c>
      <c r="N4195" s="2">
        <v>23</v>
      </c>
      <c r="O4195" s="2">
        <v>22.14</v>
      </c>
      <c r="P4195" s="2">
        <v>23.92</v>
      </c>
      <c r="Q4195" s="2">
        <v>100</v>
      </c>
      <c r="R4195" s="2">
        <v>198.12</v>
      </c>
      <c r="S4195" s="2">
        <v>198.12</v>
      </c>
      <c r="T4195" s="2">
        <v>25.476711045466796</v>
      </c>
      <c r="U4195" s="2">
        <f>53+43</f>
        <v>96</v>
      </c>
      <c r="V4195" s="2" t="s">
        <v>28</v>
      </c>
      <c r="X4195" s="2"/>
      <c r="Y4195" s="2"/>
    </row>
    <row r="4196" spans="1:25" x14ac:dyDescent="0.25">
      <c r="A4196">
        <v>4196</v>
      </c>
      <c r="B4196" t="s">
        <v>4192</v>
      </c>
      <c r="C4196" s="1">
        <v>35730</v>
      </c>
      <c r="D4196" t="s">
        <v>85</v>
      </c>
      <c r="E4196" s="2" t="s">
        <v>20</v>
      </c>
      <c r="F4196" s="2" t="s">
        <v>34</v>
      </c>
      <c r="G4196" s="2" t="s">
        <v>43</v>
      </c>
      <c r="H4196" s="3">
        <v>43027</v>
      </c>
      <c r="I4196" s="2">
        <v>2017</v>
      </c>
      <c r="J4196" s="2">
        <v>2020</v>
      </c>
      <c r="K4196" s="3">
        <v>43677</v>
      </c>
      <c r="L4196" s="2">
        <v>0</v>
      </c>
      <c r="M4196" s="2" t="s">
        <v>28</v>
      </c>
      <c r="N4196" s="2">
        <v>21</v>
      </c>
      <c r="O4196" s="2">
        <v>19.98</v>
      </c>
      <c r="P4196" s="2">
        <v>21.76</v>
      </c>
      <c r="Q4196" s="2">
        <v>86</v>
      </c>
      <c r="R4196" s="2">
        <v>198.12</v>
      </c>
      <c r="S4196" s="2">
        <v>198.12</v>
      </c>
      <c r="T4196" s="2">
        <v>21.909971499101445</v>
      </c>
      <c r="U4196" s="2">
        <f>52+47</f>
        <v>99</v>
      </c>
      <c r="V4196" s="2" t="s">
        <v>28</v>
      </c>
      <c r="X4196" s="2"/>
      <c r="Y4196" s="2"/>
    </row>
    <row r="4197" spans="1:25" x14ac:dyDescent="0.25">
      <c r="A4197">
        <v>4197</v>
      </c>
      <c r="B4197" t="s">
        <v>4193</v>
      </c>
      <c r="C4197" s="1">
        <v>34518</v>
      </c>
      <c r="D4197" t="s">
        <v>23</v>
      </c>
      <c r="E4197" s="2" t="s">
        <v>20</v>
      </c>
      <c r="F4197" s="2" t="s">
        <v>4369</v>
      </c>
      <c r="G4197" s="2" t="s">
        <v>26</v>
      </c>
      <c r="H4197" s="3">
        <v>43028</v>
      </c>
      <c r="I4197" s="2">
        <v>2017</v>
      </c>
      <c r="J4197" s="2">
        <v>2018</v>
      </c>
      <c r="K4197" s="3">
        <v>43677</v>
      </c>
      <c r="L4197" s="2">
        <v>0</v>
      </c>
      <c r="M4197" s="2" t="s">
        <v>28</v>
      </c>
      <c r="N4197" s="2">
        <v>25</v>
      </c>
      <c r="O4197" s="2">
        <v>23.3</v>
      </c>
      <c r="P4197" s="2">
        <v>25.08</v>
      </c>
      <c r="Q4197" s="2">
        <v>89</v>
      </c>
      <c r="R4197" s="2">
        <v>198.12</v>
      </c>
      <c r="S4197" s="2">
        <v>198.12</v>
      </c>
      <c r="T4197" s="2">
        <v>22.674272830465448</v>
      </c>
      <c r="U4197" s="2">
        <v>13</v>
      </c>
      <c r="V4197" s="2" t="s">
        <v>28</v>
      </c>
      <c r="X4197" s="2"/>
      <c r="Y4197" s="2"/>
    </row>
    <row r="4198" spans="1:25" x14ac:dyDescent="0.25">
      <c r="A4198">
        <v>4198</v>
      </c>
      <c r="B4198" t="s">
        <v>4194</v>
      </c>
      <c r="C4198" s="1">
        <v>33834</v>
      </c>
      <c r="D4198" t="s">
        <v>85</v>
      </c>
      <c r="E4198" s="2" t="s">
        <v>20</v>
      </c>
      <c r="F4198" s="2" t="s">
        <v>25</v>
      </c>
      <c r="G4198" s="2" t="s">
        <v>30</v>
      </c>
      <c r="H4198" s="3">
        <v>43031</v>
      </c>
      <c r="I4198" s="2">
        <v>2017</v>
      </c>
      <c r="J4198" s="2">
        <v>2020</v>
      </c>
      <c r="K4198" s="3">
        <v>43677</v>
      </c>
      <c r="L4198" s="2">
        <v>0</v>
      </c>
      <c r="M4198" s="2" t="s">
        <v>28</v>
      </c>
      <c r="N4198" s="2">
        <v>26</v>
      </c>
      <c r="O4198" s="2">
        <v>25.18</v>
      </c>
      <c r="P4198" s="2">
        <v>26.95</v>
      </c>
      <c r="Q4198" s="2">
        <v>99</v>
      </c>
      <c r="R4198" s="2">
        <v>198.12</v>
      </c>
      <c r="S4198" s="2">
        <v>198.12</v>
      </c>
      <c r="T4198" s="2">
        <v>25.221943935012128</v>
      </c>
      <c r="U4198" s="2">
        <f>78+70</f>
        <v>148</v>
      </c>
      <c r="V4198" s="2" t="s">
        <v>28</v>
      </c>
      <c r="X4198" s="2"/>
      <c r="Y4198" s="2"/>
    </row>
    <row r="4199" spans="1:25" x14ac:dyDescent="0.25">
      <c r="A4199">
        <v>4199</v>
      </c>
      <c r="B4199" t="s">
        <v>4195</v>
      </c>
      <c r="C4199" s="1">
        <v>35363</v>
      </c>
      <c r="D4199" t="s">
        <v>85</v>
      </c>
      <c r="E4199" s="2" t="s">
        <v>20</v>
      </c>
      <c r="F4199" s="2" t="s">
        <v>34</v>
      </c>
      <c r="G4199" s="2" t="s">
        <v>26</v>
      </c>
      <c r="H4199" s="3">
        <v>43139</v>
      </c>
      <c r="I4199" s="2">
        <v>2017</v>
      </c>
      <c r="J4199" s="2">
        <v>2020</v>
      </c>
      <c r="K4199" s="3">
        <v>43677</v>
      </c>
      <c r="L4199" s="2">
        <v>0</v>
      </c>
      <c r="M4199" s="2" t="s">
        <v>28</v>
      </c>
      <c r="N4199" s="2">
        <v>22</v>
      </c>
      <c r="O4199" s="2">
        <v>21.29</v>
      </c>
      <c r="P4199" s="2">
        <v>22.76</v>
      </c>
      <c r="Q4199" s="2">
        <v>92</v>
      </c>
      <c r="R4199" s="2">
        <v>198.12</v>
      </c>
      <c r="S4199" s="2">
        <v>198.12</v>
      </c>
      <c r="T4199" s="2">
        <v>23.438574161829454</v>
      </c>
      <c r="U4199" s="2">
        <f>2+6</f>
        <v>8</v>
      </c>
      <c r="V4199" s="2" t="s">
        <v>28</v>
      </c>
      <c r="X4199" s="2"/>
      <c r="Y4199" s="2"/>
    </row>
    <row r="4200" spans="1:25" x14ac:dyDescent="0.25">
      <c r="A4200">
        <v>4200</v>
      </c>
      <c r="B4200" t="s">
        <v>4196</v>
      </c>
      <c r="C4200" s="1">
        <v>35932</v>
      </c>
      <c r="D4200" t="s">
        <v>85</v>
      </c>
      <c r="E4200" s="2" t="s">
        <v>4375</v>
      </c>
      <c r="F4200" s="2" t="s">
        <v>34</v>
      </c>
      <c r="G4200" s="2" t="s">
        <v>26</v>
      </c>
      <c r="H4200" s="3">
        <v>43027</v>
      </c>
      <c r="I4200" s="2">
        <v>2017</v>
      </c>
      <c r="J4200" s="2">
        <v>2020</v>
      </c>
      <c r="K4200" s="3">
        <v>43677</v>
      </c>
      <c r="L4200" s="2">
        <v>0</v>
      </c>
      <c r="M4200" s="2" t="s">
        <v>28</v>
      </c>
      <c r="N4200" s="2">
        <v>21</v>
      </c>
      <c r="O4200" s="2">
        <v>19.43</v>
      </c>
      <c r="P4200" s="2">
        <v>21.2</v>
      </c>
      <c r="Q4200" s="2">
        <v>86</v>
      </c>
      <c r="R4200" s="2">
        <v>198.12</v>
      </c>
      <c r="S4200" s="2">
        <v>198.12</v>
      </c>
      <c r="T4200" s="2">
        <v>21.909971499101445</v>
      </c>
      <c r="U4200" s="2">
        <f>61+74</f>
        <v>135</v>
      </c>
      <c r="V4200" s="2" t="s">
        <v>28</v>
      </c>
      <c r="X4200" s="2"/>
      <c r="Y4200" s="2"/>
    </row>
    <row r="4201" spans="1:25" x14ac:dyDescent="0.25">
      <c r="A4201">
        <v>4201</v>
      </c>
      <c r="B4201" t="s">
        <v>4197</v>
      </c>
      <c r="C4201" s="1">
        <v>34688</v>
      </c>
      <c r="D4201" t="s">
        <v>85</v>
      </c>
      <c r="E4201" s="2" t="s">
        <v>4373</v>
      </c>
      <c r="F4201" s="2" t="s">
        <v>34</v>
      </c>
      <c r="G4201" s="2" t="s">
        <v>26</v>
      </c>
      <c r="H4201" s="3">
        <v>43029</v>
      </c>
      <c r="I4201" s="2">
        <v>2017</v>
      </c>
      <c r="J4201" s="2">
        <v>2020</v>
      </c>
      <c r="K4201" s="3">
        <v>43677</v>
      </c>
      <c r="L4201" s="2">
        <v>0</v>
      </c>
      <c r="M4201" s="2" t="s">
        <v>28</v>
      </c>
      <c r="N4201" s="2">
        <v>24</v>
      </c>
      <c r="O4201" s="2">
        <v>22.84</v>
      </c>
      <c r="P4201" s="2">
        <v>24.61</v>
      </c>
      <c r="Q4201" s="2">
        <v>88</v>
      </c>
      <c r="R4201" s="2">
        <v>198.12</v>
      </c>
      <c r="S4201" s="2">
        <v>198.12</v>
      </c>
      <c r="T4201" s="2">
        <v>22.419505720010779</v>
      </c>
      <c r="U4201" s="2">
        <f>62+68</f>
        <v>130</v>
      </c>
      <c r="V4201" s="2" t="s">
        <v>28</v>
      </c>
      <c r="X4201" s="2"/>
      <c r="Y4201" s="2"/>
    </row>
    <row r="4202" spans="1:25" x14ac:dyDescent="0.25">
      <c r="A4202">
        <v>4202</v>
      </c>
      <c r="B4202" t="s">
        <v>4198</v>
      </c>
      <c r="C4202" s="1">
        <v>34673</v>
      </c>
      <c r="D4202" t="s">
        <v>85</v>
      </c>
      <c r="E4202" s="2" t="s">
        <v>4373</v>
      </c>
      <c r="F4202" s="2" t="s">
        <v>34</v>
      </c>
      <c r="G4202" s="2" t="s">
        <v>26</v>
      </c>
      <c r="H4202" s="3">
        <v>43025</v>
      </c>
      <c r="I4202" s="2">
        <v>2017</v>
      </c>
      <c r="J4202" s="2">
        <v>2020</v>
      </c>
      <c r="K4202" s="3">
        <v>43677</v>
      </c>
      <c r="L4202" s="2">
        <v>0</v>
      </c>
      <c r="M4202" s="2" t="s">
        <v>28</v>
      </c>
      <c r="N4202" s="2">
        <v>24</v>
      </c>
      <c r="O4202" s="2">
        <v>22.87</v>
      </c>
      <c r="P4202" s="2">
        <v>24.65</v>
      </c>
      <c r="Q4202" s="2">
        <v>108</v>
      </c>
      <c r="R4202" s="2">
        <v>198.12</v>
      </c>
      <c r="S4202" s="2">
        <v>198.12</v>
      </c>
      <c r="T4202" s="2">
        <v>27.514847929104139</v>
      </c>
      <c r="U4202" s="2">
        <f>73+56</f>
        <v>129</v>
      </c>
      <c r="V4202" s="2" t="s">
        <v>28</v>
      </c>
      <c r="X4202" s="2"/>
      <c r="Y4202" s="2"/>
    </row>
    <row r="4203" spans="1:25" x14ac:dyDescent="0.25">
      <c r="A4203">
        <v>4203</v>
      </c>
      <c r="B4203" t="s">
        <v>4199</v>
      </c>
      <c r="C4203" s="1">
        <v>34740</v>
      </c>
      <c r="D4203" t="s">
        <v>85</v>
      </c>
      <c r="E4203" s="2" t="s">
        <v>4375</v>
      </c>
      <c r="F4203" s="2" t="s">
        <v>34</v>
      </c>
      <c r="G4203" s="2" t="s">
        <v>26</v>
      </c>
      <c r="H4203" s="3">
        <v>43028</v>
      </c>
      <c r="I4203" s="2">
        <v>2017</v>
      </c>
      <c r="J4203" s="2">
        <v>2020</v>
      </c>
      <c r="K4203" s="3">
        <v>43677</v>
      </c>
      <c r="L4203" s="2">
        <v>0</v>
      </c>
      <c r="M4203" s="2" t="s">
        <v>28</v>
      </c>
      <c r="N4203" s="2">
        <v>24</v>
      </c>
      <c r="O4203" s="2">
        <v>22.69</v>
      </c>
      <c r="P4203" s="2">
        <v>24.47</v>
      </c>
      <c r="Q4203" s="2">
        <v>99</v>
      </c>
      <c r="R4203" s="2">
        <v>195.58</v>
      </c>
      <c r="S4203" s="2">
        <v>195.58</v>
      </c>
      <c r="T4203" s="2">
        <v>25.881313358174022</v>
      </c>
      <c r="U4203" s="2">
        <f>54+58</f>
        <v>112</v>
      </c>
      <c r="V4203" s="2" t="s">
        <v>28</v>
      </c>
      <c r="X4203" s="2"/>
      <c r="Y4203" s="2"/>
    </row>
    <row r="4204" spans="1:25" x14ac:dyDescent="0.25">
      <c r="A4204">
        <v>4204</v>
      </c>
      <c r="B4204" t="s">
        <v>4200</v>
      </c>
      <c r="C4204" s="1">
        <v>34393</v>
      </c>
      <c r="D4204" t="s">
        <v>85</v>
      </c>
      <c r="E4204" s="2" t="s">
        <v>20</v>
      </c>
      <c r="F4204" s="2" t="s">
        <v>34</v>
      </c>
      <c r="G4204" s="2" t="s">
        <v>30</v>
      </c>
      <c r="H4204" s="3">
        <v>43027</v>
      </c>
      <c r="I4204" s="2">
        <v>2017</v>
      </c>
      <c r="J4204" s="2">
        <v>2020</v>
      </c>
      <c r="K4204" s="3">
        <v>43677</v>
      </c>
      <c r="L4204" s="2">
        <v>0</v>
      </c>
      <c r="M4204" s="2" t="s">
        <v>28</v>
      </c>
      <c r="N4204" s="2">
        <v>25</v>
      </c>
      <c r="O4204" s="2">
        <v>23.64</v>
      </c>
      <c r="P4204" s="2">
        <v>25.42</v>
      </c>
      <c r="Q4204" s="2">
        <v>84</v>
      </c>
      <c r="R4204" s="2">
        <v>195.58</v>
      </c>
      <c r="S4204" s="2">
        <v>195.58</v>
      </c>
      <c r="T4204" s="2">
        <v>21.959902243299169</v>
      </c>
      <c r="U4204" s="2">
        <f>37+25</f>
        <v>62</v>
      </c>
      <c r="V4204" s="2" t="s">
        <v>28</v>
      </c>
      <c r="X4204" s="2"/>
      <c r="Y4204" s="2"/>
    </row>
    <row r="4205" spans="1:25" x14ac:dyDescent="0.25">
      <c r="A4205">
        <v>4205</v>
      </c>
      <c r="B4205" t="s">
        <v>4201</v>
      </c>
      <c r="C4205" s="1">
        <v>34367</v>
      </c>
      <c r="D4205" t="s">
        <v>85</v>
      </c>
      <c r="E4205" s="2" t="s">
        <v>20</v>
      </c>
      <c r="F4205" s="2" t="s">
        <v>34</v>
      </c>
      <c r="G4205" s="2" t="s">
        <v>26</v>
      </c>
      <c r="H4205" s="3">
        <v>43056</v>
      </c>
      <c r="I4205" s="2">
        <v>2017</v>
      </c>
      <c r="J4205" s="2">
        <v>2020</v>
      </c>
      <c r="K4205" s="3">
        <v>43677</v>
      </c>
      <c r="L4205" s="2">
        <v>0</v>
      </c>
      <c r="M4205" s="2" t="s">
        <v>28</v>
      </c>
      <c r="N4205" s="2">
        <v>25</v>
      </c>
      <c r="O4205" s="2">
        <v>23.79</v>
      </c>
      <c r="P4205" s="2">
        <v>25.49</v>
      </c>
      <c r="Q4205" s="2">
        <v>88</v>
      </c>
      <c r="R4205" s="2">
        <v>195.58</v>
      </c>
      <c r="S4205" s="2">
        <v>195.58</v>
      </c>
      <c r="T4205" s="2">
        <v>23.005611873932462</v>
      </c>
      <c r="U4205" s="2">
        <f>17</f>
        <v>17</v>
      </c>
      <c r="V4205" s="2" t="s">
        <v>28</v>
      </c>
      <c r="X4205" s="2"/>
      <c r="Y4205" s="2"/>
    </row>
    <row r="4206" spans="1:25" x14ac:dyDescent="0.25">
      <c r="A4206">
        <v>4206</v>
      </c>
      <c r="B4206" t="s">
        <v>4202</v>
      </c>
      <c r="C4206" s="1">
        <v>35113</v>
      </c>
      <c r="D4206" t="s">
        <v>23</v>
      </c>
      <c r="E4206" s="2" t="s">
        <v>20</v>
      </c>
      <c r="F4206" s="2" t="s">
        <v>34</v>
      </c>
      <c r="G4206" s="2" t="s">
        <v>26</v>
      </c>
      <c r="H4206" s="3">
        <v>43028</v>
      </c>
      <c r="I4206" s="2">
        <v>2017</v>
      </c>
      <c r="J4206" s="2">
        <v>2019</v>
      </c>
      <c r="K4206" s="3">
        <v>43677</v>
      </c>
      <c r="L4206" s="2">
        <v>0</v>
      </c>
      <c r="M4206" s="2" t="s">
        <v>28</v>
      </c>
      <c r="N4206" s="2">
        <v>23</v>
      </c>
      <c r="O4206" s="2">
        <v>21.67</v>
      </c>
      <c r="P4206" s="2">
        <v>23.45</v>
      </c>
      <c r="Q4206" s="2">
        <v>83</v>
      </c>
      <c r="R4206" s="2">
        <v>195.58</v>
      </c>
      <c r="S4206" s="2">
        <v>195.58</v>
      </c>
      <c r="T4206" s="2">
        <v>21.698474835640845</v>
      </c>
      <c r="U4206" s="2">
        <v>104</v>
      </c>
      <c r="V4206" s="2" t="s">
        <v>28</v>
      </c>
      <c r="X4206" s="2"/>
      <c r="Y4206" s="2"/>
    </row>
    <row r="4207" spans="1:25" x14ac:dyDescent="0.25">
      <c r="A4207">
        <v>4207</v>
      </c>
      <c r="B4207" t="s">
        <v>4203</v>
      </c>
      <c r="C4207" s="1">
        <v>34460</v>
      </c>
      <c r="D4207" t="s">
        <v>85</v>
      </c>
      <c r="E4207" s="2" t="s">
        <v>20</v>
      </c>
      <c r="F4207" s="2" t="s">
        <v>34</v>
      </c>
      <c r="G4207" s="2" t="s">
        <v>26</v>
      </c>
      <c r="H4207" s="3">
        <v>43027</v>
      </c>
      <c r="I4207" s="2">
        <v>2017</v>
      </c>
      <c r="J4207" s="2">
        <v>2020</v>
      </c>
      <c r="K4207" s="3">
        <v>43677</v>
      </c>
      <c r="L4207" s="2">
        <v>0</v>
      </c>
      <c r="M4207" s="2" t="s">
        <v>28</v>
      </c>
      <c r="N4207" s="2">
        <v>25</v>
      </c>
      <c r="O4207" s="2">
        <v>23.46</v>
      </c>
      <c r="P4207" s="2">
        <v>25.23</v>
      </c>
      <c r="Q4207" s="2">
        <v>95</v>
      </c>
      <c r="R4207" s="2">
        <v>195.58</v>
      </c>
      <c r="S4207" s="2">
        <v>195.58</v>
      </c>
      <c r="T4207" s="2">
        <v>24.835603727540725</v>
      </c>
      <c r="U4207" s="2">
        <f>44+73</f>
        <v>117</v>
      </c>
      <c r="V4207" s="2" t="s">
        <v>28</v>
      </c>
      <c r="X4207" s="2"/>
      <c r="Y4207" s="2"/>
    </row>
    <row r="4208" spans="1:25" x14ac:dyDescent="0.25">
      <c r="A4208">
        <v>4208</v>
      </c>
      <c r="B4208" t="s">
        <v>4204</v>
      </c>
      <c r="C4208" s="1">
        <v>34764</v>
      </c>
      <c r="D4208" t="s">
        <v>85</v>
      </c>
      <c r="E4208" s="2" t="s">
        <v>4375</v>
      </c>
      <c r="F4208" s="2" t="s">
        <v>34</v>
      </c>
      <c r="G4208" s="2" t="s">
        <v>26</v>
      </c>
      <c r="H4208" s="3">
        <v>43028</v>
      </c>
      <c r="I4208" s="2">
        <v>2017</v>
      </c>
      <c r="J4208" s="2">
        <v>2020</v>
      </c>
      <c r="K4208" s="3">
        <v>43677</v>
      </c>
      <c r="L4208" s="2">
        <v>0</v>
      </c>
      <c r="M4208" s="2" t="s">
        <v>28</v>
      </c>
      <c r="N4208" s="2">
        <v>24</v>
      </c>
      <c r="O4208" s="2">
        <v>22.63</v>
      </c>
      <c r="P4208" s="2">
        <v>24.4</v>
      </c>
      <c r="Q4208" s="2">
        <v>97</v>
      </c>
      <c r="R4208" s="2">
        <v>195.58</v>
      </c>
      <c r="S4208" s="2">
        <v>195.58</v>
      </c>
      <c r="T4208" s="2">
        <v>25.358458542857374</v>
      </c>
      <c r="U4208" s="2">
        <f>63+67</f>
        <v>130</v>
      </c>
      <c r="V4208" s="2" t="s">
        <v>28</v>
      </c>
      <c r="X4208" s="2"/>
      <c r="Y4208" s="2"/>
    </row>
    <row r="4209" spans="1:25" x14ac:dyDescent="0.25">
      <c r="A4209">
        <v>4209</v>
      </c>
      <c r="B4209" t="s">
        <v>4205</v>
      </c>
      <c r="C4209" s="1">
        <v>36105</v>
      </c>
      <c r="D4209" t="s">
        <v>23</v>
      </c>
      <c r="E4209" s="2" t="s">
        <v>4373</v>
      </c>
      <c r="F4209" s="2" t="s">
        <v>34</v>
      </c>
      <c r="G4209" s="2" t="s">
        <v>26</v>
      </c>
      <c r="H4209" s="3">
        <v>42479</v>
      </c>
      <c r="I4209" s="2">
        <v>2017</v>
      </c>
      <c r="J4209" s="2">
        <v>2019</v>
      </c>
      <c r="K4209" s="3">
        <v>43677</v>
      </c>
      <c r="L4209" s="2">
        <v>0</v>
      </c>
      <c r="M4209" s="2" t="s">
        <v>28</v>
      </c>
      <c r="N4209" s="2">
        <v>20</v>
      </c>
      <c r="O4209" s="2">
        <v>17.45</v>
      </c>
      <c r="P4209" s="2">
        <v>20.73</v>
      </c>
      <c r="Q4209" s="2">
        <v>92</v>
      </c>
      <c r="R4209" s="2">
        <v>195.58</v>
      </c>
      <c r="S4209" s="2">
        <v>195.58</v>
      </c>
      <c r="T4209" s="2">
        <v>24.051321504565756</v>
      </c>
      <c r="U4209" s="2">
        <v>25</v>
      </c>
      <c r="V4209" s="2" t="s">
        <v>28</v>
      </c>
      <c r="X4209" s="2"/>
      <c r="Y4209" s="2"/>
    </row>
    <row r="4210" spans="1:25" x14ac:dyDescent="0.25">
      <c r="A4210">
        <v>4210</v>
      </c>
      <c r="B4210" t="s">
        <v>4206</v>
      </c>
      <c r="C4210" s="1">
        <v>35240</v>
      </c>
      <c r="D4210" t="s">
        <v>85</v>
      </c>
      <c r="E4210" s="2" t="s">
        <v>20</v>
      </c>
      <c r="F4210" s="2" t="s">
        <v>34</v>
      </c>
      <c r="G4210" s="2" t="s">
        <v>30</v>
      </c>
      <c r="H4210" s="3">
        <v>43028</v>
      </c>
      <c r="I4210" s="2">
        <v>2017</v>
      </c>
      <c r="J4210" s="2">
        <v>2020</v>
      </c>
      <c r="K4210" s="3">
        <v>43677</v>
      </c>
      <c r="L4210" s="2">
        <v>0</v>
      </c>
      <c r="M4210" s="2" t="s">
        <v>28</v>
      </c>
      <c r="N4210" s="2">
        <v>23</v>
      </c>
      <c r="O4210" s="2">
        <v>21.32</v>
      </c>
      <c r="P4210" s="2">
        <v>23.1</v>
      </c>
      <c r="Q4210" s="2">
        <v>93</v>
      </c>
      <c r="R4210" s="2">
        <v>195.58</v>
      </c>
      <c r="S4210" s="2">
        <v>195.58</v>
      </c>
      <c r="T4210" s="2">
        <v>24.31274891222408</v>
      </c>
      <c r="U4210" s="2">
        <f>73+63</f>
        <v>136</v>
      </c>
      <c r="V4210" s="2" t="s">
        <v>27</v>
      </c>
      <c r="X4210" s="2"/>
      <c r="Y4210" s="2"/>
    </row>
    <row r="4211" spans="1:25" x14ac:dyDescent="0.25">
      <c r="A4211">
        <v>4211</v>
      </c>
      <c r="B4211" t="s">
        <v>4207</v>
      </c>
      <c r="C4211" s="1">
        <v>33898</v>
      </c>
      <c r="D4211" t="s">
        <v>85</v>
      </c>
      <c r="E4211" s="2" t="s">
        <v>20</v>
      </c>
      <c r="F4211" s="2" t="s">
        <v>34</v>
      </c>
      <c r="G4211" s="2" t="s">
        <v>4208</v>
      </c>
      <c r="H4211" s="3">
        <v>43172</v>
      </c>
      <c r="I4211" s="2">
        <v>2017</v>
      </c>
      <c r="J4211" s="2">
        <v>2020</v>
      </c>
      <c r="K4211" s="3">
        <v>43677</v>
      </c>
      <c r="L4211" s="2">
        <v>0</v>
      </c>
      <c r="M4211" s="2" t="s">
        <v>28</v>
      </c>
      <c r="N4211" s="2">
        <v>26</v>
      </c>
      <c r="O4211" s="2">
        <v>25.39</v>
      </c>
      <c r="P4211" s="2">
        <v>26.77</v>
      </c>
      <c r="Q4211" s="2">
        <v>95</v>
      </c>
      <c r="R4211" s="2">
        <v>195.58</v>
      </c>
      <c r="S4211" s="2">
        <v>195.58</v>
      </c>
      <c r="T4211" s="2">
        <v>24.835603727540725</v>
      </c>
      <c r="U4211" s="2">
        <f>15+32</f>
        <v>47</v>
      </c>
      <c r="V4211" s="2" t="s">
        <v>28</v>
      </c>
      <c r="X4211" s="2"/>
      <c r="Y4211" s="2"/>
    </row>
    <row r="4212" spans="1:25" x14ac:dyDescent="0.25">
      <c r="A4212">
        <v>4212</v>
      </c>
      <c r="B4212" t="s">
        <v>4209</v>
      </c>
      <c r="C4212" s="1">
        <v>34961</v>
      </c>
      <c r="D4212" t="s">
        <v>23</v>
      </c>
      <c r="E4212" s="2" t="s">
        <v>20</v>
      </c>
      <c r="F4212" s="2" t="s">
        <v>34</v>
      </c>
      <c r="G4212" s="2" t="s">
        <v>26</v>
      </c>
      <c r="H4212" s="3">
        <v>43159</v>
      </c>
      <c r="I4212" s="2">
        <v>2017</v>
      </c>
      <c r="J4212" s="2">
        <v>2019</v>
      </c>
      <c r="K4212" s="3">
        <v>43677</v>
      </c>
      <c r="L4212" s="2">
        <v>0</v>
      </c>
      <c r="M4212" s="2" t="s">
        <v>28</v>
      </c>
      <c r="N4212" s="2">
        <v>23</v>
      </c>
      <c r="O4212" s="2">
        <v>22.44</v>
      </c>
      <c r="P4212" s="2">
        <v>23.86</v>
      </c>
      <c r="Q4212" s="2">
        <v>83</v>
      </c>
      <c r="R4212" s="2">
        <v>195.58</v>
      </c>
      <c r="S4212" s="2">
        <v>195.58</v>
      </c>
      <c r="T4212" s="2">
        <v>21.698474835640845</v>
      </c>
      <c r="U4212" s="2">
        <v>10</v>
      </c>
      <c r="V4212" s="2" t="s">
        <v>28</v>
      </c>
      <c r="X4212" s="2"/>
      <c r="Y4212" s="2"/>
    </row>
    <row r="4213" spans="1:25" x14ac:dyDescent="0.25">
      <c r="A4213">
        <v>4213</v>
      </c>
      <c r="B4213" t="s">
        <v>4210</v>
      </c>
      <c r="C4213" s="1">
        <v>34237</v>
      </c>
      <c r="D4213" t="s">
        <v>85</v>
      </c>
      <c r="E4213" s="2" t="s">
        <v>4373</v>
      </c>
      <c r="F4213" s="2" t="s">
        <v>25</v>
      </c>
      <c r="G4213" s="2" t="s">
        <v>30</v>
      </c>
      <c r="H4213" s="3">
        <v>43026</v>
      </c>
      <c r="I4213" s="2">
        <v>2017</v>
      </c>
      <c r="J4213" s="2">
        <v>2020</v>
      </c>
      <c r="K4213" s="3">
        <v>43677</v>
      </c>
      <c r="L4213" s="2">
        <v>0</v>
      </c>
      <c r="M4213" s="2" t="s">
        <v>28</v>
      </c>
      <c r="N4213" s="2">
        <v>25</v>
      </c>
      <c r="O4213" s="2">
        <v>24.06</v>
      </c>
      <c r="P4213" s="2">
        <v>25.85</v>
      </c>
      <c r="Q4213" s="2">
        <v>102</v>
      </c>
      <c r="R4213" s="2">
        <v>195.58</v>
      </c>
      <c r="S4213" s="2">
        <v>195.58</v>
      </c>
      <c r="T4213" s="2">
        <v>26.665595581148992</v>
      </c>
      <c r="U4213" s="2">
        <f>48+61</f>
        <v>109</v>
      </c>
      <c r="V4213" s="2" t="s">
        <v>28</v>
      </c>
      <c r="X4213" s="2"/>
      <c r="Y4213" s="2"/>
    </row>
    <row r="4214" spans="1:25" x14ac:dyDescent="0.25">
      <c r="A4214">
        <v>4214</v>
      </c>
      <c r="B4214" t="s">
        <v>4211</v>
      </c>
      <c r="C4214" s="1">
        <v>34861</v>
      </c>
      <c r="D4214" t="s">
        <v>23</v>
      </c>
      <c r="E4214" s="2" t="s">
        <v>20</v>
      </c>
      <c r="F4214" s="2" t="s">
        <v>34</v>
      </c>
      <c r="G4214" s="2" t="s">
        <v>26</v>
      </c>
      <c r="H4214" s="3">
        <v>43114</v>
      </c>
      <c r="I4214" s="2">
        <v>2017</v>
      </c>
      <c r="J4214" s="2">
        <v>2019</v>
      </c>
      <c r="K4214" s="3">
        <v>43677</v>
      </c>
      <c r="L4214" s="2">
        <v>0</v>
      </c>
      <c r="M4214" s="2" t="s">
        <v>28</v>
      </c>
      <c r="N4214" s="2">
        <v>24</v>
      </c>
      <c r="O4214" s="2">
        <v>22.6</v>
      </c>
      <c r="P4214" s="2">
        <v>24.14</v>
      </c>
      <c r="Q4214" s="2">
        <v>94</v>
      </c>
      <c r="R4214" s="2">
        <v>195.58</v>
      </c>
      <c r="S4214" s="2">
        <v>195.58</v>
      </c>
      <c r="T4214" s="2">
        <v>24.574176319882405</v>
      </c>
      <c r="U4214" s="2">
        <v>31</v>
      </c>
      <c r="V4214" s="2" t="s">
        <v>28</v>
      </c>
      <c r="X4214" s="2"/>
      <c r="Y4214" s="2"/>
    </row>
    <row r="4215" spans="1:25" x14ac:dyDescent="0.25">
      <c r="A4215">
        <v>4215</v>
      </c>
      <c r="B4215" t="s">
        <v>4212</v>
      </c>
      <c r="C4215" s="1">
        <v>35615</v>
      </c>
      <c r="D4215" t="s">
        <v>23</v>
      </c>
      <c r="E4215" s="2" t="s">
        <v>20</v>
      </c>
      <c r="F4215" s="2" t="s">
        <v>34</v>
      </c>
      <c r="G4215" s="2" t="s">
        <v>26</v>
      </c>
      <c r="H4215" s="3">
        <v>43068</v>
      </c>
      <c r="I4215" s="2">
        <v>2017</v>
      </c>
      <c r="J4215" s="2">
        <v>2019</v>
      </c>
      <c r="K4215" s="3">
        <v>43677</v>
      </c>
      <c r="L4215" s="2">
        <v>0</v>
      </c>
      <c r="M4215" s="2" t="s">
        <v>28</v>
      </c>
      <c r="N4215" s="2">
        <v>22</v>
      </c>
      <c r="O4215" s="2">
        <v>20.41</v>
      </c>
      <c r="P4215" s="2">
        <v>22.07</v>
      </c>
      <c r="Q4215" s="2">
        <v>75</v>
      </c>
      <c r="R4215" s="2">
        <v>195.58</v>
      </c>
      <c r="S4215" s="2">
        <v>195.58</v>
      </c>
      <c r="T4215" s="2">
        <v>19.607055574374257</v>
      </c>
      <c r="U4215" s="2">
        <v>33</v>
      </c>
      <c r="V4215" s="2" t="s">
        <v>28</v>
      </c>
      <c r="X4215" s="2"/>
      <c r="Y4215" s="2"/>
    </row>
    <row r="4216" spans="1:25" x14ac:dyDescent="0.25">
      <c r="A4216">
        <v>4216</v>
      </c>
      <c r="B4216" t="s">
        <v>4213</v>
      </c>
      <c r="C4216" s="1">
        <v>31855</v>
      </c>
      <c r="D4216" t="s">
        <v>23</v>
      </c>
      <c r="E4216" s="2" t="s">
        <v>20</v>
      </c>
      <c r="F4216" s="2" t="s">
        <v>25</v>
      </c>
      <c r="G4216" s="2" t="s">
        <v>30</v>
      </c>
      <c r="H4216" s="3">
        <v>43027</v>
      </c>
      <c r="I4216" s="2">
        <v>2017</v>
      </c>
      <c r="J4216" s="2">
        <v>2019</v>
      </c>
      <c r="K4216" s="3">
        <v>43677</v>
      </c>
      <c r="L4216" s="2">
        <v>0</v>
      </c>
      <c r="M4216" s="2" t="s">
        <v>28</v>
      </c>
      <c r="N4216" s="2">
        <v>32</v>
      </c>
      <c r="O4216" s="2">
        <v>30.59</v>
      </c>
      <c r="P4216" s="2">
        <v>32.369999999999997</v>
      </c>
      <c r="Q4216" s="2">
        <v>88</v>
      </c>
      <c r="R4216" s="2">
        <v>195.58</v>
      </c>
      <c r="S4216" s="2">
        <v>195.58</v>
      </c>
      <c r="T4216" s="2">
        <v>23.005611873932462</v>
      </c>
      <c r="U4216" s="2">
        <v>60</v>
      </c>
      <c r="V4216" s="2" t="s">
        <v>28</v>
      </c>
      <c r="X4216" s="2"/>
      <c r="Y4216" s="2"/>
    </row>
    <row r="4217" spans="1:25" x14ac:dyDescent="0.25">
      <c r="A4217">
        <v>4217</v>
      </c>
      <c r="B4217" t="s">
        <v>4214</v>
      </c>
      <c r="C4217" s="1">
        <v>34653</v>
      </c>
      <c r="D4217" t="s">
        <v>85</v>
      </c>
      <c r="E4217" s="2" t="s">
        <v>4375</v>
      </c>
      <c r="F4217" s="2" t="s">
        <v>34</v>
      </c>
      <c r="G4217" s="2" t="s">
        <v>26</v>
      </c>
      <c r="H4217" s="3">
        <v>43027</v>
      </c>
      <c r="I4217" s="2">
        <v>2017</v>
      </c>
      <c r="J4217" s="2">
        <v>2020</v>
      </c>
      <c r="K4217" s="3">
        <v>43677</v>
      </c>
      <c r="L4217" s="2">
        <v>0</v>
      </c>
      <c r="M4217" s="2" t="s">
        <v>28</v>
      </c>
      <c r="N4217" s="2">
        <v>24</v>
      </c>
      <c r="O4217" s="2">
        <v>22.93</v>
      </c>
      <c r="P4217" s="2">
        <v>24.71</v>
      </c>
      <c r="Q4217" s="2">
        <v>97</v>
      </c>
      <c r="R4217" s="2">
        <v>195.58</v>
      </c>
      <c r="S4217" s="2">
        <v>195.58</v>
      </c>
      <c r="T4217" s="2">
        <v>25.358458542857374</v>
      </c>
      <c r="U4217" s="2">
        <f>73+64</f>
        <v>137</v>
      </c>
      <c r="V4217" s="2" t="s">
        <v>28</v>
      </c>
      <c r="X4217" s="2"/>
      <c r="Y4217" s="2"/>
    </row>
    <row r="4218" spans="1:25" x14ac:dyDescent="0.25">
      <c r="A4218">
        <v>4218</v>
      </c>
      <c r="B4218" t="s">
        <v>4215</v>
      </c>
      <c r="C4218" s="1">
        <v>34495</v>
      </c>
      <c r="D4218" t="s">
        <v>85</v>
      </c>
      <c r="E4218" s="2" t="s">
        <v>20</v>
      </c>
      <c r="F4218" s="2" t="s">
        <v>34</v>
      </c>
      <c r="G4218" s="2" t="s">
        <v>26</v>
      </c>
      <c r="H4218" s="3">
        <v>43106</v>
      </c>
      <c r="I4218" s="2">
        <v>2017</v>
      </c>
      <c r="J4218" s="2">
        <v>2020</v>
      </c>
      <c r="K4218" s="3">
        <v>43677</v>
      </c>
      <c r="L4218" s="2">
        <v>0</v>
      </c>
      <c r="M4218" s="2" t="s">
        <v>28</v>
      </c>
      <c r="N4218" s="2">
        <v>25</v>
      </c>
      <c r="O4218" s="2">
        <v>23.58</v>
      </c>
      <c r="P4218" s="2">
        <v>25.14</v>
      </c>
      <c r="Q4218" s="2">
        <v>89</v>
      </c>
      <c r="R4218" s="2">
        <v>195.58</v>
      </c>
      <c r="S4218" s="2">
        <v>195.58</v>
      </c>
      <c r="T4218" s="2">
        <v>23.267039281590787</v>
      </c>
      <c r="U4218" s="2">
        <f>30+62</f>
        <v>92</v>
      </c>
      <c r="V4218" s="2" t="s">
        <v>27</v>
      </c>
      <c r="X4218" s="2"/>
      <c r="Y4218" s="2"/>
    </row>
    <row r="4219" spans="1:25" x14ac:dyDescent="0.25">
      <c r="A4219">
        <v>4219</v>
      </c>
      <c r="B4219" t="s">
        <v>4216</v>
      </c>
      <c r="C4219" s="1">
        <v>32910</v>
      </c>
      <c r="D4219" t="s">
        <v>23</v>
      </c>
      <c r="E4219" s="2" t="s">
        <v>20</v>
      </c>
      <c r="F4219" s="2" t="s">
        <v>34</v>
      </c>
      <c r="G4219" s="2" t="s">
        <v>26</v>
      </c>
      <c r="H4219" s="3">
        <v>43049</v>
      </c>
      <c r="I4219" s="2">
        <v>2017</v>
      </c>
      <c r="J4219" s="2">
        <v>2019</v>
      </c>
      <c r="K4219" s="3">
        <v>43677</v>
      </c>
      <c r="L4219" s="2">
        <v>0</v>
      </c>
      <c r="M4219" s="2" t="s">
        <v>28</v>
      </c>
      <c r="N4219" s="2">
        <v>29</v>
      </c>
      <c r="O4219" s="2">
        <v>27.76</v>
      </c>
      <c r="P4219" s="2">
        <v>29.48</v>
      </c>
      <c r="Q4219" s="2">
        <v>102</v>
      </c>
      <c r="R4219" s="2">
        <v>195.58</v>
      </c>
      <c r="S4219" s="2">
        <v>195.58</v>
      </c>
      <c r="T4219" s="2">
        <v>26.665595581148992</v>
      </c>
      <c r="U4219" s="2">
        <v>53</v>
      </c>
      <c r="V4219" s="2" t="s">
        <v>28</v>
      </c>
      <c r="X4219" s="2"/>
      <c r="Y4219" s="2"/>
    </row>
    <row r="4220" spans="1:25" x14ac:dyDescent="0.25">
      <c r="A4220">
        <v>4220</v>
      </c>
      <c r="B4220" t="s">
        <v>4217</v>
      </c>
      <c r="C4220" s="1">
        <v>35342</v>
      </c>
      <c r="D4220" t="s">
        <v>23</v>
      </c>
      <c r="E4220" s="2" t="s">
        <v>20</v>
      </c>
      <c r="F4220" s="2" t="s">
        <v>34</v>
      </c>
      <c r="G4220" s="2" t="s">
        <v>26</v>
      </c>
      <c r="H4220" s="3">
        <v>43027</v>
      </c>
      <c r="I4220" s="2">
        <v>2017</v>
      </c>
      <c r="J4220" s="2">
        <v>2019</v>
      </c>
      <c r="K4220" s="3">
        <v>43677</v>
      </c>
      <c r="L4220" s="2">
        <v>0</v>
      </c>
      <c r="M4220" s="2" t="s">
        <v>28</v>
      </c>
      <c r="N4220" s="2">
        <v>22</v>
      </c>
      <c r="O4220" s="2">
        <v>21.04</v>
      </c>
      <c r="P4220" s="2">
        <v>22.82</v>
      </c>
      <c r="Q4220" s="2">
        <v>87</v>
      </c>
      <c r="R4220" s="2">
        <v>193.04</v>
      </c>
      <c r="S4220" s="2">
        <v>193.04</v>
      </c>
      <c r="T4220" s="2">
        <v>23.34665334150613</v>
      </c>
      <c r="U4220" s="2">
        <v>76</v>
      </c>
      <c r="V4220" s="2" t="s">
        <v>28</v>
      </c>
      <c r="X4220" s="2"/>
      <c r="Y4220" s="2"/>
    </row>
    <row r="4221" spans="1:25" x14ac:dyDescent="0.25">
      <c r="A4221">
        <v>4221</v>
      </c>
      <c r="B4221" t="s">
        <v>4218</v>
      </c>
      <c r="C4221" s="1">
        <v>36004</v>
      </c>
      <c r="D4221" t="s">
        <v>85</v>
      </c>
      <c r="E4221" s="2" t="s">
        <v>20</v>
      </c>
      <c r="F4221" s="2" t="s">
        <v>25</v>
      </c>
      <c r="G4221" s="2" t="s">
        <v>26</v>
      </c>
      <c r="H4221" s="3">
        <v>43027</v>
      </c>
      <c r="I4221" s="2">
        <v>2017</v>
      </c>
      <c r="J4221" s="2">
        <v>2020</v>
      </c>
      <c r="K4221" s="3">
        <v>43677</v>
      </c>
      <c r="L4221" s="2">
        <v>0</v>
      </c>
      <c r="M4221" s="2" t="s">
        <v>28</v>
      </c>
      <c r="N4221" s="2">
        <v>21</v>
      </c>
      <c r="O4221" s="2">
        <v>19.23</v>
      </c>
      <c r="P4221" s="2">
        <v>21.01</v>
      </c>
      <c r="Q4221" s="2">
        <v>90</v>
      </c>
      <c r="R4221" s="2">
        <v>193.04</v>
      </c>
      <c r="S4221" s="2">
        <v>193.04</v>
      </c>
      <c r="T4221" s="2">
        <v>24.151710353282205</v>
      </c>
      <c r="U4221" s="2">
        <f>78+43</f>
        <v>121</v>
      </c>
      <c r="V4221" s="2" t="s">
        <v>28</v>
      </c>
      <c r="X4221" s="2"/>
      <c r="Y4221" s="2"/>
    </row>
    <row r="4222" spans="1:25" x14ac:dyDescent="0.25">
      <c r="A4222">
        <v>4222</v>
      </c>
      <c r="B4222" t="s">
        <v>4219</v>
      </c>
      <c r="C4222" s="1">
        <v>34155</v>
      </c>
      <c r="D4222" t="s">
        <v>85</v>
      </c>
      <c r="E4222" s="2" t="s">
        <v>4373</v>
      </c>
      <c r="F4222" s="2" t="s">
        <v>34</v>
      </c>
      <c r="G4222" s="2" t="s">
        <v>26</v>
      </c>
      <c r="H4222" s="3">
        <v>43029</v>
      </c>
      <c r="I4222" s="2">
        <v>2017</v>
      </c>
      <c r="J4222" s="2">
        <v>2020</v>
      </c>
      <c r="K4222" s="3">
        <v>43677</v>
      </c>
      <c r="L4222" s="2">
        <v>0</v>
      </c>
      <c r="M4222" s="2" t="s">
        <v>28</v>
      </c>
      <c r="N4222" s="2">
        <v>26</v>
      </c>
      <c r="O4222" s="2">
        <v>24.3</v>
      </c>
      <c r="P4222" s="2">
        <v>26.07</v>
      </c>
      <c r="Q4222" s="2">
        <v>102</v>
      </c>
      <c r="R4222" s="2">
        <v>193.04</v>
      </c>
      <c r="S4222" s="2">
        <v>193.04</v>
      </c>
      <c r="T4222" s="2">
        <v>27.371938400386497</v>
      </c>
      <c r="U4222" s="2">
        <f>69+82</f>
        <v>151</v>
      </c>
      <c r="V4222" s="2" t="s">
        <v>28</v>
      </c>
      <c r="X4222" s="2"/>
      <c r="Y4222" s="2"/>
    </row>
    <row r="4223" spans="1:25" x14ac:dyDescent="0.25">
      <c r="A4223">
        <v>4223</v>
      </c>
      <c r="B4223" t="s">
        <v>4220</v>
      </c>
      <c r="C4223" s="1">
        <v>35064</v>
      </c>
      <c r="D4223" t="s">
        <v>85</v>
      </c>
      <c r="E4223" s="2" t="s">
        <v>20</v>
      </c>
      <c r="F4223" s="2" t="s">
        <v>34</v>
      </c>
      <c r="G4223" s="2" t="s">
        <v>26</v>
      </c>
      <c r="H4223" s="3">
        <v>43110</v>
      </c>
      <c r="I4223" s="2">
        <v>2017</v>
      </c>
      <c r="J4223" s="2">
        <v>2020</v>
      </c>
      <c r="K4223" s="3">
        <v>43677</v>
      </c>
      <c r="L4223" s="2">
        <v>0</v>
      </c>
      <c r="M4223" s="2" t="s">
        <v>28</v>
      </c>
      <c r="N4223" s="2">
        <v>23</v>
      </c>
      <c r="O4223" s="2">
        <v>22.03</v>
      </c>
      <c r="P4223" s="2">
        <v>23.58</v>
      </c>
      <c r="Q4223" s="2">
        <v>88</v>
      </c>
      <c r="R4223" s="2">
        <v>193.04</v>
      </c>
      <c r="S4223" s="2">
        <v>193.04</v>
      </c>
      <c r="T4223" s="2">
        <v>23.61500567876482</v>
      </c>
      <c r="U4223" s="2">
        <f>1+23</f>
        <v>24</v>
      </c>
      <c r="V4223" s="2" t="s">
        <v>28</v>
      </c>
      <c r="X4223" s="2"/>
      <c r="Y4223" s="2"/>
    </row>
    <row r="4224" spans="1:25" x14ac:dyDescent="0.25">
      <c r="A4224">
        <v>4224</v>
      </c>
      <c r="B4224" t="s">
        <v>4221</v>
      </c>
      <c r="C4224" s="1">
        <v>34517</v>
      </c>
      <c r="D4224" t="s">
        <v>85</v>
      </c>
      <c r="E4224" s="2" t="s">
        <v>20</v>
      </c>
      <c r="F4224" s="2" t="s">
        <v>34</v>
      </c>
      <c r="G4224" s="2" t="s">
        <v>43</v>
      </c>
      <c r="H4224" s="3">
        <v>43026</v>
      </c>
      <c r="I4224" s="2">
        <v>2017</v>
      </c>
      <c r="J4224" s="2">
        <v>2020</v>
      </c>
      <c r="K4224" s="3">
        <v>43677</v>
      </c>
      <c r="L4224" s="2">
        <v>0</v>
      </c>
      <c r="M4224" s="2" t="s">
        <v>28</v>
      </c>
      <c r="N4224" s="2">
        <v>25</v>
      </c>
      <c r="O4224" s="2">
        <v>23.3</v>
      </c>
      <c r="P4224" s="2">
        <v>25.08</v>
      </c>
      <c r="Q4224" s="2">
        <v>86</v>
      </c>
      <c r="R4224" s="2">
        <v>193.04</v>
      </c>
      <c r="S4224" s="2">
        <v>193.04</v>
      </c>
      <c r="T4224" s="2">
        <v>23.078301004247439</v>
      </c>
      <c r="U4224" s="2">
        <f>17+67</f>
        <v>84</v>
      </c>
      <c r="V4224" s="2" t="s">
        <v>28</v>
      </c>
      <c r="X4224" s="2"/>
      <c r="Y4224" s="2"/>
    </row>
    <row r="4225" spans="1:25" x14ac:dyDescent="0.25">
      <c r="A4225">
        <v>4225</v>
      </c>
      <c r="B4225" t="s">
        <v>4222</v>
      </c>
      <c r="C4225" s="1">
        <v>34419</v>
      </c>
      <c r="D4225" t="s">
        <v>85</v>
      </c>
      <c r="E4225" s="2" t="s">
        <v>20</v>
      </c>
      <c r="F4225" s="2" t="s">
        <v>34</v>
      </c>
      <c r="G4225" s="2" t="s">
        <v>30</v>
      </c>
      <c r="H4225" s="3">
        <v>43027</v>
      </c>
      <c r="I4225" s="2">
        <v>2017</v>
      </c>
      <c r="J4225" s="2">
        <v>2020</v>
      </c>
      <c r="K4225" s="3">
        <v>43677</v>
      </c>
      <c r="L4225" s="2">
        <v>0</v>
      </c>
      <c r="M4225" s="2" t="s">
        <v>28</v>
      </c>
      <c r="N4225" s="2">
        <v>25</v>
      </c>
      <c r="O4225" s="2">
        <v>23.57</v>
      </c>
      <c r="P4225" s="2">
        <v>25.35</v>
      </c>
      <c r="Q4225" s="2">
        <v>88</v>
      </c>
      <c r="R4225" s="2">
        <v>190.5</v>
      </c>
      <c r="S4225" s="2">
        <v>190.5</v>
      </c>
      <c r="T4225" s="2">
        <v>24.248937386763664</v>
      </c>
      <c r="U4225" s="2">
        <f>24+81</f>
        <v>105</v>
      </c>
      <c r="V4225" s="2" t="s">
        <v>28</v>
      </c>
      <c r="X4225" s="2"/>
      <c r="Y4225" s="2"/>
    </row>
    <row r="4226" spans="1:25" x14ac:dyDescent="0.25">
      <c r="A4226">
        <v>4226</v>
      </c>
      <c r="B4226" t="s">
        <v>4223</v>
      </c>
      <c r="C4226" s="1">
        <v>35784</v>
      </c>
      <c r="D4226" t="s">
        <v>85</v>
      </c>
      <c r="E4226" s="2" t="s">
        <v>20</v>
      </c>
      <c r="F4226" s="2" t="s">
        <v>34</v>
      </c>
      <c r="G4226" s="2" t="s">
        <v>26</v>
      </c>
      <c r="H4226" s="3">
        <v>43026</v>
      </c>
      <c r="I4226" s="2">
        <v>2017</v>
      </c>
      <c r="J4226" s="2">
        <v>2020</v>
      </c>
      <c r="K4226" s="3">
        <v>43677</v>
      </c>
      <c r="L4226" s="2">
        <v>0</v>
      </c>
      <c r="M4226" s="2" t="s">
        <v>28</v>
      </c>
      <c r="N4226" s="2">
        <v>21</v>
      </c>
      <c r="O4226" s="2">
        <v>19.829999999999998</v>
      </c>
      <c r="P4226" s="2">
        <v>21.61</v>
      </c>
      <c r="Q4226" s="2">
        <v>83</v>
      </c>
      <c r="R4226" s="2">
        <v>190.5</v>
      </c>
      <c r="S4226" s="2">
        <v>190.5</v>
      </c>
      <c r="T4226" s="2">
        <v>22.871156853424818</v>
      </c>
      <c r="U4226" s="2">
        <f>73+81</f>
        <v>154</v>
      </c>
      <c r="V4226" s="2" t="s">
        <v>27</v>
      </c>
      <c r="X4226" s="2"/>
      <c r="Y4226" s="2"/>
    </row>
    <row r="4227" spans="1:25" x14ac:dyDescent="0.25">
      <c r="A4227">
        <v>4227</v>
      </c>
      <c r="B4227" t="s">
        <v>4224</v>
      </c>
      <c r="C4227" s="1">
        <v>35944</v>
      </c>
      <c r="D4227" t="s">
        <v>85</v>
      </c>
      <c r="E4227" s="2" t="s">
        <v>20</v>
      </c>
      <c r="F4227" s="2" t="s">
        <v>34</v>
      </c>
      <c r="G4227" s="2" t="s">
        <v>26</v>
      </c>
      <c r="H4227" s="3">
        <v>43026</v>
      </c>
      <c r="I4227" s="2">
        <v>2017</v>
      </c>
      <c r="J4227" s="2">
        <v>2020</v>
      </c>
      <c r="K4227" s="3">
        <v>43677</v>
      </c>
      <c r="L4227" s="2">
        <v>0</v>
      </c>
      <c r="M4227" s="2" t="s">
        <v>28</v>
      </c>
      <c r="N4227" s="2">
        <v>21</v>
      </c>
      <c r="O4227" s="2">
        <v>19.39</v>
      </c>
      <c r="P4227" s="2">
        <v>21.17</v>
      </c>
      <c r="Q4227" s="2">
        <v>94</v>
      </c>
      <c r="R4227" s="2">
        <v>190.5</v>
      </c>
      <c r="S4227" s="2">
        <v>190.5</v>
      </c>
      <c r="T4227" s="2">
        <v>25.902274026770275</v>
      </c>
      <c r="U4227" s="2">
        <f>14+19</f>
        <v>33</v>
      </c>
      <c r="V4227" s="2" t="s">
        <v>28</v>
      </c>
      <c r="X4227" s="2"/>
      <c r="Y4227" s="2"/>
    </row>
    <row r="4228" spans="1:25" x14ac:dyDescent="0.25">
      <c r="A4228">
        <v>4228</v>
      </c>
      <c r="B4228" t="s">
        <v>4225</v>
      </c>
      <c r="C4228" s="1">
        <v>35022</v>
      </c>
      <c r="D4228" t="s">
        <v>23</v>
      </c>
      <c r="E4228" s="2" t="s">
        <v>20</v>
      </c>
      <c r="F4228" s="2" t="s">
        <v>34</v>
      </c>
      <c r="G4228" s="2" t="s">
        <v>26</v>
      </c>
      <c r="H4228" s="3">
        <v>43200</v>
      </c>
      <c r="I4228" s="2">
        <v>2017</v>
      </c>
      <c r="J4228" s="2">
        <v>2019</v>
      </c>
      <c r="K4228" s="3">
        <v>43677</v>
      </c>
      <c r="L4228" s="2">
        <v>0</v>
      </c>
      <c r="M4228" s="2" t="s">
        <v>28</v>
      </c>
      <c r="N4228" s="2">
        <v>23</v>
      </c>
      <c r="O4228" s="2">
        <v>22.39</v>
      </c>
      <c r="P4228" s="2">
        <v>23.7</v>
      </c>
      <c r="Q4228" s="2">
        <v>86</v>
      </c>
      <c r="R4228" s="2">
        <v>190.5</v>
      </c>
      <c r="S4228" s="2">
        <v>190.5</v>
      </c>
      <c r="T4228" s="2">
        <v>23.697825173428125</v>
      </c>
      <c r="U4228" s="2">
        <v>6</v>
      </c>
      <c r="V4228" s="2" t="s">
        <v>28</v>
      </c>
      <c r="X4228" s="2"/>
      <c r="Y4228" s="2"/>
    </row>
    <row r="4229" spans="1:25" x14ac:dyDescent="0.25">
      <c r="A4229">
        <v>4229</v>
      </c>
      <c r="B4229" t="s">
        <v>4226</v>
      </c>
      <c r="C4229" s="1">
        <v>33811</v>
      </c>
      <c r="D4229" t="s">
        <v>23</v>
      </c>
      <c r="E4229" s="2" t="s">
        <v>20</v>
      </c>
      <c r="F4229" s="2" t="s">
        <v>34</v>
      </c>
      <c r="G4229" s="2" t="s">
        <v>26</v>
      </c>
      <c r="H4229" s="3">
        <v>43154</v>
      </c>
      <c r="I4229" s="2">
        <v>2017</v>
      </c>
      <c r="J4229" s="2">
        <v>2019</v>
      </c>
      <c r="K4229" s="3">
        <v>43677</v>
      </c>
      <c r="L4229" s="2">
        <v>0</v>
      </c>
      <c r="M4229" s="2" t="s">
        <v>28</v>
      </c>
      <c r="N4229" s="2">
        <v>27</v>
      </c>
      <c r="O4229" s="2">
        <v>25.58</v>
      </c>
      <c r="P4229" s="2">
        <v>27.01</v>
      </c>
      <c r="Q4229" s="2">
        <v>81</v>
      </c>
      <c r="R4229" s="2">
        <v>190.5</v>
      </c>
      <c r="S4229" s="2">
        <v>190.5</v>
      </c>
      <c r="T4229" s="2">
        <v>22.320044640089282</v>
      </c>
      <c r="U4229" s="2">
        <v>11</v>
      </c>
      <c r="V4229" s="2" t="s">
        <v>27</v>
      </c>
      <c r="X4229" s="2"/>
      <c r="Y4229" s="2"/>
    </row>
    <row r="4230" spans="1:25" x14ac:dyDescent="0.25">
      <c r="A4230">
        <v>4230</v>
      </c>
      <c r="B4230" t="s">
        <v>4227</v>
      </c>
      <c r="C4230" s="1">
        <v>34184</v>
      </c>
      <c r="D4230" t="s">
        <v>85</v>
      </c>
      <c r="E4230" s="2" t="s">
        <v>20</v>
      </c>
      <c r="F4230" s="2" t="s">
        <v>25</v>
      </c>
      <c r="G4230" s="2" t="s">
        <v>26</v>
      </c>
      <c r="H4230" s="3">
        <v>43095</v>
      </c>
      <c r="I4230" s="2">
        <v>2017</v>
      </c>
      <c r="J4230" s="2">
        <v>2020</v>
      </c>
      <c r="K4230" s="3">
        <v>43677</v>
      </c>
      <c r="L4230" s="2">
        <v>0</v>
      </c>
      <c r="M4230" s="2" t="s">
        <v>28</v>
      </c>
      <c r="N4230" s="2">
        <v>25</v>
      </c>
      <c r="O4230" s="2">
        <v>24.4</v>
      </c>
      <c r="P4230" s="2">
        <v>25.99</v>
      </c>
      <c r="Q4230" s="2">
        <v>98</v>
      </c>
      <c r="R4230" s="2">
        <v>190.5</v>
      </c>
      <c r="S4230" s="2">
        <v>190.5</v>
      </c>
      <c r="T4230" s="2">
        <v>27.00449845344135</v>
      </c>
      <c r="U4230" s="2">
        <f>1+14</f>
        <v>15</v>
      </c>
      <c r="V4230" s="2" t="s">
        <v>28</v>
      </c>
      <c r="X4230" s="2"/>
      <c r="Y4230" s="2"/>
    </row>
    <row r="4231" spans="1:25" x14ac:dyDescent="0.25">
      <c r="A4231">
        <v>4231</v>
      </c>
      <c r="B4231" t="s">
        <v>4228</v>
      </c>
      <c r="C4231" s="1">
        <v>35830</v>
      </c>
      <c r="D4231" t="s">
        <v>85</v>
      </c>
      <c r="E4231" s="2" t="s">
        <v>20</v>
      </c>
      <c r="F4231" s="2" t="s">
        <v>34</v>
      </c>
      <c r="G4231" s="2" t="s">
        <v>26</v>
      </c>
      <c r="H4231" s="3">
        <v>43026</v>
      </c>
      <c r="I4231" s="2">
        <v>2017</v>
      </c>
      <c r="J4231" s="2">
        <v>2020</v>
      </c>
      <c r="K4231" s="3">
        <v>43677</v>
      </c>
      <c r="L4231" s="2">
        <v>0</v>
      </c>
      <c r="M4231" s="2" t="s">
        <v>28</v>
      </c>
      <c r="N4231" s="2">
        <v>21</v>
      </c>
      <c r="O4231" s="2">
        <v>19.7</v>
      </c>
      <c r="P4231" s="2">
        <v>21.48</v>
      </c>
      <c r="Q4231" s="2">
        <v>90</v>
      </c>
      <c r="R4231" s="2">
        <v>190.5</v>
      </c>
      <c r="S4231" s="2">
        <v>190.5</v>
      </c>
      <c r="T4231" s="2">
        <v>24.8000496000992</v>
      </c>
      <c r="U4231" s="2">
        <f>63+73</f>
        <v>136</v>
      </c>
      <c r="V4231" s="2" t="s">
        <v>28</v>
      </c>
      <c r="X4231" s="2"/>
      <c r="Y4231" s="2"/>
    </row>
    <row r="4232" spans="1:25" x14ac:dyDescent="0.25">
      <c r="A4232">
        <v>4232</v>
      </c>
      <c r="B4232" t="s">
        <v>4229</v>
      </c>
      <c r="C4232" s="1">
        <v>34877</v>
      </c>
      <c r="D4232" t="s">
        <v>85</v>
      </c>
      <c r="E4232" s="2" t="s">
        <v>20</v>
      </c>
      <c r="F4232" s="2" t="s">
        <v>34</v>
      </c>
      <c r="G4232" s="2" t="s">
        <v>26</v>
      </c>
      <c r="H4232" s="3">
        <v>43081</v>
      </c>
      <c r="I4232" s="2">
        <v>2017</v>
      </c>
      <c r="J4232" s="2">
        <v>2020</v>
      </c>
      <c r="K4232" s="3">
        <v>43677</v>
      </c>
      <c r="L4232" s="2">
        <v>0</v>
      </c>
      <c r="M4232" s="2" t="s">
        <v>28</v>
      </c>
      <c r="N4232" s="2">
        <v>24</v>
      </c>
      <c r="O4232" s="2">
        <v>22.46</v>
      </c>
      <c r="P4232" s="2">
        <v>24.09</v>
      </c>
      <c r="Q4232" s="2">
        <v>86</v>
      </c>
      <c r="R4232" s="2">
        <v>187.96</v>
      </c>
      <c r="S4232" s="2">
        <v>187.96</v>
      </c>
      <c r="T4232" s="2">
        <v>24.342634514341341</v>
      </c>
      <c r="U4232" s="2">
        <f>3+82</f>
        <v>85</v>
      </c>
      <c r="V4232" s="2" t="s">
        <v>28</v>
      </c>
      <c r="X4232" s="2"/>
      <c r="Y4232" s="2"/>
    </row>
    <row r="4233" spans="1:25" x14ac:dyDescent="0.25">
      <c r="A4233">
        <v>4233</v>
      </c>
      <c r="B4233" t="s">
        <v>4230</v>
      </c>
      <c r="C4233" s="1">
        <v>35759</v>
      </c>
      <c r="D4233" t="s">
        <v>85</v>
      </c>
      <c r="E4233" s="2" t="s">
        <v>20</v>
      </c>
      <c r="F4233" s="2" t="s">
        <v>34</v>
      </c>
      <c r="G4233" s="2" t="s">
        <v>26</v>
      </c>
      <c r="H4233" s="3">
        <v>43026</v>
      </c>
      <c r="I4233" s="2">
        <v>2017</v>
      </c>
      <c r="J4233" s="2">
        <v>2020</v>
      </c>
      <c r="K4233" s="3">
        <v>43677</v>
      </c>
      <c r="L4233" s="2">
        <v>0</v>
      </c>
      <c r="M4233" s="2" t="s">
        <v>28</v>
      </c>
      <c r="N4233" s="2">
        <v>21</v>
      </c>
      <c r="O4233" s="2">
        <v>19.899999999999999</v>
      </c>
      <c r="P4233" s="2">
        <v>21.68</v>
      </c>
      <c r="Q4233" s="2">
        <v>92</v>
      </c>
      <c r="R4233" s="2">
        <v>187.96</v>
      </c>
      <c r="S4233" s="2">
        <v>187.96</v>
      </c>
      <c r="T4233" s="2">
        <v>26.040957852551202</v>
      </c>
      <c r="U4233" s="2">
        <f>69+53</f>
        <v>122</v>
      </c>
      <c r="V4233" s="2" t="s">
        <v>28</v>
      </c>
      <c r="X4233" s="2"/>
      <c r="Y4233" s="2"/>
    </row>
    <row r="4234" spans="1:25" x14ac:dyDescent="0.25">
      <c r="A4234">
        <v>4234</v>
      </c>
      <c r="B4234" t="s">
        <v>4231</v>
      </c>
      <c r="C4234" s="1">
        <v>33984</v>
      </c>
      <c r="D4234" t="s">
        <v>85</v>
      </c>
      <c r="E4234" s="2" t="s">
        <v>20</v>
      </c>
      <c r="F4234" s="2" t="s">
        <v>34</v>
      </c>
      <c r="G4234" s="2" t="s">
        <v>26</v>
      </c>
      <c r="H4234" s="3">
        <v>43080</v>
      </c>
      <c r="I4234" s="2">
        <v>2017</v>
      </c>
      <c r="J4234" s="2">
        <v>2020</v>
      </c>
      <c r="K4234" s="3">
        <v>43677</v>
      </c>
      <c r="L4234" s="2">
        <v>0</v>
      </c>
      <c r="M4234" s="2" t="s">
        <v>28</v>
      </c>
      <c r="N4234" s="2">
        <v>26</v>
      </c>
      <c r="O4234" s="2">
        <v>24.9</v>
      </c>
      <c r="P4234" s="2">
        <v>26.54</v>
      </c>
      <c r="Q4234" s="2">
        <v>90</v>
      </c>
      <c r="R4234" s="2">
        <v>185.42</v>
      </c>
      <c r="S4234" s="2">
        <v>185.42</v>
      </c>
      <c r="T4234" s="2">
        <v>26.177571589521115</v>
      </c>
      <c r="U4234" s="2">
        <f>18+19</f>
        <v>37</v>
      </c>
      <c r="V4234" s="2" t="s">
        <v>28</v>
      </c>
      <c r="X4234" s="2"/>
      <c r="Y4234" s="2"/>
    </row>
    <row r="4235" spans="1:25" x14ac:dyDescent="0.25">
      <c r="A4235">
        <v>4235</v>
      </c>
      <c r="B4235" t="s">
        <v>4232</v>
      </c>
      <c r="C4235" s="1">
        <v>32840</v>
      </c>
      <c r="D4235" t="s">
        <v>85</v>
      </c>
      <c r="E4235" s="2" t="s">
        <v>20</v>
      </c>
      <c r="F4235" s="2" t="s">
        <v>34</v>
      </c>
      <c r="G4235" s="2" t="s">
        <v>30</v>
      </c>
      <c r="H4235" s="3">
        <v>43026</v>
      </c>
      <c r="I4235" s="2">
        <v>2017</v>
      </c>
      <c r="J4235" s="2">
        <v>2020</v>
      </c>
      <c r="K4235" s="3">
        <v>43677</v>
      </c>
      <c r="L4235" s="2">
        <v>0</v>
      </c>
      <c r="M4235" s="2" t="s">
        <v>28</v>
      </c>
      <c r="N4235" s="2">
        <v>29</v>
      </c>
      <c r="O4235" s="2">
        <v>27.89</v>
      </c>
      <c r="P4235" s="2">
        <v>29.67</v>
      </c>
      <c r="Q4235" s="2">
        <v>72</v>
      </c>
      <c r="R4235" s="2">
        <v>185.42</v>
      </c>
      <c r="S4235" s="2">
        <v>185.42</v>
      </c>
      <c r="T4235" s="2">
        <v>20.942057271616893</v>
      </c>
      <c r="U4235" s="2">
        <f>18</f>
        <v>18</v>
      </c>
      <c r="V4235" s="2" t="s">
        <v>27</v>
      </c>
      <c r="X4235" s="2"/>
      <c r="Y4235" s="2"/>
    </row>
    <row r="4236" spans="1:25" x14ac:dyDescent="0.25">
      <c r="A4236">
        <v>4236</v>
      </c>
      <c r="B4236" t="s">
        <v>4233</v>
      </c>
      <c r="C4236" s="1">
        <v>35315</v>
      </c>
      <c r="D4236" t="s">
        <v>85</v>
      </c>
      <c r="E4236" s="2" t="s">
        <v>20</v>
      </c>
      <c r="F4236" s="2" t="s">
        <v>34</v>
      </c>
      <c r="G4236" s="2" t="s">
        <v>26</v>
      </c>
      <c r="H4236" s="3">
        <v>43026</v>
      </c>
      <c r="I4236" s="2">
        <v>2017</v>
      </c>
      <c r="J4236" s="2">
        <v>2020</v>
      </c>
      <c r="K4236" s="3">
        <v>43677</v>
      </c>
      <c r="L4236" s="2">
        <v>0</v>
      </c>
      <c r="M4236" s="2" t="s">
        <v>28</v>
      </c>
      <c r="N4236" s="2">
        <v>22</v>
      </c>
      <c r="O4236" s="2">
        <v>21.11</v>
      </c>
      <c r="P4236" s="2">
        <v>22.89</v>
      </c>
      <c r="Q4236" s="2">
        <v>97</v>
      </c>
      <c r="R4236" s="2">
        <v>185.42</v>
      </c>
      <c r="S4236" s="2">
        <v>185.42</v>
      </c>
      <c r="T4236" s="2">
        <v>28.213604935372757</v>
      </c>
      <c r="U4236" s="2">
        <f>79+77</f>
        <v>156</v>
      </c>
      <c r="V4236" s="2" t="s">
        <v>28</v>
      </c>
      <c r="X4236" s="2"/>
      <c r="Y4236" s="2"/>
    </row>
    <row r="4237" spans="1:25" x14ac:dyDescent="0.25">
      <c r="A4237">
        <v>4237</v>
      </c>
      <c r="B4237" t="s">
        <v>4234</v>
      </c>
      <c r="C4237" s="1">
        <v>35272</v>
      </c>
      <c r="D4237" t="s">
        <v>23</v>
      </c>
      <c r="E4237" s="2" t="s">
        <v>20</v>
      </c>
      <c r="F4237" s="2" t="s">
        <v>34</v>
      </c>
      <c r="G4237" s="2" t="s">
        <v>26</v>
      </c>
      <c r="H4237" s="3">
        <v>43038</v>
      </c>
      <c r="I4237" s="2">
        <v>2017</v>
      </c>
      <c r="J4237" s="2">
        <v>2019</v>
      </c>
      <c r="K4237" s="3">
        <v>43677</v>
      </c>
      <c r="L4237" s="2">
        <v>0</v>
      </c>
      <c r="M4237" s="2" t="s">
        <v>28</v>
      </c>
      <c r="N4237" s="2">
        <v>23</v>
      </c>
      <c r="O4237" s="2">
        <v>21.26</v>
      </c>
      <c r="P4237" s="2">
        <v>23.01</v>
      </c>
      <c r="Q4237" s="2">
        <v>83</v>
      </c>
      <c r="R4237" s="2">
        <v>182.88</v>
      </c>
      <c r="S4237" s="2">
        <v>182.88</v>
      </c>
      <c r="T4237" s="2">
        <v>24.816793460747416</v>
      </c>
      <c r="U4237" s="2">
        <v>56</v>
      </c>
      <c r="V4237" s="2" t="s">
        <v>28</v>
      </c>
      <c r="X4237" s="2"/>
      <c r="Y4237" s="2"/>
    </row>
    <row r="4238" spans="1:25" x14ac:dyDescent="0.25">
      <c r="A4238">
        <v>4238</v>
      </c>
      <c r="B4238" t="s">
        <v>4235</v>
      </c>
      <c r="C4238" s="1">
        <v>34221</v>
      </c>
      <c r="D4238" t="s">
        <v>85</v>
      </c>
      <c r="E4238" s="2" t="s">
        <v>20</v>
      </c>
      <c r="F4238" s="2" t="s">
        <v>34</v>
      </c>
      <c r="G4238" s="2" t="s">
        <v>26</v>
      </c>
      <c r="H4238" s="3">
        <v>43133</v>
      </c>
      <c r="I4238" s="2">
        <v>2017</v>
      </c>
      <c r="J4238" s="2">
        <v>2020</v>
      </c>
      <c r="K4238" s="3">
        <v>43677</v>
      </c>
      <c r="L4238" s="2">
        <v>0</v>
      </c>
      <c r="M4238" s="2" t="s">
        <v>28</v>
      </c>
      <c r="N4238" s="2">
        <v>25</v>
      </c>
      <c r="O4238" s="2">
        <v>24.4</v>
      </c>
      <c r="P4238" s="2">
        <v>25.89</v>
      </c>
      <c r="Q4238" s="2">
        <v>81</v>
      </c>
      <c r="R4238" s="2">
        <v>182.88</v>
      </c>
      <c r="S4238" s="2">
        <v>182.88</v>
      </c>
      <c r="T4238" s="2">
        <v>24.218798437596874</v>
      </c>
      <c r="U4238" s="2">
        <v>5</v>
      </c>
      <c r="V4238" s="2" t="s">
        <v>28</v>
      </c>
      <c r="X4238" s="2"/>
      <c r="Y4238" s="2"/>
    </row>
    <row r="4239" spans="1:25" x14ac:dyDescent="0.25">
      <c r="A4239">
        <v>4239</v>
      </c>
      <c r="B4239" t="s">
        <v>4236</v>
      </c>
      <c r="C4239" s="1">
        <v>34792</v>
      </c>
      <c r="D4239" t="s">
        <v>85</v>
      </c>
      <c r="E4239" s="2" t="s">
        <v>20</v>
      </c>
      <c r="F4239" s="2" t="s">
        <v>34</v>
      </c>
      <c r="G4239" s="2" t="s">
        <v>26</v>
      </c>
      <c r="H4239" s="3">
        <v>43045</v>
      </c>
      <c r="I4239" s="2">
        <v>2017</v>
      </c>
      <c r="J4239" s="2">
        <v>2020</v>
      </c>
      <c r="K4239" s="3">
        <v>43677</v>
      </c>
      <c r="L4239" s="2">
        <v>0</v>
      </c>
      <c r="M4239" s="2" t="s">
        <v>28</v>
      </c>
      <c r="N4239" s="2">
        <v>24</v>
      </c>
      <c r="O4239" s="2">
        <v>22.6</v>
      </c>
      <c r="P4239" s="2">
        <v>24.33</v>
      </c>
      <c r="Q4239" s="2">
        <v>85</v>
      </c>
      <c r="R4239" s="2">
        <v>182.88</v>
      </c>
      <c r="S4239" s="2">
        <v>182.88</v>
      </c>
      <c r="T4239" s="2">
        <v>25.414788483897954</v>
      </c>
      <c r="U4239" s="2">
        <f>16</f>
        <v>16</v>
      </c>
      <c r="V4239" s="2" t="s">
        <v>28</v>
      </c>
      <c r="X4239" s="2"/>
      <c r="Y4239" s="2"/>
    </row>
    <row r="4240" spans="1:25" x14ac:dyDescent="0.25">
      <c r="A4240">
        <v>4240</v>
      </c>
      <c r="B4240" t="s">
        <v>4237</v>
      </c>
      <c r="C4240" s="1">
        <v>34427</v>
      </c>
      <c r="D4240" t="s">
        <v>85</v>
      </c>
      <c r="E4240" s="2" t="s">
        <v>20</v>
      </c>
      <c r="F4240" s="2" t="s">
        <v>34</v>
      </c>
      <c r="G4240" s="2" t="s">
        <v>26</v>
      </c>
      <c r="H4240" s="3">
        <v>43029</v>
      </c>
      <c r="I4240" s="2">
        <v>2017</v>
      </c>
      <c r="J4240" s="2">
        <v>2020</v>
      </c>
      <c r="K4240" s="3">
        <v>43677</v>
      </c>
      <c r="L4240" s="2">
        <v>0</v>
      </c>
      <c r="M4240" s="2" t="s">
        <v>28</v>
      </c>
      <c r="N4240" s="2">
        <v>25</v>
      </c>
      <c r="O4240" s="2">
        <v>23.55</v>
      </c>
      <c r="P4240" s="2">
        <v>25.33</v>
      </c>
      <c r="Q4240" s="2">
        <v>86</v>
      </c>
      <c r="R4240" s="2">
        <v>180.34</v>
      </c>
      <c r="S4240" s="2">
        <v>180.34</v>
      </c>
      <c r="T4240" s="2">
        <v>26.443218924922274</v>
      </c>
      <c r="U4240" s="2">
        <f>52+38</f>
        <v>90</v>
      </c>
      <c r="V4240" s="2" t="s">
        <v>28</v>
      </c>
      <c r="X4240" s="2"/>
      <c r="Y4240" s="2"/>
    </row>
    <row r="4241" spans="1:25" x14ac:dyDescent="0.25">
      <c r="A4241">
        <v>4241</v>
      </c>
      <c r="B4241" t="s">
        <v>4238</v>
      </c>
      <c r="C4241" s="1">
        <v>34964</v>
      </c>
      <c r="D4241" t="s">
        <v>23</v>
      </c>
      <c r="E4241" s="2" t="s">
        <v>4371</v>
      </c>
      <c r="F4241" s="2" t="s">
        <v>34</v>
      </c>
      <c r="G4241" s="2" t="s">
        <v>26</v>
      </c>
      <c r="H4241" s="3">
        <v>43027</v>
      </c>
      <c r="I4241" s="2">
        <v>2017</v>
      </c>
      <c r="J4241" s="2">
        <v>2018</v>
      </c>
      <c r="K4241" s="3">
        <v>43677</v>
      </c>
      <c r="L4241" s="2">
        <v>0</v>
      </c>
      <c r="M4241" s="2" t="s">
        <v>28</v>
      </c>
      <c r="N4241" s="2">
        <v>23</v>
      </c>
      <c r="O4241" s="2">
        <v>22.08</v>
      </c>
      <c r="P4241" s="2">
        <v>23.85</v>
      </c>
      <c r="Q4241" s="2">
        <v>115</v>
      </c>
      <c r="R4241" s="2">
        <v>213.36</v>
      </c>
      <c r="S4241" s="2">
        <v>213.36</v>
      </c>
      <c r="T4241" s="2">
        <v>25.262238733094236</v>
      </c>
      <c r="U4241" s="2">
        <v>31</v>
      </c>
      <c r="V4241" s="2" t="s">
        <v>28</v>
      </c>
      <c r="X4241" s="2"/>
      <c r="Y4241" s="2"/>
    </row>
    <row r="4242" spans="1:25" x14ac:dyDescent="0.25">
      <c r="A4242">
        <v>4242</v>
      </c>
      <c r="B4242" t="s">
        <v>4239</v>
      </c>
      <c r="C4242" s="1">
        <v>33885</v>
      </c>
      <c r="D4242" t="s">
        <v>23</v>
      </c>
      <c r="E4242" s="2" t="s">
        <v>4371</v>
      </c>
      <c r="F4242" s="2" t="s">
        <v>25</v>
      </c>
      <c r="G4242" s="2" t="s">
        <v>26</v>
      </c>
      <c r="H4242" s="3">
        <v>43033</v>
      </c>
      <c r="I4242" s="2">
        <v>2017</v>
      </c>
      <c r="J4242" s="2">
        <v>2018</v>
      </c>
      <c r="K4242" s="3">
        <v>43677</v>
      </c>
      <c r="L4242" s="2">
        <v>0</v>
      </c>
      <c r="M4242" s="2" t="s">
        <v>28</v>
      </c>
      <c r="N4242" s="2">
        <v>26</v>
      </c>
      <c r="O4242" s="2">
        <v>25.05</v>
      </c>
      <c r="P4242" s="2">
        <v>26.81</v>
      </c>
      <c r="Q4242" s="2">
        <v>104</v>
      </c>
      <c r="R4242" s="2">
        <v>208.28</v>
      </c>
      <c r="S4242" s="2">
        <v>208.28</v>
      </c>
      <c r="T4242" s="2">
        <v>23.973873051850799</v>
      </c>
      <c r="U4242" s="2">
        <v>4</v>
      </c>
      <c r="V4242" s="2" t="s">
        <v>28</v>
      </c>
      <c r="X4242" s="2"/>
      <c r="Y4242" s="2"/>
    </row>
    <row r="4243" spans="1:25" x14ac:dyDescent="0.25">
      <c r="A4243">
        <v>4243</v>
      </c>
      <c r="B4243" t="s">
        <v>4240</v>
      </c>
      <c r="C4243" s="1">
        <v>34186</v>
      </c>
      <c r="D4243" t="s">
        <v>23</v>
      </c>
      <c r="E4243" s="2" t="s">
        <v>4371</v>
      </c>
      <c r="F4243" s="2" t="s">
        <v>34</v>
      </c>
      <c r="G4243" s="2" t="s">
        <v>30</v>
      </c>
      <c r="H4243" s="3">
        <v>43050</v>
      </c>
      <c r="I4243" s="2">
        <v>2017</v>
      </c>
      <c r="J4243" s="2">
        <v>2018</v>
      </c>
      <c r="K4243" s="3">
        <v>43677</v>
      </c>
      <c r="L4243" s="2">
        <v>0</v>
      </c>
      <c r="M4243" s="2" t="s">
        <v>28</v>
      </c>
      <c r="N4243" s="2">
        <v>25</v>
      </c>
      <c r="O4243" s="2">
        <v>24.27</v>
      </c>
      <c r="P4243" s="2">
        <v>25.98</v>
      </c>
      <c r="Q4243" s="2">
        <v>111</v>
      </c>
      <c r="R4243" s="2">
        <v>205.74</v>
      </c>
      <c r="S4243" s="2">
        <v>205.74</v>
      </c>
      <c r="T4243" s="2">
        <v>26.223189163342195</v>
      </c>
      <c r="U4243" s="2">
        <v>4</v>
      </c>
      <c r="V4243" s="2" t="s">
        <v>28</v>
      </c>
      <c r="X4243" s="2"/>
      <c r="Y4243" s="2"/>
    </row>
    <row r="4244" spans="1:25" x14ac:dyDescent="0.25">
      <c r="A4244">
        <v>4244</v>
      </c>
      <c r="B4244" t="s">
        <v>4241</v>
      </c>
      <c r="C4244" s="1">
        <v>32838</v>
      </c>
      <c r="D4244" t="s">
        <v>23</v>
      </c>
      <c r="E4244" s="2" t="s">
        <v>4373</v>
      </c>
      <c r="F4244" s="2" t="s">
        <v>25</v>
      </c>
      <c r="G4244" s="2" t="s">
        <v>26</v>
      </c>
      <c r="H4244" s="3">
        <v>43196</v>
      </c>
      <c r="I4244" s="2">
        <v>2017</v>
      </c>
      <c r="J4244" s="2">
        <v>2018</v>
      </c>
      <c r="K4244" s="3">
        <v>43677</v>
      </c>
      <c r="L4244" s="2">
        <v>0</v>
      </c>
      <c r="M4244" s="2" t="s">
        <v>28</v>
      </c>
      <c r="N4244" s="2">
        <v>29</v>
      </c>
      <c r="O4244" s="2">
        <v>28.36</v>
      </c>
      <c r="P4244" s="2">
        <v>29.68</v>
      </c>
      <c r="Q4244" s="2">
        <v>99</v>
      </c>
      <c r="R4244" s="2">
        <v>205.74</v>
      </c>
      <c r="S4244" s="2">
        <v>205.74</v>
      </c>
      <c r="T4244" s="2">
        <v>23.388249794332229</v>
      </c>
      <c r="U4244" s="2">
        <v>4</v>
      </c>
      <c r="V4244" s="2" t="s">
        <v>28</v>
      </c>
      <c r="X4244" s="2"/>
      <c r="Y4244" s="2"/>
    </row>
    <row r="4245" spans="1:25" x14ac:dyDescent="0.25">
      <c r="A4245">
        <v>4245</v>
      </c>
      <c r="B4245" t="s">
        <v>4242</v>
      </c>
      <c r="C4245" s="1">
        <v>34200</v>
      </c>
      <c r="D4245" t="s">
        <v>23</v>
      </c>
      <c r="E4245" s="2" t="s">
        <v>4373</v>
      </c>
      <c r="F4245" s="2" t="s">
        <v>34</v>
      </c>
      <c r="G4245" s="2" t="s">
        <v>26</v>
      </c>
      <c r="H4245" s="3">
        <v>43127</v>
      </c>
      <c r="I4245" s="2">
        <v>2017</v>
      </c>
      <c r="J4245" s="2">
        <v>2018</v>
      </c>
      <c r="K4245" s="3">
        <v>43677</v>
      </c>
      <c r="L4245" s="2">
        <v>0</v>
      </c>
      <c r="M4245" s="2" t="s">
        <v>28</v>
      </c>
      <c r="N4245" s="2">
        <v>25</v>
      </c>
      <c r="O4245" s="2">
        <v>24.44</v>
      </c>
      <c r="P4245" s="2">
        <v>25.95</v>
      </c>
      <c r="Q4245" s="2">
        <v>91</v>
      </c>
      <c r="R4245" s="2">
        <v>205.74</v>
      </c>
      <c r="S4245" s="2">
        <v>205.74</v>
      </c>
      <c r="T4245" s="2">
        <v>21.498290214992249</v>
      </c>
      <c r="U4245" s="2">
        <v>10</v>
      </c>
      <c r="V4245" s="2" t="s">
        <v>28</v>
      </c>
      <c r="X4245" s="2"/>
      <c r="Y4245" s="2"/>
    </row>
    <row r="4246" spans="1:25" x14ac:dyDescent="0.25">
      <c r="A4246">
        <v>4246</v>
      </c>
      <c r="B4246" t="s">
        <v>4243</v>
      </c>
      <c r="C4246" s="1">
        <v>34684</v>
      </c>
      <c r="D4246" t="s">
        <v>23</v>
      </c>
      <c r="E4246" s="2" t="s">
        <v>4373</v>
      </c>
      <c r="F4246" s="2" t="s">
        <v>34</v>
      </c>
      <c r="G4246" s="2" t="s">
        <v>26</v>
      </c>
      <c r="H4246" s="3">
        <v>43121</v>
      </c>
      <c r="I4246" s="2">
        <v>2017</v>
      </c>
      <c r="J4246" s="2">
        <v>2018</v>
      </c>
      <c r="K4246" s="3">
        <v>43677</v>
      </c>
      <c r="L4246" s="2">
        <v>0</v>
      </c>
      <c r="M4246" s="2" t="s">
        <v>28</v>
      </c>
      <c r="N4246" s="2">
        <v>24</v>
      </c>
      <c r="O4246" s="2">
        <v>23.1</v>
      </c>
      <c r="P4246" s="2">
        <v>24.62</v>
      </c>
      <c r="Q4246" s="2">
        <v>115</v>
      </c>
      <c r="R4246" s="2">
        <v>203.2</v>
      </c>
      <c r="S4246" s="2">
        <v>203.2</v>
      </c>
      <c r="T4246" s="2">
        <v>27.851618203236406</v>
      </c>
      <c r="U4246" s="2">
        <v>9</v>
      </c>
      <c r="V4246" s="2" t="s">
        <v>28</v>
      </c>
      <c r="X4246" s="2"/>
      <c r="Y4246" s="2"/>
    </row>
    <row r="4247" spans="1:25" x14ac:dyDescent="0.25">
      <c r="A4247">
        <v>4247</v>
      </c>
      <c r="B4247" t="s">
        <v>4244</v>
      </c>
      <c r="C4247" s="1">
        <v>34551</v>
      </c>
      <c r="D4247" t="s">
        <v>23</v>
      </c>
      <c r="E4247" s="2" t="s">
        <v>4373</v>
      </c>
      <c r="F4247" s="2" t="s">
        <v>4369</v>
      </c>
      <c r="G4247" s="2" t="s">
        <v>26</v>
      </c>
      <c r="H4247" s="3">
        <v>43070</v>
      </c>
      <c r="I4247" s="2">
        <v>2017</v>
      </c>
      <c r="J4247" s="2">
        <v>2018</v>
      </c>
      <c r="K4247" s="3">
        <v>43677</v>
      </c>
      <c r="L4247" s="2">
        <v>0</v>
      </c>
      <c r="M4247" s="2" t="s">
        <v>28</v>
      </c>
      <c r="N4247" s="2">
        <v>24</v>
      </c>
      <c r="O4247" s="2">
        <v>23.32</v>
      </c>
      <c r="P4247" s="2">
        <v>24.99</v>
      </c>
      <c r="Q4247" s="2">
        <v>94</v>
      </c>
      <c r="R4247" s="2">
        <v>203.2</v>
      </c>
      <c r="S4247" s="2">
        <v>203.2</v>
      </c>
      <c r="T4247" s="2">
        <v>22.765670531341062</v>
      </c>
      <c r="U4247" s="2">
        <v>4</v>
      </c>
      <c r="V4247" s="2" t="s">
        <v>28</v>
      </c>
      <c r="X4247" s="2"/>
      <c r="Y4247" s="2"/>
    </row>
    <row r="4248" spans="1:25" x14ac:dyDescent="0.25">
      <c r="A4248">
        <v>4248</v>
      </c>
      <c r="B4248" t="s">
        <v>4245</v>
      </c>
      <c r="C4248" s="1">
        <v>34832</v>
      </c>
      <c r="D4248" t="s">
        <v>23</v>
      </c>
      <c r="E4248" s="2" t="s">
        <v>4373</v>
      </c>
      <c r="F4248" s="2" t="s">
        <v>34</v>
      </c>
      <c r="G4248" s="2" t="s">
        <v>26</v>
      </c>
      <c r="H4248" s="3">
        <v>43124</v>
      </c>
      <c r="I4248" s="2">
        <v>2017</v>
      </c>
      <c r="J4248" s="2">
        <v>2018</v>
      </c>
      <c r="K4248" s="3">
        <v>43677</v>
      </c>
      <c r="L4248" s="2">
        <v>0</v>
      </c>
      <c r="M4248" s="2" t="s">
        <v>28</v>
      </c>
      <c r="N4248" s="2">
        <v>24</v>
      </c>
      <c r="O4248" s="2">
        <v>22.7</v>
      </c>
      <c r="P4248" s="2">
        <v>24.22</v>
      </c>
      <c r="Q4248" s="2">
        <v>99</v>
      </c>
      <c r="R4248" s="2">
        <v>203.2</v>
      </c>
      <c r="S4248" s="2">
        <v>203.2</v>
      </c>
      <c r="T4248" s="2">
        <v>23.976610453220903</v>
      </c>
      <c r="U4248" s="2">
        <v>2</v>
      </c>
      <c r="V4248" s="2" t="s">
        <v>28</v>
      </c>
      <c r="X4248" s="2"/>
      <c r="Y4248" s="2"/>
    </row>
    <row r="4249" spans="1:25" x14ac:dyDescent="0.25">
      <c r="A4249">
        <v>4249</v>
      </c>
      <c r="B4249" t="s">
        <v>4246</v>
      </c>
      <c r="C4249" s="1">
        <v>34365</v>
      </c>
      <c r="D4249" t="s">
        <v>23</v>
      </c>
      <c r="E4249" s="2" t="s">
        <v>4373</v>
      </c>
      <c r="F4249" s="2" t="s">
        <v>34</v>
      </c>
      <c r="G4249" s="2" t="s">
        <v>26</v>
      </c>
      <c r="H4249" s="3">
        <v>43170</v>
      </c>
      <c r="I4249" s="2">
        <v>2017</v>
      </c>
      <c r="J4249" s="2">
        <v>2018</v>
      </c>
      <c r="K4249" s="3">
        <v>43677</v>
      </c>
      <c r="L4249" s="2">
        <v>0</v>
      </c>
      <c r="M4249" s="2" t="s">
        <v>28</v>
      </c>
      <c r="N4249" s="2">
        <v>25</v>
      </c>
      <c r="O4249" s="2">
        <v>24.11</v>
      </c>
      <c r="P4249" s="2">
        <v>25.49</v>
      </c>
      <c r="Q4249" s="2">
        <v>117</v>
      </c>
      <c r="R4249" s="2">
        <v>203.2</v>
      </c>
      <c r="S4249" s="2">
        <v>203.2</v>
      </c>
      <c r="T4249" s="2">
        <v>28.335994171988343</v>
      </c>
      <c r="U4249" s="2">
        <v>3</v>
      </c>
      <c r="V4249" s="2" t="s">
        <v>28</v>
      </c>
      <c r="X4249" s="2"/>
      <c r="Y4249" s="2"/>
    </row>
    <row r="4250" spans="1:25" x14ac:dyDescent="0.25">
      <c r="A4250">
        <v>4250</v>
      </c>
      <c r="B4250" t="s">
        <v>4247</v>
      </c>
      <c r="C4250" s="1">
        <v>33981</v>
      </c>
      <c r="D4250" t="s">
        <v>23</v>
      </c>
      <c r="E4250" s="2" t="s">
        <v>20</v>
      </c>
      <c r="F4250" s="2" t="s">
        <v>34</v>
      </c>
      <c r="G4250" s="2" t="s">
        <v>26</v>
      </c>
      <c r="H4250" s="3">
        <v>43082</v>
      </c>
      <c r="I4250" s="2">
        <v>2017</v>
      </c>
      <c r="J4250" s="2">
        <v>2018</v>
      </c>
      <c r="K4250" s="3">
        <v>43677</v>
      </c>
      <c r="L4250" s="2">
        <v>0</v>
      </c>
      <c r="M4250" s="2" t="s">
        <v>28</v>
      </c>
      <c r="N4250" s="2">
        <v>26</v>
      </c>
      <c r="O4250" s="2">
        <v>24.92</v>
      </c>
      <c r="P4250" s="2">
        <v>26.55</v>
      </c>
      <c r="Q4250" s="2">
        <v>96</v>
      </c>
      <c r="R4250" s="2">
        <v>200.66</v>
      </c>
      <c r="S4250" s="2">
        <v>200.66</v>
      </c>
      <c r="T4250" s="2">
        <v>23.84238064422291</v>
      </c>
      <c r="U4250" s="2">
        <v>15</v>
      </c>
      <c r="V4250" s="2" t="s">
        <v>28</v>
      </c>
      <c r="X4250" s="2"/>
      <c r="Y4250" s="2"/>
    </row>
    <row r="4251" spans="1:25" x14ac:dyDescent="0.25">
      <c r="A4251">
        <v>4251</v>
      </c>
      <c r="B4251" t="s">
        <v>4248</v>
      </c>
      <c r="C4251" s="1">
        <v>34323</v>
      </c>
      <c r="D4251" t="s">
        <v>23</v>
      </c>
      <c r="E4251" s="2" t="s">
        <v>4373</v>
      </c>
      <c r="F4251" s="2" t="s">
        <v>34</v>
      </c>
      <c r="G4251" s="2" t="s">
        <v>26</v>
      </c>
      <c r="H4251" s="3">
        <v>43136</v>
      </c>
      <c r="I4251" s="2">
        <v>2017</v>
      </c>
      <c r="J4251" s="2">
        <v>2018</v>
      </c>
      <c r="K4251" s="3">
        <v>43677</v>
      </c>
      <c r="L4251" s="2">
        <v>0</v>
      </c>
      <c r="M4251" s="2" t="s">
        <v>28</v>
      </c>
      <c r="N4251" s="2">
        <v>25</v>
      </c>
      <c r="O4251" s="2">
        <v>24.13</v>
      </c>
      <c r="P4251" s="2">
        <v>25.61</v>
      </c>
      <c r="Q4251" s="2">
        <v>99</v>
      </c>
      <c r="R4251" s="2">
        <v>200.66</v>
      </c>
      <c r="S4251" s="2">
        <v>200.66</v>
      </c>
      <c r="T4251" s="2">
        <v>24.587455039354875</v>
      </c>
      <c r="U4251" s="2">
        <v>4</v>
      </c>
      <c r="V4251" s="2" t="s">
        <v>27</v>
      </c>
      <c r="X4251" s="2"/>
      <c r="Y4251" s="2"/>
    </row>
    <row r="4252" spans="1:25" x14ac:dyDescent="0.25">
      <c r="A4252">
        <v>4252</v>
      </c>
      <c r="B4252" t="s">
        <v>4249</v>
      </c>
      <c r="C4252" s="1">
        <v>34136</v>
      </c>
      <c r="D4252" t="s">
        <v>23</v>
      </c>
      <c r="E4252" s="2" t="s">
        <v>4373</v>
      </c>
      <c r="F4252" s="2" t="s">
        <v>34</v>
      </c>
      <c r="G4252" s="2" t="s">
        <v>26</v>
      </c>
      <c r="H4252" s="3">
        <v>43145</v>
      </c>
      <c r="I4252" s="2">
        <v>2017</v>
      </c>
      <c r="J4252" s="2">
        <v>2018</v>
      </c>
      <c r="K4252" s="3">
        <v>43677</v>
      </c>
      <c r="L4252" s="2">
        <v>0</v>
      </c>
      <c r="M4252" s="2" t="s">
        <v>28</v>
      </c>
      <c r="N4252" s="2">
        <v>26</v>
      </c>
      <c r="O4252" s="2">
        <v>24.67</v>
      </c>
      <c r="P4252" s="2">
        <v>26.12</v>
      </c>
      <c r="Q4252" s="2">
        <v>95</v>
      </c>
      <c r="R4252" s="2">
        <v>200.66</v>
      </c>
      <c r="S4252" s="2">
        <v>200.66</v>
      </c>
      <c r="T4252" s="2">
        <v>23.594022512512254</v>
      </c>
      <c r="U4252" s="2">
        <v>15</v>
      </c>
      <c r="V4252" s="2" t="s">
        <v>28</v>
      </c>
      <c r="X4252" s="2"/>
      <c r="Y4252" s="2"/>
    </row>
    <row r="4253" spans="1:25" x14ac:dyDescent="0.25">
      <c r="A4253">
        <v>4253</v>
      </c>
      <c r="B4253" t="s">
        <v>4250</v>
      </c>
      <c r="C4253" s="1">
        <v>34581</v>
      </c>
      <c r="D4253" t="s">
        <v>23</v>
      </c>
      <c r="E4253" s="2" t="s">
        <v>4373</v>
      </c>
      <c r="F4253" s="2" t="s">
        <v>34</v>
      </c>
      <c r="G4253" s="2" t="s">
        <v>26</v>
      </c>
      <c r="H4253" s="3">
        <v>43037</v>
      </c>
      <c r="I4253" s="2">
        <v>2017</v>
      </c>
      <c r="J4253" s="2">
        <v>2018</v>
      </c>
      <c r="K4253" s="3">
        <v>43677</v>
      </c>
      <c r="L4253" s="2">
        <v>0</v>
      </c>
      <c r="M4253" s="2" t="s">
        <v>28</v>
      </c>
      <c r="N4253" s="2">
        <v>24</v>
      </c>
      <c r="O4253" s="2">
        <v>23.15</v>
      </c>
      <c r="P4253" s="2">
        <v>24.9</v>
      </c>
      <c r="Q4253" s="2">
        <v>97</v>
      </c>
      <c r="R4253" s="2">
        <v>200.66</v>
      </c>
      <c r="S4253" s="2">
        <v>200.66</v>
      </c>
      <c r="T4253" s="2">
        <v>24.090738775933566</v>
      </c>
      <c r="U4253" s="2">
        <v>5</v>
      </c>
      <c r="V4253" s="2" t="s">
        <v>28</v>
      </c>
      <c r="X4253" s="2"/>
      <c r="Y4253" s="2"/>
    </row>
    <row r="4254" spans="1:25" x14ac:dyDescent="0.25">
      <c r="A4254">
        <v>4254</v>
      </c>
      <c r="B4254" t="s">
        <v>4251</v>
      </c>
      <c r="C4254" s="1">
        <v>33198</v>
      </c>
      <c r="D4254" t="s">
        <v>23</v>
      </c>
      <c r="E4254" s="2" t="s">
        <v>4373</v>
      </c>
      <c r="F4254" s="2" t="s">
        <v>34</v>
      </c>
      <c r="G4254" s="2" t="s">
        <v>26</v>
      </c>
      <c r="H4254" s="3">
        <v>43059</v>
      </c>
      <c r="I4254" s="2">
        <v>2017</v>
      </c>
      <c r="J4254" s="2">
        <v>2018</v>
      </c>
      <c r="K4254" s="3">
        <v>43677</v>
      </c>
      <c r="L4254" s="2">
        <v>0</v>
      </c>
      <c r="M4254" s="2" t="s">
        <v>28</v>
      </c>
      <c r="N4254" s="2">
        <v>28</v>
      </c>
      <c r="O4254" s="2">
        <v>27</v>
      </c>
      <c r="P4254" s="2">
        <v>28.69</v>
      </c>
      <c r="Q4254" s="2">
        <v>104</v>
      </c>
      <c r="R4254" s="2">
        <v>200.66</v>
      </c>
      <c r="S4254" s="2">
        <v>200.66</v>
      </c>
      <c r="T4254" s="2">
        <v>25.829245697908153</v>
      </c>
      <c r="U4254" s="2">
        <v>15</v>
      </c>
      <c r="V4254" s="2" t="s">
        <v>28</v>
      </c>
      <c r="X4254" s="2"/>
      <c r="Y4254" s="2"/>
    </row>
    <row r="4255" spans="1:25" x14ac:dyDescent="0.25">
      <c r="A4255">
        <v>4255</v>
      </c>
      <c r="B4255" t="s">
        <v>4252</v>
      </c>
      <c r="C4255" s="1">
        <v>33514</v>
      </c>
      <c r="D4255" t="s">
        <v>23</v>
      </c>
      <c r="E4255" s="2" t="s">
        <v>4373</v>
      </c>
      <c r="F4255" s="2" t="s">
        <v>34</v>
      </c>
      <c r="G4255" s="2" t="s">
        <v>30</v>
      </c>
      <c r="H4255" s="3">
        <v>43089</v>
      </c>
      <c r="I4255" s="2">
        <v>2017</v>
      </c>
      <c r="J4255" s="2">
        <v>2018</v>
      </c>
      <c r="K4255" s="3">
        <v>43677</v>
      </c>
      <c r="L4255" s="2">
        <v>0</v>
      </c>
      <c r="M4255" s="2" t="s">
        <v>28</v>
      </c>
      <c r="N4255" s="2">
        <v>27</v>
      </c>
      <c r="O4255" s="2">
        <v>26.21</v>
      </c>
      <c r="P4255" s="2">
        <v>27.82</v>
      </c>
      <c r="Q4255" s="2">
        <v>95</v>
      </c>
      <c r="R4255" s="2">
        <v>198.12</v>
      </c>
      <c r="S4255" s="2">
        <v>198.12</v>
      </c>
      <c r="T4255" s="2">
        <v>24.202875493193456</v>
      </c>
      <c r="U4255" s="2">
        <v>32</v>
      </c>
      <c r="V4255" s="2" t="s">
        <v>28</v>
      </c>
      <c r="X4255" s="2"/>
      <c r="Y4255" s="2"/>
    </row>
    <row r="4256" spans="1:25" x14ac:dyDescent="0.25">
      <c r="A4256">
        <v>4256</v>
      </c>
      <c r="B4256" t="s">
        <v>4253</v>
      </c>
      <c r="C4256" s="1">
        <v>33961</v>
      </c>
      <c r="D4256" t="s">
        <v>23</v>
      </c>
      <c r="E4256" s="2" t="s">
        <v>4373</v>
      </c>
      <c r="F4256" s="2" t="s">
        <v>34</v>
      </c>
      <c r="G4256" s="2" t="s">
        <v>26</v>
      </c>
      <c r="H4256" s="3">
        <v>43120</v>
      </c>
      <c r="I4256" s="2">
        <v>2017</v>
      </c>
      <c r="J4256" s="2">
        <v>2018</v>
      </c>
      <c r="K4256" s="3">
        <v>43677</v>
      </c>
      <c r="L4256" s="2">
        <v>0</v>
      </c>
      <c r="M4256" s="2" t="s">
        <v>28</v>
      </c>
      <c r="N4256" s="2">
        <v>26</v>
      </c>
      <c r="O4256" s="2">
        <v>25.08</v>
      </c>
      <c r="P4256" s="2">
        <v>26.6</v>
      </c>
      <c r="Q4256" s="2">
        <v>96</v>
      </c>
      <c r="R4256" s="2">
        <v>198.12</v>
      </c>
      <c r="S4256" s="2">
        <v>198.12</v>
      </c>
      <c r="T4256" s="2">
        <v>24.457642603648125</v>
      </c>
      <c r="U4256" s="2">
        <v>20</v>
      </c>
      <c r="V4256" s="2" t="s">
        <v>28</v>
      </c>
      <c r="X4256" s="2"/>
      <c r="Y4256" s="2"/>
    </row>
    <row r="4257" spans="1:25" x14ac:dyDescent="0.25">
      <c r="A4257">
        <v>4257</v>
      </c>
      <c r="B4257" t="s">
        <v>4254</v>
      </c>
      <c r="C4257" s="1">
        <v>34516</v>
      </c>
      <c r="D4257" t="s">
        <v>23</v>
      </c>
      <c r="E4257" s="2" t="s">
        <v>20</v>
      </c>
      <c r="F4257" s="2" t="s">
        <v>34</v>
      </c>
      <c r="G4257" s="2" t="s">
        <v>26</v>
      </c>
      <c r="H4257" s="3">
        <v>43036</v>
      </c>
      <c r="I4257" s="2">
        <v>2017</v>
      </c>
      <c r="J4257" s="2">
        <v>2018</v>
      </c>
      <c r="K4257" s="3">
        <v>43677</v>
      </c>
      <c r="L4257" s="2">
        <v>0</v>
      </c>
      <c r="M4257" s="2" t="s">
        <v>28</v>
      </c>
      <c r="N4257" s="2">
        <v>25</v>
      </c>
      <c r="O4257" s="2">
        <v>23.33</v>
      </c>
      <c r="P4257" s="2">
        <v>25.08</v>
      </c>
      <c r="Q4257" s="2">
        <v>88</v>
      </c>
      <c r="R4257" s="2">
        <v>195.58</v>
      </c>
      <c r="S4257" s="2">
        <v>195.58</v>
      </c>
      <c r="T4257" s="2">
        <v>23.005611873932462</v>
      </c>
      <c r="U4257" s="2">
        <v>13</v>
      </c>
      <c r="V4257" s="2" t="s">
        <v>28</v>
      </c>
      <c r="X4257" s="2"/>
      <c r="Y4257" s="2"/>
    </row>
    <row r="4258" spans="1:25" x14ac:dyDescent="0.25">
      <c r="A4258">
        <v>4258</v>
      </c>
      <c r="B4258" t="s">
        <v>4255</v>
      </c>
      <c r="C4258" s="1">
        <v>33464</v>
      </c>
      <c r="D4258" t="s">
        <v>23</v>
      </c>
      <c r="E4258" s="2" t="s">
        <v>20</v>
      </c>
      <c r="F4258" s="2" t="s">
        <v>34</v>
      </c>
      <c r="G4258" s="2" t="s">
        <v>26</v>
      </c>
      <c r="H4258" s="3">
        <v>43136</v>
      </c>
      <c r="I4258" s="2">
        <v>2017</v>
      </c>
      <c r="J4258" s="2">
        <v>2018</v>
      </c>
      <c r="K4258" s="3">
        <v>43677</v>
      </c>
      <c r="L4258" s="2">
        <v>0</v>
      </c>
      <c r="M4258" s="2" t="s">
        <v>28</v>
      </c>
      <c r="N4258" s="2">
        <v>27</v>
      </c>
      <c r="O4258" s="2">
        <v>26.48</v>
      </c>
      <c r="P4258" s="2">
        <v>27.96</v>
      </c>
      <c r="Q4258" s="2">
        <v>95</v>
      </c>
      <c r="R4258" s="2">
        <v>195.58</v>
      </c>
      <c r="S4258" s="2">
        <v>195.58</v>
      </c>
      <c r="T4258" s="2">
        <v>24.835603727540725</v>
      </c>
      <c r="U4258" s="2">
        <v>3</v>
      </c>
      <c r="V4258" s="2" t="s">
        <v>28</v>
      </c>
      <c r="X4258" s="2"/>
      <c r="Y4258" s="2"/>
    </row>
    <row r="4259" spans="1:25" x14ac:dyDescent="0.25">
      <c r="A4259">
        <v>4259</v>
      </c>
      <c r="B4259" t="s">
        <v>4256</v>
      </c>
      <c r="C4259" s="1">
        <v>33112</v>
      </c>
      <c r="D4259" t="s">
        <v>23</v>
      </c>
      <c r="E4259" s="2" t="s">
        <v>20</v>
      </c>
      <c r="F4259" s="2" t="s">
        <v>34</v>
      </c>
      <c r="G4259" s="2" t="s">
        <v>43</v>
      </c>
      <c r="H4259" s="3">
        <v>43154</v>
      </c>
      <c r="I4259" s="2">
        <v>2017</v>
      </c>
      <c r="J4259" s="2">
        <v>2018</v>
      </c>
      <c r="K4259" s="3">
        <v>43677</v>
      </c>
      <c r="L4259" s="2">
        <v>0</v>
      </c>
      <c r="M4259" s="2" t="s">
        <v>28</v>
      </c>
      <c r="N4259" s="2">
        <v>28</v>
      </c>
      <c r="O4259" s="2">
        <v>27.49</v>
      </c>
      <c r="P4259" s="2">
        <v>28.93</v>
      </c>
      <c r="Q4259" s="2">
        <v>97</v>
      </c>
      <c r="R4259" s="2">
        <v>195.58</v>
      </c>
      <c r="S4259" s="2">
        <v>195.58</v>
      </c>
      <c r="T4259" s="2">
        <v>25.358458542857374</v>
      </c>
      <c r="U4259" s="2">
        <v>1</v>
      </c>
      <c r="V4259" s="2" t="s">
        <v>28</v>
      </c>
      <c r="X4259" s="2"/>
      <c r="Y4259" s="2"/>
    </row>
    <row r="4260" spans="1:25" x14ac:dyDescent="0.25">
      <c r="A4260">
        <v>4260</v>
      </c>
      <c r="B4260" t="s">
        <v>4257</v>
      </c>
      <c r="C4260" s="1">
        <v>34256</v>
      </c>
      <c r="D4260" t="s">
        <v>23</v>
      </c>
      <c r="E4260" s="2" t="s">
        <v>20</v>
      </c>
      <c r="F4260" s="2" t="s">
        <v>34</v>
      </c>
      <c r="G4260" s="2" t="s">
        <v>26</v>
      </c>
      <c r="H4260" s="3">
        <v>43092</v>
      </c>
      <c r="I4260" s="2">
        <v>2017</v>
      </c>
      <c r="J4260" s="2">
        <v>2018</v>
      </c>
      <c r="K4260" s="3">
        <v>43677</v>
      </c>
      <c r="L4260" s="2">
        <v>0</v>
      </c>
      <c r="M4260" s="2" t="s">
        <v>28</v>
      </c>
      <c r="N4260" s="2">
        <v>25</v>
      </c>
      <c r="O4260" s="2">
        <v>24.19</v>
      </c>
      <c r="P4260" s="2">
        <v>25.79</v>
      </c>
      <c r="Q4260" s="2">
        <v>95</v>
      </c>
      <c r="R4260" s="2">
        <v>195.58</v>
      </c>
      <c r="S4260" s="2">
        <v>195.58</v>
      </c>
      <c r="T4260" s="2">
        <v>24.835603727540725</v>
      </c>
      <c r="U4260" s="2">
        <v>3</v>
      </c>
      <c r="V4260" s="2" t="s">
        <v>28</v>
      </c>
      <c r="X4260" s="2"/>
      <c r="Y4260" s="2"/>
    </row>
    <row r="4261" spans="1:25" x14ac:dyDescent="0.25">
      <c r="A4261">
        <v>4261</v>
      </c>
      <c r="B4261" t="s">
        <v>4258</v>
      </c>
      <c r="C4261" s="1">
        <v>34299</v>
      </c>
      <c r="D4261" t="s">
        <v>23</v>
      </c>
      <c r="E4261" s="2" t="s">
        <v>20</v>
      </c>
      <c r="F4261" s="2" t="s">
        <v>25</v>
      </c>
      <c r="G4261" s="2" t="s">
        <v>4208</v>
      </c>
      <c r="H4261" s="3">
        <v>43028</v>
      </c>
      <c r="I4261" s="2">
        <v>2017</v>
      </c>
      <c r="J4261" s="2">
        <v>2018</v>
      </c>
      <c r="K4261" s="3">
        <v>43677</v>
      </c>
      <c r="L4261" s="2">
        <v>0</v>
      </c>
      <c r="M4261" s="2" t="s">
        <v>28</v>
      </c>
      <c r="N4261" s="2">
        <v>25</v>
      </c>
      <c r="O4261" s="2">
        <v>23.9</v>
      </c>
      <c r="P4261" s="2">
        <v>25.68</v>
      </c>
      <c r="Q4261" s="2">
        <v>83</v>
      </c>
      <c r="R4261" s="2">
        <v>193.04</v>
      </c>
      <c r="S4261" s="2">
        <v>193.04</v>
      </c>
      <c r="T4261" s="2">
        <v>22.273243992471365</v>
      </c>
      <c r="U4261" s="2">
        <v>7</v>
      </c>
      <c r="V4261" s="2" t="s">
        <v>28</v>
      </c>
      <c r="X4261" s="2"/>
      <c r="Y4261" s="2"/>
    </row>
    <row r="4262" spans="1:25" x14ac:dyDescent="0.25">
      <c r="A4262">
        <v>4262</v>
      </c>
      <c r="B4262" t="s">
        <v>4259</v>
      </c>
      <c r="C4262" s="1">
        <v>34273</v>
      </c>
      <c r="D4262" t="s">
        <v>23</v>
      </c>
      <c r="E4262" s="2" t="s">
        <v>20</v>
      </c>
      <c r="F4262" s="2" t="s">
        <v>34</v>
      </c>
      <c r="G4262" s="2" t="s">
        <v>26</v>
      </c>
      <c r="H4262" s="3">
        <v>43095</v>
      </c>
      <c r="I4262" s="2">
        <v>2017</v>
      </c>
      <c r="J4262" s="2">
        <v>2018</v>
      </c>
      <c r="K4262" s="3">
        <v>43677</v>
      </c>
      <c r="L4262" s="2">
        <v>0</v>
      </c>
      <c r="M4262" s="2" t="s">
        <v>28</v>
      </c>
      <c r="N4262" s="2">
        <v>25</v>
      </c>
      <c r="O4262" s="2">
        <v>24.15</v>
      </c>
      <c r="P4262" s="2">
        <v>25.75</v>
      </c>
      <c r="Q4262" s="2">
        <v>83</v>
      </c>
      <c r="R4262" s="2">
        <v>193.04</v>
      </c>
      <c r="S4262" s="2">
        <v>193.04</v>
      </c>
      <c r="T4262" s="2">
        <v>22.273243992471365</v>
      </c>
      <c r="U4262" s="2">
        <v>10</v>
      </c>
      <c r="V4262" s="2" t="s">
        <v>28</v>
      </c>
      <c r="X4262" s="2"/>
      <c r="Y4262" s="2"/>
    </row>
    <row r="4263" spans="1:25" x14ac:dyDescent="0.25">
      <c r="A4263">
        <v>4263</v>
      </c>
      <c r="B4263" t="s">
        <v>4260</v>
      </c>
      <c r="C4263" s="1">
        <v>31538</v>
      </c>
      <c r="D4263" t="s">
        <v>23</v>
      </c>
      <c r="E4263" s="2" t="s">
        <v>20</v>
      </c>
      <c r="F4263" s="2" t="s">
        <v>34</v>
      </c>
      <c r="G4263" s="2" t="s">
        <v>26</v>
      </c>
      <c r="H4263" s="3">
        <v>43201</v>
      </c>
      <c r="I4263" s="2">
        <v>2017</v>
      </c>
      <c r="J4263" s="2">
        <v>2018</v>
      </c>
      <c r="K4263" s="3">
        <v>43677</v>
      </c>
      <c r="L4263" s="2">
        <v>0</v>
      </c>
      <c r="M4263" s="2" t="s">
        <v>28</v>
      </c>
      <c r="N4263" s="2">
        <v>33</v>
      </c>
      <c r="O4263" s="2">
        <v>31.93</v>
      </c>
      <c r="P4263" s="2">
        <v>33.229999999999997</v>
      </c>
      <c r="Q4263" s="2">
        <v>83</v>
      </c>
      <c r="R4263" s="2">
        <v>193.04</v>
      </c>
      <c r="S4263" s="2">
        <v>193.04</v>
      </c>
      <c r="T4263" s="2">
        <v>22.273243992471365</v>
      </c>
      <c r="U4263" s="2">
        <v>1</v>
      </c>
      <c r="V4263" s="2" t="s">
        <v>28</v>
      </c>
      <c r="X4263" s="2"/>
      <c r="Y4263" s="2"/>
    </row>
    <row r="4264" spans="1:25" x14ac:dyDescent="0.25">
      <c r="A4264">
        <v>4264</v>
      </c>
      <c r="B4264" t="s">
        <v>4261</v>
      </c>
      <c r="C4264" s="1">
        <v>33358</v>
      </c>
      <c r="D4264" t="s">
        <v>23</v>
      </c>
      <c r="E4264" s="2" t="s">
        <v>20</v>
      </c>
      <c r="F4264" s="2" t="s">
        <v>34</v>
      </c>
      <c r="G4264" s="2" t="s">
        <v>26</v>
      </c>
      <c r="H4264" s="3">
        <v>43026</v>
      </c>
      <c r="I4264" s="2">
        <v>2017</v>
      </c>
      <c r="J4264" s="2">
        <v>2018</v>
      </c>
      <c r="K4264" s="3">
        <v>43677</v>
      </c>
      <c r="L4264" s="2">
        <v>0</v>
      </c>
      <c r="M4264" s="2" t="s">
        <v>28</v>
      </c>
      <c r="N4264" s="2">
        <v>28</v>
      </c>
      <c r="O4264" s="2">
        <v>26.47</v>
      </c>
      <c r="P4264" s="2">
        <v>28.25</v>
      </c>
      <c r="Q4264" s="2">
        <v>90</v>
      </c>
      <c r="R4264" s="2">
        <v>193.04</v>
      </c>
      <c r="S4264" s="2">
        <v>193.04</v>
      </c>
      <c r="T4264" s="2">
        <v>24.151710353282205</v>
      </c>
      <c r="U4264" s="2">
        <v>64</v>
      </c>
      <c r="V4264" s="2" t="s">
        <v>28</v>
      </c>
      <c r="X4264" s="2"/>
      <c r="Y4264" s="2"/>
    </row>
    <row r="4265" spans="1:25" x14ac:dyDescent="0.25">
      <c r="A4265">
        <v>4265</v>
      </c>
      <c r="B4265" t="s">
        <v>4262</v>
      </c>
      <c r="C4265" s="1">
        <v>34379</v>
      </c>
      <c r="D4265" t="s">
        <v>23</v>
      </c>
      <c r="E4265" s="2" t="s">
        <v>20</v>
      </c>
      <c r="F4265" s="2" t="s">
        <v>34</v>
      </c>
      <c r="G4265" s="2" t="s">
        <v>26</v>
      </c>
      <c r="H4265" s="3">
        <v>43168</v>
      </c>
      <c r="I4265" s="2">
        <v>2017</v>
      </c>
      <c r="J4265" s="2">
        <v>2018</v>
      </c>
      <c r="K4265" s="3">
        <v>43677</v>
      </c>
      <c r="L4265" s="2">
        <v>0</v>
      </c>
      <c r="M4265" s="2" t="s">
        <v>28</v>
      </c>
      <c r="N4265" s="2">
        <v>25</v>
      </c>
      <c r="O4265" s="2">
        <v>24.06</v>
      </c>
      <c r="P4265" s="2">
        <v>25.46</v>
      </c>
      <c r="Q4265" s="2">
        <v>92</v>
      </c>
      <c r="R4265" s="2">
        <v>193.04</v>
      </c>
      <c r="S4265" s="2">
        <v>193.04</v>
      </c>
      <c r="T4265" s="2">
        <v>24.688415027799586</v>
      </c>
      <c r="U4265" s="2">
        <v>16</v>
      </c>
      <c r="V4265" s="2" t="s">
        <v>28</v>
      </c>
      <c r="X4265" s="2"/>
      <c r="Y4265" s="2"/>
    </row>
    <row r="4266" spans="1:25" x14ac:dyDescent="0.25">
      <c r="A4266">
        <v>4266</v>
      </c>
      <c r="B4266" t="s">
        <v>4263</v>
      </c>
      <c r="C4266" s="1">
        <v>34453</v>
      </c>
      <c r="D4266" t="s">
        <v>23</v>
      </c>
      <c r="E4266" s="2" t="s">
        <v>20</v>
      </c>
      <c r="F4266" s="2" t="s">
        <v>25</v>
      </c>
      <c r="G4266" s="2" t="s">
        <v>26</v>
      </c>
      <c r="H4266" s="3">
        <v>43164</v>
      </c>
      <c r="I4266" s="2">
        <v>2017</v>
      </c>
      <c r="J4266" s="2">
        <v>2018</v>
      </c>
      <c r="K4266" s="3">
        <v>43677</v>
      </c>
      <c r="L4266" s="2">
        <v>0</v>
      </c>
      <c r="M4266" s="2" t="s">
        <v>28</v>
      </c>
      <c r="N4266" s="2">
        <v>25</v>
      </c>
      <c r="O4266" s="2">
        <v>23.85</v>
      </c>
      <c r="P4266" s="2">
        <v>25.25</v>
      </c>
      <c r="Q4266" s="2">
        <v>94</v>
      </c>
      <c r="R4266" s="2">
        <v>193.04</v>
      </c>
      <c r="S4266" s="2">
        <v>193.04</v>
      </c>
      <c r="T4266" s="2">
        <v>25.225119702316967</v>
      </c>
      <c r="U4266" s="2">
        <v>5</v>
      </c>
      <c r="V4266" s="2" t="s">
        <v>28</v>
      </c>
      <c r="X4266" s="2"/>
      <c r="Y4266" s="2"/>
    </row>
    <row r="4267" spans="1:25" x14ac:dyDescent="0.25">
      <c r="A4267">
        <v>4267</v>
      </c>
      <c r="B4267" t="s">
        <v>4264</v>
      </c>
      <c r="C4267" s="1">
        <v>34610</v>
      </c>
      <c r="D4267" t="s">
        <v>23</v>
      </c>
      <c r="E4267" s="2" t="s">
        <v>20</v>
      </c>
      <c r="F4267" s="2" t="s">
        <v>34</v>
      </c>
      <c r="G4267" s="2" t="s">
        <v>43</v>
      </c>
      <c r="H4267" s="3">
        <v>43081</v>
      </c>
      <c r="I4267" s="2">
        <v>2017</v>
      </c>
      <c r="J4267" s="2">
        <v>2018</v>
      </c>
      <c r="K4267" s="3">
        <v>43677</v>
      </c>
      <c r="L4267" s="2">
        <v>0</v>
      </c>
      <c r="M4267" s="2" t="s">
        <v>28</v>
      </c>
      <c r="N4267" s="2">
        <v>24</v>
      </c>
      <c r="O4267" s="2">
        <v>23.19</v>
      </c>
      <c r="P4267" s="2">
        <v>24.82</v>
      </c>
      <c r="Q4267" s="2">
        <v>90</v>
      </c>
      <c r="R4267" s="2">
        <v>187.96</v>
      </c>
      <c r="S4267" s="2">
        <v>187.96</v>
      </c>
      <c r="T4267" s="2">
        <v>25.474850073147916</v>
      </c>
      <c r="U4267" s="2">
        <v>14</v>
      </c>
      <c r="V4267" s="2" t="s">
        <v>28</v>
      </c>
      <c r="X4267" s="2"/>
      <c r="Y4267" s="2"/>
    </row>
    <row r="4268" spans="1:25" x14ac:dyDescent="0.25">
      <c r="A4268">
        <v>4268</v>
      </c>
      <c r="B4268" t="s">
        <v>3359</v>
      </c>
      <c r="C4268" s="1">
        <v>33103</v>
      </c>
      <c r="D4268" t="s">
        <v>23</v>
      </c>
      <c r="E4268" s="2" t="s">
        <v>20</v>
      </c>
      <c r="F4268" s="2" t="s">
        <v>34</v>
      </c>
      <c r="G4268" s="2" t="s">
        <v>4208</v>
      </c>
      <c r="H4268" s="3">
        <v>43026</v>
      </c>
      <c r="I4268" s="2">
        <v>2017</v>
      </c>
      <c r="J4268" s="2">
        <v>2018</v>
      </c>
      <c r="K4268" s="3">
        <v>43677</v>
      </c>
      <c r="L4268" s="2">
        <v>0</v>
      </c>
      <c r="M4268" s="2" t="s">
        <v>28</v>
      </c>
      <c r="N4268" s="2">
        <v>28</v>
      </c>
      <c r="O4268" s="2">
        <v>27.17</v>
      </c>
      <c r="P4268" s="2">
        <v>28.95</v>
      </c>
      <c r="Q4268" s="2">
        <v>85</v>
      </c>
      <c r="R4268" s="2">
        <v>185.42</v>
      </c>
      <c r="S4268" s="2">
        <v>185.42</v>
      </c>
      <c r="T4268" s="2">
        <v>24.723262056769943</v>
      </c>
      <c r="U4268" s="2">
        <v>36</v>
      </c>
      <c r="V4268" s="2" t="s">
        <v>28</v>
      </c>
      <c r="X4268" s="2"/>
      <c r="Y4268" s="2"/>
    </row>
    <row r="4269" spans="1:25" x14ac:dyDescent="0.25">
      <c r="A4269">
        <v>4269</v>
      </c>
      <c r="B4269" t="s">
        <v>4265</v>
      </c>
      <c r="C4269" s="1">
        <v>34223</v>
      </c>
      <c r="D4269" t="s">
        <v>23</v>
      </c>
      <c r="E4269" s="2" t="s">
        <v>20</v>
      </c>
      <c r="F4269" s="2" t="s">
        <v>34</v>
      </c>
      <c r="G4269" s="2" t="s">
        <v>43</v>
      </c>
      <c r="H4269" s="3">
        <v>43033</v>
      </c>
      <c r="I4269" s="2">
        <v>2017</v>
      </c>
      <c r="J4269" s="2">
        <v>2018</v>
      </c>
      <c r="K4269" s="3">
        <v>43677</v>
      </c>
      <c r="L4269" s="2">
        <v>0</v>
      </c>
      <c r="M4269" s="2" t="s">
        <v>28</v>
      </c>
      <c r="N4269" s="2">
        <v>25</v>
      </c>
      <c r="O4269" s="2">
        <v>24.12</v>
      </c>
      <c r="P4269" s="2">
        <v>25.88</v>
      </c>
      <c r="Q4269" s="2">
        <v>79</v>
      </c>
      <c r="R4269" s="2">
        <v>185.42</v>
      </c>
      <c r="S4269" s="2">
        <v>185.42</v>
      </c>
      <c r="T4269" s="2">
        <v>22.978090617468535</v>
      </c>
      <c r="U4269" s="2">
        <v>5</v>
      </c>
      <c r="V4269" s="2" t="s">
        <v>27</v>
      </c>
      <c r="X4269" s="2"/>
      <c r="Y4269" s="2"/>
    </row>
    <row r="4270" spans="1:25" x14ac:dyDescent="0.25">
      <c r="A4270">
        <v>4270</v>
      </c>
      <c r="B4270" t="s">
        <v>4266</v>
      </c>
      <c r="C4270" s="1">
        <v>32822</v>
      </c>
      <c r="D4270" t="s">
        <v>23</v>
      </c>
      <c r="E4270" s="2" t="s">
        <v>20</v>
      </c>
      <c r="F4270" s="2" t="s">
        <v>34</v>
      </c>
      <c r="G4270" s="2" t="s">
        <v>26</v>
      </c>
      <c r="H4270" s="3">
        <v>43059</v>
      </c>
      <c r="I4270" s="2">
        <v>2017</v>
      </c>
      <c r="J4270" s="2">
        <v>2018</v>
      </c>
      <c r="K4270" s="3">
        <v>43677</v>
      </c>
      <c r="L4270" s="2">
        <v>0</v>
      </c>
      <c r="M4270" s="2" t="s">
        <v>28</v>
      </c>
      <c r="N4270" s="2">
        <v>29</v>
      </c>
      <c r="O4270" s="2">
        <v>28.03</v>
      </c>
      <c r="P4270" s="2">
        <v>29.72</v>
      </c>
      <c r="Q4270" s="2">
        <v>90</v>
      </c>
      <c r="R4270" s="2">
        <v>185.42</v>
      </c>
      <c r="S4270" s="2">
        <v>185.42</v>
      </c>
      <c r="T4270" s="2">
        <v>26.177571589521115</v>
      </c>
      <c r="U4270" s="2">
        <v>3</v>
      </c>
      <c r="V4270" s="2" t="s">
        <v>28</v>
      </c>
      <c r="X4270" s="2"/>
      <c r="Y4270" s="2"/>
    </row>
    <row r="4271" spans="1:25" x14ac:dyDescent="0.25">
      <c r="A4271">
        <v>4271</v>
      </c>
      <c r="B4271" t="s">
        <v>4267</v>
      </c>
      <c r="C4271" s="1">
        <v>35927</v>
      </c>
      <c r="D4271" t="s">
        <v>85</v>
      </c>
      <c r="E4271" s="2" t="s">
        <v>4371</v>
      </c>
      <c r="F4271" s="2" t="s">
        <v>34</v>
      </c>
      <c r="G4271" s="2" t="s">
        <v>26</v>
      </c>
      <c r="H4271" s="3">
        <v>43390</v>
      </c>
      <c r="I4271" s="2">
        <v>2018</v>
      </c>
      <c r="J4271" s="2">
        <v>2020</v>
      </c>
      <c r="K4271" s="3">
        <v>43677</v>
      </c>
      <c r="L4271" s="2">
        <v>0</v>
      </c>
      <c r="M4271" s="2" t="s">
        <v>28</v>
      </c>
      <c r="N4271" s="2">
        <v>21</v>
      </c>
      <c r="O4271" s="2">
        <v>20.43</v>
      </c>
      <c r="P4271" s="2">
        <v>21.22</v>
      </c>
      <c r="Q4271" s="2">
        <v>104</v>
      </c>
      <c r="R4271" s="2">
        <v>213.36</v>
      </c>
      <c r="S4271" s="2">
        <v>213.36</v>
      </c>
      <c r="T4271" s="2">
        <v>22.845850680363483</v>
      </c>
      <c r="U4271" s="2">
        <v>47</v>
      </c>
      <c r="V4271" s="2" t="s">
        <v>28</v>
      </c>
      <c r="X4271" s="2"/>
      <c r="Y4271" s="2"/>
    </row>
    <row r="4272" spans="1:25" x14ac:dyDescent="0.25">
      <c r="A4272">
        <v>4272</v>
      </c>
      <c r="B4272" t="s">
        <v>4268</v>
      </c>
      <c r="C4272" s="1">
        <v>35920</v>
      </c>
      <c r="D4272" t="s">
        <v>85</v>
      </c>
      <c r="E4272" s="2" t="s">
        <v>4370</v>
      </c>
      <c r="F4272" s="2" t="s">
        <v>34</v>
      </c>
      <c r="G4272" s="2" t="s">
        <v>30</v>
      </c>
      <c r="H4272" s="3">
        <v>43390</v>
      </c>
      <c r="I4272" s="2">
        <v>2018</v>
      </c>
      <c r="J4272" s="2">
        <v>2020</v>
      </c>
      <c r="K4272" s="3">
        <v>43677</v>
      </c>
      <c r="L4272" s="2">
        <v>0</v>
      </c>
      <c r="M4272" s="2" t="s">
        <v>28</v>
      </c>
      <c r="N4272" s="2">
        <v>21</v>
      </c>
      <c r="O4272" s="2">
        <v>20.45</v>
      </c>
      <c r="P4272" s="2">
        <v>21.24</v>
      </c>
      <c r="Q4272" s="2">
        <v>113</v>
      </c>
      <c r="R4272" s="2">
        <v>213.36</v>
      </c>
      <c r="S4272" s="2">
        <v>213.36</v>
      </c>
      <c r="T4272" s="2">
        <v>24.822895450779555</v>
      </c>
      <c r="U4272" s="2">
        <f>28</f>
        <v>28</v>
      </c>
      <c r="V4272" s="2" t="s">
        <v>27</v>
      </c>
      <c r="X4272" s="2"/>
      <c r="Y4272" s="2"/>
    </row>
    <row r="4273" spans="1:25" x14ac:dyDescent="0.25">
      <c r="A4273">
        <v>4273</v>
      </c>
      <c r="B4273" t="s">
        <v>4269</v>
      </c>
      <c r="C4273" s="1">
        <v>35800</v>
      </c>
      <c r="D4273" t="s">
        <v>23</v>
      </c>
      <c r="E4273" s="2" t="s">
        <v>4371</v>
      </c>
      <c r="F4273" s="2" t="s">
        <v>25</v>
      </c>
      <c r="G4273" s="2" t="s">
        <v>30</v>
      </c>
      <c r="H4273" s="3">
        <v>43557</v>
      </c>
      <c r="I4273" s="2">
        <v>2018</v>
      </c>
      <c r="J4273" s="2">
        <v>2019</v>
      </c>
      <c r="K4273" s="3">
        <v>43677</v>
      </c>
      <c r="L4273" s="2">
        <v>0</v>
      </c>
      <c r="M4273" s="2" t="s">
        <v>28</v>
      </c>
      <c r="N4273" s="2">
        <v>21</v>
      </c>
      <c r="O4273" s="2">
        <v>21.24</v>
      </c>
      <c r="P4273" s="2">
        <v>21.57</v>
      </c>
      <c r="Q4273" s="2">
        <v>115</v>
      </c>
      <c r="R4273" s="2">
        <v>213.36</v>
      </c>
      <c r="S4273" s="2">
        <v>213.36</v>
      </c>
      <c r="T4273" s="2">
        <v>25.262238733094236</v>
      </c>
      <c r="U4273" s="2">
        <v>5</v>
      </c>
      <c r="V4273" s="2" t="s">
        <v>28</v>
      </c>
      <c r="X4273" s="2"/>
      <c r="Y4273" s="2"/>
    </row>
    <row r="4274" spans="1:25" x14ac:dyDescent="0.25">
      <c r="A4274">
        <v>4274</v>
      </c>
      <c r="B4274" t="s">
        <v>4270</v>
      </c>
      <c r="C4274" s="1">
        <v>35886</v>
      </c>
      <c r="D4274" t="s">
        <v>85</v>
      </c>
      <c r="E4274" s="2" t="s">
        <v>4371</v>
      </c>
      <c r="F4274" s="2" t="s">
        <v>34</v>
      </c>
      <c r="G4274" s="2" t="s">
        <v>30</v>
      </c>
      <c r="H4274" s="3">
        <v>43390</v>
      </c>
      <c r="I4274" s="2">
        <v>2018</v>
      </c>
      <c r="J4274" s="2">
        <v>2020</v>
      </c>
      <c r="K4274" s="3">
        <v>43677</v>
      </c>
      <c r="L4274" s="2">
        <v>0</v>
      </c>
      <c r="M4274" s="2" t="s">
        <v>28</v>
      </c>
      <c r="N4274" s="2">
        <v>21</v>
      </c>
      <c r="O4274" s="2">
        <v>20.54</v>
      </c>
      <c r="P4274" s="2">
        <v>21.33</v>
      </c>
      <c r="Q4274" s="2">
        <v>108</v>
      </c>
      <c r="R4274" s="2">
        <v>213.36</v>
      </c>
      <c r="S4274" s="2">
        <v>213.36</v>
      </c>
      <c r="T4274" s="2">
        <v>23.724537244992849</v>
      </c>
      <c r="U4274" s="2">
        <v>66</v>
      </c>
      <c r="V4274" s="2" t="s">
        <v>28</v>
      </c>
      <c r="X4274" s="2"/>
      <c r="Y4274" s="2"/>
    </row>
    <row r="4275" spans="1:25" x14ac:dyDescent="0.25">
      <c r="A4275">
        <v>4275</v>
      </c>
      <c r="B4275" t="s">
        <v>4271</v>
      </c>
      <c r="C4275" s="1">
        <v>35098</v>
      </c>
      <c r="D4275" t="s">
        <v>23</v>
      </c>
      <c r="E4275" s="2" t="s">
        <v>4371</v>
      </c>
      <c r="F4275" s="2" t="s">
        <v>34</v>
      </c>
      <c r="G4275" s="2" t="s">
        <v>30</v>
      </c>
      <c r="H4275" s="3">
        <v>43390</v>
      </c>
      <c r="I4275" s="2">
        <v>2018</v>
      </c>
      <c r="J4275" s="2">
        <v>2019</v>
      </c>
      <c r="K4275" s="3">
        <v>43677</v>
      </c>
      <c r="L4275" s="2">
        <v>0</v>
      </c>
      <c r="M4275" s="2" t="s">
        <v>28</v>
      </c>
      <c r="N4275" s="2">
        <v>23</v>
      </c>
      <c r="O4275" s="2">
        <v>22.7</v>
      </c>
      <c r="P4275" s="2">
        <v>23.49</v>
      </c>
      <c r="Q4275" s="2">
        <v>115</v>
      </c>
      <c r="R4275" s="2">
        <v>213.36</v>
      </c>
      <c r="S4275" s="2">
        <v>213.36</v>
      </c>
      <c r="T4275" s="2">
        <v>25.262238733094236</v>
      </c>
      <c r="U4275" s="2">
        <v>11</v>
      </c>
      <c r="V4275" s="2" t="s">
        <v>28</v>
      </c>
      <c r="X4275" s="2"/>
      <c r="Y4275" s="2"/>
    </row>
    <row r="4276" spans="1:25" x14ac:dyDescent="0.25">
      <c r="A4276">
        <v>4276</v>
      </c>
      <c r="B4276" t="s">
        <v>4272</v>
      </c>
      <c r="C4276" s="1">
        <v>35999</v>
      </c>
      <c r="D4276" t="s">
        <v>85</v>
      </c>
      <c r="E4276" s="2" t="s">
        <v>4371</v>
      </c>
      <c r="F4276" s="2" t="s">
        <v>25</v>
      </c>
      <c r="G4276" s="2" t="s">
        <v>26</v>
      </c>
      <c r="H4276" s="3">
        <v>43390</v>
      </c>
      <c r="I4276" s="2">
        <v>2018</v>
      </c>
      <c r="J4276" s="2">
        <v>2020</v>
      </c>
      <c r="K4276" s="3">
        <v>43677</v>
      </c>
      <c r="L4276" s="2">
        <v>0</v>
      </c>
      <c r="M4276" s="2" t="s">
        <v>28</v>
      </c>
      <c r="N4276" s="2">
        <v>21</v>
      </c>
      <c r="O4276" s="2">
        <v>20.239999999999998</v>
      </c>
      <c r="P4276" s="2">
        <v>21.02</v>
      </c>
      <c r="Q4276" s="2">
        <v>113</v>
      </c>
      <c r="R4276" s="2">
        <v>210.82</v>
      </c>
      <c r="S4276" s="2">
        <v>210.82</v>
      </c>
      <c r="T4276" s="2">
        <v>25.424640775250484</v>
      </c>
      <c r="U4276" s="2">
        <v>71</v>
      </c>
      <c r="V4276" s="2" t="s">
        <v>28</v>
      </c>
      <c r="X4276" s="2"/>
      <c r="Y4276" s="2"/>
    </row>
    <row r="4277" spans="1:25" x14ac:dyDescent="0.25">
      <c r="A4277">
        <v>4277</v>
      </c>
      <c r="B4277" t="s">
        <v>4273</v>
      </c>
      <c r="C4277" s="1">
        <v>36233</v>
      </c>
      <c r="D4277" t="s">
        <v>85</v>
      </c>
      <c r="E4277" s="2" t="s">
        <v>4372</v>
      </c>
      <c r="F4277" s="2" t="s">
        <v>34</v>
      </c>
      <c r="G4277" s="2" t="s">
        <v>26</v>
      </c>
      <c r="H4277" s="3">
        <v>43390</v>
      </c>
      <c r="I4277" s="2">
        <v>2018</v>
      </c>
      <c r="J4277" s="2">
        <v>2020</v>
      </c>
      <c r="K4277" s="3">
        <v>43677</v>
      </c>
      <c r="L4277" s="2">
        <v>0</v>
      </c>
      <c r="M4277" s="2" t="s">
        <v>28</v>
      </c>
      <c r="N4277" s="2">
        <v>20</v>
      </c>
      <c r="O4277" s="2">
        <v>19.59</v>
      </c>
      <c r="P4277" s="2">
        <v>20.38</v>
      </c>
      <c r="Q4277" s="2">
        <v>106</v>
      </c>
      <c r="R4277" s="2">
        <v>210.82</v>
      </c>
      <c r="S4277" s="2">
        <v>210.82</v>
      </c>
      <c r="T4277" s="2">
        <v>23.849663028111074</v>
      </c>
      <c r="U4277" s="2">
        <v>62</v>
      </c>
      <c r="V4277" s="2" t="s">
        <v>27</v>
      </c>
      <c r="X4277" s="2"/>
      <c r="Y4277" s="2"/>
    </row>
    <row r="4278" spans="1:25" x14ac:dyDescent="0.25">
      <c r="A4278">
        <v>4278</v>
      </c>
      <c r="B4278" t="s">
        <v>4274</v>
      </c>
      <c r="C4278" s="1">
        <v>35907</v>
      </c>
      <c r="D4278" t="s">
        <v>85</v>
      </c>
      <c r="E4278" s="2" t="s">
        <v>4370</v>
      </c>
      <c r="F4278" s="2" t="s">
        <v>34</v>
      </c>
      <c r="G4278" s="2" t="s">
        <v>26</v>
      </c>
      <c r="H4278" s="3">
        <v>43390</v>
      </c>
      <c r="I4278" s="2">
        <v>2018</v>
      </c>
      <c r="J4278" s="2">
        <v>2020</v>
      </c>
      <c r="K4278" s="3">
        <v>43677</v>
      </c>
      <c r="L4278" s="2">
        <v>0</v>
      </c>
      <c r="M4278" s="2" t="s">
        <v>28</v>
      </c>
      <c r="N4278" s="2">
        <v>21</v>
      </c>
      <c r="O4278" s="2">
        <v>20.49</v>
      </c>
      <c r="P4278" s="2">
        <v>21.27</v>
      </c>
      <c r="Q4278" s="2">
        <v>108</v>
      </c>
      <c r="R4278" s="2">
        <v>210.82</v>
      </c>
      <c r="S4278" s="2">
        <v>210.82</v>
      </c>
      <c r="T4278" s="2">
        <v>24.299656670150906</v>
      </c>
      <c r="U4278" s="2">
        <v>58</v>
      </c>
      <c r="V4278" s="2" t="s">
        <v>28</v>
      </c>
      <c r="X4278" s="2"/>
      <c r="Y4278" s="2"/>
    </row>
    <row r="4279" spans="1:25" x14ac:dyDescent="0.25">
      <c r="A4279">
        <v>4279</v>
      </c>
      <c r="B4279" t="s">
        <v>2729</v>
      </c>
      <c r="C4279" s="1">
        <v>36418</v>
      </c>
      <c r="D4279" t="s">
        <v>85</v>
      </c>
      <c r="E4279" s="2" t="s">
        <v>4370</v>
      </c>
      <c r="F4279" s="2" t="s">
        <v>34</v>
      </c>
      <c r="G4279" s="2" t="s">
        <v>26</v>
      </c>
      <c r="H4279" s="3">
        <v>43390</v>
      </c>
      <c r="I4279" s="2">
        <v>2018</v>
      </c>
      <c r="J4279" s="2">
        <v>2020</v>
      </c>
      <c r="K4279" s="3">
        <v>43677</v>
      </c>
      <c r="L4279" s="2">
        <v>0</v>
      </c>
      <c r="M4279" s="2" t="s">
        <v>28</v>
      </c>
      <c r="N4279" s="2">
        <v>19</v>
      </c>
      <c r="O4279" s="2">
        <v>19.09</v>
      </c>
      <c r="P4279" s="2">
        <v>19.87</v>
      </c>
      <c r="Q4279" s="2">
        <v>109</v>
      </c>
      <c r="R4279" s="2">
        <v>210.82</v>
      </c>
      <c r="S4279" s="2">
        <v>210.82</v>
      </c>
      <c r="T4279" s="2">
        <v>24.524653491170824</v>
      </c>
      <c r="U4279" s="2">
        <v>58</v>
      </c>
      <c r="V4279" s="2" t="s">
        <v>28</v>
      </c>
      <c r="X4279" s="2"/>
      <c r="Y4279" s="2"/>
    </row>
    <row r="4280" spans="1:25" x14ac:dyDescent="0.25">
      <c r="A4280">
        <v>4280</v>
      </c>
      <c r="B4280" t="s">
        <v>4275</v>
      </c>
      <c r="C4280" s="1">
        <v>35546</v>
      </c>
      <c r="D4280" t="s">
        <v>85</v>
      </c>
      <c r="E4280" s="2" t="s">
        <v>4371</v>
      </c>
      <c r="F4280" s="2" t="s">
        <v>25</v>
      </c>
      <c r="G4280" s="2" t="s">
        <v>30</v>
      </c>
      <c r="H4280" s="3">
        <v>43421</v>
      </c>
      <c r="I4280" s="2">
        <v>2018</v>
      </c>
      <c r="J4280" s="2">
        <v>2020</v>
      </c>
      <c r="K4280" s="3">
        <v>43677</v>
      </c>
      <c r="L4280" s="2">
        <v>0</v>
      </c>
      <c r="M4280" s="2" t="s">
        <v>28</v>
      </c>
      <c r="N4280" s="2">
        <v>22</v>
      </c>
      <c r="O4280" s="2">
        <v>21.56</v>
      </c>
      <c r="P4280" s="2">
        <v>22.26</v>
      </c>
      <c r="Q4280" s="2">
        <v>111</v>
      </c>
      <c r="R4280" s="2">
        <v>210.82</v>
      </c>
      <c r="S4280" s="2">
        <v>210.82</v>
      </c>
      <c r="T4280" s="2">
        <v>24.974647133210656</v>
      </c>
      <c r="U4280" s="2">
        <v>43</v>
      </c>
      <c r="V4280" s="2" t="s">
        <v>28</v>
      </c>
      <c r="X4280" s="2"/>
      <c r="Y4280" s="2"/>
    </row>
    <row r="4281" spans="1:25" x14ac:dyDescent="0.25">
      <c r="A4281">
        <v>4281</v>
      </c>
      <c r="B4281" t="s">
        <v>4276</v>
      </c>
      <c r="C4281" s="1">
        <v>35754</v>
      </c>
      <c r="D4281" t="s">
        <v>85</v>
      </c>
      <c r="E4281" s="2" t="s">
        <v>4373</v>
      </c>
      <c r="F4281" s="2" t="s">
        <v>25</v>
      </c>
      <c r="G4281" s="2" t="s">
        <v>26</v>
      </c>
      <c r="H4281" s="3">
        <v>43544</v>
      </c>
      <c r="I4281" s="2">
        <v>2018</v>
      </c>
      <c r="J4281" s="2">
        <v>2020</v>
      </c>
      <c r="K4281" s="3">
        <v>43677</v>
      </c>
      <c r="L4281" s="2">
        <v>0</v>
      </c>
      <c r="M4281" s="2" t="s">
        <v>28</v>
      </c>
      <c r="N4281" s="2">
        <v>21</v>
      </c>
      <c r="O4281" s="2">
        <v>21.33</v>
      </c>
      <c r="P4281" s="2">
        <v>21.69</v>
      </c>
      <c r="Q4281" s="2">
        <v>90</v>
      </c>
      <c r="R4281" s="2">
        <v>208.28</v>
      </c>
      <c r="S4281" s="2">
        <v>208.28</v>
      </c>
      <c r="T4281" s="2">
        <v>20.746620910255498</v>
      </c>
      <c r="U4281" s="2">
        <v>2</v>
      </c>
      <c r="V4281" s="2" t="s">
        <v>28</v>
      </c>
      <c r="X4281" s="2"/>
      <c r="Y4281" s="2"/>
    </row>
    <row r="4282" spans="1:25" x14ac:dyDescent="0.25">
      <c r="A4282">
        <v>4282</v>
      </c>
      <c r="B4282" t="s">
        <v>4277</v>
      </c>
      <c r="C4282" s="1">
        <v>35572</v>
      </c>
      <c r="D4282" t="s">
        <v>23</v>
      </c>
      <c r="E4282" s="2" t="s">
        <v>4371</v>
      </c>
      <c r="F4282" s="2" t="s">
        <v>34</v>
      </c>
      <c r="G4282" s="2" t="s">
        <v>43</v>
      </c>
      <c r="H4282" s="3">
        <v>43432</v>
      </c>
      <c r="I4282" s="2">
        <v>2018</v>
      </c>
      <c r="J4282" s="2">
        <v>2019</v>
      </c>
      <c r="K4282" s="3">
        <v>43677</v>
      </c>
      <c r="L4282" s="2">
        <v>0</v>
      </c>
      <c r="M4282" s="2" t="s">
        <v>28</v>
      </c>
      <c r="N4282" s="2">
        <v>22</v>
      </c>
      <c r="O4282" s="2">
        <v>21.52</v>
      </c>
      <c r="P4282" s="2">
        <v>22.19</v>
      </c>
      <c r="Q4282" s="2">
        <v>120</v>
      </c>
      <c r="R4282" s="2">
        <v>208.28</v>
      </c>
      <c r="S4282" s="2">
        <v>208.28</v>
      </c>
      <c r="T4282" s="2">
        <v>27.662161213673997</v>
      </c>
      <c r="U4282" s="2">
        <v>1</v>
      </c>
      <c r="V4282" s="2" t="s">
        <v>28</v>
      </c>
      <c r="X4282" s="2"/>
      <c r="Y4282" s="2"/>
    </row>
    <row r="4283" spans="1:25" x14ac:dyDescent="0.25">
      <c r="A4283">
        <v>4283</v>
      </c>
      <c r="B4283" t="s">
        <v>4278</v>
      </c>
      <c r="C4283" s="1">
        <v>34658</v>
      </c>
      <c r="D4283" t="s">
        <v>23</v>
      </c>
      <c r="E4283" s="2" t="s">
        <v>4371</v>
      </c>
      <c r="F4283" s="2" t="s">
        <v>25</v>
      </c>
      <c r="G4283" s="2" t="s">
        <v>26</v>
      </c>
      <c r="H4283" s="3">
        <v>43503</v>
      </c>
      <c r="I4283" s="2">
        <v>2018</v>
      </c>
      <c r="J4283" s="2">
        <v>2019</v>
      </c>
      <c r="K4283" s="3">
        <v>43677</v>
      </c>
      <c r="L4283" s="2">
        <v>0</v>
      </c>
      <c r="M4283" s="2" t="s">
        <v>28</v>
      </c>
      <c r="N4283" s="2">
        <v>24</v>
      </c>
      <c r="O4283" s="2">
        <v>24.22</v>
      </c>
      <c r="P4283" s="2">
        <v>24.69</v>
      </c>
      <c r="Q4283" s="2">
        <v>111</v>
      </c>
      <c r="R4283" s="2">
        <v>208.28</v>
      </c>
      <c r="S4283" s="2">
        <v>208.28</v>
      </c>
      <c r="T4283" s="2">
        <v>25.587499122648449</v>
      </c>
      <c r="U4283" s="2">
        <v>2</v>
      </c>
      <c r="V4283" s="2" t="s">
        <v>28</v>
      </c>
      <c r="X4283" s="2"/>
      <c r="Y4283" s="2"/>
    </row>
    <row r="4284" spans="1:25" x14ac:dyDescent="0.25">
      <c r="A4284">
        <v>4284</v>
      </c>
      <c r="B4284" t="s">
        <v>4279</v>
      </c>
      <c r="C4284" s="1">
        <v>35500</v>
      </c>
      <c r="D4284" t="s">
        <v>23</v>
      </c>
      <c r="E4284" s="2" t="s">
        <v>4372</v>
      </c>
      <c r="F4284" s="2" t="s">
        <v>34</v>
      </c>
      <c r="G4284" s="2" t="s">
        <v>26</v>
      </c>
      <c r="H4284" s="3">
        <v>43390</v>
      </c>
      <c r="I4284" s="2">
        <v>2018</v>
      </c>
      <c r="J4284" s="2">
        <v>2019</v>
      </c>
      <c r="K4284" s="3">
        <v>43677</v>
      </c>
      <c r="L4284" s="2">
        <v>0</v>
      </c>
      <c r="M4284" s="2" t="s">
        <v>28</v>
      </c>
      <c r="N4284" s="2">
        <v>22</v>
      </c>
      <c r="O4284" s="2">
        <v>21.6</v>
      </c>
      <c r="P4284" s="2">
        <v>22.39</v>
      </c>
      <c r="Q4284" s="2">
        <v>97</v>
      </c>
      <c r="R4284" s="2">
        <v>208.28</v>
      </c>
      <c r="S4284" s="2">
        <v>208.28</v>
      </c>
      <c r="T4284" s="2">
        <v>22.360246981053148</v>
      </c>
      <c r="U4284" s="2">
        <v>14</v>
      </c>
      <c r="V4284" s="2" t="s">
        <v>28</v>
      </c>
      <c r="X4284" s="2"/>
      <c r="Y4284" s="2"/>
    </row>
    <row r="4285" spans="1:25" x14ac:dyDescent="0.25">
      <c r="A4285">
        <v>4285</v>
      </c>
      <c r="B4285" t="s">
        <v>4280</v>
      </c>
      <c r="C4285" s="1">
        <v>36266</v>
      </c>
      <c r="D4285" t="s">
        <v>85</v>
      </c>
      <c r="E4285" s="2" t="s">
        <v>4371</v>
      </c>
      <c r="F4285" s="2" t="s">
        <v>34</v>
      </c>
      <c r="G4285" s="2" t="s">
        <v>26</v>
      </c>
      <c r="H4285" s="3">
        <v>43391</v>
      </c>
      <c r="I4285" s="2">
        <v>2018</v>
      </c>
      <c r="J4285" s="2">
        <v>2020</v>
      </c>
      <c r="K4285" s="3">
        <v>43677</v>
      </c>
      <c r="L4285" s="2">
        <v>0</v>
      </c>
      <c r="M4285" s="2" t="s">
        <v>28</v>
      </c>
      <c r="N4285" s="2">
        <v>20</v>
      </c>
      <c r="O4285" s="2">
        <v>19.510000000000002</v>
      </c>
      <c r="P4285" s="2">
        <v>20.29</v>
      </c>
      <c r="Q4285" s="2">
        <v>122</v>
      </c>
      <c r="R4285" s="2">
        <v>205.74</v>
      </c>
      <c r="S4285" s="2">
        <v>205.74</v>
      </c>
      <c r="T4285" s="2">
        <v>28.821883584934664</v>
      </c>
      <c r="U4285" s="2">
        <v>44</v>
      </c>
      <c r="V4285" s="2" t="s">
        <v>28</v>
      </c>
      <c r="X4285" s="2"/>
      <c r="Y4285" s="2"/>
    </row>
    <row r="4286" spans="1:25" x14ac:dyDescent="0.25">
      <c r="A4286">
        <v>4286</v>
      </c>
      <c r="B4286" t="s">
        <v>4281</v>
      </c>
      <c r="C4286" s="1">
        <v>35462</v>
      </c>
      <c r="D4286" t="s">
        <v>85</v>
      </c>
      <c r="E4286" s="2" t="s">
        <v>4370</v>
      </c>
      <c r="F4286" s="2" t="s">
        <v>34</v>
      </c>
      <c r="G4286" s="2" t="s">
        <v>30</v>
      </c>
      <c r="H4286" s="3">
        <v>43393</v>
      </c>
      <c r="I4286" s="2">
        <v>2018</v>
      </c>
      <c r="J4286" s="2">
        <v>2020</v>
      </c>
      <c r="K4286" s="3">
        <v>43677</v>
      </c>
      <c r="L4286" s="2">
        <v>0</v>
      </c>
      <c r="M4286" s="2" t="s">
        <v>28</v>
      </c>
      <c r="N4286" s="2">
        <v>22</v>
      </c>
      <c r="O4286" s="2">
        <v>21.71</v>
      </c>
      <c r="P4286" s="2">
        <v>22.49</v>
      </c>
      <c r="Q4286" s="2">
        <v>111</v>
      </c>
      <c r="R4286" s="2">
        <v>205.74</v>
      </c>
      <c r="S4286" s="2">
        <v>205.74</v>
      </c>
      <c r="T4286" s="2">
        <v>26.223189163342195</v>
      </c>
      <c r="U4286" s="2">
        <v>23</v>
      </c>
      <c r="V4286" s="2" t="s">
        <v>28</v>
      </c>
      <c r="X4286" s="2"/>
      <c r="Y4286" s="2"/>
    </row>
    <row r="4287" spans="1:25" x14ac:dyDescent="0.25">
      <c r="A4287">
        <v>4287</v>
      </c>
      <c r="B4287" t="s">
        <v>4282</v>
      </c>
      <c r="C4287" s="1">
        <v>35557</v>
      </c>
      <c r="D4287" t="s">
        <v>85</v>
      </c>
      <c r="E4287" s="2" t="s">
        <v>4373</v>
      </c>
      <c r="F4287" s="2" t="s">
        <v>34</v>
      </c>
      <c r="G4287" s="2" t="s">
        <v>26</v>
      </c>
      <c r="H4287" s="3">
        <v>43465</v>
      </c>
      <c r="I4287" s="2">
        <v>2018</v>
      </c>
      <c r="J4287" s="2">
        <v>2020</v>
      </c>
      <c r="K4287" s="3">
        <v>43677</v>
      </c>
      <c r="L4287" s="2">
        <v>0</v>
      </c>
      <c r="M4287" s="2" t="s">
        <v>28</v>
      </c>
      <c r="N4287" s="2">
        <v>22</v>
      </c>
      <c r="O4287" s="2">
        <v>21.65</v>
      </c>
      <c r="P4287" s="2">
        <v>22.23</v>
      </c>
      <c r="Q4287" s="2">
        <v>100</v>
      </c>
      <c r="R4287" s="2">
        <v>205.74</v>
      </c>
      <c r="S4287" s="2">
        <v>205.74</v>
      </c>
      <c r="T4287" s="2">
        <v>23.624494741749725</v>
      </c>
      <c r="U4287" s="2">
        <v>12</v>
      </c>
      <c r="V4287" s="2" t="s">
        <v>28</v>
      </c>
      <c r="X4287" s="2"/>
      <c r="Y4287" s="2"/>
    </row>
    <row r="4288" spans="1:25" x14ac:dyDescent="0.25">
      <c r="A4288">
        <v>4288</v>
      </c>
      <c r="B4288" t="s">
        <v>4283</v>
      </c>
      <c r="C4288" s="1">
        <v>35831</v>
      </c>
      <c r="D4288" t="s">
        <v>85</v>
      </c>
      <c r="E4288" s="2" t="s">
        <v>4373</v>
      </c>
      <c r="F4288" s="2" t="s">
        <v>25</v>
      </c>
      <c r="G4288" s="2" t="s">
        <v>30</v>
      </c>
      <c r="H4288" s="3">
        <v>43390</v>
      </c>
      <c r="I4288" s="2">
        <v>2018</v>
      </c>
      <c r="J4288" s="2">
        <v>2020</v>
      </c>
      <c r="K4288" s="3">
        <v>43677</v>
      </c>
      <c r="L4288" s="2">
        <v>0</v>
      </c>
      <c r="M4288" s="2" t="s">
        <v>28</v>
      </c>
      <c r="N4288" s="2">
        <v>21</v>
      </c>
      <c r="O4288" s="2">
        <v>20.7</v>
      </c>
      <c r="P4288" s="2">
        <v>21.48</v>
      </c>
      <c r="Q4288" s="2">
        <v>103</v>
      </c>
      <c r="R4288" s="2">
        <v>205.74</v>
      </c>
      <c r="S4288" s="2">
        <v>205.74</v>
      </c>
      <c r="T4288" s="2">
        <v>24.333229584002218</v>
      </c>
      <c r="U4288" s="2">
        <v>63</v>
      </c>
      <c r="V4288" s="2" t="s">
        <v>28</v>
      </c>
      <c r="X4288" s="2"/>
      <c r="Y4288" s="2"/>
    </row>
    <row r="4289" spans="1:25" x14ac:dyDescent="0.25">
      <c r="A4289">
        <v>4289</v>
      </c>
      <c r="B4289" t="s">
        <v>4284</v>
      </c>
      <c r="C4289" s="1">
        <v>35511</v>
      </c>
      <c r="D4289" t="s">
        <v>85</v>
      </c>
      <c r="E4289" s="2" t="s">
        <v>4370</v>
      </c>
      <c r="F4289" s="2" t="s">
        <v>34</v>
      </c>
      <c r="G4289" s="2" t="s">
        <v>26</v>
      </c>
      <c r="H4289" s="3">
        <v>43393</v>
      </c>
      <c r="I4289" s="2">
        <v>2018</v>
      </c>
      <c r="J4289" s="2">
        <v>2020</v>
      </c>
      <c r="K4289" s="3">
        <v>43677</v>
      </c>
      <c r="L4289" s="2">
        <v>0</v>
      </c>
      <c r="M4289" s="2" t="s">
        <v>28</v>
      </c>
      <c r="N4289" s="2">
        <v>22</v>
      </c>
      <c r="O4289" s="2">
        <v>21.58</v>
      </c>
      <c r="P4289" s="2">
        <v>22.36</v>
      </c>
      <c r="Q4289" s="2">
        <v>102</v>
      </c>
      <c r="R4289" s="2">
        <v>205.74</v>
      </c>
      <c r="S4289" s="2">
        <v>205.74</v>
      </c>
      <c r="T4289" s="2">
        <v>24.096984636584718</v>
      </c>
      <c r="U4289" s="2">
        <v>29</v>
      </c>
      <c r="V4289" s="2" t="s">
        <v>28</v>
      </c>
      <c r="X4289" s="2"/>
      <c r="Y4289" s="2"/>
    </row>
    <row r="4290" spans="1:25" x14ac:dyDescent="0.25">
      <c r="A4290">
        <v>4290</v>
      </c>
      <c r="B4290" t="s">
        <v>4285</v>
      </c>
      <c r="C4290" s="1">
        <v>36288</v>
      </c>
      <c r="D4290" t="s">
        <v>85</v>
      </c>
      <c r="E4290" s="2" t="s">
        <v>4375</v>
      </c>
      <c r="F4290" s="2" t="s">
        <v>25</v>
      </c>
      <c r="G4290" s="2" t="s">
        <v>30</v>
      </c>
      <c r="H4290" s="3">
        <v>43393</v>
      </c>
      <c r="I4290" s="2">
        <v>2018</v>
      </c>
      <c r="J4290" s="2">
        <v>2020</v>
      </c>
      <c r="K4290" s="3">
        <v>43677</v>
      </c>
      <c r="L4290" s="2">
        <v>0</v>
      </c>
      <c r="M4290" s="2" t="s">
        <v>28</v>
      </c>
      <c r="N4290" s="2">
        <v>20</v>
      </c>
      <c r="O4290" s="2">
        <v>19.45</v>
      </c>
      <c r="P4290" s="2">
        <v>20.23</v>
      </c>
      <c r="Q4290" s="2">
        <v>98</v>
      </c>
      <c r="R4290" s="2">
        <v>205.74</v>
      </c>
      <c r="S4290" s="2">
        <v>205.74</v>
      </c>
      <c r="T4290" s="2">
        <v>23.152004846914732</v>
      </c>
      <c r="U4290" s="2">
        <v>9</v>
      </c>
      <c r="V4290" s="2" t="s">
        <v>28</v>
      </c>
      <c r="X4290" s="2"/>
      <c r="Y4290" s="2"/>
    </row>
    <row r="4291" spans="1:25" x14ac:dyDescent="0.25">
      <c r="A4291">
        <v>4291</v>
      </c>
      <c r="B4291" t="s">
        <v>4286</v>
      </c>
      <c r="C4291" s="1">
        <v>35298</v>
      </c>
      <c r="D4291" t="s">
        <v>23</v>
      </c>
      <c r="E4291" s="2" t="s">
        <v>4373</v>
      </c>
      <c r="F4291" s="2" t="s">
        <v>34</v>
      </c>
      <c r="G4291" s="2" t="s">
        <v>26</v>
      </c>
      <c r="H4291" s="3">
        <v>43492</v>
      </c>
      <c r="I4291" s="2">
        <v>2018</v>
      </c>
      <c r="J4291" s="2">
        <v>2019</v>
      </c>
      <c r="K4291" s="3">
        <v>43677</v>
      </c>
      <c r="L4291" s="2">
        <v>0</v>
      </c>
      <c r="M4291" s="2" t="s">
        <v>28</v>
      </c>
      <c r="N4291" s="2">
        <v>22</v>
      </c>
      <c r="O4291" s="2">
        <v>22.43</v>
      </c>
      <c r="P4291" s="2">
        <v>22.94</v>
      </c>
      <c r="Q4291" s="2">
        <v>99</v>
      </c>
      <c r="R4291" s="2">
        <v>205.74</v>
      </c>
      <c r="S4291" s="2">
        <v>205.74</v>
      </c>
      <c r="T4291" s="2">
        <v>23.388249794332229</v>
      </c>
      <c r="U4291" s="2">
        <v>3</v>
      </c>
      <c r="V4291" s="2" t="s">
        <v>28</v>
      </c>
      <c r="X4291" s="2"/>
      <c r="Y4291" s="2"/>
    </row>
    <row r="4292" spans="1:25" x14ac:dyDescent="0.25">
      <c r="A4292">
        <v>4292</v>
      </c>
      <c r="B4292" t="s">
        <v>4287</v>
      </c>
      <c r="C4292" s="1">
        <v>36253</v>
      </c>
      <c r="D4292" t="s">
        <v>85</v>
      </c>
      <c r="E4292" s="2" t="s">
        <v>4373</v>
      </c>
      <c r="F4292" s="2" t="s">
        <v>34</v>
      </c>
      <c r="G4292" s="2" t="s">
        <v>26</v>
      </c>
      <c r="H4292" s="3">
        <v>43490</v>
      </c>
      <c r="I4292" s="2">
        <v>2018</v>
      </c>
      <c r="J4292" s="2">
        <v>2020</v>
      </c>
      <c r="K4292" s="3">
        <v>43677</v>
      </c>
      <c r="L4292" s="2">
        <v>0</v>
      </c>
      <c r="M4292" s="2" t="s">
        <v>28</v>
      </c>
      <c r="N4292" s="2">
        <v>20</v>
      </c>
      <c r="O4292" s="2">
        <v>19.809999999999999</v>
      </c>
      <c r="P4292" s="2">
        <v>20.329999999999998</v>
      </c>
      <c r="Q4292" s="2">
        <v>97</v>
      </c>
      <c r="R4292" s="2">
        <v>205.74</v>
      </c>
      <c r="S4292" s="2">
        <v>205.74</v>
      </c>
      <c r="T4292" s="2">
        <v>22.915759899497232</v>
      </c>
      <c r="U4292" s="2">
        <v>17</v>
      </c>
      <c r="V4292" s="2" t="s">
        <v>28</v>
      </c>
      <c r="X4292" s="2"/>
      <c r="Y4292" s="2"/>
    </row>
    <row r="4293" spans="1:25" x14ac:dyDescent="0.25">
      <c r="A4293">
        <v>4293</v>
      </c>
      <c r="B4293" t="s">
        <v>4288</v>
      </c>
      <c r="C4293" s="1">
        <v>34841</v>
      </c>
      <c r="D4293" t="s">
        <v>85</v>
      </c>
      <c r="E4293" s="2" t="s">
        <v>4372</v>
      </c>
      <c r="F4293" s="2" t="s">
        <v>34</v>
      </c>
      <c r="G4293" s="2" t="s">
        <v>26</v>
      </c>
      <c r="H4293" s="3">
        <v>43395</v>
      </c>
      <c r="I4293" s="2">
        <v>2018</v>
      </c>
      <c r="J4293" s="2">
        <v>2020</v>
      </c>
      <c r="K4293" s="3">
        <v>43677</v>
      </c>
      <c r="L4293" s="2">
        <v>0</v>
      </c>
      <c r="M4293" s="2" t="s">
        <v>28</v>
      </c>
      <c r="N4293" s="2">
        <v>24</v>
      </c>
      <c r="O4293" s="2">
        <v>23.42</v>
      </c>
      <c r="P4293" s="2">
        <v>24.19</v>
      </c>
      <c r="Q4293" s="2">
        <v>103</v>
      </c>
      <c r="R4293" s="2">
        <v>205.74</v>
      </c>
      <c r="S4293" s="2">
        <v>205.74</v>
      </c>
      <c r="T4293" s="2">
        <v>24.333229584002218</v>
      </c>
      <c r="U4293" s="2">
        <v>24</v>
      </c>
      <c r="V4293" s="2" t="s">
        <v>27</v>
      </c>
      <c r="X4293" s="2"/>
      <c r="Y4293" s="2"/>
    </row>
    <row r="4294" spans="1:25" x14ac:dyDescent="0.25">
      <c r="A4294">
        <v>4294</v>
      </c>
      <c r="B4294" t="s">
        <v>4289</v>
      </c>
      <c r="C4294" s="1">
        <v>35087</v>
      </c>
      <c r="D4294" t="s">
        <v>85</v>
      </c>
      <c r="E4294" s="2" t="s">
        <v>4373</v>
      </c>
      <c r="F4294" s="2" t="s">
        <v>34</v>
      </c>
      <c r="G4294" s="2" t="s">
        <v>26</v>
      </c>
      <c r="H4294" s="3">
        <v>43399</v>
      </c>
      <c r="I4294" s="2">
        <v>2018</v>
      </c>
      <c r="J4294" s="2">
        <v>2020</v>
      </c>
      <c r="K4294" s="3">
        <v>43677</v>
      </c>
      <c r="L4294" s="2">
        <v>0</v>
      </c>
      <c r="M4294" s="2" t="s">
        <v>28</v>
      </c>
      <c r="N4294" s="2">
        <v>23</v>
      </c>
      <c r="O4294" s="2">
        <v>22.76</v>
      </c>
      <c r="P4294" s="2">
        <v>23.52</v>
      </c>
      <c r="Q4294" s="2">
        <v>103</v>
      </c>
      <c r="R4294" s="2">
        <v>203.2</v>
      </c>
      <c r="S4294" s="2">
        <v>203.2</v>
      </c>
      <c r="T4294" s="2">
        <v>24.945362390724782</v>
      </c>
      <c r="U4294" s="2">
        <v>30</v>
      </c>
      <c r="V4294" s="2" t="s">
        <v>28</v>
      </c>
      <c r="X4294" s="2"/>
      <c r="Y4294" s="2"/>
    </row>
    <row r="4295" spans="1:25" x14ac:dyDescent="0.25">
      <c r="A4295">
        <v>4295</v>
      </c>
      <c r="B4295" t="s">
        <v>4290</v>
      </c>
      <c r="C4295" s="1">
        <v>34228</v>
      </c>
      <c r="D4295" t="s">
        <v>23</v>
      </c>
      <c r="E4295" s="2" t="s">
        <v>4373</v>
      </c>
      <c r="F4295" s="2" t="s">
        <v>34</v>
      </c>
      <c r="G4295" s="2" t="s">
        <v>26</v>
      </c>
      <c r="H4295" s="3">
        <v>43439</v>
      </c>
      <c r="I4295" s="2">
        <v>2018</v>
      </c>
      <c r="J4295" s="2">
        <v>2019</v>
      </c>
      <c r="K4295" s="3">
        <v>43677</v>
      </c>
      <c r="L4295" s="2">
        <v>0</v>
      </c>
      <c r="M4295" s="2" t="s">
        <v>28</v>
      </c>
      <c r="N4295" s="2">
        <v>25</v>
      </c>
      <c r="O4295" s="2">
        <v>25.22</v>
      </c>
      <c r="P4295" s="2">
        <v>25.87</v>
      </c>
      <c r="Q4295" s="2">
        <v>99</v>
      </c>
      <c r="R4295" s="2">
        <v>203.2</v>
      </c>
      <c r="S4295" s="2">
        <v>203.2</v>
      </c>
      <c r="T4295" s="2">
        <v>23.976610453220903</v>
      </c>
      <c r="U4295" s="2">
        <v>27</v>
      </c>
      <c r="V4295" s="2" t="s">
        <v>28</v>
      </c>
      <c r="X4295" s="2"/>
      <c r="Y4295" s="2"/>
    </row>
    <row r="4296" spans="1:25" x14ac:dyDescent="0.25">
      <c r="A4296">
        <v>4296</v>
      </c>
      <c r="B4296" t="s">
        <v>4291</v>
      </c>
      <c r="C4296" s="1">
        <v>35066</v>
      </c>
      <c r="D4296" t="s">
        <v>85</v>
      </c>
      <c r="E4296" s="2" t="s">
        <v>4370</v>
      </c>
      <c r="F4296" s="2" t="s">
        <v>25</v>
      </c>
      <c r="G4296" s="2" t="s">
        <v>26</v>
      </c>
      <c r="H4296" s="3">
        <v>43389</v>
      </c>
      <c r="I4296" s="2">
        <v>2018</v>
      </c>
      <c r="J4296" s="2">
        <v>2020</v>
      </c>
      <c r="K4296" s="3">
        <v>43677</v>
      </c>
      <c r="L4296" s="2">
        <v>0</v>
      </c>
      <c r="M4296" s="2" t="s">
        <v>28</v>
      </c>
      <c r="N4296" s="2">
        <v>23</v>
      </c>
      <c r="O4296" s="2">
        <v>22.79</v>
      </c>
      <c r="P4296" s="2">
        <v>23.58</v>
      </c>
      <c r="Q4296" s="2">
        <v>99</v>
      </c>
      <c r="R4296" s="2">
        <v>203.2</v>
      </c>
      <c r="S4296" s="2">
        <v>203.2</v>
      </c>
      <c r="T4296" s="2">
        <v>23.976610453220903</v>
      </c>
      <c r="U4296" s="2">
        <v>44</v>
      </c>
      <c r="V4296" s="2" t="s">
        <v>28</v>
      </c>
      <c r="X4296" s="2"/>
      <c r="Y4296" s="2"/>
    </row>
    <row r="4297" spans="1:25" x14ac:dyDescent="0.25">
      <c r="A4297">
        <v>4297</v>
      </c>
      <c r="B4297" t="s">
        <v>4292</v>
      </c>
      <c r="C4297" s="1">
        <v>36472</v>
      </c>
      <c r="D4297" t="s">
        <v>85</v>
      </c>
      <c r="E4297" s="2" t="s">
        <v>4374</v>
      </c>
      <c r="F4297" s="2" t="s">
        <v>25</v>
      </c>
      <c r="G4297" s="2" t="s">
        <v>26</v>
      </c>
      <c r="H4297" s="3">
        <v>43441</v>
      </c>
      <c r="I4297" s="2">
        <v>2018</v>
      </c>
      <c r="J4297" s="2">
        <v>2020</v>
      </c>
      <c r="K4297" s="3">
        <v>43677</v>
      </c>
      <c r="L4297" s="2">
        <v>0</v>
      </c>
      <c r="M4297" s="2" t="s">
        <v>28</v>
      </c>
      <c r="N4297" s="2">
        <v>19</v>
      </c>
      <c r="O4297" s="2">
        <v>19.079999999999998</v>
      </c>
      <c r="P4297" s="2">
        <v>19.73</v>
      </c>
      <c r="Q4297" s="2">
        <v>81</v>
      </c>
      <c r="R4297" s="2">
        <v>203.2</v>
      </c>
      <c r="S4297" s="2">
        <v>203.2</v>
      </c>
      <c r="T4297" s="2">
        <v>19.617226734453467</v>
      </c>
      <c r="U4297" s="2">
        <v>22</v>
      </c>
      <c r="V4297" s="2" t="s">
        <v>28</v>
      </c>
      <c r="X4297" s="2"/>
      <c r="Y4297" s="2"/>
    </row>
    <row r="4298" spans="1:25" x14ac:dyDescent="0.25">
      <c r="A4298">
        <v>4298</v>
      </c>
      <c r="B4298" t="s">
        <v>4293</v>
      </c>
      <c r="C4298" s="1">
        <v>35160</v>
      </c>
      <c r="D4298" t="s">
        <v>23</v>
      </c>
      <c r="E4298" s="2" t="s">
        <v>4373</v>
      </c>
      <c r="F4298" s="2" t="s">
        <v>34</v>
      </c>
      <c r="G4298" s="2" t="s">
        <v>26</v>
      </c>
      <c r="H4298" s="3">
        <v>43419</v>
      </c>
      <c r="I4298" s="2">
        <v>2018</v>
      </c>
      <c r="J4298" s="2">
        <v>2019</v>
      </c>
      <c r="K4298" s="3">
        <v>43677</v>
      </c>
      <c r="L4298" s="2">
        <v>0</v>
      </c>
      <c r="M4298" s="2" t="s">
        <v>28</v>
      </c>
      <c r="N4298" s="2">
        <v>23</v>
      </c>
      <c r="O4298" s="2">
        <v>22.61</v>
      </c>
      <c r="P4298" s="2">
        <v>23.32</v>
      </c>
      <c r="Q4298" s="2">
        <v>102</v>
      </c>
      <c r="R4298" s="2">
        <v>203.2</v>
      </c>
      <c r="S4298" s="2">
        <v>203.2</v>
      </c>
      <c r="T4298" s="2">
        <v>24.703174406348811</v>
      </c>
      <c r="U4298" s="2">
        <v>2</v>
      </c>
      <c r="V4298" s="2" t="s">
        <v>28</v>
      </c>
      <c r="X4298" s="2"/>
      <c r="Y4298" s="2"/>
    </row>
    <row r="4299" spans="1:25" x14ac:dyDescent="0.25">
      <c r="A4299">
        <v>4299</v>
      </c>
      <c r="B4299" t="s">
        <v>4294</v>
      </c>
      <c r="C4299" s="1">
        <v>34777</v>
      </c>
      <c r="D4299" t="s">
        <v>23</v>
      </c>
      <c r="E4299" s="2" t="s">
        <v>4373</v>
      </c>
      <c r="F4299" s="2" t="s">
        <v>34</v>
      </c>
      <c r="G4299" s="2" t="s">
        <v>26</v>
      </c>
      <c r="H4299" s="3">
        <v>43503</v>
      </c>
      <c r="I4299" s="2">
        <v>2018</v>
      </c>
      <c r="J4299" s="2">
        <v>2019</v>
      </c>
      <c r="K4299" s="3">
        <v>43677</v>
      </c>
      <c r="L4299" s="2">
        <v>0</v>
      </c>
      <c r="M4299" s="2" t="s">
        <v>28</v>
      </c>
      <c r="N4299" s="2">
        <v>24</v>
      </c>
      <c r="O4299" s="2">
        <v>23.89</v>
      </c>
      <c r="P4299" s="2">
        <v>24.37</v>
      </c>
      <c r="Q4299" s="2">
        <v>97</v>
      </c>
      <c r="R4299" s="2">
        <v>203.2</v>
      </c>
      <c r="S4299" s="2">
        <v>203.2</v>
      </c>
      <c r="T4299" s="2">
        <v>23.492234484468966</v>
      </c>
      <c r="U4299" s="2">
        <v>3</v>
      </c>
      <c r="V4299" s="2" t="s">
        <v>28</v>
      </c>
      <c r="X4299" s="2"/>
      <c r="Y4299" s="2"/>
    </row>
    <row r="4300" spans="1:25" x14ac:dyDescent="0.25">
      <c r="A4300">
        <v>4300</v>
      </c>
      <c r="B4300" t="s">
        <v>4295</v>
      </c>
      <c r="C4300" s="1">
        <v>35291</v>
      </c>
      <c r="D4300" t="s">
        <v>23</v>
      </c>
      <c r="E4300" s="2" t="s">
        <v>4373</v>
      </c>
      <c r="F4300" s="2" t="s">
        <v>34</v>
      </c>
      <c r="G4300" s="2" t="s">
        <v>26</v>
      </c>
      <c r="H4300" s="3">
        <v>43564</v>
      </c>
      <c r="I4300" s="2">
        <v>2018</v>
      </c>
      <c r="J4300" s="2">
        <v>2019</v>
      </c>
      <c r="K4300" s="3">
        <v>43677</v>
      </c>
      <c r="L4300" s="2">
        <v>0</v>
      </c>
      <c r="M4300" s="2" t="s">
        <v>28</v>
      </c>
      <c r="N4300" s="2">
        <v>22</v>
      </c>
      <c r="O4300" s="2">
        <v>22.65</v>
      </c>
      <c r="P4300" s="2">
        <v>22.96</v>
      </c>
      <c r="Q4300" s="2">
        <v>108</v>
      </c>
      <c r="R4300" s="2">
        <v>203.2</v>
      </c>
      <c r="S4300" s="2">
        <v>203.2</v>
      </c>
      <c r="T4300" s="2">
        <v>26.156302312604623</v>
      </c>
      <c r="U4300" s="2">
        <v>2</v>
      </c>
      <c r="V4300" s="2" t="s">
        <v>28</v>
      </c>
      <c r="X4300" s="2"/>
      <c r="Y4300" s="2"/>
    </row>
    <row r="4301" spans="1:25" x14ac:dyDescent="0.25">
      <c r="A4301">
        <v>4301</v>
      </c>
      <c r="B4301" t="s">
        <v>4296</v>
      </c>
      <c r="C4301" s="1">
        <v>35632</v>
      </c>
      <c r="D4301" t="s">
        <v>85</v>
      </c>
      <c r="E4301" s="2" t="s">
        <v>4370</v>
      </c>
      <c r="F4301" s="2" t="s">
        <v>34</v>
      </c>
      <c r="G4301" s="2" t="s">
        <v>26</v>
      </c>
      <c r="H4301" s="3">
        <v>43390</v>
      </c>
      <c r="I4301" s="2">
        <v>2018</v>
      </c>
      <c r="J4301" s="2">
        <v>2020</v>
      </c>
      <c r="K4301" s="3">
        <v>43677</v>
      </c>
      <c r="L4301" s="2">
        <v>0</v>
      </c>
      <c r="M4301" s="2" t="s">
        <v>28</v>
      </c>
      <c r="N4301" s="2">
        <v>22</v>
      </c>
      <c r="O4301" s="2">
        <v>21.24</v>
      </c>
      <c r="P4301" s="2">
        <v>22.03</v>
      </c>
      <c r="Q4301" s="2">
        <v>111</v>
      </c>
      <c r="R4301" s="2">
        <v>203.2</v>
      </c>
      <c r="S4301" s="2">
        <v>203.2</v>
      </c>
      <c r="T4301" s="2">
        <v>26.882866265732531</v>
      </c>
      <c r="U4301" s="2">
        <v>46</v>
      </c>
      <c r="V4301" s="2" t="s">
        <v>28</v>
      </c>
      <c r="X4301" s="2"/>
      <c r="Y4301" s="2"/>
    </row>
    <row r="4302" spans="1:25" x14ac:dyDescent="0.25">
      <c r="A4302">
        <v>4302</v>
      </c>
      <c r="B4302" t="s">
        <v>4297</v>
      </c>
      <c r="C4302" s="1">
        <v>33590</v>
      </c>
      <c r="D4302" t="s">
        <v>23</v>
      </c>
      <c r="E4302" s="2" t="s">
        <v>4373</v>
      </c>
      <c r="F4302" s="2" t="s">
        <v>34</v>
      </c>
      <c r="G4302" s="2" t="s">
        <v>26</v>
      </c>
      <c r="H4302" s="3">
        <v>43486</v>
      </c>
      <c r="I4302" s="2">
        <v>2018</v>
      </c>
      <c r="J4302" s="2">
        <v>2019</v>
      </c>
      <c r="K4302" s="3">
        <v>43677</v>
      </c>
      <c r="L4302" s="2">
        <v>0</v>
      </c>
      <c r="M4302" s="2" t="s">
        <v>28</v>
      </c>
      <c r="N4302" s="2">
        <v>27</v>
      </c>
      <c r="O4302" s="2">
        <v>27.09</v>
      </c>
      <c r="P4302" s="2">
        <v>27.62</v>
      </c>
      <c r="Q4302" s="2">
        <v>95</v>
      </c>
      <c r="R4302" s="2">
        <v>203.2</v>
      </c>
      <c r="S4302" s="2">
        <v>203.2</v>
      </c>
      <c r="T4302" s="2">
        <v>23.007858515717029</v>
      </c>
      <c r="U4302" s="2">
        <v>18</v>
      </c>
      <c r="V4302" s="2" t="s">
        <v>28</v>
      </c>
      <c r="X4302" s="2"/>
      <c r="Y4302" s="2"/>
    </row>
    <row r="4303" spans="1:25" x14ac:dyDescent="0.25">
      <c r="A4303">
        <v>4303</v>
      </c>
      <c r="B4303" t="s">
        <v>4298</v>
      </c>
      <c r="C4303" s="1">
        <v>34620</v>
      </c>
      <c r="D4303" t="s">
        <v>85</v>
      </c>
      <c r="E4303" s="2" t="s">
        <v>4373</v>
      </c>
      <c r="F4303" s="2" t="s">
        <v>25</v>
      </c>
      <c r="G4303" s="2" t="s">
        <v>30</v>
      </c>
      <c r="H4303" s="3">
        <v>43400</v>
      </c>
      <c r="I4303" s="2">
        <v>2018</v>
      </c>
      <c r="J4303" s="2">
        <v>2020</v>
      </c>
      <c r="K4303" s="3">
        <v>43677</v>
      </c>
      <c r="L4303" s="2">
        <v>0</v>
      </c>
      <c r="M4303" s="2" t="s">
        <v>28</v>
      </c>
      <c r="N4303" s="2">
        <v>24</v>
      </c>
      <c r="O4303" s="2">
        <v>24.04</v>
      </c>
      <c r="P4303" s="2">
        <v>24.8</v>
      </c>
      <c r="Q4303" s="2">
        <v>97</v>
      </c>
      <c r="R4303" s="2">
        <v>203.2</v>
      </c>
      <c r="S4303" s="2">
        <v>203.2</v>
      </c>
      <c r="T4303" s="2">
        <v>23.492234484468966</v>
      </c>
      <c r="U4303" s="2">
        <v>15</v>
      </c>
      <c r="V4303" s="2" t="s">
        <v>27</v>
      </c>
      <c r="X4303" s="2"/>
      <c r="Y4303" s="2"/>
    </row>
    <row r="4304" spans="1:25" x14ac:dyDescent="0.25">
      <c r="A4304">
        <v>4304</v>
      </c>
      <c r="B4304" t="s">
        <v>4299</v>
      </c>
      <c r="C4304" s="1">
        <v>35720</v>
      </c>
      <c r="D4304" t="s">
        <v>85</v>
      </c>
      <c r="E4304" s="2" t="s">
        <v>4371</v>
      </c>
      <c r="F4304" s="2" t="s">
        <v>34</v>
      </c>
      <c r="G4304" s="2" t="s">
        <v>26</v>
      </c>
      <c r="H4304" s="3">
        <v>43395</v>
      </c>
      <c r="I4304" s="2">
        <v>2018</v>
      </c>
      <c r="J4304" s="2">
        <v>2020</v>
      </c>
      <c r="K4304" s="3">
        <v>43677</v>
      </c>
      <c r="L4304" s="2">
        <v>0</v>
      </c>
      <c r="M4304" s="2" t="s">
        <v>28</v>
      </c>
      <c r="N4304" s="2">
        <v>21</v>
      </c>
      <c r="O4304" s="2">
        <v>21.01</v>
      </c>
      <c r="P4304" s="2">
        <v>21.79</v>
      </c>
      <c r="Q4304" s="2">
        <v>107</v>
      </c>
      <c r="R4304" s="2">
        <v>203.2</v>
      </c>
      <c r="S4304" s="2">
        <v>203.2</v>
      </c>
      <c r="T4304" s="2">
        <v>25.914114328228656</v>
      </c>
      <c r="U4304" s="2">
        <v>32</v>
      </c>
      <c r="V4304" s="2" t="s">
        <v>28</v>
      </c>
      <c r="X4304" s="2"/>
      <c r="Y4304" s="2"/>
    </row>
    <row r="4305" spans="1:25" x14ac:dyDescent="0.25">
      <c r="A4305">
        <v>4305</v>
      </c>
      <c r="B4305" t="s">
        <v>4300</v>
      </c>
      <c r="C4305" s="1">
        <v>35462</v>
      </c>
      <c r="D4305" t="s">
        <v>23</v>
      </c>
      <c r="E4305" s="2" t="s">
        <v>4373</v>
      </c>
      <c r="F4305" s="2" t="s">
        <v>25</v>
      </c>
      <c r="G4305" s="2" t="s">
        <v>26</v>
      </c>
      <c r="H4305" s="3">
        <v>43484</v>
      </c>
      <c r="I4305" s="2">
        <v>2018</v>
      </c>
      <c r="J4305" s="2">
        <v>2019</v>
      </c>
      <c r="K4305" s="3">
        <v>43677</v>
      </c>
      <c r="L4305" s="2">
        <v>0</v>
      </c>
      <c r="M4305" s="2" t="s">
        <v>28</v>
      </c>
      <c r="N4305" s="2">
        <v>22</v>
      </c>
      <c r="O4305" s="2">
        <v>21.96</v>
      </c>
      <c r="P4305" s="2">
        <v>22.49</v>
      </c>
      <c r="Q4305" s="2">
        <v>90</v>
      </c>
      <c r="R4305" s="2">
        <v>200.66</v>
      </c>
      <c r="S4305" s="2">
        <v>200.66</v>
      </c>
      <c r="T4305" s="2">
        <v>22.352231853958976</v>
      </c>
      <c r="U4305" s="2">
        <v>19</v>
      </c>
      <c r="V4305" s="2" t="s">
        <v>28</v>
      </c>
      <c r="X4305" s="2"/>
      <c r="Y4305" s="2"/>
    </row>
    <row r="4306" spans="1:25" x14ac:dyDescent="0.25">
      <c r="A4306">
        <v>4306</v>
      </c>
      <c r="B4306" t="s">
        <v>4301</v>
      </c>
      <c r="C4306" s="1">
        <v>35096</v>
      </c>
      <c r="D4306" t="s">
        <v>23</v>
      </c>
      <c r="E4306" s="2" t="s">
        <v>4373</v>
      </c>
      <c r="F4306" s="2" t="s">
        <v>34</v>
      </c>
      <c r="G4306" s="2" t="s">
        <v>26</v>
      </c>
      <c r="H4306" s="3">
        <v>43414</v>
      </c>
      <c r="I4306" s="2">
        <v>2018</v>
      </c>
      <c r="J4306" s="2">
        <v>2019</v>
      </c>
      <c r="K4306" s="3">
        <v>43677</v>
      </c>
      <c r="L4306" s="2">
        <v>0</v>
      </c>
      <c r="M4306" s="2" t="s">
        <v>28</v>
      </c>
      <c r="N4306" s="2">
        <v>23</v>
      </c>
      <c r="O4306" s="2">
        <v>22.77</v>
      </c>
      <c r="P4306" s="2">
        <v>23.49</v>
      </c>
      <c r="Q4306" s="2">
        <v>112</v>
      </c>
      <c r="R4306" s="2">
        <v>200.66</v>
      </c>
      <c r="S4306" s="2">
        <v>200.66</v>
      </c>
      <c r="T4306" s="2">
        <v>27.816110751593396</v>
      </c>
      <c r="U4306" s="2">
        <v>11</v>
      </c>
      <c r="V4306" s="2" t="s">
        <v>28</v>
      </c>
      <c r="X4306" s="2"/>
      <c r="Y4306" s="2"/>
    </row>
    <row r="4307" spans="1:25" x14ac:dyDescent="0.25">
      <c r="A4307">
        <v>4307</v>
      </c>
      <c r="B4307" t="s">
        <v>4302</v>
      </c>
      <c r="C4307" s="1">
        <v>36219</v>
      </c>
      <c r="D4307" t="s">
        <v>85</v>
      </c>
      <c r="E4307" s="2" t="s">
        <v>20</v>
      </c>
      <c r="F4307" s="2" t="s">
        <v>25</v>
      </c>
      <c r="G4307" s="2" t="s">
        <v>30</v>
      </c>
      <c r="H4307" s="3">
        <v>43390</v>
      </c>
      <c r="I4307" s="2">
        <v>2018</v>
      </c>
      <c r="J4307" s="2">
        <v>2020</v>
      </c>
      <c r="K4307" s="3">
        <v>43677</v>
      </c>
      <c r="L4307" s="2">
        <v>0</v>
      </c>
      <c r="M4307" s="2" t="s">
        <v>28</v>
      </c>
      <c r="N4307" s="2">
        <v>20</v>
      </c>
      <c r="O4307" s="2">
        <v>19.63</v>
      </c>
      <c r="P4307" s="2">
        <v>20.420000000000002</v>
      </c>
      <c r="Q4307" s="2">
        <v>104</v>
      </c>
      <c r="R4307" s="2">
        <v>200.66</v>
      </c>
      <c r="S4307" s="2">
        <v>200.66</v>
      </c>
      <c r="T4307" s="2">
        <v>25.829245697908153</v>
      </c>
      <c r="U4307" s="2">
        <v>72</v>
      </c>
      <c r="V4307" s="2" t="s">
        <v>28</v>
      </c>
      <c r="X4307" s="2"/>
      <c r="Y4307" s="2"/>
    </row>
    <row r="4308" spans="1:25" x14ac:dyDescent="0.25">
      <c r="A4308">
        <v>4308</v>
      </c>
      <c r="B4308" t="s">
        <v>4303</v>
      </c>
      <c r="C4308" s="1">
        <v>35408</v>
      </c>
      <c r="D4308" t="s">
        <v>23</v>
      </c>
      <c r="E4308" s="2" t="s">
        <v>4373</v>
      </c>
      <c r="F4308" s="2" t="s">
        <v>34</v>
      </c>
      <c r="G4308" s="2" t="s">
        <v>26</v>
      </c>
      <c r="H4308" s="3">
        <v>43473</v>
      </c>
      <c r="I4308" s="2">
        <v>2018</v>
      </c>
      <c r="J4308" s="2">
        <v>2019</v>
      </c>
      <c r="K4308" s="3">
        <v>43677</v>
      </c>
      <c r="L4308" s="2">
        <v>0</v>
      </c>
      <c r="M4308" s="2" t="s">
        <v>28</v>
      </c>
      <c r="N4308" s="2">
        <v>22</v>
      </c>
      <c r="O4308" s="2">
        <v>22.08</v>
      </c>
      <c r="P4308" s="2">
        <v>22.64</v>
      </c>
      <c r="Q4308" s="2">
        <v>99</v>
      </c>
      <c r="R4308" s="2">
        <v>200.66</v>
      </c>
      <c r="S4308" s="2">
        <v>200.66</v>
      </c>
      <c r="T4308" s="2">
        <v>24.587455039354875</v>
      </c>
      <c r="U4308" s="2">
        <v>5</v>
      </c>
      <c r="V4308" s="2" t="s">
        <v>28</v>
      </c>
      <c r="X4308" s="2"/>
      <c r="Y4308" s="2"/>
    </row>
    <row r="4309" spans="1:25" x14ac:dyDescent="0.25">
      <c r="A4309">
        <v>4309</v>
      </c>
      <c r="B4309" t="s">
        <v>4304</v>
      </c>
      <c r="C4309" s="1">
        <v>36034</v>
      </c>
      <c r="D4309" t="s">
        <v>85</v>
      </c>
      <c r="E4309" s="2" t="s">
        <v>20</v>
      </c>
      <c r="F4309" s="2" t="s">
        <v>34</v>
      </c>
      <c r="G4309" s="2" t="s">
        <v>30</v>
      </c>
      <c r="H4309" s="3">
        <v>43390</v>
      </c>
      <c r="I4309" s="2">
        <v>2018</v>
      </c>
      <c r="J4309" s="2">
        <v>2020</v>
      </c>
      <c r="K4309" s="3">
        <v>43677</v>
      </c>
      <c r="L4309" s="2">
        <v>0</v>
      </c>
      <c r="M4309" s="2" t="s">
        <v>28</v>
      </c>
      <c r="N4309" s="2">
        <v>20</v>
      </c>
      <c r="O4309" s="2">
        <v>20.14</v>
      </c>
      <c r="P4309" s="2">
        <v>20.93</v>
      </c>
      <c r="Q4309" s="2">
        <v>86</v>
      </c>
      <c r="R4309" s="2">
        <v>200.66</v>
      </c>
      <c r="S4309" s="2">
        <v>200.66</v>
      </c>
      <c r="T4309" s="2">
        <v>21.358799327116358</v>
      </c>
      <c r="U4309" s="2">
        <v>75</v>
      </c>
      <c r="V4309" s="2" t="s">
        <v>28</v>
      </c>
      <c r="X4309" s="2"/>
      <c r="Y4309" s="2"/>
    </row>
    <row r="4310" spans="1:25" x14ac:dyDescent="0.25">
      <c r="A4310">
        <v>4310</v>
      </c>
      <c r="B4310" t="s">
        <v>4305</v>
      </c>
      <c r="C4310" s="1">
        <v>35181</v>
      </c>
      <c r="D4310" t="s">
        <v>85</v>
      </c>
      <c r="E4310" s="2" t="s">
        <v>4373</v>
      </c>
      <c r="F4310" s="2" t="s">
        <v>34</v>
      </c>
      <c r="G4310" s="2" t="s">
        <v>26</v>
      </c>
      <c r="H4310" s="3">
        <v>43391</v>
      </c>
      <c r="I4310" s="2">
        <v>2018</v>
      </c>
      <c r="J4310" s="2">
        <v>2020</v>
      </c>
      <c r="K4310" s="3">
        <v>43677</v>
      </c>
      <c r="L4310" s="2">
        <v>0</v>
      </c>
      <c r="M4310" s="2" t="s">
        <v>28</v>
      </c>
      <c r="N4310" s="2">
        <v>23</v>
      </c>
      <c r="O4310" s="2">
        <v>22.48</v>
      </c>
      <c r="P4310" s="2">
        <v>23.26</v>
      </c>
      <c r="Q4310" s="2">
        <v>95</v>
      </c>
      <c r="R4310" s="2">
        <v>200.66</v>
      </c>
      <c r="S4310" s="2">
        <v>200.66</v>
      </c>
      <c r="T4310" s="2">
        <v>23.594022512512254</v>
      </c>
      <c r="U4310" s="2">
        <v>44</v>
      </c>
      <c r="V4310" s="2" t="s">
        <v>28</v>
      </c>
      <c r="X4310" s="2"/>
      <c r="Y4310" s="2"/>
    </row>
    <row r="4311" spans="1:25" x14ac:dyDescent="0.25">
      <c r="A4311">
        <v>4311</v>
      </c>
      <c r="B4311" t="s">
        <v>4306</v>
      </c>
      <c r="C4311" s="1">
        <v>35177</v>
      </c>
      <c r="D4311" t="s">
        <v>85</v>
      </c>
      <c r="E4311" s="2" t="s">
        <v>4373</v>
      </c>
      <c r="F4311" s="2" t="s">
        <v>34</v>
      </c>
      <c r="G4311" s="2" t="s">
        <v>26</v>
      </c>
      <c r="H4311" s="3">
        <v>43392</v>
      </c>
      <c r="I4311" s="2">
        <v>2018</v>
      </c>
      <c r="J4311" s="2">
        <v>2020</v>
      </c>
      <c r="K4311" s="3">
        <v>43677</v>
      </c>
      <c r="L4311" s="2">
        <v>0</v>
      </c>
      <c r="M4311" s="2" t="s">
        <v>28</v>
      </c>
      <c r="N4311" s="2">
        <v>23</v>
      </c>
      <c r="O4311" s="2">
        <v>22.49</v>
      </c>
      <c r="P4311" s="2">
        <v>23.27</v>
      </c>
      <c r="Q4311" s="2">
        <v>96</v>
      </c>
      <c r="R4311" s="2">
        <v>200.66</v>
      </c>
      <c r="S4311" s="2">
        <v>200.66</v>
      </c>
      <c r="T4311" s="2">
        <v>23.84238064422291</v>
      </c>
      <c r="U4311" s="2">
        <v>14</v>
      </c>
      <c r="V4311" s="2" t="s">
        <v>28</v>
      </c>
      <c r="X4311" s="2"/>
      <c r="Y4311" s="2"/>
    </row>
    <row r="4312" spans="1:25" x14ac:dyDescent="0.25">
      <c r="A4312">
        <v>4312</v>
      </c>
      <c r="B4312" t="s">
        <v>4307</v>
      </c>
      <c r="C4312" s="1">
        <v>35054</v>
      </c>
      <c r="D4312" t="s">
        <v>85</v>
      </c>
      <c r="E4312" s="2" t="s">
        <v>4373</v>
      </c>
      <c r="F4312" s="2" t="s">
        <v>34</v>
      </c>
      <c r="G4312" s="2" t="s">
        <v>26</v>
      </c>
      <c r="H4312" s="3">
        <v>43527</v>
      </c>
      <c r="I4312" s="2">
        <v>2018</v>
      </c>
      <c r="J4312" s="2">
        <v>2020</v>
      </c>
      <c r="K4312" s="3">
        <v>43677</v>
      </c>
      <c r="L4312" s="2">
        <v>0</v>
      </c>
      <c r="M4312" s="2" t="s">
        <v>28</v>
      </c>
      <c r="N4312" s="2">
        <v>23</v>
      </c>
      <c r="O4312" s="2">
        <v>23.2</v>
      </c>
      <c r="P4312" s="2">
        <v>23.61</v>
      </c>
      <c r="Q4312" s="2">
        <v>90</v>
      </c>
      <c r="R4312" s="2">
        <v>200.66</v>
      </c>
      <c r="S4312" s="2">
        <v>200.66</v>
      </c>
      <c r="T4312" s="2">
        <v>22.352231853958976</v>
      </c>
      <c r="U4312" s="2">
        <v>7</v>
      </c>
      <c r="V4312" s="2" t="s">
        <v>27</v>
      </c>
      <c r="X4312" s="2"/>
      <c r="Y4312" s="2"/>
    </row>
    <row r="4313" spans="1:25" x14ac:dyDescent="0.25">
      <c r="A4313">
        <v>4313</v>
      </c>
      <c r="B4313" t="s">
        <v>4308</v>
      </c>
      <c r="C4313" s="1">
        <v>36383</v>
      </c>
      <c r="D4313" t="s">
        <v>85</v>
      </c>
      <c r="E4313" s="2" t="s">
        <v>4373</v>
      </c>
      <c r="F4313" s="2" t="s">
        <v>34</v>
      </c>
      <c r="G4313" s="2" t="s">
        <v>26</v>
      </c>
      <c r="H4313" s="3">
        <v>43390</v>
      </c>
      <c r="I4313" s="2">
        <v>2018</v>
      </c>
      <c r="J4313" s="2">
        <v>2020</v>
      </c>
      <c r="K4313" s="3">
        <v>43677</v>
      </c>
      <c r="L4313" s="2">
        <v>0</v>
      </c>
      <c r="M4313" s="2" t="s">
        <v>28</v>
      </c>
      <c r="N4313" s="2">
        <v>19</v>
      </c>
      <c r="O4313" s="2">
        <v>19.18</v>
      </c>
      <c r="P4313" s="2">
        <v>19.97</v>
      </c>
      <c r="Q4313" s="2">
        <v>97</v>
      </c>
      <c r="R4313" s="2">
        <v>200.66</v>
      </c>
      <c r="S4313" s="2">
        <v>200.66</v>
      </c>
      <c r="T4313" s="2">
        <v>24.090738775933566</v>
      </c>
      <c r="U4313" s="2">
        <v>75</v>
      </c>
      <c r="V4313" s="2" t="s">
        <v>28</v>
      </c>
      <c r="X4313" s="2"/>
      <c r="Y4313" s="2"/>
    </row>
    <row r="4314" spans="1:25" x14ac:dyDescent="0.25">
      <c r="A4314">
        <v>4314</v>
      </c>
      <c r="B4314" t="s">
        <v>4309</v>
      </c>
      <c r="C4314" s="1">
        <v>35591</v>
      </c>
      <c r="D4314" t="s">
        <v>85</v>
      </c>
      <c r="E4314" s="2" t="s">
        <v>4374</v>
      </c>
      <c r="F4314" s="2" t="s">
        <v>25</v>
      </c>
      <c r="G4314" s="2" t="s">
        <v>30</v>
      </c>
      <c r="H4314" s="3">
        <v>43395</v>
      </c>
      <c r="I4314" s="2">
        <v>2018</v>
      </c>
      <c r="J4314" s="2">
        <v>2020</v>
      </c>
      <c r="K4314" s="3">
        <v>43677</v>
      </c>
      <c r="L4314" s="2">
        <v>0</v>
      </c>
      <c r="M4314" s="2" t="s">
        <v>28</v>
      </c>
      <c r="N4314" s="2">
        <v>22</v>
      </c>
      <c r="O4314" s="2">
        <v>21.37</v>
      </c>
      <c r="P4314" s="2">
        <v>22.14</v>
      </c>
      <c r="Q4314" s="2">
        <v>92</v>
      </c>
      <c r="R4314" s="2">
        <v>200.66</v>
      </c>
      <c r="S4314" s="2">
        <v>200.66</v>
      </c>
      <c r="T4314" s="2">
        <v>22.848948117380289</v>
      </c>
      <c r="U4314" s="2">
        <v>42</v>
      </c>
      <c r="V4314" s="2" t="s">
        <v>28</v>
      </c>
      <c r="X4314" s="2"/>
      <c r="Y4314" s="2"/>
    </row>
    <row r="4315" spans="1:25" x14ac:dyDescent="0.25">
      <c r="A4315">
        <v>4315</v>
      </c>
      <c r="B4315" t="s">
        <v>4310</v>
      </c>
      <c r="C4315" s="1">
        <v>34737</v>
      </c>
      <c r="D4315" t="s">
        <v>23</v>
      </c>
      <c r="E4315" s="2" t="s">
        <v>4374</v>
      </c>
      <c r="F4315" s="2" t="s">
        <v>34</v>
      </c>
      <c r="G4315" s="2" t="s">
        <v>26</v>
      </c>
      <c r="H4315" s="3">
        <v>43527</v>
      </c>
      <c r="I4315" s="2">
        <v>2018</v>
      </c>
      <c r="J4315" s="2">
        <v>2019</v>
      </c>
      <c r="K4315" s="3">
        <v>43677</v>
      </c>
      <c r="L4315" s="2">
        <v>0</v>
      </c>
      <c r="M4315" s="2" t="s">
        <v>28</v>
      </c>
      <c r="N4315" s="2">
        <v>24</v>
      </c>
      <c r="O4315" s="2">
        <v>24.07</v>
      </c>
      <c r="P4315" s="2">
        <v>24.48</v>
      </c>
      <c r="Q4315" s="2">
        <v>102</v>
      </c>
      <c r="R4315" s="2">
        <v>200.66</v>
      </c>
      <c r="S4315" s="2">
        <v>200.66</v>
      </c>
      <c r="T4315" s="2">
        <v>25.33252943448684</v>
      </c>
      <c r="U4315" s="2">
        <v>19</v>
      </c>
      <c r="V4315" s="2" t="s">
        <v>27</v>
      </c>
      <c r="X4315" s="2"/>
      <c r="Y4315" s="2"/>
    </row>
    <row r="4316" spans="1:25" x14ac:dyDescent="0.25">
      <c r="A4316">
        <v>4316</v>
      </c>
      <c r="B4316" t="s">
        <v>4311</v>
      </c>
      <c r="C4316" s="1">
        <v>34446</v>
      </c>
      <c r="D4316" t="s">
        <v>85</v>
      </c>
      <c r="E4316" s="2" t="s">
        <v>4374</v>
      </c>
      <c r="F4316" s="2" t="s">
        <v>34</v>
      </c>
      <c r="G4316" s="2" t="s">
        <v>30</v>
      </c>
      <c r="H4316" s="3">
        <v>43397</v>
      </c>
      <c r="I4316" s="2">
        <v>2018</v>
      </c>
      <c r="J4316" s="2">
        <v>2020</v>
      </c>
      <c r="K4316" s="3">
        <v>43677</v>
      </c>
      <c r="L4316" s="2">
        <v>0</v>
      </c>
      <c r="M4316" s="2" t="s">
        <v>28</v>
      </c>
      <c r="N4316" s="2">
        <v>25</v>
      </c>
      <c r="O4316" s="2">
        <v>24.51</v>
      </c>
      <c r="P4316" s="2">
        <v>25.27</v>
      </c>
      <c r="Q4316" s="2">
        <v>97</v>
      </c>
      <c r="R4316" s="2">
        <v>200.66</v>
      </c>
      <c r="S4316" s="2">
        <v>200.66</v>
      </c>
      <c r="T4316" s="2">
        <v>24.090738775933566</v>
      </c>
      <c r="U4316" s="2">
        <v>15</v>
      </c>
      <c r="V4316" s="2" t="s">
        <v>28</v>
      </c>
      <c r="X4316" s="2"/>
      <c r="Y4316" s="2"/>
    </row>
    <row r="4317" spans="1:25" x14ac:dyDescent="0.25">
      <c r="A4317">
        <v>4317</v>
      </c>
      <c r="B4317" t="s">
        <v>4312</v>
      </c>
      <c r="C4317" s="1">
        <v>34155</v>
      </c>
      <c r="D4317" t="s">
        <v>23</v>
      </c>
      <c r="E4317" s="2" t="s">
        <v>20</v>
      </c>
      <c r="F4317" s="2" t="s">
        <v>34</v>
      </c>
      <c r="G4317" s="2" t="s">
        <v>26</v>
      </c>
      <c r="H4317" s="3">
        <v>43396</v>
      </c>
      <c r="I4317" s="2">
        <v>2018</v>
      </c>
      <c r="J4317" s="2">
        <v>2019</v>
      </c>
      <c r="K4317" s="3">
        <v>43677</v>
      </c>
      <c r="L4317" s="2">
        <v>0</v>
      </c>
      <c r="M4317" s="2" t="s">
        <v>28</v>
      </c>
      <c r="N4317" s="2">
        <v>26</v>
      </c>
      <c r="O4317" s="2">
        <v>25.3</v>
      </c>
      <c r="P4317" s="2">
        <v>26.07</v>
      </c>
      <c r="Q4317" s="2">
        <v>90</v>
      </c>
      <c r="R4317" s="2">
        <v>198.12</v>
      </c>
      <c r="S4317" s="2">
        <v>198.12</v>
      </c>
      <c r="T4317" s="2">
        <v>22.929039940920116</v>
      </c>
      <c r="U4317" s="2">
        <v>7</v>
      </c>
      <c r="V4317" s="2" t="s">
        <v>28</v>
      </c>
      <c r="X4317" s="2"/>
      <c r="Y4317" s="2"/>
    </row>
    <row r="4318" spans="1:25" x14ac:dyDescent="0.25">
      <c r="A4318">
        <v>4318</v>
      </c>
      <c r="B4318" t="s">
        <v>4313</v>
      </c>
      <c r="C4318" s="1">
        <v>35307</v>
      </c>
      <c r="D4318" t="s">
        <v>85</v>
      </c>
      <c r="E4318" s="2" t="s">
        <v>4373</v>
      </c>
      <c r="F4318" s="2" t="s">
        <v>34</v>
      </c>
      <c r="G4318" s="2" t="s">
        <v>26</v>
      </c>
      <c r="H4318" s="3">
        <v>43390</v>
      </c>
      <c r="I4318" s="2">
        <v>2018</v>
      </c>
      <c r="J4318" s="2">
        <v>2020</v>
      </c>
      <c r="K4318" s="3">
        <v>43677</v>
      </c>
      <c r="L4318" s="2">
        <v>0</v>
      </c>
      <c r="M4318" s="2" t="s">
        <v>28</v>
      </c>
      <c r="N4318" s="2">
        <v>22</v>
      </c>
      <c r="O4318" s="2">
        <v>22.13</v>
      </c>
      <c r="P4318" s="2">
        <v>22.92</v>
      </c>
      <c r="Q4318" s="2">
        <v>94</v>
      </c>
      <c r="R4318" s="2">
        <v>198.12</v>
      </c>
      <c r="S4318" s="2">
        <v>198.12</v>
      </c>
      <c r="T4318" s="2">
        <v>23.948108382738788</v>
      </c>
      <c r="U4318" s="2">
        <v>82</v>
      </c>
      <c r="V4318" s="2" t="s">
        <v>28</v>
      </c>
      <c r="X4318" s="2"/>
      <c r="Y4318" s="2"/>
    </row>
    <row r="4319" spans="1:25" x14ac:dyDescent="0.25">
      <c r="A4319">
        <v>4319</v>
      </c>
      <c r="B4319" t="s">
        <v>4314</v>
      </c>
      <c r="C4319" s="1">
        <v>35875</v>
      </c>
      <c r="D4319" t="s">
        <v>85</v>
      </c>
      <c r="E4319" s="2" t="s">
        <v>4373</v>
      </c>
      <c r="F4319" s="2" t="s">
        <v>34</v>
      </c>
      <c r="G4319" s="2" t="s">
        <v>26</v>
      </c>
      <c r="H4319" s="3">
        <v>43390</v>
      </c>
      <c r="I4319" s="2">
        <v>2018</v>
      </c>
      <c r="J4319" s="2">
        <v>2020</v>
      </c>
      <c r="K4319" s="3">
        <v>43677</v>
      </c>
      <c r="L4319" s="2">
        <v>0</v>
      </c>
      <c r="M4319" s="2" t="s">
        <v>28</v>
      </c>
      <c r="N4319" s="2">
        <v>21</v>
      </c>
      <c r="O4319" s="2">
        <v>20.57</v>
      </c>
      <c r="P4319" s="2">
        <v>21.36</v>
      </c>
      <c r="Q4319" s="2">
        <v>102</v>
      </c>
      <c r="R4319" s="2">
        <v>198.12</v>
      </c>
      <c r="S4319" s="2">
        <v>198.12</v>
      </c>
      <c r="T4319" s="2">
        <v>25.986245266376134</v>
      </c>
      <c r="U4319" s="2">
        <v>80</v>
      </c>
      <c r="V4319" s="2" t="s">
        <v>27</v>
      </c>
      <c r="X4319" s="2"/>
      <c r="Y4319" s="2"/>
    </row>
    <row r="4320" spans="1:25" x14ac:dyDescent="0.25">
      <c r="A4320">
        <v>4320</v>
      </c>
      <c r="B4320" t="s">
        <v>4315</v>
      </c>
      <c r="C4320" s="1">
        <v>33108</v>
      </c>
      <c r="D4320" t="s">
        <v>85</v>
      </c>
      <c r="E4320" s="2" t="s">
        <v>4375</v>
      </c>
      <c r="F4320" s="2" t="s">
        <v>25</v>
      </c>
      <c r="G4320" s="2" t="s">
        <v>30</v>
      </c>
      <c r="H4320" s="3">
        <v>43390</v>
      </c>
      <c r="I4320" s="2">
        <v>2018</v>
      </c>
      <c r="J4320" s="2">
        <v>2020</v>
      </c>
      <c r="K4320" s="3">
        <v>43677</v>
      </c>
      <c r="L4320" s="2">
        <v>0</v>
      </c>
      <c r="M4320" s="2" t="s">
        <v>28</v>
      </c>
      <c r="N4320" s="2">
        <v>28</v>
      </c>
      <c r="O4320" s="2">
        <v>28.15</v>
      </c>
      <c r="P4320" s="2">
        <v>28.94</v>
      </c>
      <c r="Q4320" s="2">
        <v>97</v>
      </c>
      <c r="R4320" s="2">
        <v>198.12</v>
      </c>
      <c r="S4320" s="2">
        <v>198.12</v>
      </c>
      <c r="T4320" s="2">
        <v>24.712409714102794</v>
      </c>
      <c r="U4320" s="2">
        <v>42</v>
      </c>
      <c r="V4320" s="2" t="s">
        <v>28</v>
      </c>
      <c r="X4320" s="2"/>
      <c r="Y4320" s="2"/>
    </row>
    <row r="4321" spans="1:25" x14ac:dyDescent="0.25">
      <c r="A4321">
        <v>4321</v>
      </c>
      <c r="B4321" t="s">
        <v>4316</v>
      </c>
      <c r="C4321" s="1">
        <v>36369</v>
      </c>
      <c r="D4321" t="s">
        <v>85</v>
      </c>
      <c r="E4321" s="2" t="s">
        <v>4373</v>
      </c>
      <c r="F4321" s="2" t="s">
        <v>34</v>
      </c>
      <c r="G4321" s="2" t="s">
        <v>26</v>
      </c>
      <c r="H4321" s="3">
        <v>43397</v>
      </c>
      <c r="I4321" s="2">
        <v>2018</v>
      </c>
      <c r="J4321" s="2">
        <v>2020</v>
      </c>
      <c r="K4321" s="3">
        <v>43677</v>
      </c>
      <c r="L4321" s="2">
        <v>0</v>
      </c>
      <c r="M4321" s="2" t="s">
        <v>28</v>
      </c>
      <c r="N4321" s="2">
        <v>20</v>
      </c>
      <c r="O4321" s="2">
        <v>19.239999999999998</v>
      </c>
      <c r="P4321" s="2">
        <v>20.010000000000002</v>
      </c>
      <c r="Q4321" s="2">
        <v>97</v>
      </c>
      <c r="R4321" s="2">
        <v>198.12</v>
      </c>
      <c r="S4321" s="2">
        <v>198.12</v>
      </c>
      <c r="T4321" s="2">
        <v>24.712409714102794</v>
      </c>
      <c r="U4321" s="2">
        <v>52</v>
      </c>
      <c r="V4321" s="2" t="s">
        <v>28</v>
      </c>
      <c r="X4321" s="2"/>
      <c r="Y4321" s="2"/>
    </row>
    <row r="4322" spans="1:25" x14ac:dyDescent="0.25">
      <c r="A4322">
        <v>4322</v>
      </c>
      <c r="B4322" t="s">
        <v>4317</v>
      </c>
      <c r="C4322" s="1">
        <v>34654</v>
      </c>
      <c r="D4322" t="s">
        <v>85</v>
      </c>
      <c r="E4322" s="2" t="s">
        <v>4373</v>
      </c>
      <c r="F4322" s="2" t="s">
        <v>34</v>
      </c>
      <c r="G4322" s="2" t="s">
        <v>26</v>
      </c>
      <c r="H4322" s="3">
        <v>43390</v>
      </c>
      <c r="I4322" s="2">
        <v>2018</v>
      </c>
      <c r="J4322" s="2">
        <v>2020</v>
      </c>
      <c r="K4322" s="3">
        <v>43677</v>
      </c>
      <c r="L4322" s="2">
        <v>0</v>
      </c>
      <c r="M4322" s="2" t="s">
        <v>28</v>
      </c>
      <c r="N4322" s="2">
        <v>24</v>
      </c>
      <c r="O4322" s="2">
        <v>23.92</v>
      </c>
      <c r="P4322" s="2">
        <v>24.7</v>
      </c>
      <c r="Q4322" s="2">
        <v>102</v>
      </c>
      <c r="R4322" s="2">
        <v>198.12</v>
      </c>
      <c r="S4322" s="2">
        <v>198.12</v>
      </c>
      <c r="T4322" s="2">
        <v>25.986245266376134</v>
      </c>
      <c r="U4322" s="2">
        <v>51</v>
      </c>
      <c r="V4322" s="2" t="s">
        <v>28</v>
      </c>
      <c r="X4322" s="2"/>
      <c r="Y4322" s="2"/>
    </row>
    <row r="4323" spans="1:25" x14ac:dyDescent="0.25">
      <c r="A4323">
        <v>4323</v>
      </c>
      <c r="B4323" t="s">
        <v>4318</v>
      </c>
      <c r="C4323" s="1">
        <v>35076</v>
      </c>
      <c r="D4323" t="s">
        <v>23</v>
      </c>
      <c r="E4323" s="2" t="s">
        <v>4373</v>
      </c>
      <c r="F4323" s="2" t="s">
        <v>34</v>
      </c>
      <c r="G4323" s="2" t="s">
        <v>26</v>
      </c>
      <c r="H4323" s="3">
        <v>43521</v>
      </c>
      <c r="I4323" s="2">
        <v>2018</v>
      </c>
      <c r="J4323" s="2">
        <v>2019</v>
      </c>
      <c r="K4323" s="3">
        <v>43677</v>
      </c>
      <c r="L4323" s="2">
        <v>0</v>
      </c>
      <c r="M4323" s="2" t="s">
        <v>28</v>
      </c>
      <c r="N4323" s="2">
        <v>23</v>
      </c>
      <c r="O4323" s="2">
        <v>23.12</v>
      </c>
      <c r="P4323" s="2">
        <v>23.55</v>
      </c>
      <c r="Q4323" s="2">
        <v>101</v>
      </c>
      <c r="R4323" s="2">
        <v>198.12</v>
      </c>
      <c r="S4323" s="2">
        <v>198.12</v>
      </c>
      <c r="T4323" s="2">
        <v>25.731478155921465</v>
      </c>
      <c r="U4323" s="2">
        <v>8</v>
      </c>
      <c r="V4323" s="2" t="s">
        <v>28</v>
      </c>
      <c r="X4323" s="2"/>
      <c r="Y4323" s="2"/>
    </row>
    <row r="4324" spans="1:25" x14ac:dyDescent="0.25">
      <c r="A4324">
        <v>4324</v>
      </c>
      <c r="B4324" t="s">
        <v>4319</v>
      </c>
      <c r="C4324" s="1">
        <v>34623</v>
      </c>
      <c r="D4324" t="s">
        <v>23</v>
      </c>
      <c r="E4324" s="2" t="s">
        <v>20</v>
      </c>
      <c r="F4324" s="2" t="s">
        <v>34</v>
      </c>
      <c r="G4324" s="2" t="s">
        <v>4208</v>
      </c>
      <c r="H4324" s="3">
        <v>43558</v>
      </c>
      <c r="I4324" s="2">
        <v>2018</v>
      </c>
      <c r="J4324" s="2">
        <v>2019</v>
      </c>
      <c r="K4324" s="3">
        <v>43677</v>
      </c>
      <c r="L4324" s="2">
        <v>0</v>
      </c>
      <c r="M4324" s="2" t="s">
        <v>28</v>
      </c>
      <c r="N4324" s="2">
        <v>24</v>
      </c>
      <c r="O4324" s="2">
        <v>24.46</v>
      </c>
      <c r="P4324" s="2">
        <v>24.79</v>
      </c>
      <c r="Q4324" s="2">
        <v>96</v>
      </c>
      <c r="R4324" s="2">
        <v>198.12</v>
      </c>
      <c r="S4324" s="2">
        <v>198.12</v>
      </c>
      <c r="T4324" s="2">
        <v>24.457642603648125</v>
      </c>
      <c r="U4324" s="2">
        <v>4</v>
      </c>
      <c r="V4324" s="2" t="s">
        <v>28</v>
      </c>
      <c r="X4324" s="2"/>
      <c r="Y4324" s="2"/>
    </row>
    <row r="4325" spans="1:25" x14ac:dyDescent="0.25">
      <c r="A4325">
        <v>4325</v>
      </c>
      <c r="B4325" t="s">
        <v>3798</v>
      </c>
      <c r="C4325" s="1">
        <v>34349</v>
      </c>
      <c r="D4325" t="s">
        <v>23</v>
      </c>
      <c r="E4325" s="2" t="s">
        <v>4373</v>
      </c>
      <c r="F4325" s="2" t="s">
        <v>34</v>
      </c>
      <c r="G4325" s="2" t="s">
        <v>26</v>
      </c>
      <c r="H4325" s="3">
        <v>43445</v>
      </c>
      <c r="I4325" s="2">
        <v>2018</v>
      </c>
      <c r="J4325" s="2">
        <v>2019</v>
      </c>
      <c r="K4325" s="3">
        <v>43677</v>
      </c>
      <c r="L4325" s="2">
        <v>0</v>
      </c>
      <c r="M4325" s="2" t="s">
        <v>28</v>
      </c>
      <c r="N4325" s="2">
        <v>25</v>
      </c>
      <c r="O4325" s="2">
        <v>24.9</v>
      </c>
      <c r="P4325" s="2">
        <v>25.54</v>
      </c>
      <c r="Q4325" s="2">
        <v>102</v>
      </c>
      <c r="R4325" s="2">
        <v>198.12</v>
      </c>
      <c r="S4325" s="2">
        <v>198.12</v>
      </c>
      <c r="T4325" s="2">
        <v>25.986245266376134</v>
      </c>
      <c r="U4325" s="2">
        <v>1</v>
      </c>
      <c r="V4325" s="2" t="s">
        <v>28</v>
      </c>
      <c r="X4325" s="2"/>
      <c r="Y4325" s="2"/>
    </row>
    <row r="4326" spans="1:25" x14ac:dyDescent="0.25">
      <c r="A4326">
        <v>4326</v>
      </c>
      <c r="B4326" t="s">
        <v>4320</v>
      </c>
      <c r="C4326" s="1">
        <v>34670</v>
      </c>
      <c r="D4326" t="s">
        <v>85</v>
      </c>
      <c r="E4326" s="2" t="s">
        <v>4373</v>
      </c>
      <c r="F4326" s="2" t="s">
        <v>34</v>
      </c>
      <c r="G4326" s="2" t="s">
        <v>4208</v>
      </c>
      <c r="H4326" s="3">
        <v>43390</v>
      </c>
      <c r="I4326" s="2">
        <v>2018</v>
      </c>
      <c r="J4326" s="2">
        <v>2020</v>
      </c>
      <c r="K4326" s="3">
        <v>43677</v>
      </c>
      <c r="L4326" s="2">
        <v>0</v>
      </c>
      <c r="M4326" s="2" t="s">
        <v>28</v>
      </c>
      <c r="N4326" s="2">
        <v>24</v>
      </c>
      <c r="O4326" s="2">
        <v>23.87</v>
      </c>
      <c r="P4326" s="2">
        <v>24.66</v>
      </c>
      <c r="Q4326" s="2">
        <v>95</v>
      </c>
      <c r="R4326" s="2">
        <v>198.12</v>
      </c>
      <c r="S4326" s="2">
        <v>198.12</v>
      </c>
      <c r="T4326" s="2">
        <v>24.202875493193456</v>
      </c>
      <c r="U4326" s="2">
        <v>46</v>
      </c>
      <c r="V4326" s="2" t="s">
        <v>28</v>
      </c>
      <c r="X4326" s="2"/>
      <c r="Y4326" s="2"/>
    </row>
    <row r="4327" spans="1:25" x14ac:dyDescent="0.25">
      <c r="A4327">
        <v>4327</v>
      </c>
      <c r="B4327" t="s">
        <v>4321</v>
      </c>
      <c r="C4327" s="1">
        <v>35732</v>
      </c>
      <c r="D4327" t="s">
        <v>23</v>
      </c>
      <c r="E4327" s="2" t="s">
        <v>20</v>
      </c>
      <c r="F4327" s="2" t="s">
        <v>34</v>
      </c>
      <c r="G4327" s="2" t="s">
        <v>26</v>
      </c>
      <c r="H4327" s="3">
        <v>43451</v>
      </c>
      <c r="I4327" s="2">
        <v>2018</v>
      </c>
      <c r="J4327" s="2">
        <v>2019</v>
      </c>
      <c r="K4327" s="3">
        <v>43677</v>
      </c>
      <c r="L4327" s="2">
        <v>0</v>
      </c>
      <c r="M4327" s="2" t="s">
        <v>28</v>
      </c>
      <c r="N4327" s="2">
        <v>21</v>
      </c>
      <c r="O4327" s="2">
        <v>21.13</v>
      </c>
      <c r="P4327" s="2">
        <v>21.75</v>
      </c>
      <c r="Q4327" s="2">
        <v>102</v>
      </c>
      <c r="R4327" s="2">
        <v>195.58</v>
      </c>
      <c r="S4327" s="2">
        <v>195.58</v>
      </c>
      <c r="T4327" s="2">
        <v>26.665595581148992</v>
      </c>
      <c r="U4327" s="2">
        <v>10</v>
      </c>
      <c r="V4327" s="2" t="s">
        <v>28</v>
      </c>
      <c r="X4327" s="2"/>
      <c r="Y4327" s="2"/>
    </row>
    <row r="4328" spans="1:25" x14ac:dyDescent="0.25">
      <c r="A4328">
        <v>4328</v>
      </c>
      <c r="B4328" t="s">
        <v>4322</v>
      </c>
      <c r="C4328" s="1">
        <v>33721</v>
      </c>
      <c r="D4328" t="s">
        <v>23</v>
      </c>
      <c r="E4328" s="2" t="s">
        <v>4373</v>
      </c>
      <c r="F4328" s="2" t="s">
        <v>25</v>
      </c>
      <c r="G4328" s="2" t="s">
        <v>30</v>
      </c>
      <c r="H4328" s="3">
        <v>43490</v>
      </c>
      <c r="I4328" s="2">
        <v>2018</v>
      </c>
      <c r="J4328" s="2">
        <v>2019</v>
      </c>
      <c r="K4328" s="3">
        <v>43677</v>
      </c>
      <c r="L4328" s="2">
        <v>0</v>
      </c>
      <c r="M4328" s="2" t="s">
        <v>28</v>
      </c>
      <c r="N4328" s="2">
        <v>27</v>
      </c>
      <c r="O4328" s="2">
        <v>26.75</v>
      </c>
      <c r="P4328" s="2">
        <v>27.26</v>
      </c>
      <c r="Q4328" s="2">
        <v>97</v>
      </c>
      <c r="R4328" s="2">
        <v>195.58</v>
      </c>
      <c r="S4328" s="2">
        <v>195.58</v>
      </c>
      <c r="T4328" s="2">
        <v>25.358458542857374</v>
      </c>
      <c r="U4328" s="2">
        <v>5</v>
      </c>
      <c r="V4328" s="2" t="s">
        <v>28</v>
      </c>
      <c r="X4328" s="2"/>
      <c r="Y4328" s="2"/>
    </row>
    <row r="4329" spans="1:25" x14ac:dyDescent="0.25">
      <c r="A4329">
        <v>4329</v>
      </c>
      <c r="B4329" t="s">
        <v>4323</v>
      </c>
      <c r="C4329" s="1">
        <v>36007</v>
      </c>
      <c r="D4329" t="s">
        <v>85</v>
      </c>
      <c r="E4329" s="2" t="s">
        <v>4375</v>
      </c>
      <c r="F4329" s="2" t="s">
        <v>34</v>
      </c>
      <c r="G4329" s="2" t="s">
        <v>26</v>
      </c>
      <c r="H4329" s="3">
        <v>43389</v>
      </c>
      <c r="I4329" s="2">
        <v>2018</v>
      </c>
      <c r="J4329" s="2">
        <v>2020</v>
      </c>
      <c r="K4329" s="3">
        <v>43677</v>
      </c>
      <c r="L4329" s="2">
        <v>0</v>
      </c>
      <c r="M4329" s="2" t="s">
        <v>28</v>
      </c>
      <c r="N4329" s="2">
        <v>20</v>
      </c>
      <c r="O4329" s="2">
        <v>20.21</v>
      </c>
      <c r="P4329" s="2">
        <v>21</v>
      </c>
      <c r="Q4329" s="2">
        <v>91</v>
      </c>
      <c r="R4329" s="2">
        <v>195.58</v>
      </c>
      <c r="S4329" s="2">
        <v>195.58</v>
      </c>
      <c r="T4329" s="2">
        <v>23.789894096907432</v>
      </c>
      <c r="U4329" s="2">
        <v>51</v>
      </c>
      <c r="V4329" s="2" t="s">
        <v>28</v>
      </c>
      <c r="X4329" s="2"/>
      <c r="Y4329" s="2"/>
    </row>
    <row r="4330" spans="1:25" x14ac:dyDescent="0.25">
      <c r="A4330">
        <v>4330</v>
      </c>
      <c r="B4330" t="s">
        <v>4324</v>
      </c>
      <c r="C4330" s="1">
        <v>35307</v>
      </c>
      <c r="D4330" t="s">
        <v>85</v>
      </c>
      <c r="E4330" s="2" t="s">
        <v>20</v>
      </c>
      <c r="F4330" s="2" t="s">
        <v>34</v>
      </c>
      <c r="G4330" s="2" t="s">
        <v>26</v>
      </c>
      <c r="H4330" s="3">
        <v>43406</v>
      </c>
      <c r="I4330" s="2">
        <v>2018</v>
      </c>
      <c r="J4330" s="2">
        <v>2020</v>
      </c>
      <c r="K4330" s="3">
        <v>43677</v>
      </c>
      <c r="L4330" s="2">
        <v>0</v>
      </c>
      <c r="M4330" s="2" t="s">
        <v>28</v>
      </c>
      <c r="N4330" s="2">
        <v>22</v>
      </c>
      <c r="O4330" s="2">
        <v>22.17</v>
      </c>
      <c r="P4330" s="2">
        <v>22.92</v>
      </c>
      <c r="Q4330" s="2">
        <v>97</v>
      </c>
      <c r="R4330" s="2">
        <v>195.58</v>
      </c>
      <c r="S4330" s="2">
        <v>195.58</v>
      </c>
      <c r="T4330" s="2">
        <v>25.358458542857374</v>
      </c>
      <c r="U4330" s="2">
        <v>10</v>
      </c>
      <c r="V4330" s="2" t="s">
        <v>27</v>
      </c>
      <c r="X4330" s="2"/>
      <c r="Y4330" s="2"/>
    </row>
    <row r="4331" spans="1:25" x14ac:dyDescent="0.25">
      <c r="A4331">
        <v>4331</v>
      </c>
      <c r="B4331" t="s">
        <v>4325</v>
      </c>
      <c r="C4331" s="1">
        <v>35988</v>
      </c>
      <c r="D4331" t="s">
        <v>85</v>
      </c>
      <c r="E4331" s="2" t="s">
        <v>20</v>
      </c>
      <c r="F4331" s="2" t="s">
        <v>25</v>
      </c>
      <c r="G4331" s="2" t="s">
        <v>26</v>
      </c>
      <c r="H4331" s="3">
        <v>43390</v>
      </c>
      <c r="I4331" s="2">
        <v>2018</v>
      </c>
      <c r="J4331" s="2">
        <v>2020</v>
      </c>
      <c r="K4331" s="3">
        <v>43677</v>
      </c>
      <c r="L4331" s="2">
        <v>0</v>
      </c>
      <c r="M4331" s="2" t="s">
        <v>28</v>
      </c>
      <c r="N4331" s="2">
        <v>21</v>
      </c>
      <c r="O4331" s="2">
        <v>20.27</v>
      </c>
      <c r="P4331" s="2">
        <v>21.05</v>
      </c>
      <c r="Q4331" s="2">
        <v>81</v>
      </c>
      <c r="R4331" s="2">
        <v>195.58</v>
      </c>
      <c r="S4331" s="2">
        <v>195.58</v>
      </c>
      <c r="T4331" s="2">
        <v>21.1756200203242</v>
      </c>
      <c r="U4331" s="2">
        <v>82</v>
      </c>
      <c r="V4331" s="2" t="s">
        <v>28</v>
      </c>
      <c r="X4331" s="2"/>
      <c r="Y4331" s="2"/>
    </row>
    <row r="4332" spans="1:25" x14ac:dyDescent="0.25">
      <c r="A4332">
        <v>4332</v>
      </c>
      <c r="B4332" t="s">
        <v>4326</v>
      </c>
      <c r="C4332" s="1">
        <v>34798</v>
      </c>
      <c r="D4332" t="s">
        <v>23</v>
      </c>
      <c r="E4332" s="2" t="s">
        <v>4373</v>
      </c>
      <c r="F4332" s="2" t="s">
        <v>34</v>
      </c>
      <c r="G4332" s="2" t="s">
        <v>26</v>
      </c>
      <c r="H4332" s="3">
        <v>43555</v>
      </c>
      <c r="I4332" s="2">
        <v>2018</v>
      </c>
      <c r="J4332" s="2">
        <v>2019</v>
      </c>
      <c r="K4332" s="3">
        <v>43677</v>
      </c>
      <c r="L4332" s="2">
        <v>0</v>
      </c>
      <c r="M4332" s="2" t="s">
        <v>28</v>
      </c>
      <c r="N4332" s="2">
        <v>24</v>
      </c>
      <c r="O4332" s="2">
        <v>23.98</v>
      </c>
      <c r="P4332" s="2">
        <v>24.31</v>
      </c>
      <c r="Q4332" s="2">
        <v>78</v>
      </c>
      <c r="R4332" s="2">
        <v>195.58</v>
      </c>
      <c r="S4332" s="2">
        <v>195.58</v>
      </c>
      <c r="T4332" s="2">
        <v>20.39133779734923</v>
      </c>
      <c r="U4332" s="2">
        <v>6</v>
      </c>
      <c r="V4332" s="2" t="s">
        <v>28</v>
      </c>
      <c r="X4332" s="2"/>
      <c r="Y4332" s="2"/>
    </row>
    <row r="4333" spans="1:25" x14ac:dyDescent="0.25">
      <c r="A4333">
        <v>4333</v>
      </c>
      <c r="B4333" t="s">
        <v>4327</v>
      </c>
      <c r="C4333" s="1">
        <v>34855</v>
      </c>
      <c r="D4333" t="s">
        <v>85</v>
      </c>
      <c r="E4333" s="2" t="s">
        <v>20</v>
      </c>
      <c r="F4333" s="2" t="s">
        <v>34</v>
      </c>
      <c r="G4333" s="2" t="s">
        <v>30</v>
      </c>
      <c r="H4333" s="3">
        <v>43467</v>
      </c>
      <c r="I4333" s="2">
        <v>2018</v>
      </c>
      <c r="J4333" s="2">
        <v>2020</v>
      </c>
      <c r="K4333" s="3">
        <v>43677</v>
      </c>
      <c r="L4333" s="2">
        <v>0</v>
      </c>
      <c r="M4333" s="2" t="s">
        <v>28</v>
      </c>
      <c r="N4333" s="2">
        <v>24</v>
      </c>
      <c r="O4333" s="2">
        <v>23.58</v>
      </c>
      <c r="P4333" s="2">
        <v>24.15</v>
      </c>
      <c r="Q4333" s="2">
        <v>92</v>
      </c>
      <c r="R4333" s="2">
        <v>195.58</v>
      </c>
      <c r="S4333" s="2">
        <v>195.58</v>
      </c>
      <c r="T4333" s="2">
        <v>24.051321504565756</v>
      </c>
      <c r="U4333" s="2">
        <v>2</v>
      </c>
      <c r="V4333" s="2" t="s">
        <v>28</v>
      </c>
      <c r="X4333" s="2"/>
      <c r="Y4333" s="2"/>
    </row>
    <row r="4334" spans="1:25" x14ac:dyDescent="0.25">
      <c r="A4334">
        <v>4334</v>
      </c>
      <c r="B4334" t="s">
        <v>4328</v>
      </c>
      <c r="C4334" s="1">
        <v>34563</v>
      </c>
      <c r="D4334" t="s">
        <v>23</v>
      </c>
      <c r="E4334" s="2" t="s">
        <v>20</v>
      </c>
      <c r="F4334" s="2" t="s">
        <v>34</v>
      </c>
      <c r="G4334" s="2" t="s">
        <v>26</v>
      </c>
      <c r="H4334" s="3">
        <v>43523</v>
      </c>
      <c r="I4334" s="2">
        <v>2018</v>
      </c>
      <c r="J4334" s="2">
        <v>2019</v>
      </c>
      <c r="K4334" s="3">
        <v>43677</v>
      </c>
      <c r="L4334" s="2">
        <v>0</v>
      </c>
      <c r="M4334" s="2" t="s">
        <v>28</v>
      </c>
      <c r="N4334" s="2">
        <v>24</v>
      </c>
      <c r="O4334" s="2">
        <v>24.53</v>
      </c>
      <c r="P4334" s="2">
        <v>24.95</v>
      </c>
      <c r="Q4334" s="2">
        <v>88</v>
      </c>
      <c r="R4334" s="2">
        <v>195.58</v>
      </c>
      <c r="S4334" s="2">
        <v>195.58</v>
      </c>
      <c r="T4334" s="2">
        <v>23.005611873932462</v>
      </c>
      <c r="U4334" s="2">
        <v>1</v>
      </c>
      <c r="V4334" s="2" t="s">
        <v>28</v>
      </c>
      <c r="X4334" s="2"/>
      <c r="Y4334" s="2"/>
    </row>
    <row r="4335" spans="1:25" x14ac:dyDescent="0.25">
      <c r="A4335">
        <v>4335</v>
      </c>
      <c r="B4335" t="s">
        <v>4329</v>
      </c>
      <c r="C4335" s="1">
        <v>35334</v>
      </c>
      <c r="D4335" t="s">
        <v>85</v>
      </c>
      <c r="E4335" s="2" t="s">
        <v>20</v>
      </c>
      <c r="F4335" s="2" t="s">
        <v>34</v>
      </c>
      <c r="G4335" s="2" t="s">
        <v>26</v>
      </c>
      <c r="H4335" s="3">
        <v>43434</v>
      </c>
      <c r="I4335" s="2">
        <v>2018</v>
      </c>
      <c r="J4335" s="2">
        <v>2020</v>
      </c>
      <c r="K4335" s="3">
        <v>43677</v>
      </c>
      <c r="L4335" s="2">
        <v>0</v>
      </c>
      <c r="M4335" s="2" t="s">
        <v>28</v>
      </c>
      <c r="N4335" s="2">
        <v>22</v>
      </c>
      <c r="O4335" s="2">
        <v>22.18</v>
      </c>
      <c r="P4335" s="2">
        <v>22.84</v>
      </c>
      <c r="Q4335" s="2">
        <v>92</v>
      </c>
      <c r="R4335" s="2">
        <v>195.58</v>
      </c>
      <c r="S4335" s="2">
        <v>195.58</v>
      </c>
      <c r="T4335" s="2">
        <v>24.051321504565756</v>
      </c>
      <c r="U4335" s="2">
        <v>20</v>
      </c>
      <c r="V4335" s="2" t="s">
        <v>28</v>
      </c>
      <c r="X4335" s="2"/>
      <c r="Y4335" s="2"/>
    </row>
    <row r="4336" spans="1:25" x14ac:dyDescent="0.25">
      <c r="A4336">
        <v>4336</v>
      </c>
      <c r="B4336" t="s">
        <v>4330</v>
      </c>
      <c r="C4336" s="1">
        <v>35008</v>
      </c>
      <c r="D4336" t="s">
        <v>85</v>
      </c>
      <c r="E4336" s="2" t="s">
        <v>20</v>
      </c>
      <c r="F4336" s="2" t="s">
        <v>34</v>
      </c>
      <c r="G4336" s="2" t="s">
        <v>26</v>
      </c>
      <c r="H4336" s="3">
        <v>43393</v>
      </c>
      <c r="I4336" s="2">
        <v>2018</v>
      </c>
      <c r="J4336" s="2">
        <v>2020</v>
      </c>
      <c r="K4336" s="3">
        <v>43677</v>
      </c>
      <c r="L4336" s="2">
        <v>0</v>
      </c>
      <c r="M4336" s="2" t="s">
        <v>28</v>
      </c>
      <c r="N4336" s="2">
        <v>23</v>
      </c>
      <c r="O4336" s="2">
        <v>22.96</v>
      </c>
      <c r="P4336" s="2">
        <v>23.73</v>
      </c>
      <c r="Q4336" s="2">
        <v>96</v>
      </c>
      <c r="R4336" s="2">
        <v>195.58</v>
      </c>
      <c r="S4336" s="2">
        <v>195.58</v>
      </c>
      <c r="T4336" s="2">
        <v>25.09703113519905</v>
      </c>
      <c r="U4336" s="2">
        <v>18</v>
      </c>
      <c r="V4336" s="2" t="s">
        <v>28</v>
      </c>
      <c r="X4336" s="2"/>
      <c r="Y4336" s="2"/>
    </row>
    <row r="4337" spans="1:25" x14ac:dyDescent="0.25">
      <c r="A4337">
        <v>4337</v>
      </c>
      <c r="B4337" t="s">
        <v>4331</v>
      </c>
      <c r="C4337" s="1">
        <v>35551</v>
      </c>
      <c r="D4337" t="s">
        <v>23</v>
      </c>
      <c r="E4337" s="2" t="s">
        <v>20</v>
      </c>
      <c r="F4337" s="2" t="s">
        <v>34</v>
      </c>
      <c r="G4337" s="2" t="s">
        <v>26</v>
      </c>
      <c r="H4337" s="3">
        <v>43495</v>
      </c>
      <c r="I4337" s="2">
        <v>2018</v>
      </c>
      <c r="J4337" s="2">
        <v>2019</v>
      </c>
      <c r="K4337" s="3">
        <v>43677</v>
      </c>
      <c r="L4337" s="2">
        <v>0</v>
      </c>
      <c r="M4337" s="2" t="s">
        <v>28</v>
      </c>
      <c r="N4337" s="2">
        <v>22</v>
      </c>
      <c r="O4337" s="2">
        <v>21.75</v>
      </c>
      <c r="P4337" s="2">
        <v>22.25</v>
      </c>
      <c r="Q4337" s="2">
        <v>83</v>
      </c>
      <c r="R4337" s="2">
        <v>195.58</v>
      </c>
      <c r="S4337" s="2">
        <v>195.58</v>
      </c>
      <c r="T4337" s="2">
        <v>21.698474835640845</v>
      </c>
      <c r="U4337" s="2">
        <v>14</v>
      </c>
      <c r="V4337" s="2" t="s">
        <v>28</v>
      </c>
      <c r="X4337" s="2"/>
      <c r="Y4337" s="2"/>
    </row>
    <row r="4338" spans="1:25" x14ac:dyDescent="0.25">
      <c r="A4338">
        <v>4338</v>
      </c>
      <c r="B4338" t="s">
        <v>1467</v>
      </c>
      <c r="C4338" s="1">
        <v>36178</v>
      </c>
      <c r="D4338" t="s">
        <v>85</v>
      </c>
      <c r="E4338" s="2" t="s">
        <v>4375</v>
      </c>
      <c r="F4338" s="2" t="s">
        <v>34</v>
      </c>
      <c r="G4338" s="2" t="s">
        <v>26</v>
      </c>
      <c r="H4338" s="3">
        <v>43408</v>
      </c>
      <c r="I4338" s="2">
        <v>2018</v>
      </c>
      <c r="J4338" s="2">
        <v>2020</v>
      </c>
      <c r="K4338" s="3">
        <v>43677</v>
      </c>
      <c r="L4338" s="2">
        <v>0</v>
      </c>
      <c r="M4338" s="2" t="s">
        <v>28</v>
      </c>
      <c r="N4338" s="2">
        <v>20</v>
      </c>
      <c r="O4338" s="2">
        <v>19.79</v>
      </c>
      <c r="P4338" s="2">
        <v>20.53</v>
      </c>
      <c r="Q4338" s="2">
        <v>94</v>
      </c>
      <c r="R4338" s="2">
        <v>195.58</v>
      </c>
      <c r="S4338" s="2">
        <v>195.58</v>
      </c>
      <c r="T4338" s="2">
        <v>24.574176319882405</v>
      </c>
      <c r="U4338" s="2">
        <v>15</v>
      </c>
      <c r="V4338" s="2" t="s">
        <v>28</v>
      </c>
      <c r="X4338" s="2"/>
      <c r="Y4338" s="2"/>
    </row>
    <row r="4339" spans="1:25" x14ac:dyDescent="0.25">
      <c r="A4339">
        <v>4339</v>
      </c>
      <c r="B4339" t="s">
        <v>4332</v>
      </c>
      <c r="C4339" s="1">
        <v>36143</v>
      </c>
      <c r="D4339" t="s">
        <v>85</v>
      </c>
      <c r="E4339" s="2" t="s">
        <v>20</v>
      </c>
      <c r="F4339" s="2" t="s">
        <v>34</v>
      </c>
      <c r="G4339" s="2" t="s">
        <v>26</v>
      </c>
      <c r="H4339" s="3">
        <v>43468</v>
      </c>
      <c r="I4339" s="2">
        <v>2018</v>
      </c>
      <c r="J4339" s="2">
        <v>2020</v>
      </c>
      <c r="K4339" s="3">
        <v>43677</v>
      </c>
      <c r="L4339" s="2">
        <v>0</v>
      </c>
      <c r="M4339" s="2" t="s">
        <v>28</v>
      </c>
      <c r="N4339" s="2">
        <v>20</v>
      </c>
      <c r="O4339" s="2">
        <v>20.05</v>
      </c>
      <c r="P4339" s="2">
        <v>20.63</v>
      </c>
      <c r="Q4339" s="2">
        <v>92</v>
      </c>
      <c r="R4339" s="2">
        <v>195.58</v>
      </c>
      <c r="S4339" s="2">
        <v>195.58</v>
      </c>
      <c r="T4339" s="2">
        <v>24.051321504565756</v>
      </c>
      <c r="U4339" s="2">
        <v>17</v>
      </c>
      <c r="V4339" s="2" t="s">
        <v>28</v>
      </c>
      <c r="X4339" s="2"/>
      <c r="Y4339" s="2"/>
    </row>
    <row r="4340" spans="1:25" x14ac:dyDescent="0.25">
      <c r="A4340">
        <v>4340</v>
      </c>
      <c r="B4340" t="s">
        <v>4333</v>
      </c>
      <c r="C4340" s="1">
        <v>34980</v>
      </c>
      <c r="D4340" t="s">
        <v>85</v>
      </c>
      <c r="E4340" s="2" t="s">
        <v>20</v>
      </c>
      <c r="F4340" s="2" t="s">
        <v>34</v>
      </c>
      <c r="G4340" s="2" t="s">
        <v>30</v>
      </c>
      <c r="H4340" s="3">
        <v>43395</v>
      </c>
      <c r="I4340" s="2">
        <v>2018</v>
      </c>
      <c r="J4340" s="2">
        <v>2020</v>
      </c>
      <c r="K4340" s="3">
        <v>43677</v>
      </c>
      <c r="L4340" s="2">
        <v>0</v>
      </c>
      <c r="M4340" s="2" t="s">
        <v>28</v>
      </c>
      <c r="N4340" s="2">
        <v>23</v>
      </c>
      <c r="O4340" s="2">
        <v>23.04</v>
      </c>
      <c r="P4340" s="2">
        <v>23.81</v>
      </c>
      <c r="Q4340" s="2">
        <v>89</v>
      </c>
      <c r="R4340" s="2">
        <v>193.04</v>
      </c>
      <c r="S4340" s="2">
        <v>193.04</v>
      </c>
      <c r="T4340" s="2">
        <v>23.883358016023514</v>
      </c>
      <c r="U4340" s="2">
        <v>38</v>
      </c>
      <c r="V4340" s="2" t="s">
        <v>28</v>
      </c>
      <c r="X4340" s="2"/>
      <c r="Y4340" s="2"/>
    </row>
    <row r="4341" spans="1:25" x14ac:dyDescent="0.25">
      <c r="A4341">
        <v>4341</v>
      </c>
      <c r="B4341" t="s">
        <v>4334</v>
      </c>
      <c r="C4341" s="1">
        <v>32760</v>
      </c>
      <c r="D4341" t="s">
        <v>23</v>
      </c>
      <c r="E4341" s="2" t="s">
        <v>20</v>
      </c>
      <c r="F4341" s="2" t="s">
        <v>25</v>
      </c>
      <c r="G4341" s="2" t="s">
        <v>30</v>
      </c>
      <c r="H4341" s="3">
        <v>43534</v>
      </c>
      <c r="I4341" s="2">
        <v>2018</v>
      </c>
      <c r="J4341" s="2">
        <v>2019</v>
      </c>
      <c r="K4341" s="3">
        <v>43677</v>
      </c>
      <c r="L4341" s="2">
        <v>0</v>
      </c>
      <c r="M4341" s="2" t="s">
        <v>28</v>
      </c>
      <c r="N4341" s="2">
        <v>29</v>
      </c>
      <c r="O4341" s="2">
        <v>29.5</v>
      </c>
      <c r="P4341" s="2">
        <v>29.89</v>
      </c>
      <c r="Q4341" s="2">
        <v>90</v>
      </c>
      <c r="R4341" s="2">
        <v>193.04</v>
      </c>
      <c r="S4341" s="2">
        <v>193.04</v>
      </c>
      <c r="T4341" s="2">
        <v>24.151710353282205</v>
      </c>
      <c r="U4341" s="2">
        <v>12</v>
      </c>
      <c r="V4341" s="2" t="s">
        <v>28</v>
      </c>
      <c r="X4341" s="2"/>
      <c r="Y4341" s="2"/>
    </row>
    <row r="4342" spans="1:25" x14ac:dyDescent="0.25">
      <c r="A4342">
        <v>4342</v>
      </c>
      <c r="B4342" t="s">
        <v>4335</v>
      </c>
      <c r="C4342" s="1">
        <v>35292</v>
      </c>
      <c r="D4342" t="s">
        <v>85</v>
      </c>
      <c r="E4342" s="2" t="s">
        <v>20</v>
      </c>
      <c r="F4342" s="2" t="s">
        <v>34</v>
      </c>
      <c r="G4342" s="2" t="s">
        <v>26</v>
      </c>
      <c r="H4342" s="3">
        <v>43390</v>
      </c>
      <c r="I4342" s="2">
        <v>2018</v>
      </c>
      <c r="J4342" s="2">
        <v>2020</v>
      </c>
      <c r="K4342" s="3">
        <v>43677</v>
      </c>
      <c r="L4342" s="2">
        <v>0</v>
      </c>
      <c r="M4342" s="2" t="s">
        <v>28</v>
      </c>
      <c r="N4342" s="2">
        <v>22</v>
      </c>
      <c r="O4342" s="2">
        <v>22.17</v>
      </c>
      <c r="P4342" s="2">
        <v>22.96</v>
      </c>
      <c r="Q4342" s="2">
        <v>91</v>
      </c>
      <c r="R4342" s="2">
        <v>193.04</v>
      </c>
      <c r="S4342" s="2">
        <v>193.04</v>
      </c>
      <c r="T4342" s="2">
        <v>24.420062690540895</v>
      </c>
      <c r="U4342" s="2">
        <v>74</v>
      </c>
      <c r="V4342" s="2" t="s">
        <v>28</v>
      </c>
      <c r="X4342" s="2"/>
      <c r="Y4342" s="2"/>
    </row>
    <row r="4343" spans="1:25" x14ac:dyDescent="0.25">
      <c r="A4343">
        <v>4343</v>
      </c>
      <c r="B4343" t="s">
        <v>4336</v>
      </c>
      <c r="C4343" s="1">
        <v>34365</v>
      </c>
      <c r="D4343" t="s">
        <v>85</v>
      </c>
      <c r="E4343" s="2" t="s">
        <v>4375</v>
      </c>
      <c r="F4343" s="2" t="s">
        <v>34</v>
      </c>
      <c r="G4343" s="2" t="s">
        <v>26</v>
      </c>
      <c r="H4343" s="3">
        <v>43392</v>
      </c>
      <c r="I4343" s="2">
        <v>2018</v>
      </c>
      <c r="J4343" s="2">
        <v>2020</v>
      </c>
      <c r="K4343" s="3">
        <v>43677</v>
      </c>
      <c r="L4343" s="2">
        <v>0</v>
      </c>
      <c r="M4343" s="2" t="s">
        <v>28</v>
      </c>
      <c r="N4343" s="2">
        <v>25</v>
      </c>
      <c r="O4343" s="2">
        <v>24.71</v>
      </c>
      <c r="P4343" s="2">
        <v>25.49</v>
      </c>
      <c r="Q4343" s="2">
        <v>108</v>
      </c>
      <c r="R4343" s="2">
        <v>193.04</v>
      </c>
      <c r="S4343" s="2">
        <v>193.04</v>
      </c>
      <c r="T4343" s="2">
        <v>28.982052423938644</v>
      </c>
      <c r="U4343" s="2">
        <v>32</v>
      </c>
      <c r="V4343" s="2" t="s">
        <v>27</v>
      </c>
      <c r="X4343" s="2"/>
      <c r="Y4343" s="2"/>
    </row>
    <row r="4344" spans="1:25" x14ac:dyDescent="0.25">
      <c r="A4344">
        <v>4344</v>
      </c>
      <c r="B4344" t="s">
        <v>4337</v>
      </c>
      <c r="C4344" s="1">
        <v>35032</v>
      </c>
      <c r="D4344" t="s">
        <v>23</v>
      </c>
      <c r="E4344" s="2" t="s">
        <v>20</v>
      </c>
      <c r="F4344" s="2" t="s">
        <v>34</v>
      </c>
      <c r="G4344" s="2" t="s">
        <v>26</v>
      </c>
      <c r="H4344" s="3">
        <v>43465</v>
      </c>
      <c r="I4344" s="2">
        <v>2018</v>
      </c>
      <c r="J4344" s="2">
        <v>2019</v>
      </c>
      <c r="K4344" s="3">
        <v>43677</v>
      </c>
      <c r="L4344" s="2">
        <v>0</v>
      </c>
      <c r="M4344" s="2" t="s">
        <v>28</v>
      </c>
      <c r="N4344" s="2">
        <v>23</v>
      </c>
      <c r="O4344" s="2">
        <v>23.09</v>
      </c>
      <c r="P4344" s="2">
        <v>23.67</v>
      </c>
      <c r="Q4344" s="2">
        <v>95</v>
      </c>
      <c r="R4344" s="2">
        <v>193.04</v>
      </c>
      <c r="S4344" s="2">
        <v>193.04</v>
      </c>
      <c r="T4344" s="2">
        <v>25.493472039575661</v>
      </c>
      <c r="U4344" s="2">
        <v>4</v>
      </c>
      <c r="V4344" s="2" t="s">
        <v>28</v>
      </c>
      <c r="X4344" s="2"/>
      <c r="Y4344" s="2"/>
    </row>
    <row r="4345" spans="1:25" x14ac:dyDescent="0.25">
      <c r="A4345">
        <v>4345</v>
      </c>
      <c r="B4345" t="s">
        <v>4338</v>
      </c>
      <c r="C4345" s="1">
        <v>35461</v>
      </c>
      <c r="D4345" t="s">
        <v>85</v>
      </c>
      <c r="E4345" s="2" t="s">
        <v>20</v>
      </c>
      <c r="F4345" s="2" t="s">
        <v>34</v>
      </c>
      <c r="G4345" s="2" t="s">
        <v>30</v>
      </c>
      <c r="H4345" s="3">
        <v>43390</v>
      </c>
      <c r="I4345" s="2">
        <v>2018</v>
      </c>
      <c r="J4345" s="2">
        <v>2020</v>
      </c>
      <c r="K4345" s="3">
        <v>43677</v>
      </c>
      <c r="L4345" s="2">
        <v>0</v>
      </c>
      <c r="M4345" s="2" t="s">
        <v>28</v>
      </c>
      <c r="N4345" s="2">
        <v>22</v>
      </c>
      <c r="O4345" s="2">
        <v>21.71</v>
      </c>
      <c r="P4345" s="2">
        <v>22.49</v>
      </c>
      <c r="Q4345" s="2">
        <v>92</v>
      </c>
      <c r="R4345" s="2">
        <v>193.04</v>
      </c>
      <c r="S4345" s="2">
        <v>193.04</v>
      </c>
      <c r="T4345" s="2">
        <v>24.688415027799586</v>
      </c>
      <c r="U4345" s="2">
        <v>27</v>
      </c>
      <c r="V4345" s="2" t="s">
        <v>28</v>
      </c>
      <c r="X4345" s="2"/>
      <c r="Y4345" s="2"/>
    </row>
    <row r="4346" spans="1:25" x14ac:dyDescent="0.25">
      <c r="A4346">
        <v>4346</v>
      </c>
      <c r="B4346" t="s">
        <v>4339</v>
      </c>
      <c r="C4346" s="1">
        <v>35599</v>
      </c>
      <c r="D4346" t="s">
        <v>85</v>
      </c>
      <c r="E4346" s="2" t="s">
        <v>20</v>
      </c>
      <c r="F4346" s="2" t="s">
        <v>34</v>
      </c>
      <c r="G4346" s="2" t="s">
        <v>26</v>
      </c>
      <c r="H4346" s="3">
        <v>43395</v>
      </c>
      <c r="I4346" s="2">
        <v>2018</v>
      </c>
      <c r="J4346" s="2">
        <v>2020</v>
      </c>
      <c r="K4346" s="3">
        <v>43677</v>
      </c>
      <c r="L4346" s="2">
        <v>0</v>
      </c>
      <c r="M4346" s="2" t="s">
        <v>28</v>
      </c>
      <c r="N4346" s="2">
        <v>22</v>
      </c>
      <c r="O4346" s="2">
        <v>21.34</v>
      </c>
      <c r="P4346" s="2">
        <v>22.12</v>
      </c>
      <c r="Q4346" s="2">
        <v>95</v>
      </c>
      <c r="R4346" s="2">
        <v>193.04</v>
      </c>
      <c r="S4346" s="2">
        <v>193.04</v>
      </c>
      <c r="T4346" s="2">
        <v>25.493472039575661</v>
      </c>
      <c r="U4346" s="2">
        <v>30</v>
      </c>
      <c r="V4346" s="2" t="s">
        <v>28</v>
      </c>
      <c r="X4346" s="2"/>
      <c r="Y4346" s="2"/>
    </row>
    <row r="4347" spans="1:25" x14ac:dyDescent="0.25">
      <c r="A4347">
        <v>4347</v>
      </c>
      <c r="B4347" t="s">
        <v>4340</v>
      </c>
      <c r="C4347" s="1">
        <v>33926</v>
      </c>
      <c r="D4347" t="s">
        <v>23</v>
      </c>
      <c r="E4347" s="2" t="s">
        <v>20</v>
      </c>
      <c r="F4347" s="2" t="s">
        <v>34</v>
      </c>
      <c r="G4347" s="2" t="s">
        <v>4208</v>
      </c>
      <c r="H4347" s="3">
        <v>43390</v>
      </c>
      <c r="I4347" s="2">
        <v>2018</v>
      </c>
      <c r="J4347" s="2">
        <v>2019</v>
      </c>
      <c r="K4347" s="3">
        <v>43677</v>
      </c>
      <c r="L4347" s="2">
        <v>0</v>
      </c>
      <c r="M4347" s="2" t="s">
        <v>28</v>
      </c>
      <c r="N4347" s="2">
        <v>26</v>
      </c>
      <c r="O4347" s="2">
        <v>25.91</v>
      </c>
      <c r="P4347" s="2">
        <v>26.7</v>
      </c>
      <c r="Q4347" s="2">
        <v>81</v>
      </c>
      <c r="R4347" s="2">
        <v>193.04</v>
      </c>
      <c r="S4347" s="2">
        <v>193.04</v>
      </c>
      <c r="T4347" s="2">
        <v>21.736539317953984</v>
      </c>
      <c r="U4347" s="2">
        <v>1</v>
      </c>
      <c r="V4347" s="2" t="s">
        <v>28</v>
      </c>
      <c r="X4347" s="2"/>
      <c r="Y4347" s="2"/>
    </row>
    <row r="4348" spans="1:25" x14ac:dyDescent="0.25">
      <c r="A4348">
        <v>4348</v>
      </c>
      <c r="B4348" t="s">
        <v>4341</v>
      </c>
      <c r="C4348" s="1">
        <v>34177</v>
      </c>
      <c r="D4348" t="s">
        <v>23</v>
      </c>
      <c r="E4348" s="2" t="s">
        <v>20</v>
      </c>
      <c r="F4348" s="2" t="s">
        <v>34</v>
      </c>
      <c r="G4348" s="2" t="s">
        <v>26</v>
      </c>
      <c r="H4348" s="3">
        <v>43402</v>
      </c>
      <c r="I4348" s="2">
        <v>2018</v>
      </c>
      <c r="J4348" s="2">
        <v>2019</v>
      </c>
      <c r="K4348" s="3">
        <v>43677</v>
      </c>
      <c r="L4348" s="2">
        <v>0</v>
      </c>
      <c r="M4348" s="2" t="s">
        <v>28</v>
      </c>
      <c r="N4348" s="2">
        <v>26</v>
      </c>
      <c r="O4348" s="2">
        <v>25.26</v>
      </c>
      <c r="P4348" s="2">
        <v>26.01</v>
      </c>
      <c r="Q4348" s="2">
        <v>95</v>
      </c>
      <c r="R4348" s="2">
        <v>193.04</v>
      </c>
      <c r="S4348" s="2">
        <v>193.04</v>
      </c>
      <c r="T4348" s="2">
        <v>25.493472039575661</v>
      </c>
      <c r="U4348" s="2">
        <v>12</v>
      </c>
      <c r="V4348" s="2" t="s">
        <v>28</v>
      </c>
      <c r="X4348" s="2"/>
      <c r="Y4348" s="2"/>
    </row>
    <row r="4349" spans="1:25" x14ac:dyDescent="0.25">
      <c r="A4349">
        <v>4349</v>
      </c>
      <c r="B4349" t="s">
        <v>4342</v>
      </c>
      <c r="C4349" s="1">
        <v>36039</v>
      </c>
      <c r="D4349" t="s">
        <v>85</v>
      </c>
      <c r="E4349" s="2" t="s">
        <v>20</v>
      </c>
      <c r="F4349" s="2" t="s">
        <v>25</v>
      </c>
      <c r="G4349" s="2" t="s">
        <v>26</v>
      </c>
      <c r="H4349" s="3">
        <v>43393</v>
      </c>
      <c r="I4349" s="2">
        <v>2018</v>
      </c>
      <c r="J4349" s="2">
        <v>2020</v>
      </c>
      <c r="K4349" s="3">
        <v>43677</v>
      </c>
      <c r="L4349" s="2">
        <v>0</v>
      </c>
      <c r="M4349" s="2" t="s">
        <v>28</v>
      </c>
      <c r="N4349" s="2">
        <v>20</v>
      </c>
      <c r="O4349" s="2">
        <v>20.13</v>
      </c>
      <c r="P4349" s="2">
        <v>20.91</v>
      </c>
      <c r="Q4349" s="2">
        <v>96</v>
      </c>
      <c r="R4349" s="2">
        <v>193.04</v>
      </c>
      <c r="S4349" s="2">
        <v>193.04</v>
      </c>
      <c r="T4349" s="2">
        <v>25.761824376834351</v>
      </c>
      <c r="U4349" s="2">
        <v>74</v>
      </c>
      <c r="V4349" s="2" t="s">
        <v>28</v>
      </c>
      <c r="X4349" s="2"/>
      <c r="Y4349" s="2"/>
    </row>
    <row r="4350" spans="1:25" x14ac:dyDescent="0.25">
      <c r="A4350">
        <v>4350</v>
      </c>
      <c r="B4350" t="s">
        <v>4343</v>
      </c>
      <c r="C4350" s="1">
        <v>35483</v>
      </c>
      <c r="D4350" t="s">
        <v>85</v>
      </c>
      <c r="E4350" s="2" t="s">
        <v>20</v>
      </c>
      <c r="F4350" s="2" t="s">
        <v>34</v>
      </c>
      <c r="G4350" s="2" t="s">
        <v>26</v>
      </c>
      <c r="H4350" s="3">
        <v>43399</v>
      </c>
      <c r="I4350" s="2">
        <v>2018</v>
      </c>
      <c r="J4350" s="2">
        <v>2020</v>
      </c>
      <c r="K4350" s="3">
        <v>43677</v>
      </c>
      <c r="L4350" s="2">
        <v>0</v>
      </c>
      <c r="M4350" s="2" t="s">
        <v>28</v>
      </c>
      <c r="N4350" s="2">
        <v>22</v>
      </c>
      <c r="O4350" s="2">
        <v>21.67</v>
      </c>
      <c r="P4350" s="2">
        <v>22.43</v>
      </c>
      <c r="Q4350" s="2">
        <v>86</v>
      </c>
      <c r="R4350" s="2">
        <v>193.04</v>
      </c>
      <c r="S4350" s="2">
        <v>193.04</v>
      </c>
      <c r="T4350" s="2">
        <v>23.078301004247439</v>
      </c>
      <c r="U4350" s="2">
        <v>33</v>
      </c>
      <c r="V4350" s="2" t="s">
        <v>28</v>
      </c>
      <c r="X4350" s="2"/>
      <c r="Y4350" s="2"/>
    </row>
    <row r="4351" spans="1:25" x14ac:dyDescent="0.25">
      <c r="A4351">
        <v>4351</v>
      </c>
      <c r="B4351" t="s">
        <v>4344</v>
      </c>
      <c r="C4351" s="1">
        <v>35502</v>
      </c>
      <c r="D4351" t="s">
        <v>85</v>
      </c>
      <c r="E4351" s="2" t="s">
        <v>20</v>
      </c>
      <c r="F4351" s="2" t="s">
        <v>34</v>
      </c>
      <c r="G4351" s="2" t="s">
        <v>43</v>
      </c>
      <c r="H4351" s="3">
        <v>43389</v>
      </c>
      <c r="I4351" s="2">
        <v>2018</v>
      </c>
      <c r="J4351" s="2">
        <v>2020</v>
      </c>
      <c r="K4351" s="3">
        <v>43677</v>
      </c>
      <c r="L4351" s="2">
        <v>0</v>
      </c>
      <c r="M4351" s="2" t="s">
        <v>28</v>
      </c>
      <c r="N4351" s="2">
        <v>22</v>
      </c>
      <c r="O4351" s="2">
        <v>21.59</v>
      </c>
      <c r="P4351" s="2">
        <v>22.38</v>
      </c>
      <c r="Q4351" s="2">
        <v>86</v>
      </c>
      <c r="R4351" s="2">
        <v>193.04</v>
      </c>
      <c r="S4351" s="2">
        <v>193.04</v>
      </c>
      <c r="T4351" s="2">
        <v>23.078301004247439</v>
      </c>
      <c r="U4351" s="2">
        <v>79</v>
      </c>
      <c r="V4351" s="2" t="s">
        <v>28</v>
      </c>
      <c r="X4351" s="2"/>
      <c r="Y4351" s="2"/>
    </row>
    <row r="4352" spans="1:25" x14ac:dyDescent="0.25">
      <c r="A4352">
        <v>4352</v>
      </c>
      <c r="B4352" t="s">
        <v>4345</v>
      </c>
      <c r="C4352" s="1">
        <v>33817</v>
      </c>
      <c r="D4352" t="s">
        <v>23</v>
      </c>
      <c r="E4352" s="2" t="s">
        <v>20</v>
      </c>
      <c r="F4352" s="2" t="s">
        <v>34</v>
      </c>
      <c r="G4352" s="2" t="s">
        <v>26</v>
      </c>
      <c r="H4352" s="3">
        <v>43523</v>
      </c>
      <c r="I4352" s="2">
        <v>2018</v>
      </c>
      <c r="J4352" s="2">
        <v>2019</v>
      </c>
      <c r="K4352" s="3">
        <v>43677</v>
      </c>
      <c r="L4352" s="2">
        <v>0</v>
      </c>
      <c r="M4352" s="2" t="s">
        <v>28</v>
      </c>
      <c r="N4352" s="2">
        <v>26</v>
      </c>
      <c r="O4352" s="2">
        <v>26.57</v>
      </c>
      <c r="P4352" s="2">
        <v>27</v>
      </c>
      <c r="Q4352" s="2">
        <v>84</v>
      </c>
      <c r="R4352" s="2">
        <v>193.04</v>
      </c>
      <c r="S4352" s="2">
        <v>193.04</v>
      </c>
      <c r="T4352" s="2">
        <v>22.541596329730059</v>
      </c>
      <c r="U4352" s="2">
        <v>1</v>
      </c>
      <c r="V4352" s="2" t="s">
        <v>28</v>
      </c>
      <c r="X4352" s="2"/>
      <c r="Y4352" s="2"/>
    </row>
    <row r="4353" spans="1:25" x14ac:dyDescent="0.25">
      <c r="A4353">
        <v>4353</v>
      </c>
      <c r="B4353" t="s">
        <v>4346</v>
      </c>
      <c r="C4353" s="1">
        <v>35081</v>
      </c>
      <c r="D4353" t="s">
        <v>85</v>
      </c>
      <c r="E4353" s="2" t="s">
        <v>20</v>
      </c>
      <c r="F4353" s="2" t="s">
        <v>34</v>
      </c>
      <c r="G4353" s="2" t="s">
        <v>26</v>
      </c>
      <c r="H4353" s="3">
        <v>43390</v>
      </c>
      <c r="I4353" s="2">
        <v>2018</v>
      </c>
      <c r="J4353" s="2">
        <v>2020</v>
      </c>
      <c r="K4353" s="3">
        <v>43677</v>
      </c>
      <c r="L4353" s="2">
        <v>0</v>
      </c>
      <c r="M4353" s="2" t="s">
        <v>28</v>
      </c>
      <c r="N4353" s="2">
        <v>23</v>
      </c>
      <c r="O4353" s="2">
        <v>22.75</v>
      </c>
      <c r="P4353" s="2">
        <v>23.53</v>
      </c>
      <c r="Q4353" s="2">
        <v>90</v>
      </c>
      <c r="R4353" s="2">
        <v>193.04</v>
      </c>
      <c r="S4353" s="2">
        <v>193.04</v>
      </c>
      <c r="T4353" s="2">
        <v>24.151710353282205</v>
      </c>
      <c r="U4353" s="2">
        <v>64</v>
      </c>
      <c r="V4353" s="2" t="s">
        <v>28</v>
      </c>
      <c r="X4353" s="2"/>
      <c r="Y4353" s="2"/>
    </row>
    <row r="4354" spans="1:25" x14ac:dyDescent="0.25">
      <c r="A4354">
        <v>4354</v>
      </c>
      <c r="B4354" t="s">
        <v>4347</v>
      </c>
      <c r="C4354" s="1">
        <v>35168</v>
      </c>
      <c r="D4354" t="s">
        <v>23</v>
      </c>
      <c r="E4354" s="2" t="s">
        <v>20</v>
      </c>
      <c r="F4354" s="2" t="s">
        <v>34</v>
      </c>
      <c r="G4354" s="2" t="s">
        <v>26</v>
      </c>
      <c r="H4354" s="3">
        <v>43392</v>
      </c>
      <c r="I4354" s="2">
        <v>2018</v>
      </c>
      <c r="J4354" s="2">
        <v>2019</v>
      </c>
      <c r="K4354" s="3">
        <v>43677</v>
      </c>
      <c r="L4354" s="2">
        <v>0</v>
      </c>
      <c r="M4354" s="2" t="s">
        <v>28</v>
      </c>
      <c r="N4354" s="2">
        <v>23</v>
      </c>
      <c r="O4354" s="2">
        <v>22.52</v>
      </c>
      <c r="P4354" s="2">
        <v>23.3</v>
      </c>
      <c r="Q4354" s="2">
        <v>97</v>
      </c>
      <c r="R4354" s="2">
        <v>190.5</v>
      </c>
      <c r="S4354" s="2">
        <v>190.5</v>
      </c>
      <c r="T4354" s="2">
        <v>26.728942346773582</v>
      </c>
      <c r="U4354" s="2">
        <v>39</v>
      </c>
      <c r="V4354" s="2" t="s">
        <v>28</v>
      </c>
      <c r="X4354" s="2"/>
      <c r="Y4354" s="2"/>
    </row>
    <row r="4355" spans="1:25" x14ac:dyDescent="0.25">
      <c r="A4355">
        <v>4355</v>
      </c>
      <c r="B4355" t="s">
        <v>4348</v>
      </c>
      <c r="C4355" s="1">
        <v>35004</v>
      </c>
      <c r="D4355" t="s">
        <v>85</v>
      </c>
      <c r="E4355" s="2" t="s">
        <v>20</v>
      </c>
      <c r="F4355" s="2" t="s">
        <v>34</v>
      </c>
      <c r="G4355" s="2" t="s">
        <v>26</v>
      </c>
      <c r="H4355" s="3">
        <v>43495</v>
      </c>
      <c r="I4355" s="2">
        <v>2018</v>
      </c>
      <c r="J4355" s="2">
        <v>2020</v>
      </c>
      <c r="K4355" s="3">
        <v>43677</v>
      </c>
      <c r="L4355" s="2">
        <v>0</v>
      </c>
      <c r="M4355" s="2" t="s">
        <v>28</v>
      </c>
      <c r="N4355" s="2">
        <v>23</v>
      </c>
      <c r="O4355" s="2">
        <v>23.25</v>
      </c>
      <c r="P4355" s="2">
        <v>23.75</v>
      </c>
      <c r="Q4355" s="2">
        <v>86</v>
      </c>
      <c r="R4355" s="2">
        <v>190.5</v>
      </c>
      <c r="S4355" s="2">
        <v>190.5</v>
      </c>
      <c r="T4355" s="2">
        <v>23.697825173428125</v>
      </c>
      <c r="U4355" s="2">
        <v>1</v>
      </c>
      <c r="V4355" s="2" t="s">
        <v>28</v>
      </c>
      <c r="X4355" s="2"/>
      <c r="Y4355" s="2"/>
    </row>
    <row r="4356" spans="1:25" x14ac:dyDescent="0.25">
      <c r="A4356">
        <v>4356</v>
      </c>
      <c r="B4356" t="s">
        <v>4349</v>
      </c>
      <c r="C4356" s="1">
        <v>34214</v>
      </c>
      <c r="D4356" t="s">
        <v>85</v>
      </c>
      <c r="E4356" s="2" t="s">
        <v>20</v>
      </c>
      <c r="F4356" s="2" t="s">
        <v>34</v>
      </c>
      <c r="G4356" s="2" t="s">
        <v>30</v>
      </c>
      <c r="H4356" s="3">
        <v>43555</v>
      </c>
      <c r="I4356" s="2">
        <v>2018</v>
      </c>
      <c r="J4356" s="2">
        <v>2020</v>
      </c>
      <c r="K4356" s="3">
        <v>43677</v>
      </c>
      <c r="L4356" s="2">
        <v>0</v>
      </c>
      <c r="M4356" s="2" t="s">
        <v>28</v>
      </c>
      <c r="N4356" s="2">
        <v>25</v>
      </c>
      <c r="O4356" s="2">
        <v>25.57</v>
      </c>
      <c r="P4356" s="2">
        <v>25.91</v>
      </c>
      <c r="Q4356" s="2">
        <v>95</v>
      </c>
      <c r="R4356" s="2">
        <v>190.5</v>
      </c>
      <c r="S4356" s="2">
        <v>190.5</v>
      </c>
      <c r="T4356" s="2">
        <v>26.177830133438047</v>
      </c>
      <c r="U4356" s="2">
        <v>2</v>
      </c>
      <c r="V4356" s="2" t="s">
        <v>28</v>
      </c>
      <c r="X4356" s="2"/>
      <c r="Y4356" s="2"/>
    </row>
    <row r="4357" spans="1:25" x14ac:dyDescent="0.25">
      <c r="A4357">
        <v>4357</v>
      </c>
      <c r="B4357" t="s">
        <v>4350</v>
      </c>
      <c r="C4357" s="1">
        <v>35919</v>
      </c>
      <c r="D4357" t="s">
        <v>85</v>
      </c>
      <c r="E4357" s="2" t="s">
        <v>20</v>
      </c>
      <c r="F4357" s="2" t="s">
        <v>34</v>
      </c>
      <c r="G4357" s="2" t="s">
        <v>26</v>
      </c>
      <c r="H4357" s="3">
        <v>43390</v>
      </c>
      <c r="I4357" s="2">
        <v>2018</v>
      </c>
      <c r="J4357" s="2">
        <v>2020</v>
      </c>
      <c r="K4357" s="3">
        <v>43677</v>
      </c>
      <c r="L4357" s="2">
        <v>0</v>
      </c>
      <c r="M4357" s="2" t="s">
        <v>28</v>
      </c>
      <c r="N4357" s="2">
        <v>21</v>
      </c>
      <c r="O4357" s="2">
        <v>20.45</v>
      </c>
      <c r="P4357" s="2">
        <v>21.24</v>
      </c>
      <c r="Q4357" s="2">
        <v>92</v>
      </c>
      <c r="R4357" s="2">
        <v>190.5</v>
      </c>
      <c r="S4357" s="2">
        <v>190.5</v>
      </c>
      <c r="T4357" s="2">
        <v>25.351161813434739</v>
      </c>
      <c r="U4357" s="2">
        <v>61</v>
      </c>
      <c r="V4357" s="2" t="s">
        <v>28</v>
      </c>
      <c r="X4357" s="2"/>
      <c r="Y4357" s="2"/>
    </row>
    <row r="4358" spans="1:25" x14ac:dyDescent="0.25">
      <c r="A4358">
        <v>4358</v>
      </c>
      <c r="B4358" t="s">
        <v>4351</v>
      </c>
      <c r="C4358" s="1">
        <v>35726</v>
      </c>
      <c r="D4358" t="s">
        <v>85</v>
      </c>
      <c r="E4358" s="2" t="s">
        <v>20</v>
      </c>
      <c r="F4358" s="2" t="s">
        <v>25</v>
      </c>
      <c r="G4358" s="2" t="s">
        <v>26</v>
      </c>
      <c r="H4358" s="3">
        <v>43390</v>
      </c>
      <c r="I4358" s="2">
        <v>2018</v>
      </c>
      <c r="J4358" s="2">
        <v>2020</v>
      </c>
      <c r="K4358" s="3">
        <v>43677</v>
      </c>
      <c r="L4358" s="2">
        <v>0</v>
      </c>
      <c r="M4358" s="2" t="s">
        <v>28</v>
      </c>
      <c r="N4358" s="2">
        <v>21</v>
      </c>
      <c r="O4358" s="2">
        <v>20.98</v>
      </c>
      <c r="P4358" s="2">
        <v>21.77</v>
      </c>
      <c r="Q4358" s="2">
        <v>86</v>
      </c>
      <c r="R4358" s="2">
        <v>190.5</v>
      </c>
      <c r="S4358" s="2">
        <v>190.5</v>
      </c>
      <c r="T4358" s="2">
        <v>23.697825173428125</v>
      </c>
      <c r="U4358" s="2">
        <v>53</v>
      </c>
      <c r="V4358" s="2" t="s">
        <v>27</v>
      </c>
      <c r="X4358" s="2"/>
      <c r="Y4358" s="2"/>
    </row>
    <row r="4359" spans="1:25" x14ac:dyDescent="0.25">
      <c r="A4359">
        <v>4359</v>
      </c>
      <c r="B4359" t="s">
        <v>4352</v>
      </c>
      <c r="C4359" s="1">
        <v>36319</v>
      </c>
      <c r="D4359" t="s">
        <v>85</v>
      </c>
      <c r="E4359" s="2" t="s">
        <v>20</v>
      </c>
      <c r="F4359" s="2" t="s">
        <v>34</v>
      </c>
      <c r="G4359" s="2" t="s">
        <v>26</v>
      </c>
      <c r="H4359" s="3">
        <v>43403</v>
      </c>
      <c r="I4359" s="2">
        <v>2018</v>
      </c>
      <c r="J4359" s="2">
        <v>2020</v>
      </c>
      <c r="K4359" s="3">
        <v>43677</v>
      </c>
      <c r="L4359" s="2">
        <v>0</v>
      </c>
      <c r="M4359" s="2" t="s">
        <v>28</v>
      </c>
      <c r="N4359" s="2">
        <v>20</v>
      </c>
      <c r="O4359" s="2">
        <v>19.39</v>
      </c>
      <c r="P4359" s="2">
        <v>20.149999999999999</v>
      </c>
      <c r="Q4359" s="2">
        <v>82</v>
      </c>
      <c r="R4359" s="2">
        <v>190.5</v>
      </c>
      <c r="S4359" s="2">
        <v>190.5</v>
      </c>
      <c r="T4359" s="2">
        <v>22.59560074675705</v>
      </c>
      <c r="U4359" s="2">
        <v>20</v>
      </c>
      <c r="V4359" s="2" t="s">
        <v>28</v>
      </c>
      <c r="X4359" s="2"/>
      <c r="Y4359" s="2"/>
    </row>
    <row r="4360" spans="1:25" x14ac:dyDescent="0.25">
      <c r="A4360">
        <v>4360</v>
      </c>
      <c r="B4360" t="s">
        <v>4353</v>
      </c>
      <c r="C4360" s="1">
        <v>36315</v>
      </c>
      <c r="D4360" t="s">
        <v>85</v>
      </c>
      <c r="E4360" s="2" t="s">
        <v>4375</v>
      </c>
      <c r="F4360" s="2" t="s">
        <v>34</v>
      </c>
      <c r="G4360" s="2" t="s">
        <v>26</v>
      </c>
      <c r="H4360" s="3">
        <v>43549</v>
      </c>
      <c r="I4360" s="2">
        <v>2018</v>
      </c>
      <c r="J4360" s="2">
        <v>2020</v>
      </c>
      <c r="K4360" s="3">
        <v>43677</v>
      </c>
      <c r="L4360" s="2">
        <v>0</v>
      </c>
      <c r="M4360" s="2" t="s">
        <v>28</v>
      </c>
      <c r="N4360" s="2">
        <v>20</v>
      </c>
      <c r="O4360" s="2">
        <v>19.809999999999999</v>
      </c>
      <c r="P4360" s="2">
        <v>20.16</v>
      </c>
      <c r="Q4360" s="2">
        <v>92</v>
      </c>
      <c r="R4360" s="2">
        <v>190.5</v>
      </c>
      <c r="S4360" s="2">
        <v>190.5</v>
      </c>
      <c r="T4360" s="2">
        <v>25.351161813434739</v>
      </c>
      <c r="U4360" s="2">
        <v>6</v>
      </c>
      <c r="V4360" s="2" t="s">
        <v>28</v>
      </c>
      <c r="X4360" s="2"/>
      <c r="Y4360" s="2"/>
    </row>
    <row r="4361" spans="1:25" x14ac:dyDescent="0.25">
      <c r="A4361">
        <v>4361</v>
      </c>
      <c r="B4361" t="s">
        <v>4354</v>
      </c>
      <c r="C4361" s="1">
        <v>34740</v>
      </c>
      <c r="D4361" t="s">
        <v>23</v>
      </c>
      <c r="E4361" s="2" t="s">
        <v>20</v>
      </c>
      <c r="F4361" s="2" t="s">
        <v>34</v>
      </c>
      <c r="G4361" s="2" t="s">
        <v>26</v>
      </c>
      <c r="H4361" s="3">
        <v>43408</v>
      </c>
      <c r="I4361" s="2">
        <v>2018</v>
      </c>
      <c r="J4361" s="2">
        <v>2019</v>
      </c>
      <c r="K4361" s="3">
        <v>43677</v>
      </c>
      <c r="L4361" s="2">
        <v>0</v>
      </c>
      <c r="M4361" s="2" t="s">
        <v>28</v>
      </c>
      <c r="N4361" s="2">
        <v>24</v>
      </c>
      <c r="O4361" s="2">
        <v>23.73</v>
      </c>
      <c r="P4361" s="2">
        <v>24.47</v>
      </c>
      <c r="Q4361" s="2">
        <v>102</v>
      </c>
      <c r="R4361" s="2">
        <v>190.5</v>
      </c>
      <c r="S4361" s="2">
        <v>190.5</v>
      </c>
      <c r="T4361" s="2">
        <v>28.106722880112429</v>
      </c>
      <c r="U4361" s="2">
        <v>14</v>
      </c>
      <c r="V4361" s="2" t="s">
        <v>28</v>
      </c>
      <c r="X4361" s="2"/>
      <c r="Y4361" s="2"/>
    </row>
    <row r="4362" spans="1:25" x14ac:dyDescent="0.25">
      <c r="A4362">
        <v>4362</v>
      </c>
      <c r="B4362" t="s">
        <v>4355</v>
      </c>
      <c r="C4362" s="1">
        <v>35193</v>
      </c>
      <c r="D4362" t="s">
        <v>85</v>
      </c>
      <c r="E4362" s="2" t="s">
        <v>20</v>
      </c>
      <c r="F4362" s="2" t="s">
        <v>34</v>
      </c>
      <c r="G4362" s="2" t="s">
        <v>26</v>
      </c>
      <c r="H4362" s="3">
        <v>43413</v>
      </c>
      <c r="I4362" s="2">
        <v>2018</v>
      </c>
      <c r="J4362" s="2">
        <v>2020</v>
      </c>
      <c r="K4362" s="3">
        <v>43677</v>
      </c>
      <c r="L4362" s="2">
        <v>0</v>
      </c>
      <c r="M4362" s="2" t="s">
        <v>28</v>
      </c>
      <c r="N4362" s="2">
        <v>23</v>
      </c>
      <c r="O4362" s="2">
        <v>22.51</v>
      </c>
      <c r="P4362" s="2">
        <v>23.23</v>
      </c>
      <c r="Q4362" s="2">
        <v>95</v>
      </c>
      <c r="R4362" s="2">
        <v>190.5</v>
      </c>
      <c r="S4362" s="2">
        <v>190.5</v>
      </c>
      <c r="T4362" s="2">
        <v>26.177830133438047</v>
      </c>
      <c r="U4362" s="2">
        <v>26</v>
      </c>
      <c r="V4362" s="2" t="s">
        <v>28</v>
      </c>
      <c r="X4362" s="2"/>
      <c r="Y4362" s="2"/>
    </row>
    <row r="4363" spans="1:25" x14ac:dyDescent="0.25">
      <c r="A4363">
        <v>4363</v>
      </c>
      <c r="B4363" t="s">
        <v>4356</v>
      </c>
      <c r="C4363" s="1">
        <v>32714</v>
      </c>
      <c r="D4363" t="s">
        <v>85</v>
      </c>
      <c r="E4363" s="2" t="s">
        <v>20</v>
      </c>
      <c r="F4363" s="2" t="s">
        <v>34</v>
      </c>
      <c r="G4363" s="2" t="s">
        <v>26</v>
      </c>
      <c r="H4363" s="3">
        <v>43389</v>
      </c>
      <c r="I4363" s="2">
        <v>2018</v>
      </c>
      <c r="J4363" s="2">
        <v>2020</v>
      </c>
      <c r="K4363" s="3">
        <v>43677</v>
      </c>
      <c r="L4363" s="2">
        <v>0</v>
      </c>
      <c r="M4363" s="2" t="s">
        <v>28</v>
      </c>
      <c r="N4363" s="2">
        <v>30</v>
      </c>
      <c r="O4363" s="2">
        <v>29.23</v>
      </c>
      <c r="P4363" s="2">
        <v>30.02</v>
      </c>
      <c r="Q4363" s="2">
        <v>95</v>
      </c>
      <c r="R4363" s="2">
        <v>190.5</v>
      </c>
      <c r="S4363" s="2">
        <v>190.5</v>
      </c>
      <c r="T4363" s="2">
        <v>26.177830133438047</v>
      </c>
      <c r="U4363" s="2">
        <v>36</v>
      </c>
      <c r="V4363" s="2" t="s">
        <v>28</v>
      </c>
      <c r="X4363" s="2"/>
      <c r="Y4363" s="2"/>
    </row>
    <row r="4364" spans="1:25" x14ac:dyDescent="0.25">
      <c r="A4364">
        <v>4364</v>
      </c>
      <c r="B4364" t="s">
        <v>4357</v>
      </c>
      <c r="C4364" s="1">
        <v>35189</v>
      </c>
      <c r="D4364" t="s">
        <v>23</v>
      </c>
      <c r="E4364" s="2" t="s">
        <v>20</v>
      </c>
      <c r="F4364" s="2" t="s">
        <v>34</v>
      </c>
      <c r="G4364" s="2" t="s">
        <v>26</v>
      </c>
      <c r="H4364" s="3">
        <v>43390</v>
      </c>
      <c r="I4364" s="2">
        <v>2018</v>
      </c>
      <c r="J4364" s="2">
        <v>2019</v>
      </c>
      <c r="K4364" s="3">
        <v>43677</v>
      </c>
      <c r="L4364" s="2">
        <v>0</v>
      </c>
      <c r="M4364" s="2" t="s">
        <v>28</v>
      </c>
      <c r="N4364" s="2">
        <v>23</v>
      </c>
      <c r="O4364" s="2">
        <v>22.45</v>
      </c>
      <c r="P4364" s="2">
        <v>23.24</v>
      </c>
      <c r="Q4364" s="2">
        <v>102</v>
      </c>
      <c r="R4364" s="2">
        <v>187.96</v>
      </c>
      <c r="S4364" s="2">
        <v>187.96</v>
      </c>
      <c r="T4364" s="2">
        <v>28.871496749567637</v>
      </c>
      <c r="U4364" s="2">
        <v>34</v>
      </c>
      <c r="V4364" s="2" t="s">
        <v>28</v>
      </c>
      <c r="X4364" s="2"/>
      <c r="Y4364" s="2"/>
    </row>
    <row r="4365" spans="1:25" x14ac:dyDescent="0.25">
      <c r="A4365">
        <v>4365</v>
      </c>
      <c r="B4365" t="s">
        <v>4358</v>
      </c>
      <c r="C4365" s="1">
        <v>36010</v>
      </c>
      <c r="D4365" t="s">
        <v>23</v>
      </c>
      <c r="E4365" s="2" t="s">
        <v>20</v>
      </c>
      <c r="F4365" s="2" t="s">
        <v>34</v>
      </c>
      <c r="G4365" s="2" t="s">
        <v>26</v>
      </c>
      <c r="H4365" s="3">
        <v>43504</v>
      </c>
      <c r="I4365" s="2">
        <v>2018</v>
      </c>
      <c r="J4365" s="2">
        <v>2019</v>
      </c>
      <c r="K4365" s="3">
        <v>43677</v>
      </c>
      <c r="L4365" s="2">
        <v>0</v>
      </c>
      <c r="M4365" s="2" t="s">
        <v>28</v>
      </c>
      <c r="N4365" s="2">
        <v>20</v>
      </c>
      <c r="O4365" s="2">
        <v>20.52</v>
      </c>
      <c r="P4365" s="2">
        <v>20.99</v>
      </c>
      <c r="Q4365" s="2">
        <v>85</v>
      </c>
      <c r="R4365" s="2">
        <v>187.96</v>
      </c>
      <c r="S4365" s="2">
        <v>187.96</v>
      </c>
      <c r="T4365" s="2">
        <v>24.059580624639697</v>
      </c>
      <c r="U4365" s="2">
        <v>3</v>
      </c>
      <c r="V4365" s="2" t="s">
        <v>28</v>
      </c>
      <c r="X4365" s="2"/>
      <c r="Y4365" s="2"/>
    </row>
    <row r="4366" spans="1:25" x14ac:dyDescent="0.25">
      <c r="A4366">
        <v>4366</v>
      </c>
      <c r="B4366" t="s">
        <v>4359</v>
      </c>
      <c r="C4366" s="1">
        <v>35032</v>
      </c>
      <c r="D4366" t="s">
        <v>85</v>
      </c>
      <c r="E4366" s="2" t="s">
        <v>20</v>
      </c>
      <c r="F4366" s="2" t="s">
        <v>34</v>
      </c>
      <c r="G4366" s="2" t="s">
        <v>26</v>
      </c>
      <c r="H4366" s="3">
        <v>43399</v>
      </c>
      <c r="I4366" s="2">
        <v>2018</v>
      </c>
      <c r="J4366" s="2">
        <v>2020</v>
      </c>
      <c r="K4366" s="3">
        <v>43677</v>
      </c>
      <c r="L4366" s="2">
        <v>0</v>
      </c>
      <c r="M4366" s="2" t="s">
        <v>28</v>
      </c>
      <c r="N4366" s="2">
        <v>23</v>
      </c>
      <c r="O4366" s="2">
        <v>22.91</v>
      </c>
      <c r="P4366" s="2">
        <v>23.67</v>
      </c>
      <c r="Q4366" s="2">
        <v>83</v>
      </c>
      <c r="R4366" s="2">
        <v>187.96</v>
      </c>
      <c r="S4366" s="2">
        <v>187.96</v>
      </c>
      <c r="T4366" s="2">
        <v>23.493472845236411</v>
      </c>
      <c r="U4366" s="2">
        <v>8</v>
      </c>
      <c r="V4366" s="2" t="s">
        <v>28</v>
      </c>
      <c r="X4366" s="2"/>
      <c r="Y4366" s="2"/>
    </row>
    <row r="4367" spans="1:25" x14ac:dyDescent="0.25">
      <c r="A4367">
        <v>4367</v>
      </c>
      <c r="B4367" t="s">
        <v>4360</v>
      </c>
      <c r="C4367" s="1">
        <v>35943</v>
      </c>
      <c r="D4367" t="s">
        <v>85</v>
      </c>
      <c r="E4367" s="2" t="s">
        <v>20</v>
      </c>
      <c r="F4367" s="2" t="s">
        <v>34</v>
      </c>
      <c r="G4367" s="2" t="s">
        <v>26</v>
      </c>
      <c r="H4367" s="3">
        <v>43395</v>
      </c>
      <c r="I4367" s="2">
        <v>2018</v>
      </c>
      <c r="J4367" s="2">
        <v>2020</v>
      </c>
      <c r="K4367" s="3">
        <v>43677</v>
      </c>
      <c r="L4367" s="2">
        <v>0</v>
      </c>
      <c r="M4367" s="2" t="s">
        <v>28</v>
      </c>
      <c r="N4367" s="2">
        <v>21</v>
      </c>
      <c r="O4367" s="2">
        <v>20.399999999999999</v>
      </c>
      <c r="P4367" s="2">
        <v>21.17</v>
      </c>
      <c r="Q4367" s="2">
        <v>90</v>
      </c>
      <c r="R4367" s="2">
        <v>187.96</v>
      </c>
      <c r="S4367" s="2">
        <v>187.96</v>
      </c>
      <c r="T4367" s="2">
        <v>25.474850073147916</v>
      </c>
      <c r="U4367" s="2">
        <v>50</v>
      </c>
      <c r="V4367" s="2" t="s">
        <v>28</v>
      </c>
      <c r="X4367" s="2"/>
      <c r="Y4367" s="2"/>
    </row>
    <row r="4368" spans="1:25" x14ac:dyDescent="0.25">
      <c r="A4368">
        <v>4368</v>
      </c>
      <c r="B4368" t="s">
        <v>4361</v>
      </c>
      <c r="C4368" s="1">
        <v>35308</v>
      </c>
      <c r="D4368" t="s">
        <v>85</v>
      </c>
      <c r="E4368" s="2" t="s">
        <v>20</v>
      </c>
      <c r="F4368" s="2" t="s">
        <v>34</v>
      </c>
      <c r="G4368" s="2" t="s">
        <v>26</v>
      </c>
      <c r="H4368" s="3">
        <v>43390</v>
      </c>
      <c r="I4368" s="2">
        <v>2018</v>
      </c>
      <c r="J4368" s="2">
        <v>2020</v>
      </c>
      <c r="K4368" s="3">
        <v>43677</v>
      </c>
      <c r="L4368" s="2">
        <v>0</v>
      </c>
      <c r="M4368" s="2" t="s">
        <v>28</v>
      </c>
      <c r="N4368" s="2">
        <v>22</v>
      </c>
      <c r="O4368" s="2">
        <v>22.13</v>
      </c>
      <c r="P4368" s="2">
        <v>22.91</v>
      </c>
      <c r="Q4368" s="2">
        <v>86</v>
      </c>
      <c r="R4368" s="2">
        <v>185.42</v>
      </c>
      <c r="S4368" s="2">
        <v>185.42</v>
      </c>
      <c r="T4368" s="2">
        <v>25.014123963320177</v>
      </c>
      <c r="U4368" s="2">
        <v>73</v>
      </c>
      <c r="V4368" s="2" t="s">
        <v>27</v>
      </c>
      <c r="X4368" s="2"/>
      <c r="Y4368" s="2"/>
    </row>
    <row r="4369" spans="1:26" x14ac:dyDescent="0.25">
      <c r="A4369">
        <v>4369</v>
      </c>
      <c r="B4369" t="s">
        <v>4362</v>
      </c>
      <c r="C4369" s="1">
        <v>34956</v>
      </c>
      <c r="D4369" t="s">
        <v>85</v>
      </c>
      <c r="E4369" s="2" t="s">
        <v>20</v>
      </c>
      <c r="F4369" s="2" t="s">
        <v>34</v>
      </c>
      <c r="G4369" s="2" t="s">
        <v>26</v>
      </c>
      <c r="H4369" s="3">
        <v>43449</v>
      </c>
      <c r="I4369" s="2">
        <v>2018</v>
      </c>
      <c r="J4369" s="2">
        <v>2020</v>
      </c>
      <c r="K4369" s="3">
        <v>43677</v>
      </c>
      <c r="L4369" s="2">
        <v>0</v>
      </c>
      <c r="M4369" s="2" t="s">
        <v>28</v>
      </c>
      <c r="N4369" s="2">
        <v>23</v>
      </c>
      <c r="O4369" s="2">
        <v>23.25</v>
      </c>
      <c r="P4369" s="2">
        <v>23.88</v>
      </c>
      <c r="Q4369" s="2">
        <v>90</v>
      </c>
      <c r="R4369" s="2">
        <v>185.42</v>
      </c>
      <c r="S4369" s="2">
        <v>185.42</v>
      </c>
      <c r="T4369" s="2">
        <v>26.177571589521115</v>
      </c>
      <c r="U4369" s="2">
        <v>39</v>
      </c>
      <c r="V4369" s="2" t="s">
        <v>28</v>
      </c>
      <c r="X4369" s="2"/>
      <c r="Y4369" s="2"/>
    </row>
    <row r="4370" spans="1:26" x14ac:dyDescent="0.25">
      <c r="A4370">
        <v>4370</v>
      </c>
      <c r="B4370" t="s">
        <v>4363</v>
      </c>
      <c r="C4370" s="1">
        <v>34752</v>
      </c>
      <c r="D4370" t="s">
        <v>85</v>
      </c>
      <c r="E4370" s="2" t="s">
        <v>20</v>
      </c>
      <c r="F4370" s="2" t="s">
        <v>34</v>
      </c>
      <c r="G4370" s="2" t="s">
        <v>26</v>
      </c>
      <c r="H4370" s="3">
        <v>43395</v>
      </c>
      <c r="I4370" s="2">
        <v>2018</v>
      </c>
      <c r="J4370" s="2">
        <v>2020</v>
      </c>
      <c r="K4370" s="3">
        <v>43677</v>
      </c>
      <c r="L4370" s="2">
        <v>0</v>
      </c>
      <c r="M4370" s="2" t="s">
        <v>28</v>
      </c>
      <c r="N4370" s="2">
        <v>24</v>
      </c>
      <c r="O4370" s="2">
        <v>23.66</v>
      </c>
      <c r="P4370" s="2">
        <v>24.44</v>
      </c>
      <c r="Q4370" s="2">
        <v>88</v>
      </c>
      <c r="R4370" s="2">
        <v>185.42</v>
      </c>
      <c r="S4370" s="2">
        <v>185.42</v>
      </c>
      <c r="T4370" s="2">
        <v>25.595847776420648</v>
      </c>
      <c r="U4370" s="2">
        <v>46</v>
      </c>
      <c r="V4370" s="2" t="s">
        <v>28</v>
      </c>
      <c r="X4370" s="2"/>
      <c r="Y4370" s="2"/>
    </row>
    <row r="4371" spans="1:26" x14ac:dyDescent="0.25">
      <c r="A4371">
        <v>4371</v>
      </c>
      <c r="B4371" t="s">
        <v>4364</v>
      </c>
      <c r="C4371" s="1">
        <v>36164</v>
      </c>
      <c r="D4371" t="s">
        <v>85</v>
      </c>
      <c r="E4371" s="2" t="s">
        <v>20</v>
      </c>
      <c r="F4371" s="2" t="s">
        <v>34</v>
      </c>
      <c r="G4371" s="2" t="s">
        <v>26</v>
      </c>
      <c r="H4371" s="3">
        <v>43390</v>
      </c>
      <c r="I4371" s="2">
        <v>2018</v>
      </c>
      <c r="J4371" s="2">
        <v>2020</v>
      </c>
      <c r="K4371" s="3">
        <v>43677</v>
      </c>
      <c r="L4371" s="2">
        <v>0</v>
      </c>
      <c r="M4371" s="2" t="s">
        <v>28</v>
      </c>
      <c r="N4371" s="2">
        <v>20</v>
      </c>
      <c r="O4371" s="2">
        <v>19.78</v>
      </c>
      <c r="P4371" s="2">
        <v>20.57</v>
      </c>
      <c r="Q4371" s="2">
        <v>86</v>
      </c>
      <c r="R4371" s="2">
        <v>185.42</v>
      </c>
      <c r="S4371" s="2">
        <v>185.42</v>
      </c>
      <c r="T4371" s="2">
        <v>25.014123963320177</v>
      </c>
      <c r="U4371" s="2">
        <v>82</v>
      </c>
      <c r="V4371" s="2" t="s">
        <v>28</v>
      </c>
      <c r="X4371" s="2"/>
      <c r="Y4371" s="2"/>
    </row>
    <row r="4372" spans="1:26" x14ac:dyDescent="0.25">
      <c r="A4372">
        <v>4372</v>
      </c>
      <c r="B4372" t="s">
        <v>4365</v>
      </c>
      <c r="C4372" s="1">
        <v>36057</v>
      </c>
      <c r="D4372" t="s">
        <v>85</v>
      </c>
      <c r="E4372" s="2" t="s">
        <v>20</v>
      </c>
      <c r="F4372" s="2" t="s">
        <v>34</v>
      </c>
      <c r="G4372" s="2" t="s">
        <v>43</v>
      </c>
      <c r="H4372" s="3">
        <v>43390</v>
      </c>
      <c r="I4372" s="2">
        <v>2018</v>
      </c>
      <c r="J4372" s="2">
        <v>2020</v>
      </c>
      <c r="K4372" s="3">
        <v>43677</v>
      </c>
      <c r="L4372" s="2">
        <v>0</v>
      </c>
      <c r="M4372" s="2" t="s">
        <v>28</v>
      </c>
      <c r="N4372" s="2">
        <v>20</v>
      </c>
      <c r="O4372" s="2">
        <v>20.079999999999998</v>
      </c>
      <c r="P4372" s="2">
        <v>20.86</v>
      </c>
      <c r="Q4372" s="2">
        <v>81</v>
      </c>
      <c r="R4372" s="2">
        <v>185.42</v>
      </c>
      <c r="S4372" s="2">
        <v>185.42</v>
      </c>
      <c r="T4372" s="2">
        <v>23.559814430569006</v>
      </c>
      <c r="U4372" s="2">
        <v>81</v>
      </c>
      <c r="V4372" s="2" t="s">
        <v>28</v>
      </c>
      <c r="X4372" s="2"/>
      <c r="Y4372" s="2"/>
    </row>
    <row r="4373" spans="1:26" x14ac:dyDescent="0.25">
      <c r="A4373">
        <v>4373</v>
      </c>
      <c r="B4373" t="s">
        <v>4366</v>
      </c>
      <c r="C4373" s="1">
        <v>34974</v>
      </c>
      <c r="D4373" t="s">
        <v>85</v>
      </c>
      <c r="E4373" s="2" t="s">
        <v>20</v>
      </c>
      <c r="F4373" s="2" t="s">
        <v>34</v>
      </c>
      <c r="G4373" s="2" t="s">
        <v>26</v>
      </c>
      <c r="H4373" s="3">
        <v>43452</v>
      </c>
      <c r="I4373" s="2">
        <v>2018</v>
      </c>
      <c r="J4373" s="2">
        <v>2020</v>
      </c>
      <c r="K4373" s="3">
        <v>43677</v>
      </c>
      <c r="L4373" s="2">
        <v>0</v>
      </c>
      <c r="M4373" s="2" t="s">
        <v>28</v>
      </c>
      <c r="N4373" s="2">
        <v>23</v>
      </c>
      <c r="O4373" s="2">
        <v>23.21</v>
      </c>
      <c r="P4373" s="2">
        <v>23.83</v>
      </c>
      <c r="Q4373" s="2">
        <v>81</v>
      </c>
      <c r="R4373" s="2">
        <v>182.88</v>
      </c>
      <c r="S4373" s="2">
        <v>182.88</v>
      </c>
      <c r="T4373" s="2">
        <v>24.218798437596874</v>
      </c>
      <c r="U4373" s="2">
        <v>16</v>
      </c>
      <c r="V4373" s="2" t="s">
        <v>28</v>
      </c>
      <c r="X4373" s="2"/>
      <c r="Y4373" s="2"/>
    </row>
    <row r="4374" spans="1:26" x14ac:dyDescent="0.25">
      <c r="A4374">
        <v>4374</v>
      </c>
      <c r="B4374" t="s">
        <v>4367</v>
      </c>
      <c r="C4374" s="1">
        <v>35338</v>
      </c>
      <c r="D4374" t="s">
        <v>85</v>
      </c>
      <c r="E4374" s="2" t="s">
        <v>20</v>
      </c>
      <c r="F4374" s="2" t="s">
        <v>34</v>
      </c>
      <c r="G4374" s="2" t="s">
        <v>26</v>
      </c>
      <c r="H4374" s="3">
        <v>43390</v>
      </c>
      <c r="I4374" s="2">
        <v>2018</v>
      </c>
      <c r="J4374" s="2">
        <v>2020</v>
      </c>
      <c r="K4374" s="3">
        <v>43677</v>
      </c>
      <c r="L4374" s="2">
        <v>0</v>
      </c>
      <c r="M4374" s="2" t="s">
        <v>28</v>
      </c>
      <c r="N4374" s="2">
        <v>22</v>
      </c>
      <c r="O4374" s="2">
        <v>22.05</v>
      </c>
      <c r="P4374" s="2">
        <v>22.83</v>
      </c>
      <c r="Q4374" s="2">
        <v>83</v>
      </c>
      <c r="R4374" s="2">
        <v>182.88</v>
      </c>
      <c r="S4374" s="2">
        <v>182.88</v>
      </c>
      <c r="T4374" s="2">
        <v>24.816793460747416</v>
      </c>
      <c r="U4374" s="2">
        <v>50</v>
      </c>
      <c r="V4374" s="2" t="s">
        <v>28</v>
      </c>
      <c r="X4374" s="2"/>
      <c r="Y4374" s="2"/>
    </row>
    <row r="4375" spans="1:26" x14ac:dyDescent="0.25">
      <c r="A4375">
        <v>4375</v>
      </c>
      <c r="B4375" t="s">
        <v>4368</v>
      </c>
      <c r="C4375" s="1">
        <v>35024</v>
      </c>
      <c r="D4375" t="s">
        <v>85</v>
      </c>
      <c r="E4375" s="2" t="s">
        <v>20</v>
      </c>
      <c r="F4375" s="2" t="s">
        <v>34</v>
      </c>
      <c r="G4375" s="2" t="s">
        <v>43</v>
      </c>
      <c r="H4375" s="3">
        <v>43548</v>
      </c>
      <c r="I4375" s="2">
        <v>2018</v>
      </c>
      <c r="J4375" s="2">
        <v>2020</v>
      </c>
      <c r="K4375" s="3">
        <v>43677</v>
      </c>
      <c r="L4375" s="2">
        <v>0</v>
      </c>
      <c r="M4375" s="2" t="s">
        <v>28</v>
      </c>
      <c r="N4375" s="2">
        <v>23</v>
      </c>
      <c r="O4375" s="2">
        <v>23.34</v>
      </c>
      <c r="P4375" s="2">
        <v>23.69</v>
      </c>
      <c r="Q4375" s="2">
        <v>79</v>
      </c>
      <c r="R4375" s="2">
        <v>180.34</v>
      </c>
      <c r="S4375" s="2">
        <v>180.34</v>
      </c>
      <c r="T4375" s="2">
        <v>24.290863896149531</v>
      </c>
      <c r="U4375" s="2">
        <v>7</v>
      </c>
      <c r="V4375" s="2" t="s">
        <v>28</v>
      </c>
      <c r="X4375" s="2"/>
      <c r="Y4375" s="2"/>
    </row>
    <row r="4376" spans="1:26" x14ac:dyDescent="0.25">
      <c r="Z4376" s="2" t="s">
        <v>4469</v>
      </c>
    </row>
  </sheetData>
  <autoFilter ref="A1:Z4376"/>
  <hyperlinks>
    <hyperlink ref="W1357" r:id="rId1" display="https://wikivisually.com/wiki/Charlie_Paulk"/>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1"/>
  <sheetViews>
    <sheetView tabSelected="1" workbookViewId="0">
      <selection activeCell="B7" sqref="B7"/>
    </sheetView>
  </sheetViews>
  <sheetFormatPr baseColWidth="10" defaultRowHeight="15" x14ac:dyDescent="0.25"/>
  <cols>
    <col min="1" max="1" width="25.5703125" customWidth="1"/>
    <col min="2" max="2" width="12.140625" bestFit="1" customWidth="1"/>
    <col min="3" max="3" width="13.140625" bestFit="1" customWidth="1"/>
  </cols>
  <sheetData>
    <row r="3" spans="1:4" x14ac:dyDescent="0.25">
      <c r="A3" s="5" t="s">
        <v>4898</v>
      </c>
      <c r="B3" t="s">
        <v>4900</v>
      </c>
      <c r="C3" t="s">
        <v>4903</v>
      </c>
    </row>
    <row r="4" spans="1:4" x14ac:dyDescent="0.25">
      <c r="A4" s="17" t="s">
        <v>4435</v>
      </c>
      <c r="B4" s="18">
        <v>151</v>
      </c>
      <c r="C4" s="24">
        <v>0.17537746806039489</v>
      </c>
    </row>
    <row r="5" spans="1:4" x14ac:dyDescent="0.25">
      <c r="A5" s="8" t="s">
        <v>4896</v>
      </c>
      <c r="B5" s="9">
        <v>145</v>
      </c>
      <c r="C5" s="23">
        <v>0.16840882694541232</v>
      </c>
    </row>
    <row r="6" spans="1:4" x14ac:dyDescent="0.25">
      <c r="A6" s="15" t="s">
        <v>4901</v>
      </c>
      <c r="B6" s="16">
        <v>85</v>
      </c>
      <c r="C6" s="22">
        <v>9.8722415795586521E-2</v>
      </c>
      <c r="D6" s="10" t="s">
        <v>4905</v>
      </c>
    </row>
    <row r="7" spans="1:4" x14ac:dyDescent="0.25">
      <c r="A7" s="13" t="s">
        <v>4902</v>
      </c>
      <c r="B7" s="14">
        <v>58</v>
      </c>
      <c r="C7" s="21">
        <v>6.7363530778164926E-2</v>
      </c>
    </row>
    <row r="8" spans="1:4" x14ac:dyDescent="0.25">
      <c r="A8" s="11" t="s">
        <v>4897</v>
      </c>
      <c r="B8" s="12">
        <v>38</v>
      </c>
      <c r="C8" s="20">
        <v>4.4134727061556328E-2</v>
      </c>
    </row>
    <row r="9" spans="1:4" x14ac:dyDescent="0.25">
      <c r="A9" s="6" t="s">
        <v>4469</v>
      </c>
      <c r="B9" s="7">
        <v>384</v>
      </c>
      <c r="C9" s="19">
        <v>0.44599303135888502</v>
      </c>
    </row>
    <row r="10" spans="1:4" x14ac:dyDescent="0.25">
      <c r="A10" s="6" t="s">
        <v>4899</v>
      </c>
      <c r="B10" s="7">
        <v>861</v>
      </c>
      <c r="C10" s="19">
        <v>1</v>
      </c>
      <c r="D10" s="10" t="s">
        <v>4904</v>
      </c>
    </row>
    <row r="15" spans="1:4" x14ac:dyDescent="0.25">
      <c r="A15" s="17" t="s">
        <v>4435</v>
      </c>
      <c r="B15" s="18">
        <v>151</v>
      </c>
      <c r="C15" s="24">
        <v>0.17537746806039489</v>
      </c>
    </row>
    <row r="16" spans="1:4" x14ac:dyDescent="0.25">
      <c r="A16" s="8" t="s">
        <v>4896</v>
      </c>
      <c r="B16" s="9">
        <v>145</v>
      </c>
      <c r="C16" s="23">
        <v>0.16840882694541232</v>
      </c>
    </row>
    <row r="17" spans="1:3" x14ac:dyDescent="0.25">
      <c r="A17" s="15" t="s">
        <v>4901</v>
      </c>
      <c r="B17" s="16">
        <v>85</v>
      </c>
      <c r="C17" s="22">
        <v>9.8722415795586521E-2</v>
      </c>
    </row>
    <row r="18" spans="1:3" x14ac:dyDescent="0.25">
      <c r="A18" s="13" t="s">
        <v>4902</v>
      </c>
      <c r="B18" s="14">
        <v>58</v>
      </c>
      <c r="C18" s="21">
        <v>6.7363530778164926E-2</v>
      </c>
    </row>
    <row r="19" spans="1:3" x14ac:dyDescent="0.25">
      <c r="A19" s="11" t="s">
        <v>4897</v>
      </c>
      <c r="B19" s="12">
        <v>38</v>
      </c>
      <c r="C19" s="20">
        <v>4.4134727061556328E-2</v>
      </c>
    </row>
    <row r="20" spans="1:3" x14ac:dyDescent="0.25">
      <c r="A20" s="6" t="s">
        <v>4469</v>
      </c>
      <c r="B20" s="7">
        <v>384</v>
      </c>
      <c r="C20" s="19">
        <v>0.44599303135888502</v>
      </c>
    </row>
    <row r="21" spans="1:3" x14ac:dyDescent="0.25">
      <c r="A21" s="6"/>
      <c r="B21" s="19"/>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Martinez Caro</dc:creator>
  <cp:lastModifiedBy>Sara Montañés</cp:lastModifiedBy>
  <dcterms:created xsi:type="dcterms:W3CDTF">2021-05-20T14:41:48Z</dcterms:created>
  <dcterms:modified xsi:type="dcterms:W3CDTF">2022-06-09T10:49:39Z</dcterms:modified>
</cp:coreProperties>
</file>