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defaultThemeVersion="124226"/>
  <xr:revisionPtr revIDLastSave="0" documentId="13_ncr:1_{D86151B2-6472-4C77-AB91-9D477C2A987D}" xr6:coauthVersionLast="47" xr6:coauthVersionMax="47" xr10:uidLastSave="{00000000-0000-0000-0000-000000000000}"/>
  <bookViews>
    <workbookView xWindow="4368" yWindow="3672" windowWidth="16548" windowHeight="8040" firstSheet="1" activeTab="1" xr2:uid="{00000000-000D-0000-FFFF-FFFF00000000}"/>
  </bookViews>
  <sheets>
    <sheet name="Podaci" sheetId="1" r:id="rId1"/>
    <sheet name="Zadatak 1" sheetId="3" r:id="rId2"/>
    <sheet name="Zadatak 2" sheetId="4" r:id="rId3"/>
    <sheet name="Zadatak 3" sheetId="5" r:id="rId4"/>
    <sheet name="Zadatak 4"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6" i="3" l="1"/>
  <c r="K15" i="3"/>
  <c r="K14" i="3"/>
  <c r="I60" i="4"/>
  <c r="H61" i="4" s="1"/>
  <c r="I61" i="4"/>
  <c r="H62" i="4" s="1"/>
  <c r="I62" i="4"/>
  <c r="I64" i="4"/>
  <c r="I63" i="4"/>
  <c r="H64" i="4" s="1"/>
  <c r="D60" i="4" l="1"/>
  <c r="D59" i="4"/>
  <c r="D19" i="4"/>
  <c r="D18" i="4"/>
  <c r="A39" i="3" l="1"/>
  <c r="A40" i="3"/>
  <c r="A41" i="3"/>
  <c r="A42" i="3"/>
  <c r="A43" i="3"/>
  <c r="A44" i="3"/>
  <c r="A45" i="3"/>
  <c r="A46" i="3"/>
  <c r="A47" i="3"/>
  <c r="A48" i="3"/>
  <c r="A49" i="3"/>
  <c r="A38" i="3"/>
  <c r="A27" i="3"/>
  <c r="A28" i="3"/>
  <c r="A29" i="3"/>
  <c r="A30" i="3"/>
  <c r="A31" i="3"/>
  <c r="A32" i="3"/>
  <c r="A33" i="3"/>
  <c r="A34" i="3"/>
  <c r="A35" i="3"/>
  <c r="A36" i="3"/>
  <c r="A37" i="3"/>
  <c r="A26" i="3"/>
  <c r="A15" i="3"/>
  <c r="A16" i="3"/>
  <c r="A17" i="3"/>
  <c r="A18" i="3"/>
  <c r="A19" i="3"/>
  <c r="A20" i="3"/>
  <c r="A21" i="3"/>
  <c r="A22" i="3"/>
  <c r="A23" i="3"/>
  <c r="A24" i="3"/>
  <c r="A25" i="3"/>
  <c r="A14" i="3"/>
  <c r="K83" i="5" l="1"/>
  <c r="K82" i="5"/>
  <c r="J82" i="5"/>
  <c r="H83" i="5" s="1"/>
  <c r="I83" i="5"/>
  <c r="I82" i="5"/>
  <c r="K81" i="5"/>
  <c r="J81" i="5"/>
  <c r="H82" i="5" s="1"/>
  <c r="I81" i="5"/>
  <c r="K80" i="5"/>
  <c r="J80" i="5"/>
  <c r="H81" i="5" s="1"/>
  <c r="I80" i="5"/>
  <c r="K79" i="5"/>
  <c r="J79" i="5"/>
  <c r="H80" i="5" s="1"/>
  <c r="I79" i="5"/>
  <c r="H79" i="5"/>
  <c r="J83" i="5"/>
  <c r="F79" i="5"/>
  <c r="G79" i="5" s="1"/>
  <c r="F80" i="5" l="1"/>
  <c r="G80" i="5" s="1"/>
  <c r="F81" i="5" l="1"/>
  <c r="G81" i="5" s="1"/>
  <c r="F65" i="5"/>
  <c r="F67" i="5" s="1"/>
  <c r="F82" i="5" l="1"/>
  <c r="G82" i="5" s="1"/>
  <c r="G28" i="5"/>
  <c r="I28" i="5"/>
  <c r="I27" i="5"/>
  <c r="G27" i="5"/>
  <c r="I26" i="5"/>
  <c r="G26" i="5"/>
  <c r="I25" i="5"/>
  <c r="G25" i="5"/>
  <c r="F16" i="5"/>
  <c r="F18" i="5" s="1"/>
  <c r="H60" i="4"/>
  <c r="D20" i="4"/>
  <c r="H19" i="4"/>
  <c r="F83" i="5" l="1"/>
  <c r="G83" i="5" s="1"/>
  <c r="J25" i="5" a="1"/>
  <c r="J27" i="5" s="1"/>
  <c r="H25" i="5"/>
  <c r="F26" i="5" s="1"/>
  <c r="D61" i="4"/>
  <c r="D63" i="4" s="1"/>
  <c r="D65" i="4" s="1"/>
  <c r="D22" i="4"/>
  <c r="D24" i="4" s="1"/>
  <c r="L79" i="5" l="1" a="1"/>
  <c r="J25" i="5"/>
  <c r="J28" i="5"/>
  <c r="J26" i="5"/>
  <c r="H26" i="5"/>
  <c r="F27" i="5" s="1"/>
  <c r="I19" i="4"/>
  <c r="L81" i="5" l="1"/>
  <c r="L80" i="5"/>
  <c r="L82" i="5"/>
  <c r="L83" i="5"/>
  <c r="L79" i="5"/>
  <c r="H20" i="4"/>
  <c r="I20" i="4" s="1"/>
  <c r="H21" i="4" s="1"/>
  <c r="I21" i="4" s="1"/>
  <c r="H22" i="4" s="1"/>
  <c r="I22" i="4" s="1"/>
  <c r="H23" i="4" s="1"/>
  <c r="J29" i="5"/>
  <c r="H27" i="5"/>
  <c r="F28" i="5" s="1"/>
  <c r="L84" i="5" l="1"/>
  <c r="H28" i="5"/>
  <c r="H63" i="4"/>
  <c r="G21" i="4"/>
  <c r="G20" i="4"/>
  <c r="G22" i="4"/>
  <c r="I23" i="4"/>
  <c r="H24" i="4" l="1"/>
  <c r="G23" i="4"/>
  <c r="I24" i="4"/>
  <c r="J19" i="4" s="1" a="1"/>
  <c r="J20" i="4" l="1"/>
  <c r="J19" i="4"/>
  <c r="J23" i="4"/>
  <c r="J21" i="4"/>
  <c r="J24" i="4"/>
  <c r="J22" i="4"/>
  <c r="G24" i="4"/>
  <c r="J25" i="4" l="1"/>
  <c r="J60" i="4" l="1" a="1"/>
  <c r="J61" i="4" l="1"/>
  <c r="J60" i="4"/>
  <c r="J62" i="4"/>
  <c r="J64" i="4"/>
  <c r="J63" i="4"/>
  <c r="J65" i="4" l="1"/>
  <c r="E12" i="3" l="1"/>
  <c r="B15" i="3" l="1"/>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14" i="3"/>
  <c r="B57" i="3" l="1"/>
  <c r="B56" i="3"/>
  <c r="A71" i="3" s="1"/>
  <c r="A72" i="3" l="1"/>
  <c r="A73" i="3" s="1"/>
  <c r="A74" i="3" s="1"/>
  <c r="A75" i="3" s="1"/>
  <c r="A76" i="3" s="1"/>
  <c r="A77" i="3" s="1"/>
  <c r="A78" i="3" s="1"/>
  <c r="A79" i="3" s="1"/>
  <c r="A80" i="3" s="1"/>
  <c r="A81" i="3" s="1"/>
  <c r="A82" i="3" s="1"/>
  <c r="A83" i="3" s="1"/>
  <c r="A84" i="3" s="1"/>
  <c r="A85" i="3" s="1"/>
  <c r="A86" i="3" s="1"/>
  <c r="A87" i="3" s="1"/>
  <c r="A88" i="3" s="1"/>
  <c r="A89" i="3" s="1"/>
  <c r="B71" i="3" l="1" a="1"/>
  <c r="D128" i="4"/>
  <c r="B75" i="3" l="1"/>
  <c r="B85" i="3"/>
  <c r="B80" i="3"/>
  <c r="B76" i="3"/>
  <c r="B88" i="3"/>
  <c r="B77" i="3"/>
  <c r="B72" i="3"/>
  <c r="B83" i="3"/>
  <c r="B82" i="3"/>
  <c r="B87" i="3"/>
  <c r="B74" i="3"/>
  <c r="B79" i="3"/>
  <c r="B84" i="3"/>
  <c r="B89" i="3"/>
  <c r="B71" i="3"/>
  <c r="B81" i="3"/>
  <c r="B86" i="3"/>
  <c r="B73" i="3"/>
  <c r="B78" i="3"/>
  <c r="B90" i="3" l="1"/>
  <c r="C71" i="3"/>
  <c r="C72" i="3" s="1"/>
  <c r="C73" i="3" s="1"/>
  <c r="C74" i="3" s="1"/>
  <c r="C75" i="3" s="1"/>
  <c r="C76" i="3" s="1"/>
  <c r="C77" i="3" s="1"/>
  <c r="C78" i="3" s="1"/>
  <c r="C79" i="3" s="1"/>
  <c r="C80" i="3" s="1"/>
  <c r="C81" i="3" s="1"/>
  <c r="C82" i="3" s="1"/>
  <c r="C83" i="3" s="1"/>
  <c r="C84" i="3" s="1"/>
  <c r="C85" i="3" s="1"/>
  <c r="C86" i="3" s="1"/>
  <c r="C87" i="3" s="1"/>
  <c r="C88" i="3" s="1"/>
  <c r="C89" i="3" s="1"/>
</calcChain>
</file>

<file path=xl/sharedStrings.xml><?xml version="1.0" encoding="utf-8"?>
<sst xmlns="http://schemas.openxmlformats.org/spreadsheetml/2006/main" count="219" uniqueCount="176">
  <si>
    <t>Mjeseci</t>
  </si>
  <si>
    <t>I</t>
  </si>
  <si>
    <t>II</t>
  </si>
  <si>
    <t>III</t>
  </si>
  <si>
    <t>IV</t>
  </si>
  <si>
    <t>V</t>
  </si>
  <si>
    <t>VI</t>
  </si>
  <si>
    <t>VII</t>
  </si>
  <si>
    <t>VIII</t>
  </si>
  <si>
    <t>IX</t>
  </si>
  <si>
    <t>X</t>
  </si>
  <si>
    <t>XI</t>
  </si>
  <si>
    <t>XII</t>
  </si>
  <si>
    <t>Bihać</t>
  </si>
  <si>
    <t>Bjelašnica</t>
  </si>
  <si>
    <t>Bugojno</t>
  </si>
  <si>
    <t>Gradačac</t>
  </si>
  <si>
    <t>Ivan Sedlo</t>
  </si>
  <si>
    <t>Jajce</t>
  </si>
  <si>
    <t>Livno</t>
  </si>
  <si>
    <t>Mostar</t>
  </si>
  <si>
    <t>Sanski Most</t>
  </si>
  <si>
    <t>Sarajevo</t>
  </si>
  <si>
    <t>Tuzla</t>
  </si>
  <si>
    <t>Veličina uzorka</t>
  </si>
  <si>
    <t>Donja granica</t>
  </si>
  <si>
    <t>Gornja granica</t>
  </si>
  <si>
    <t>Zenica</t>
  </si>
  <si>
    <t>Broj razreda:</t>
  </si>
  <si>
    <t>Razred</t>
  </si>
  <si>
    <t>R. br. člana</t>
  </si>
  <si>
    <t>Rješenje:</t>
  </si>
  <si>
    <t>b) Naći frekvencije vrijednosti temperatura iz tako uređenog uzorka - pojedinačne i kumulativ.</t>
  </si>
  <si>
    <r>
      <t>Na tako uređene podatke primijenjena je opcija za uzlazno sortiranje</t>
    </r>
    <r>
      <rPr>
        <b/>
        <sz val="11"/>
        <color theme="1"/>
        <rFont val="Calibri"/>
        <family val="2"/>
        <charset val="238"/>
        <scheme val="minor"/>
      </rPr>
      <t xml:space="preserve"> Sort&amp;Filter -&gt; Sort Smallest to Largest.</t>
    </r>
  </si>
  <si>
    <t>Izvorne</t>
  </si>
  <si>
    <t>Zaokružene</t>
  </si>
  <si>
    <t>Vrijednosti temperature u °C</t>
  </si>
  <si>
    <t>Vrijednost</t>
  </si>
  <si>
    <t>Frekvencija</t>
  </si>
  <si>
    <t xml:space="preserve">Minimalna: </t>
  </si>
  <si>
    <t>Maksimalna:</t>
  </si>
  <si>
    <t>Zbir</t>
  </si>
  <si>
    <t>Veličina uzorka:</t>
  </si>
  <si>
    <t>Postupak:</t>
  </si>
  <si>
    <t>Kumulativ frekvencija</t>
  </si>
  <si>
    <r>
      <rPr>
        <b/>
        <sz val="11"/>
        <color theme="1"/>
        <rFont val="Calibri"/>
        <family val="2"/>
        <charset val="238"/>
        <scheme val="minor"/>
      </rPr>
      <t>b)</t>
    </r>
    <r>
      <rPr>
        <sz val="11"/>
        <color theme="1"/>
        <rFont val="Calibri"/>
        <family val="2"/>
        <scheme val="minor"/>
      </rPr>
      <t xml:space="preserve"> Frekvencija je broj ponavljanja elemenata u uzorku. Ovdje su elementi vrijednosti temperature, a u zadatku treba utvrditi koliko puta se javlja svaka od vrijednosti u rasponu od minimalne do maksimalne zabilježene u uzorku. </t>
    </r>
  </si>
  <si>
    <r>
      <t xml:space="preserve">Za zaokruživanje vrijednosti korištena je funkcija </t>
    </r>
    <r>
      <rPr>
        <b/>
        <sz val="11"/>
        <color theme="1"/>
        <rFont val="Calibri"/>
        <family val="2"/>
        <charset val="238"/>
        <scheme val="minor"/>
      </rPr>
      <t>ROUND.</t>
    </r>
    <r>
      <rPr>
        <sz val="11"/>
        <color theme="1"/>
        <rFont val="Calibri"/>
        <family val="2"/>
        <scheme val="minor"/>
      </rPr>
      <t xml:space="preserve"> Prvi parametar funkcije je vrijednost koja se zaokružuje, a drugi parametar broj cifara poslije decimalnog zareza (0 za cjelobrojne vrijednosti). </t>
    </r>
  </si>
  <si>
    <r>
      <t xml:space="preserve">Funkcija je ručno upisana u formuli u ćeliji </t>
    </r>
    <r>
      <rPr>
        <b/>
        <sz val="11"/>
        <color theme="1"/>
        <rFont val="Calibri"/>
        <family val="2"/>
        <charset val="238"/>
        <scheme val="minor"/>
      </rPr>
      <t>B15</t>
    </r>
    <r>
      <rPr>
        <sz val="11"/>
        <color theme="1"/>
        <rFont val="Calibri"/>
        <family val="2"/>
        <scheme val="minor"/>
      </rPr>
      <t xml:space="preserve"> za temperaturu od 19,6 °C, a zatim je ta formula razvučena do dna kolone s podacima. </t>
    </r>
  </si>
  <si>
    <t>a) Na ovom radnom listu sortirati uzlazno podatke o ljetnim temperaturama s radnog lista Podaci, zaokružene na cijele vrijednosti. Naći veličinu uzorka.</t>
  </si>
  <si>
    <r>
      <t xml:space="preserve">Prvi parametar funkcije je blok ćelija s podacima koji se prebrojavaju (ovdje </t>
    </r>
    <r>
      <rPr>
        <b/>
        <sz val="11"/>
        <color theme="1"/>
        <rFont val="Calibri"/>
        <family val="2"/>
        <charset val="238"/>
        <scheme val="minor"/>
      </rPr>
      <t>B15:B50</t>
    </r>
    <r>
      <rPr>
        <sz val="11"/>
        <color theme="1"/>
        <rFont val="Calibri"/>
        <family val="2"/>
        <scheme val="minor"/>
      </rPr>
      <t>), a drugi se odnosi na kriterijume prebrojavanja (</t>
    </r>
    <r>
      <rPr>
        <b/>
        <sz val="11"/>
        <color theme="1"/>
        <rFont val="Calibri"/>
        <family val="2"/>
        <charset val="238"/>
        <scheme val="minor"/>
      </rPr>
      <t>A95:A113</t>
    </r>
    <r>
      <rPr>
        <sz val="11"/>
        <color theme="1"/>
        <rFont val="Calibri"/>
        <family val="2"/>
        <scheme val="minor"/>
      </rPr>
      <t>).</t>
    </r>
  </si>
  <si>
    <r>
      <t xml:space="preserve">Veličina uzorka je broj elemenata u uzorku. Može se dobiti pomoću funkcije </t>
    </r>
    <r>
      <rPr>
        <b/>
        <sz val="11"/>
        <color theme="1"/>
        <rFont val="Calibri"/>
        <family val="2"/>
        <charset val="238"/>
        <scheme val="minor"/>
      </rPr>
      <t>COUNT</t>
    </r>
    <r>
      <rPr>
        <sz val="11"/>
        <color theme="1"/>
        <rFont val="Calibri"/>
        <family val="2"/>
        <scheme val="minor"/>
      </rPr>
      <t xml:space="preserve"> (provjeri formulu u ćeliji </t>
    </r>
    <r>
      <rPr>
        <b/>
        <sz val="11"/>
        <color theme="1"/>
        <rFont val="Calibri"/>
        <family val="2"/>
        <charset val="238"/>
        <scheme val="minor"/>
      </rPr>
      <t>F50</t>
    </r>
    <r>
      <rPr>
        <sz val="11"/>
        <color theme="1"/>
        <rFont val="Calibri"/>
        <family val="2"/>
        <scheme val="minor"/>
      </rPr>
      <t>).</t>
    </r>
  </si>
  <si>
    <r>
      <t>U ćelijama</t>
    </r>
    <r>
      <rPr>
        <b/>
        <sz val="11"/>
        <color theme="1"/>
        <rFont val="Calibri"/>
        <family val="2"/>
        <charset val="238"/>
        <scheme val="minor"/>
      </rPr>
      <t xml:space="preserve"> B61 </t>
    </r>
    <r>
      <rPr>
        <sz val="11"/>
        <color theme="1"/>
        <rFont val="Calibri"/>
        <family val="2"/>
        <scheme val="minor"/>
      </rPr>
      <t xml:space="preserve">i </t>
    </r>
    <r>
      <rPr>
        <b/>
        <sz val="11"/>
        <color theme="1"/>
        <rFont val="Calibri"/>
        <family val="2"/>
        <charset val="238"/>
        <scheme val="minor"/>
      </rPr>
      <t>B62</t>
    </r>
    <r>
      <rPr>
        <sz val="11"/>
        <color theme="1"/>
        <rFont val="Calibri"/>
        <family val="2"/>
        <scheme val="minor"/>
      </rPr>
      <t xml:space="preserve"> određene su minimalna i maksimalna vrijednost temperature, a u bloku </t>
    </r>
    <r>
      <rPr>
        <b/>
        <sz val="11"/>
        <color theme="1"/>
        <rFont val="Calibri"/>
        <family val="2"/>
        <charset val="238"/>
        <scheme val="minor"/>
      </rPr>
      <t>A65:A83</t>
    </r>
    <r>
      <rPr>
        <sz val="11"/>
        <color theme="1"/>
        <rFont val="Calibri"/>
        <family val="2"/>
        <scheme val="minor"/>
      </rPr>
      <t xml:space="preserve"> raspon vrijednosti u uzorku, rekurzivnim dodavanjem jedinice na minimalnu vrijednost - sve dok se ne dostigne maksimalna vrijednost (27 °C).</t>
    </r>
  </si>
  <si>
    <t xml:space="preserve">c) Napraviti histogram frekvencija ljetnih temperatura. </t>
  </si>
  <si>
    <t xml:space="preserve">c) Histogram frekvencija je dijagram na kom su prikazane frekvencije elemenata u uzorku. </t>
  </si>
  <si>
    <r>
      <t>U Excelu, histogram odgovara štapićastom dijagramu (</t>
    </r>
    <r>
      <rPr>
        <b/>
        <sz val="11"/>
        <color theme="1"/>
        <rFont val="Calibri"/>
        <family val="2"/>
        <charset val="238"/>
        <scheme val="minor"/>
      </rPr>
      <t>2D Column, Clustered</t>
    </r>
    <r>
      <rPr>
        <sz val="11"/>
        <color theme="1"/>
        <rFont val="Calibri"/>
        <family val="2"/>
        <scheme val="minor"/>
      </rPr>
      <t>) sa istaknutim vrijednostima frekvencija.</t>
    </r>
  </si>
  <si>
    <t xml:space="preserve">Klikom na rub dijagrama otkriće se blok ćelija s podacima prikazanim na dijagramu. </t>
  </si>
  <si>
    <r>
      <t xml:space="preserve">Naknadno je izmijenjena boja štapića (desni klik na štapić -&gt; </t>
    </r>
    <r>
      <rPr>
        <b/>
        <sz val="11"/>
        <color theme="1"/>
        <rFont val="Calibri"/>
        <family val="2"/>
        <charset val="238"/>
        <scheme val="minor"/>
      </rPr>
      <t>Format Data Series... -&gt; Fill</t>
    </r>
    <r>
      <rPr>
        <sz val="11"/>
        <color theme="1"/>
        <rFont val="Calibri"/>
        <family val="2"/>
        <scheme val="minor"/>
      </rPr>
      <t xml:space="preserve">) i razmak između njih (desni klik na štapić -&gt; </t>
    </r>
    <r>
      <rPr>
        <b/>
        <sz val="11"/>
        <color theme="1"/>
        <rFont val="Calibri"/>
        <family val="2"/>
        <charset val="238"/>
        <scheme val="minor"/>
      </rPr>
      <t>Format Data Series... -&gt; Series Options -&gt; Gap Width</t>
    </r>
    <r>
      <rPr>
        <sz val="11"/>
        <color theme="1"/>
        <rFont val="Calibri"/>
        <family val="2"/>
        <scheme val="minor"/>
      </rPr>
      <t>).</t>
    </r>
  </si>
  <si>
    <r>
      <t>f</t>
    </r>
    <r>
      <rPr>
        <b/>
        <vertAlign val="subscript"/>
        <sz val="11"/>
        <color theme="1"/>
        <rFont val="Calibri"/>
        <family val="2"/>
        <charset val="238"/>
        <scheme val="minor"/>
      </rPr>
      <t>i</t>
    </r>
  </si>
  <si>
    <t>1.</t>
  </si>
  <si>
    <t>2.</t>
  </si>
  <si>
    <t>3.</t>
  </si>
  <si>
    <t>4.</t>
  </si>
  <si>
    <t>5.</t>
  </si>
  <si>
    <t>6.</t>
  </si>
  <si>
    <t>R. br. razreda</t>
  </si>
  <si>
    <t>Temperature u °C</t>
  </si>
  <si>
    <t>Minimum:</t>
  </si>
  <si>
    <t>Maksimum:</t>
  </si>
  <si>
    <t>Raspon vrijednosti:</t>
  </si>
  <si>
    <t>Odabrana širina razreda:</t>
  </si>
  <si>
    <t>Preciznost (br. decimala):</t>
  </si>
  <si>
    <t>Širina razreda - kalkulativno:</t>
  </si>
  <si>
    <r>
      <t>Ako širina razreda nije cio broj, treba odabrati približnu vrijednost širine zaokruživanjem na broj decimala koje određuju preciznost mjerenja. Zatim odrediti granice razreda i broj elemenata za svaki razred (</t>
    </r>
    <r>
      <rPr>
        <b/>
        <sz val="11"/>
        <color theme="1"/>
        <rFont val="Calibri"/>
        <family val="2"/>
        <charset val="238"/>
        <scheme val="minor"/>
      </rPr>
      <t>f</t>
    </r>
    <r>
      <rPr>
        <b/>
        <vertAlign val="subscript"/>
        <sz val="11"/>
        <color theme="1"/>
        <rFont val="Calibri"/>
        <family val="2"/>
        <charset val="238"/>
        <scheme val="minor"/>
      </rPr>
      <t>i</t>
    </r>
    <r>
      <rPr>
        <sz val="11"/>
        <color theme="1"/>
        <rFont val="Calibri"/>
        <family val="2"/>
        <scheme val="minor"/>
      </rPr>
      <t>).</t>
    </r>
  </si>
  <si>
    <t>Donja granica prvog razreda je zapravo najmanja vrijednost u uzorku (-7,90).</t>
  </si>
  <si>
    <t>Gornja granica prvog (i svih ostalih) razreda dobija se dodavanjem odabrane širine razreda na donju granicu.</t>
  </si>
  <si>
    <t>Donja granica drugog (i svakog sljedećeg razreda) postavlja se na sljedeću najmanju mjerljivu vrijednost temperature iznad gornje granice prethodnog razreda.</t>
  </si>
  <si>
    <t>U ovom pristupu, gornja granica posljednjeg razreda premašuje maksimum vrijednosti u uzorku, zbog zaokruživanja kod odabira širine razreda, ali to ne mijenja rezultat.</t>
  </si>
  <si>
    <t>Formule su razvučene do dna tabele, uz prethodno fiksiranje redova tamo gdje je to bilo potrebno da se formule pravilno primijene.</t>
  </si>
  <si>
    <r>
      <t xml:space="preserve">U kontekstu odabrane preciznosti to je </t>
    </r>
    <r>
      <rPr>
        <b/>
        <sz val="11"/>
        <color theme="1"/>
        <rFont val="Calibri"/>
        <family val="2"/>
        <charset val="238"/>
        <scheme val="minor"/>
      </rPr>
      <t>0,01, odnosno</t>
    </r>
    <r>
      <rPr>
        <sz val="11"/>
        <color theme="1"/>
        <rFont val="Calibri"/>
        <family val="2"/>
        <scheme val="minor"/>
      </rPr>
      <t xml:space="preserve"> </t>
    </r>
    <r>
      <rPr>
        <b/>
        <sz val="11"/>
        <color theme="1"/>
        <rFont val="Calibri"/>
        <family val="2"/>
        <charset val="238"/>
        <scheme val="minor"/>
      </rPr>
      <t>10^(-2)</t>
    </r>
    <r>
      <rPr>
        <sz val="11"/>
        <color theme="1"/>
        <rFont val="Calibri"/>
        <family val="2"/>
        <scheme val="minor"/>
      </rPr>
      <t>, što je ugrađeno u formulu za računanje donje granice.</t>
    </r>
  </si>
  <si>
    <r>
      <t xml:space="preserve">Postupak primjene ove </t>
    </r>
    <r>
      <rPr>
        <i/>
        <sz val="11"/>
        <color theme="1"/>
        <rFont val="Calibri"/>
        <family val="2"/>
        <charset val="238"/>
        <scheme val="minor"/>
      </rPr>
      <t>array</t>
    </r>
    <r>
      <rPr>
        <sz val="11"/>
        <color theme="1"/>
        <rFont val="Calibri"/>
        <family val="2"/>
        <scheme val="minor"/>
      </rPr>
      <t xml:space="preserve"> formule i kreiranje histograma frekvencija objašnjeni su u prethodnom zadatku</t>
    </r>
  </si>
  <si>
    <t>Svega</t>
  </si>
  <si>
    <t>-7,90 do -5,53</t>
  </si>
  <si>
    <t>Sortiranje u šest razreda</t>
  </si>
  <si>
    <t>Ulazni parametri</t>
  </si>
  <si>
    <r>
      <t xml:space="preserve">Za prebrojavanje elemenata po razredima iskorištena je funkcija </t>
    </r>
    <r>
      <rPr>
        <b/>
        <sz val="11"/>
        <color theme="1"/>
        <rFont val="Calibri"/>
        <family val="2"/>
        <charset val="238"/>
        <scheme val="minor"/>
      </rPr>
      <t>FREQUENCY.</t>
    </r>
    <r>
      <rPr>
        <sz val="11"/>
        <color theme="1"/>
        <rFont val="Calibri"/>
        <family val="2"/>
        <scheme val="minor"/>
      </rPr>
      <t xml:space="preserve"> </t>
    </r>
    <r>
      <rPr>
        <b/>
        <sz val="11"/>
        <color theme="1"/>
        <rFont val="Calibri"/>
        <family val="2"/>
        <charset val="238"/>
        <scheme val="minor"/>
      </rPr>
      <t>Kriterijum prebrojavanja trebaju biti gornje granice razreda</t>
    </r>
    <r>
      <rPr>
        <sz val="11"/>
        <color theme="1"/>
        <rFont val="Calibri"/>
        <family val="2"/>
        <scheme val="minor"/>
      </rPr>
      <t xml:space="preserve">, kako bi formula dala očekivani rezultat. </t>
    </r>
  </si>
  <si>
    <t>Slučaj sa šest razreda</t>
  </si>
  <si>
    <t>Slučaj sa pet razreda</t>
  </si>
  <si>
    <t>Određivanje granica razreda prikazano je u nastavku za oba slučaja.</t>
  </si>
  <si>
    <t>Sortiranje u pet razreda</t>
  </si>
  <si>
    <t>Razvrstati podatke o zimskim temperaturama u šest, a zatim u pet razreda.</t>
  </si>
  <si>
    <t>Sastaviti histogram frekvencija po grupama u oba slučaja.</t>
  </si>
  <si>
    <t>Preciznost mjerenja treba birati tako da se ne dogodi da element uzorka padne između gornje granice jednog i donje granice sljedećeg razreda ( u ovom primjeru najmanje 2 decimalna mjesta).</t>
  </si>
  <si>
    <t>Razmak između susjednih granica razreda treba biti minimalan i određen preciznošću mjerenja (brojem decimala vrijednosti temperature).</t>
  </si>
  <si>
    <r>
      <t xml:space="preserve">Radi lakšeg praćenja postupka, elementi uzorka (zimske temperature) kopirani su s radnog lista </t>
    </r>
    <r>
      <rPr>
        <i/>
        <sz val="11"/>
        <color theme="1"/>
        <rFont val="Calibri"/>
        <family val="2"/>
        <charset val="238"/>
        <scheme val="minor"/>
      </rPr>
      <t>Podaci</t>
    </r>
    <r>
      <rPr>
        <sz val="11"/>
        <color theme="1"/>
        <rFont val="Calibri"/>
        <family val="2"/>
        <scheme val="minor"/>
      </rPr>
      <t xml:space="preserve"> (po uzoru na prethodni zadatak) i iskazane na dva decimalna mjesta. </t>
    </r>
  </si>
  <si>
    <r>
      <t xml:space="preserve">Nazivi razreda mogu se upisati ručno (kao u ćeliji </t>
    </r>
    <r>
      <rPr>
        <b/>
        <sz val="11"/>
        <color theme="1"/>
        <rFont val="Calibri"/>
        <family val="2"/>
        <charset val="238"/>
        <scheme val="minor"/>
      </rPr>
      <t>I19</t>
    </r>
    <r>
      <rPr>
        <sz val="11"/>
        <color theme="1"/>
        <rFont val="Calibri"/>
        <family val="2"/>
        <scheme val="minor"/>
      </rPr>
      <t xml:space="preserve">), ili korištenjem funkcije </t>
    </r>
    <r>
      <rPr>
        <b/>
        <sz val="11"/>
        <color theme="1"/>
        <rFont val="Calibri"/>
        <family val="2"/>
        <charset val="238"/>
        <scheme val="minor"/>
      </rPr>
      <t>CONCATENATE,</t>
    </r>
    <r>
      <rPr>
        <sz val="11"/>
        <color theme="1"/>
        <rFont val="Calibri"/>
        <family val="2"/>
        <scheme val="minor"/>
      </rPr>
      <t xml:space="preserve"> koja spaja blokove karaktera (u ostalim ćelijama ispod nje).</t>
    </r>
  </si>
  <si>
    <t>R.br.</t>
  </si>
  <si>
    <t>Stratum</t>
  </si>
  <si>
    <t>Granični element</t>
  </si>
  <si>
    <t>Utvrđivanje granica može se izvesti ručno ili uz pomoć Excelove funkcije PERCENTILE i drugih njoj srodnih funkcija.</t>
  </si>
  <si>
    <t>Radi lakšeg snalaženja, elementima sortiranog uzorka pridružimo njihove redne brojeve (od 1 do 36).</t>
  </si>
  <si>
    <t>Peta kvintila</t>
  </si>
  <si>
    <r>
      <t xml:space="preserve">Primjena funkcije </t>
    </r>
    <r>
      <rPr>
        <b/>
        <sz val="11"/>
        <color theme="1"/>
        <rFont val="Calibri"/>
        <family val="2"/>
        <charset val="238"/>
        <scheme val="minor"/>
      </rPr>
      <t>PERCENTILE</t>
    </r>
    <r>
      <rPr>
        <sz val="11"/>
        <color theme="1"/>
        <rFont val="Calibri"/>
        <family val="2"/>
        <scheme val="minor"/>
      </rPr>
      <t xml:space="preserve"> identična je kao u prethodnom slučaju, samo treba prilagoditi parametar </t>
    </r>
    <r>
      <rPr>
        <i/>
        <sz val="11"/>
        <color theme="1"/>
        <rFont val="Calibri"/>
        <family val="2"/>
        <charset val="238"/>
        <scheme val="minor"/>
      </rPr>
      <t>k</t>
    </r>
    <r>
      <rPr>
        <sz val="11"/>
        <color theme="1"/>
        <rFont val="Calibri"/>
        <family val="2"/>
        <scheme val="minor"/>
      </rPr>
      <t xml:space="preserve"> tako da omogući podjelu uzorka na petine.</t>
    </r>
  </si>
  <si>
    <t>U 2010. godini su u Federaciji BiH, na 12 lokacija, izmjerene prosječne mjesečne temperature kao u donjoj tabeli.</t>
  </si>
  <si>
    <r>
      <rPr>
        <b/>
        <sz val="11"/>
        <color theme="1"/>
        <rFont val="Calibri"/>
        <family val="2"/>
        <charset val="238"/>
        <scheme val="minor"/>
      </rPr>
      <t>a)</t>
    </r>
    <r>
      <rPr>
        <sz val="11"/>
        <color theme="1"/>
        <rFont val="Calibri"/>
        <family val="2"/>
        <scheme val="minor"/>
      </rPr>
      <t xml:space="preserve"> Na ovom radnom listu preuzete su vrijednosti temperature iz ljetnih mjeseci s radnog lista </t>
    </r>
    <r>
      <rPr>
        <i/>
        <sz val="11"/>
        <color theme="1"/>
        <rFont val="Calibri"/>
        <family val="2"/>
        <charset val="238"/>
        <scheme val="minor"/>
      </rPr>
      <t>Podaci</t>
    </r>
    <r>
      <rPr>
        <sz val="11"/>
        <color theme="1"/>
        <rFont val="Calibri"/>
        <family val="2"/>
        <scheme val="minor"/>
      </rPr>
      <t xml:space="preserve">. </t>
    </r>
  </si>
  <si>
    <t>Sortirane temperature</t>
  </si>
  <si>
    <r>
      <t xml:space="preserve">Za prebrojavanje elemenata treba se koristiti nizovna funkcija </t>
    </r>
    <r>
      <rPr>
        <b/>
        <sz val="11"/>
        <color theme="1"/>
        <rFont val="Calibri"/>
        <family val="2"/>
        <charset val="238"/>
        <scheme val="minor"/>
      </rPr>
      <t>FREQUENCY.</t>
    </r>
    <r>
      <rPr>
        <sz val="11"/>
        <color theme="1"/>
        <rFont val="Calibri"/>
        <family val="2"/>
        <scheme val="minor"/>
      </rPr>
      <t xml:space="preserve"> </t>
    </r>
  </si>
  <si>
    <r>
      <t xml:space="preserve">Funkcija </t>
    </r>
    <r>
      <rPr>
        <b/>
        <sz val="11"/>
        <color theme="1"/>
        <rFont val="Calibri"/>
        <family val="2"/>
        <charset val="238"/>
        <scheme val="minor"/>
      </rPr>
      <t>FREQUENCY</t>
    </r>
    <r>
      <rPr>
        <sz val="11"/>
        <color theme="1"/>
        <rFont val="Calibri"/>
        <family val="2"/>
        <scheme val="minor"/>
      </rPr>
      <t xml:space="preserve"> je nizovna (u isto vrijeme računa vrijednosti za više polja - niz).</t>
    </r>
  </si>
  <si>
    <r>
      <t>Izabrati blok ćelija u kom će se ispisati rezultat (</t>
    </r>
    <r>
      <rPr>
        <b/>
        <sz val="11"/>
        <color theme="1"/>
        <rFont val="Calibri"/>
        <family val="2"/>
        <charset val="238"/>
        <scheme val="minor"/>
      </rPr>
      <t>B95:B113</t>
    </r>
    <r>
      <rPr>
        <sz val="11"/>
        <color theme="1"/>
        <rFont val="Calibri"/>
        <family val="2"/>
        <scheme val="minor"/>
      </rPr>
      <t>).</t>
    </r>
  </si>
  <si>
    <t>iz spiska funkcija odabrati statističke funkcije, pa FREQUENCY.</t>
  </si>
  <si>
    <r>
      <t xml:space="preserve">Potvrditi formulu kombinacijom tipki </t>
    </r>
    <r>
      <rPr>
        <b/>
        <sz val="11"/>
        <color theme="1"/>
        <rFont val="Calibri"/>
        <family val="2"/>
        <charset val="238"/>
        <scheme val="minor"/>
      </rPr>
      <t>Ctrl+Shift+Enter ili Ctrl+Shift+OK.</t>
    </r>
  </si>
  <si>
    <t>Za Data array odabrati podatke, a za Bins array odabrati reference (vrijednosti za koje želite dobiti frekvencije)</t>
  </si>
  <si>
    <t>Rezultat će biti prikazan u označenom bloku ćelija, a kumulativ frekvencija i kontrola rezultata je izveden na sljedeći način: prva ćelija se prepiše, a druga je zbir prethodnog kumulativa (gore) i trenutne vrijednosti (lijevo).</t>
  </si>
  <si>
    <t>Vodite računa da podaci za Data array moraju biti u uzastopnim ćelijama, tako da smo na radnom listu Podaci kopirali I i II.</t>
  </si>
  <si>
    <t xml:space="preserve">R.Br. </t>
  </si>
  <si>
    <t>Zadatak 3 - Sortiranje po vrijednostima</t>
  </si>
  <si>
    <t>Zadatak 2 - Sortiranje po grupama</t>
  </si>
  <si>
    <t>Zadatak 1 - Sortiranje po frekvencijama</t>
  </si>
  <si>
    <t>I ovdje treba utvrditi granice grupa, pri čemu je sada fokus na jednakom broju elemenata u svakoj grupi.</t>
  </si>
  <si>
    <t>U svim slučajevima će se najprije odrediti veličina uzorka i broj elemenata u svakoj grupi.</t>
  </si>
  <si>
    <t>Sortiranje u kvartile</t>
  </si>
  <si>
    <t>Pošto je veličina uzorka (36) djeljiva sa 4, u svakom kvartilu biće tačno devet elemenata.</t>
  </si>
  <si>
    <t>Broj kvartila</t>
  </si>
  <si>
    <t>Veličina kvartila</t>
  </si>
  <si>
    <t>Ručno sortiranje</t>
  </si>
  <si>
    <t>Broj elemenata u kvartilu</t>
  </si>
  <si>
    <t xml:space="preserve">Sortiranje uz pomoć funkcije PERCENTILE </t>
  </si>
  <si>
    <r>
      <t xml:space="preserve">Funkciji </t>
    </r>
    <r>
      <rPr>
        <b/>
        <sz val="11"/>
        <color theme="1"/>
        <rFont val="Calibri"/>
        <family val="2"/>
        <charset val="238"/>
        <scheme val="minor"/>
      </rPr>
      <t>PERCENTILE</t>
    </r>
    <r>
      <rPr>
        <sz val="11"/>
        <color theme="1"/>
        <rFont val="Calibri"/>
        <family val="2"/>
        <scheme val="minor"/>
      </rPr>
      <t xml:space="preserve"> treba proslijediti sve podatke koji se sortiraju i </t>
    </r>
    <r>
      <rPr>
        <b/>
        <sz val="11"/>
        <color theme="1"/>
        <rFont val="Calibri"/>
        <family val="2"/>
        <charset val="238"/>
        <scheme val="minor"/>
      </rPr>
      <t>gornje granice</t>
    </r>
    <r>
      <rPr>
        <sz val="11"/>
        <color theme="1"/>
        <rFont val="Calibri"/>
        <family val="2"/>
        <scheme val="minor"/>
      </rPr>
      <t xml:space="preserve"> kvartila iskazane u obliku koeficijenata (%/100).</t>
    </r>
  </si>
  <si>
    <t>Sortirati podatke o temperaturama ljetnih mjeseci u kvartile i kvintile, te ih prikazati grafički.</t>
  </si>
  <si>
    <t>Podatke u ovom slučaju treba grupisati tako da se u svakoj grupi nađe isti broj članova uzorka. Uzorak prethodno mora biti sortiran uzlazno.</t>
  </si>
  <si>
    <r>
      <t xml:space="preserve">Sortiranje u kvartile znači da uređeni (uzlazno sortirani) uzorak treba podijeliti u </t>
    </r>
    <r>
      <rPr>
        <b/>
        <sz val="11"/>
        <color theme="1"/>
        <rFont val="Calibri"/>
        <family val="2"/>
        <charset val="238"/>
        <scheme val="minor"/>
      </rPr>
      <t>četiri</t>
    </r>
    <r>
      <rPr>
        <sz val="11"/>
        <color theme="1"/>
        <rFont val="Calibri"/>
        <family val="2"/>
        <scheme val="minor"/>
      </rPr>
      <t xml:space="preserve"> grupe - kvartila: prvi će sadržavati prvih 25% elemenata, drugi sljedećih 25% i tako redom.</t>
    </r>
  </si>
  <si>
    <t>Prvi kvartil</t>
  </si>
  <si>
    <t>Drugi kvartil</t>
  </si>
  <si>
    <t>Treći kvartil</t>
  </si>
  <si>
    <t>Četvrti kvartil</t>
  </si>
  <si>
    <t>Koef.</t>
  </si>
  <si>
    <r>
      <t xml:space="preserve">Za gornju granicu prvih 25% elemenata uzorka bira se </t>
    </r>
    <r>
      <rPr>
        <i/>
        <sz val="11"/>
        <color theme="1"/>
        <rFont val="Calibri"/>
        <family val="2"/>
        <charset val="238"/>
        <scheme val="minor"/>
      </rPr>
      <t xml:space="preserve">k=0,25 </t>
    </r>
    <r>
      <rPr>
        <sz val="11"/>
        <color theme="1"/>
        <rFont val="Calibri"/>
        <family val="2"/>
        <charset val="238"/>
        <scheme val="minor"/>
      </rPr>
      <t>(prvi kvartil)</t>
    </r>
    <r>
      <rPr>
        <sz val="11"/>
        <color theme="1"/>
        <rFont val="Calibri"/>
        <family val="2"/>
        <scheme val="minor"/>
      </rPr>
      <t xml:space="preserve">; za gornju granicu prvih 50% elemenata (drugi kvartil) bira se </t>
    </r>
    <r>
      <rPr>
        <i/>
        <sz val="11"/>
        <color theme="1"/>
        <rFont val="Calibri"/>
        <family val="2"/>
        <charset val="238"/>
        <scheme val="minor"/>
      </rPr>
      <t>k=0,5</t>
    </r>
    <r>
      <rPr>
        <sz val="11"/>
        <color theme="1"/>
        <rFont val="Calibri"/>
        <family val="2"/>
        <scheme val="minor"/>
      </rPr>
      <t xml:space="preserve"> itd.</t>
    </r>
  </si>
  <si>
    <t>Kako kvartili u ovom primjeru sadrže po devet članova, lako je odrediti granične elemente svakog.</t>
  </si>
  <si>
    <t>Sortiranje u kvintile</t>
  </si>
  <si>
    <t>Sortiranje u kvintile znači da uzlazno sortirani uzorak treba podijeliti u pet kvintila: prvi će sadržavati prvih 20% elemenata, drugi sljedećih 20% i tako redom.</t>
  </si>
  <si>
    <t>Broj kvintila</t>
  </si>
  <si>
    <t>Veličina kvintila</t>
  </si>
  <si>
    <t>Broj elemenata u kvintilu</t>
  </si>
  <si>
    <t>Gornja granica kvintila</t>
  </si>
  <si>
    <t>R. br. Kvintila</t>
  </si>
  <si>
    <t>Kvintil 1</t>
  </si>
  <si>
    <t>Kvintil 2</t>
  </si>
  <si>
    <t>Kvintil 3</t>
  </si>
  <si>
    <t>Kvintil 4</t>
  </si>
  <si>
    <t>Kvintil 5</t>
  </si>
  <si>
    <r>
      <t xml:space="preserve">U ovom zadatku treba grupisati podatke po razredima (prvi način), pri čemu svaki razred može )ali ne mora) da ima istu širinu, i jasno naznačene donju i gornju granicu. </t>
    </r>
    <r>
      <rPr>
        <b/>
        <sz val="11"/>
        <rFont val="Calibri"/>
        <family val="2"/>
        <charset val="238"/>
        <scheme val="minor"/>
      </rPr>
      <t>Granice su uključive!</t>
    </r>
  </si>
  <si>
    <t>Prvi kvintil</t>
  </si>
  <si>
    <t>Drugi kvintil</t>
  </si>
  <si>
    <t>Treći kvintil</t>
  </si>
  <si>
    <t>Četvrti kvintil</t>
  </si>
  <si>
    <t>Važno je zapamtiti da postoje različite definicije i da one ne moraju dati iste granice!!! http://analytics.ncsu.edu/sesug/2009/PO001.Guldin.pdf</t>
  </si>
  <si>
    <t>Širina razreda se može dobiti se tako što se raspon vrijednosti u uzorku (razlika između maksimalne i minimalne vrijednosti) podijeli brojem razreda.</t>
  </si>
  <si>
    <t>Niske</t>
  </si>
  <si>
    <t>Očekivane</t>
  </si>
  <si>
    <t>Visoke</t>
  </si>
  <si>
    <t>Veoma visoke</t>
  </si>
  <si>
    <t>Veoma niske</t>
  </si>
  <si>
    <t>Zbog čega su frekvencije u razredima ovako pravilno raspoređene?</t>
  </si>
  <si>
    <t>Kako je u ovom slučaju razlika između kvintila (i kvartila) mala, to se može reći da je ovaj skup homogen. Jedino što se izdvaja je zadnja grupa (4. kvartil ili 5. kvintil, pa se može zaključiti da postoji ekstremna vrijednost na desnoj strani uređenog skupa.</t>
  </si>
  <si>
    <t xml:space="preserve">Kvartil </t>
  </si>
  <si>
    <t>Kvartil 1</t>
  </si>
  <si>
    <t>Kvartil 2</t>
  </si>
  <si>
    <t>Kvartil 3</t>
  </si>
  <si>
    <t>Kvartil 4</t>
  </si>
  <si>
    <t>Primjenjujući kriterije za temperaturu (od ekstremno visoko do ekstremno nisko) iz tabele sa Slike 3, materijal P3, odrediti granične temperature za:</t>
  </si>
  <si>
    <t>a)</t>
  </si>
  <si>
    <t xml:space="preserve">prolećne, letnje, jesenje i zimske mjesece i </t>
  </si>
  <si>
    <t>b)</t>
  </si>
  <si>
    <t>za svaki mjesec pojedinačno.</t>
  </si>
  <si>
    <t>min:</t>
  </si>
  <si>
    <t>max:</t>
  </si>
  <si>
    <t>raspon: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</si>
</sst>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15"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2"/>
      <color theme="1"/>
      <name val="Calibri"/>
      <family val="2"/>
      <scheme val="minor"/>
    </font>
    <font>
      <b/>
      <sz val="12"/>
      <color theme="1"/>
      <name val="Calibri"/>
      <family val="2"/>
      <charset val="238"/>
      <scheme val="minor"/>
    </font>
    <font>
      <sz val="12"/>
      <color theme="1"/>
      <name val="Calibri"/>
      <family val="2"/>
      <charset val="238"/>
      <scheme val="minor"/>
    </font>
    <font>
      <b/>
      <sz val="11"/>
      <color theme="1"/>
      <name val="Calibri"/>
      <family val="2"/>
      <charset val="238"/>
      <scheme val="minor"/>
    </font>
    <font>
      <i/>
      <sz val="11"/>
      <color theme="1"/>
      <name val="Calibri"/>
      <family val="2"/>
      <charset val="238"/>
      <scheme val="minor"/>
    </font>
    <font>
      <sz val="11"/>
      <color rgb="FFFF0000"/>
      <name val="Calibri"/>
      <family val="2"/>
      <scheme val="minor"/>
    </font>
    <font>
      <b/>
      <vertAlign val="subscript"/>
      <sz val="11"/>
      <color theme="1"/>
      <name val="Calibri"/>
      <family val="2"/>
      <charset val="238"/>
      <scheme val="minor"/>
    </font>
    <font>
      <sz val="11"/>
      <name val="Calibri"/>
      <family val="2"/>
      <scheme val="minor"/>
    </font>
    <font>
      <b/>
      <sz val="11"/>
      <name val="Calibri"/>
      <family val="2"/>
      <charset val="238"/>
      <scheme val="minor"/>
    </font>
    <font>
      <b/>
      <sz val="14"/>
      <color theme="1"/>
      <name val="Calibri"/>
      <family val="2"/>
      <charset val="238"/>
      <scheme val="minor"/>
    </font>
    <font>
      <sz val="11"/>
      <color theme="0"/>
      <name val="Calibri"/>
      <family val="2"/>
      <scheme val="minor"/>
    </font>
    <font>
      <sz val="11"/>
      <color theme="8" tint="-0.249977111117893"/>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theme="6" tint="0.39997558519241921"/>
        <bgColor indexed="64"/>
      </patternFill>
    </fill>
  </fills>
  <borders count="12">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2">
    <xf numFmtId="0" fontId="0" fillId="0" borderId="0" xfId="0"/>
    <xf numFmtId="0" fontId="5" fillId="0" borderId="8" xfId="0" applyFont="1" applyBorder="1"/>
    <xf numFmtId="0" fontId="5" fillId="0" borderId="9" xfId="0" applyFont="1" applyBorder="1"/>
    <xf numFmtId="0" fontId="5" fillId="0" borderId="9" xfId="0" applyFont="1" applyBorder="1" applyAlignment="1">
      <alignment horizontal="left"/>
    </xf>
    <xf numFmtId="0" fontId="5" fillId="0" borderId="10" xfId="0" applyFont="1" applyBorder="1"/>
    <xf numFmtId="0" fontId="8" fillId="0" borderId="0" xfId="0" applyFont="1"/>
    <xf numFmtId="0" fontId="0" fillId="0" borderId="11" xfId="0" applyBorder="1"/>
    <xf numFmtId="0" fontId="6" fillId="0" borderId="11" xfId="0" applyFont="1" applyBorder="1" applyAlignment="1">
      <alignment horizontal="center" vertical="center"/>
    </xf>
    <xf numFmtId="0" fontId="4" fillId="0" borderId="1" xfId="0" applyFont="1" applyBorder="1" applyAlignment="1"/>
    <xf numFmtId="0" fontId="4" fillId="0" borderId="0" xfId="0" applyFont="1" applyAlignment="1"/>
    <xf numFmtId="2" fontId="6" fillId="0" borderId="0" xfId="0" applyNumberFormat="1" applyFont="1" applyAlignment="1">
      <alignment horizontal="left"/>
    </xf>
    <xf numFmtId="0" fontId="0" fillId="0" borderId="0" xfId="0"/>
    <xf numFmtId="164" fontId="0" fillId="0" borderId="0" xfId="0" applyNumberFormat="1"/>
    <xf numFmtId="0" fontId="6" fillId="0" borderId="0" xfId="0" applyFont="1"/>
    <xf numFmtId="2" fontId="0" fillId="0" borderId="0" xfId="0" applyNumberFormat="1"/>
    <xf numFmtId="0" fontId="0" fillId="0" borderId="0" xfId="0"/>
    <xf numFmtId="0" fontId="3" fillId="0" borderId="0" xfId="0" applyFont="1"/>
    <xf numFmtId="0" fontId="0" fillId="0" borderId="0" xfId="0"/>
    <xf numFmtId="0" fontId="0" fillId="0" borderId="0" xfId="0" applyFont="1"/>
    <xf numFmtId="0" fontId="0" fillId="0" borderId="0" xfId="0" applyAlignment="1"/>
    <xf numFmtId="0" fontId="0" fillId="0" borderId="11" xfId="0" applyBorder="1" applyAlignment="1">
      <alignment horizontal="center"/>
    </xf>
    <xf numFmtId="0" fontId="6" fillId="0" borderId="11" xfId="0" applyFont="1" applyBorder="1" applyAlignment="1">
      <alignment horizontal="center" vertical="center" wrapText="1"/>
    </xf>
    <xf numFmtId="0" fontId="0" fillId="0" borderId="0" xfId="0"/>
    <xf numFmtId="0" fontId="4" fillId="0" borderId="0" xfId="0" applyFont="1" applyFill="1" applyBorder="1" applyAlignment="1">
      <alignment horizontal="center"/>
    </xf>
    <xf numFmtId="0" fontId="0" fillId="0" borderId="0" xfId="0" applyFill="1" applyBorder="1"/>
    <xf numFmtId="0" fontId="0" fillId="0" borderId="0" xfId="0" applyAlignment="1">
      <alignment horizontal="center"/>
    </xf>
    <xf numFmtId="0" fontId="7" fillId="0" borderId="0" xfId="0" applyFont="1"/>
    <xf numFmtId="164" fontId="5" fillId="0" borderId="11" xfId="0" applyNumberFormat="1" applyFont="1" applyBorder="1" applyAlignment="1">
      <alignment horizontal="center"/>
    </xf>
    <xf numFmtId="1" fontId="0" fillId="0" borderId="11" xfId="0" applyNumberFormat="1" applyBorder="1"/>
    <xf numFmtId="0" fontId="0" fillId="0" borderId="0" xfId="0" applyBorder="1"/>
    <xf numFmtId="1" fontId="5" fillId="0" borderId="11" xfId="0" applyNumberFormat="1" applyFont="1" applyBorder="1" applyAlignment="1">
      <alignment horizontal="center"/>
    </xf>
    <xf numFmtId="0" fontId="6" fillId="0" borderId="11" xfId="0" applyFont="1" applyBorder="1" applyAlignment="1">
      <alignment horizontal="right"/>
    </xf>
    <xf numFmtId="0" fontId="0" fillId="0" borderId="0" xfId="0" quotePrefix="1"/>
    <xf numFmtId="0" fontId="2" fillId="0" borderId="0" xfId="0" applyFont="1"/>
    <xf numFmtId="0" fontId="10" fillId="0" borderId="0" xfId="0" applyFont="1"/>
    <xf numFmtId="0" fontId="4" fillId="0" borderId="0" xfId="0" applyFont="1" applyFill="1" applyBorder="1" applyAlignment="1"/>
    <xf numFmtId="0" fontId="0" fillId="0" borderId="11" xfId="0" applyBorder="1" applyAlignment="1">
      <alignment horizontal="center" vertical="center" wrapText="1"/>
    </xf>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quotePrefix="1" applyFill="1" applyBorder="1" applyAlignment="1">
      <alignment horizontal="center"/>
    </xf>
    <xf numFmtId="0" fontId="0" fillId="0" borderId="11" xfId="0" applyBorder="1" applyAlignment="1">
      <alignment horizontal="center" vertical="center"/>
    </xf>
    <xf numFmtId="164" fontId="0" fillId="0" borderId="11" xfId="0" applyNumberFormat="1" applyBorder="1"/>
    <xf numFmtId="2" fontId="0" fillId="0" borderId="11" xfId="0" quotePrefix="1" applyNumberFormat="1" applyFill="1" applyBorder="1" applyAlignment="1">
      <alignment horizontal="center"/>
    </xf>
    <xf numFmtId="2" fontId="0" fillId="0" borderId="11" xfId="0" applyNumberFormat="1" applyFill="1" applyBorder="1" applyAlignment="1">
      <alignment horizontal="center"/>
    </xf>
    <xf numFmtId="2" fontId="0" fillId="0" borderId="11" xfId="0" applyNumberFormat="1" applyBorder="1"/>
    <xf numFmtId="0" fontId="6" fillId="0" borderId="5" xfId="0" applyFont="1" applyBorder="1" applyAlignment="1">
      <alignment horizontal="right"/>
    </xf>
    <xf numFmtId="0" fontId="6" fillId="0" borderId="6" xfId="0" applyFont="1" applyBorder="1" applyAlignment="1">
      <alignment horizontal="right"/>
    </xf>
    <xf numFmtId="0" fontId="6" fillId="0" borderId="7" xfId="0" applyFont="1" applyBorder="1" applyAlignment="1">
      <alignment horizontal="right"/>
    </xf>
    <xf numFmtId="0" fontId="5" fillId="0" borderId="5" xfId="0" applyFont="1" applyFill="1" applyBorder="1" applyAlignment="1">
      <alignment horizontal="left"/>
    </xf>
    <xf numFmtId="0" fontId="5" fillId="0" borderId="6" xfId="0" applyFont="1" applyFill="1" applyBorder="1" applyAlignment="1">
      <alignment horizontal="left"/>
    </xf>
    <xf numFmtId="0" fontId="5" fillId="0" borderId="7" xfId="0" applyFont="1" applyFill="1" applyBorder="1" applyAlignment="1">
      <alignment horizontal="left"/>
    </xf>
    <xf numFmtId="166" fontId="0" fillId="0" borderId="11" xfId="0" applyNumberFormat="1" applyBorder="1"/>
    <xf numFmtId="0" fontId="12" fillId="0" borderId="0" xfId="0" applyFont="1"/>
    <xf numFmtId="0" fontId="12"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xf>
    <xf numFmtId="0" fontId="0" fillId="0" borderId="11" xfId="0" applyBorder="1" applyAlignment="1">
      <alignment vertical="center"/>
    </xf>
    <xf numFmtId="0" fontId="2" fillId="0" borderId="11" xfId="0" applyFont="1" applyBorder="1" applyAlignment="1">
      <alignment vertical="center"/>
    </xf>
    <xf numFmtId="164" fontId="2" fillId="0" borderId="11" xfId="0" applyNumberFormat="1" applyFont="1" applyBorder="1" applyAlignment="1">
      <alignment vertical="center"/>
    </xf>
    <xf numFmtId="0" fontId="7" fillId="0" borderId="0" xfId="0" applyFont="1" applyAlignment="1">
      <alignment vertical="center"/>
    </xf>
    <xf numFmtId="0" fontId="6" fillId="0" borderId="0" xfId="0" applyFont="1" applyAlignment="1">
      <alignment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0" fillId="0" borderId="0" xfId="0" applyAlignment="1">
      <alignment vertical="center"/>
    </xf>
    <xf numFmtId="0" fontId="6" fillId="0" borderId="11" xfId="0" applyFont="1" applyBorder="1" applyAlignment="1">
      <alignment vertical="center"/>
    </xf>
    <xf numFmtId="0" fontId="6" fillId="0" borderId="10" xfId="0" applyFont="1" applyBorder="1" applyAlignment="1">
      <alignment horizontal="center" vertical="center" wrapText="1"/>
    </xf>
    <xf numFmtId="0" fontId="6" fillId="0" borderId="10" xfId="0" applyFont="1" applyBorder="1" applyAlignment="1">
      <alignment horizontal="center" vertical="center"/>
    </xf>
    <xf numFmtId="0" fontId="0" fillId="0" borderId="0" xfId="0"/>
    <xf numFmtId="0" fontId="0" fillId="0" borderId="0" xfId="0" applyAlignment="1">
      <alignment vertical="center"/>
    </xf>
    <xf numFmtId="0" fontId="4" fillId="3" borderId="6" xfId="0" applyFont="1" applyFill="1" applyBorder="1" applyAlignment="1">
      <alignment horizontal="center"/>
    </xf>
    <xf numFmtId="164" fontId="5" fillId="3" borderId="0" xfId="0" applyNumberFormat="1" applyFont="1" applyFill="1" applyBorder="1" applyAlignment="1">
      <alignment horizontal="center"/>
    </xf>
    <xf numFmtId="164" fontId="5" fillId="3" borderId="3" xfId="0" applyNumberFormat="1" applyFont="1" applyFill="1" applyBorder="1" applyAlignment="1">
      <alignment horizontal="center"/>
    </xf>
    <xf numFmtId="0" fontId="4" fillId="4" borderId="6" xfId="0" applyFont="1" applyFill="1" applyBorder="1" applyAlignment="1">
      <alignment horizontal="center"/>
    </xf>
    <xf numFmtId="164" fontId="5" fillId="4" borderId="0" xfId="0" applyNumberFormat="1" applyFont="1" applyFill="1" applyBorder="1" applyAlignment="1">
      <alignment horizontal="center"/>
    </xf>
    <xf numFmtId="164" fontId="5" fillId="4" borderId="3" xfId="0" applyNumberFormat="1" applyFont="1" applyFill="1" applyBorder="1" applyAlignment="1">
      <alignment horizontal="center"/>
    </xf>
    <xf numFmtId="0" fontId="4" fillId="5" borderId="6" xfId="0" applyFont="1" applyFill="1" applyBorder="1" applyAlignment="1">
      <alignment horizontal="center"/>
    </xf>
    <xf numFmtId="164" fontId="5" fillId="5" borderId="0" xfId="0" applyNumberFormat="1" applyFont="1" applyFill="1" applyBorder="1" applyAlignment="1">
      <alignment horizontal="center"/>
    </xf>
    <xf numFmtId="164" fontId="5" fillId="5" borderId="3" xfId="0" applyNumberFormat="1" applyFont="1" applyFill="1" applyBorder="1" applyAlignment="1">
      <alignment horizontal="center"/>
    </xf>
    <xf numFmtId="0" fontId="4" fillId="2" borderId="6" xfId="0" applyFont="1" applyFill="1" applyBorder="1" applyAlignment="1">
      <alignment horizontal="center"/>
    </xf>
    <xf numFmtId="164" fontId="5" fillId="2" borderId="0" xfId="0" applyNumberFormat="1" applyFont="1" applyFill="1" applyBorder="1" applyAlignment="1">
      <alignment horizontal="center"/>
    </xf>
    <xf numFmtId="164" fontId="5" fillId="2" borderId="3" xfId="0" applyNumberFormat="1" applyFont="1" applyFill="1" applyBorder="1" applyAlignment="1">
      <alignment horizontal="center"/>
    </xf>
    <xf numFmtId="0" fontId="4" fillId="3" borderId="7" xfId="0" applyFont="1" applyFill="1" applyBorder="1" applyAlignment="1">
      <alignment horizontal="center"/>
    </xf>
    <xf numFmtId="164" fontId="5" fillId="3" borderId="2" xfId="0" applyNumberFormat="1" applyFont="1" applyFill="1" applyBorder="1" applyAlignment="1">
      <alignment horizontal="center"/>
    </xf>
    <xf numFmtId="164" fontId="5" fillId="3" borderId="4" xfId="0" applyNumberFormat="1" applyFont="1" applyFill="1" applyBorder="1" applyAlignment="1">
      <alignment horizontal="center"/>
    </xf>
    <xf numFmtId="0" fontId="4" fillId="0" borderId="11" xfId="0" applyFont="1" applyBorder="1"/>
    <xf numFmtId="1" fontId="0" fillId="0" borderId="11" xfId="0" applyNumberFormat="1" applyBorder="1" applyAlignment="1">
      <alignment horizontal="center"/>
    </xf>
    <xf numFmtId="0" fontId="1" fillId="0" borderId="0" xfId="0" applyFont="1"/>
    <xf numFmtId="0" fontId="0" fillId="0" borderId="0" xfId="0" applyBorder="1" applyAlignment="1">
      <alignment horizontal="right"/>
    </xf>
    <xf numFmtId="0" fontId="0" fillId="0" borderId="11" xfId="0" applyFill="1" applyBorder="1" applyAlignment="1">
      <alignment horizontal="center"/>
    </xf>
    <xf numFmtId="0" fontId="6" fillId="0" borderId="11" xfId="0" applyFont="1" applyBorder="1" applyAlignment="1">
      <alignment horizontal="center"/>
    </xf>
    <xf numFmtId="1" fontId="6" fillId="0" borderId="11" xfId="0" applyNumberFormat="1" applyFont="1" applyBorder="1" applyAlignment="1">
      <alignment horizontal="center"/>
    </xf>
    <xf numFmtId="0" fontId="1" fillId="0" borderId="11" xfId="0" applyFont="1" applyBorder="1" applyAlignment="1">
      <alignment vertical="center"/>
    </xf>
    <xf numFmtId="1" fontId="0" fillId="0" borderId="11" xfId="0" applyNumberFormat="1" applyBorder="1" applyAlignment="1">
      <alignment horizontal="center" vertical="center"/>
    </xf>
    <xf numFmtId="0" fontId="0" fillId="6" borderId="11" xfId="0" applyFill="1" applyBorder="1" applyAlignment="1">
      <alignment horizontal="center" vertical="center"/>
    </xf>
    <xf numFmtId="0" fontId="0" fillId="7" borderId="11" xfId="0" applyFill="1" applyBorder="1" applyAlignment="1">
      <alignment horizontal="center" vertical="center"/>
    </xf>
    <xf numFmtId="0" fontId="0" fillId="8" borderId="11" xfId="0" applyFill="1" applyBorder="1" applyAlignment="1">
      <alignment horizontal="center" vertical="center"/>
    </xf>
    <xf numFmtId="0" fontId="0" fillId="9" borderId="11" xfId="0" applyFill="1" applyBorder="1" applyAlignment="1">
      <alignment horizontal="center" vertical="center"/>
    </xf>
    <xf numFmtId="0" fontId="0" fillId="4" borderId="11" xfId="0" applyFill="1" applyBorder="1" applyAlignment="1">
      <alignment horizontal="center" vertical="center"/>
    </xf>
    <xf numFmtId="0" fontId="0" fillId="10" borderId="11" xfId="0" applyFill="1" applyBorder="1" applyAlignment="1">
      <alignment horizontal="center" vertical="center"/>
    </xf>
    <xf numFmtId="165" fontId="0" fillId="0" borderId="11" xfId="0" applyNumberFormat="1" applyBorder="1" applyAlignment="1">
      <alignment horizontal="center" vertical="center"/>
    </xf>
    <xf numFmtId="0" fontId="0" fillId="12" borderId="11" xfId="0" applyFill="1" applyBorder="1" applyAlignment="1">
      <alignment horizontal="center" vertical="center"/>
    </xf>
    <xf numFmtId="0" fontId="13" fillId="11" borderId="11" xfId="0" applyFont="1" applyFill="1" applyBorder="1" applyAlignment="1">
      <alignment horizontal="center" vertical="center"/>
    </xf>
    <xf numFmtId="2" fontId="0" fillId="0" borderId="11" xfId="0" applyNumberFormat="1" applyBorder="1" applyAlignment="1">
      <alignment horizontal="center" vertical="center"/>
    </xf>
    <xf numFmtId="0" fontId="0" fillId="0" borderId="0" xfId="0" applyAlignment="1">
      <alignment horizontal="left" vertical="center"/>
    </xf>
    <xf numFmtId="0" fontId="14" fillId="0" borderId="0" xfId="0" applyFont="1" applyAlignment="1">
      <alignment vertical="center"/>
    </xf>
    <xf numFmtId="0" fontId="0" fillId="0" borderId="0" xfId="0" applyAlignment="1">
      <alignment horizontal="right"/>
    </xf>
    <xf numFmtId="0" fontId="0" fillId="0" borderId="11" xfId="0" applyBorder="1" applyAlignment="1">
      <alignment horizontal="center"/>
    </xf>
    <xf numFmtId="0" fontId="5" fillId="0" borderId="5" xfId="0" applyFont="1" applyFill="1" applyBorder="1" applyAlignment="1">
      <alignment horizontal="left"/>
    </xf>
    <xf numFmtId="0" fontId="5" fillId="0" borderId="6" xfId="0" applyFont="1" applyFill="1" applyBorder="1" applyAlignment="1">
      <alignment horizontal="left"/>
    </xf>
    <xf numFmtId="0" fontId="5" fillId="0" borderId="7" xfId="0" applyFont="1" applyFill="1" applyBorder="1" applyAlignment="1">
      <alignment horizontal="left"/>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8" xfId="0" applyBorder="1" applyAlignment="1">
      <alignment horizontal="center" vertical="center" textRotation="90"/>
    </xf>
    <xf numFmtId="0" fontId="0" fillId="0" borderId="9" xfId="0" applyBorder="1" applyAlignment="1">
      <alignment horizontal="center" vertical="center" textRotation="90"/>
    </xf>
    <xf numFmtId="0" fontId="0" fillId="0" borderId="10" xfId="0" applyBorder="1" applyAlignment="1">
      <alignment horizontal="center" vertical="center" textRotation="90"/>
    </xf>
    <xf numFmtId="0" fontId="0" fillId="0" borderId="0" xfId="0" applyAlignment="1">
      <alignment vertical="center"/>
    </xf>
    <xf numFmtId="0" fontId="0" fillId="0" borderId="11" xfId="0" applyBorder="1" applyAlignment="1">
      <alignment horizontal="center" vertical="center" textRotation="90"/>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8" xfId="0" applyFont="1" applyBorder="1" applyAlignment="1">
      <alignment horizontal="center" vertical="center"/>
    </xf>
    <xf numFmtId="0" fontId="6" fillId="0" borderId="10" xfId="0" applyFont="1" applyBorder="1" applyAlignment="1">
      <alignment horizontal="center"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11" xfId="0" applyFont="1" applyBorder="1" applyAlignment="1">
      <alignment horizontal="center" vertical="center"/>
    </xf>
    <xf numFmtId="0" fontId="6"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r>
              <a:rPr lang="en-US" baseline="0"/>
              <a:t> f</a:t>
            </a:r>
            <a:r>
              <a:rPr lang="en-US"/>
              <a:t>rekvencija temperatura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'Zadatak 1'!$B$70</c:f>
              <c:strCache>
                <c:ptCount val="1"/>
                <c:pt idx="0">
                  <c:v>Frekvencija</c:v>
                </c:pt>
              </c:strCache>
            </c:strRef>
          </c:tx>
          <c:spPr>
            <a:solidFill>
              <a:schemeClr val="accent2"/>
            </a:solidFill>
            <a:ln>
              <a:noFill/>
            </a:ln>
            <a:effectLst/>
          </c:spPr>
          <c:invertIfNegative val="0"/>
          <c:cat>
            <c:numRef>
              <c:f>'Zadatak 1'!$A$71:$A$89</c:f>
              <c:numCache>
                <c:formatCode>0</c:formatCode>
                <c:ptCount val="19"/>
                <c:pt idx="0">
                  <c:v>9</c:v>
                </c:pt>
                <c:pt idx="1">
                  <c:v>10</c:v>
                </c:pt>
                <c:pt idx="2">
                  <c:v>11</c:v>
                </c:pt>
                <c:pt idx="3">
                  <c:v>12</c:v>
                </c:pt>
                <c:pt idx="4">
                  <c:v>13</c:v>
                </c:pt>
                <c:pt idx="5">
                  <c:v>14</c:v>
                </c:pt>
                <c:pt idx="6">
                  <c:v>15</c:v>
                </c:pt>
                <c:pt idx="7">
                  <c:v>16</c:v>
                </c:pt>
                <c:pt idx="8">
                  <c:v>17</c:v>
                </c:pt>
                <c:pt idx="9">
                  <c:v>18</c:v>
                </c:pt>
                <c:pt idx="10">
                  <c:v>19</c:v>
                </c:pt>
                <c:pt idx="11">
                  <c:v>20</c:v>
                </c:pt>
                <c:pt idx="12">
                  <c:v>21</c:v>
                </c:pt>
                <c:pt idx="13">
                  <c:v>22</c:v>
                </c:pt>
                <c:pt idx="14">
                  <c:v>23</c:v>
                </c:pt>
                <c:pt idx="15">
                  <c:v>24</c:v>
                </c:pt>
                <c:pt idx="16">
                  <c:v>25</c:v>
                </c:pt>
                <c:pt idx="17">
                  <c:v>26</c:v>
                </c:pt>
                <c:pt idx="18">
                  <c:v>27</c:v>
                </c:pt>
              </c:numCache>
            </c:numRef>
          </c:cat>
          <c:val>
            <c:numRef>
              <c:f>'Zadatak 1'!$B$71:$B$89</c:f>
              <c:numCache>
                <c:formatCode>0</c:formatCode>
                <c:ptCount val="19"/>
                <c:pt idx="0">
                  <c:v>1</c:v>
                </c:pt>
                <c:pt idx="1">
                  <c:v>0</c:v>
                </c:pt>
                <c:pt idx="2">
                  <c:v>1</c:v>
                </c:pt>
                <c:pt idx="3">
                  <c:v>1</c:v>
                </c:pt>
                <c:pt idx="4">
                  <c:v>0</c:v>
                </c:pt>
                <c:pt idx="5">
                  <c:v>0</c:v>
                </c:pt>
                <c:pt idx="6">
                  <c:v>0</c:v>
                </c:pt>
                <c:pt idx="7">
                  <c:v>1</c:v>
                </c:pt>
                <c:pt idx="8">
                  <c:v>0</c:v>
                </c:pt>
                <c:pt idx="9">
                  <c:v>3</c:v>
                </c:pt>
                <c:pt idx="10">
                  <c:v>4</c:v>
                </c:pt>
                <c:pt idx="11">
                  <c:v>3</c:v>
                </c:pt>
                <c:pt idx="12">
                  <c:v>10</c:v>
                </c:pt>
                <c:pt idx="13">
                  <c:v>7</c:v>
                </c:pt>
                <c:pt idx="14">
                  <c:v>3</c:v>
                </c:pt>
                <c:pt idx="15">
                  <c:v>0</c:v>
                </c:pt>
                <c:pt idx="16">
                  <c:v>0</c:v>
                </c:pt>
                <c:pt idx="17">
                  <c:v>0</c:v>
                </c:pt>
                <c:pt idx="18">
                  <c:v>2</c:v>
                </c:pt>
              </c:numCache>
            </c:numRef>
          </c:val>
          <c:extLst>
            <c:ext xmlns:c16="http://schemas.microsoft.com/office/drawing/2014/chart" uri="{C3380CC4-5D6E-409C-BE32-E72D297353CC}">
              <c16:uniqueId val="{00000001-DAAC-40EF-A4B6-4C0A95A62BCE}"/>
            </c:ext>
          </c:extLst>
        </c:ser>
        <c:dLbls>
          <c:showLegendKey val="0"/>
          <c:showVal val="0"/>
          <c:showCatName val="0"/>
          <c:showSerName val="0"/>
          <c:showPercent val="0"/>
          <c:showBubbleSize val="0"/>
        </c:dLbls>
        <c:gapWidth val="150"/>
        <c:axId val="285719999"/>
        <c:axId val="285720415"/>
      </c:barChart>
      <c:catAx>
        <c:axId val="285719999"/>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20415"/>
        <c:crosses val="autoZero"/>
        <c:auto val="1"/>
        <c:lblAlgn val="ctr"/>
        <c:lblOffset val="100"/>
        <c:noMultiLvlLbl val="0"/>
      </c:catAx>
      <c:valAx>
        <c:axId val="28572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199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bs-Latn-BA" sz="1200"/>
              <a:t>Frekvencije</a:t>
            </a:r>
            <a:r>
              <a:rPr lang="bs-Latn-BA" sz="1200" baseline="0"/>
              <a:t> prosječnih zimskih temperatura u BiH 2010. god. (6 razreda)</a:t>
            </a:r>
            <a:endParaRPr lang="bs-Latn-BA" sz="1200"/>
          </a:p>
        </c:rich>
      </c:tx>
      <c:overlay val="1"/>
    </c:title>
    <c:autoTitleDeleted val="0"/>
    <c:plotArea>
      <c:layout>
        <c:manualLayout>
          <c:layoutTarget val="inner"/>
          <c:xMode val="edge"/>
          <c:yMode val="edge"/>
          <c:x val="0.11678775609906507"/>
          <c:y val="0.1519572902283686"/>
          <c:w val="0.85266197383611042"/>
          <c:h val="0.63570111834828558"/>
        </c:manualLayout>
      </c:layout>
      <c:barChart>
        <c:barDir val="col"/>
        <c:grouping val="clustered"/>
        <c:varyColors val="0"/>
        <c:ser>
          <c:idx val="1"/>
          <c:order val="0"/>
          <c:spPr>
            <a:solidFill>
              <a:schemeClr val="tx1"/>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'Zadatak 2'!$G$19:$G$24</c:f>
              <c:strCache>
                <c:ptCount val="6"/>
                <c:pt idx="0">
                  <c:v>-7,90 do -5,53</c:v>
                </c:pt>
                <c:pt idx="1">
                  <c:v>-5.52 do -3.15</c:v>
                </c:pt>
                <c:pt idx="2">
                  <c:v>-3.14 do -0.77</c:v>
                </c:pt>
                <c:pt idx="3">
                  <c:v>-0.76 do 1.61</c:v>
                </c:pt>
                <c:pt idx="4">
                  <c:v>1.62 do 3.99</c:v>
                </c:pt>
                <c:pt idx="5">
                  <c:v>4 do 6.37</c:v>
                </c:pt>
              </c:strCache>
            </c:strRef>
          </c:cat>
          <c:val>
            <c:numRef>
              <c:f>'Zadatak 2'!$J$19:$J$24</c:f>
              <c:numCache>
                <c:formatCode>General</c:formatCode>
                <c:ptCount val="6"/>
                <c:pt idx="0">
                  <c:v>3</c:v>
                </c:pt>
                <c:pt idx="1">
                  <c:v>0</c:v>
                </c:pt>
                <c:pt idx="2">
                  <c:v>3</c:v>
                </c:pt>
                <c:pt idx="3">
                  <c:v>19</c:v>
                </c:pt>
                <c:pt idx="4">
                  <c:v>8</c:v>
                </c:pt>
                <c:pt idx="5">
                  <c:v>3</c:v>
                </c:pt>
              </c:numCache>
            </c:numRef>
          </c:val>
          <c:extLst>
            <c:ext xmlns:c16="http://schemas.microsoft.com/office/drawing/2014/chart" uri="{C3380CC4-5D6E-409C-BE32-E72D297353CC}">
              <c16:uniqueId val="{00000000-B75A-4378-838D-CD74BF4AACCB}"/>
            </c:ext>
          </c:extLst>
        </c:ser>
        <c:dLbls>
          <c:showLegendKey val="0"/>
          <c:showVal val="0"/>
          <c:showCatName val="0"/>
          <c:showSerName val="0"/>
          <c:showPercent val="0"/>
          <c:showBubbleSize val="0"/>
        </c:dLbls>
        <c:gapWidth val="134"/>
        <c:axId val="1167913616"/>
        <c:axId val="1167917968"/>
      </c:barChart>
      <c:catAx>
        <c:axId val="1167913616"/>
        <c:scaling>
          <c:orientation val="minMax"/>
        </c:scaling>
        <c:delete val="0"/>
        <c:axPos val="b"/>
        <c:title>
          <c:tx>
            <c:rich>
              <a:bodyPr/>
              <a:lstStyle/>
              <a:p>
                <a:pPr>
                  <a:defRPr/>
                </a:pPr>
                <a:r>
                  <a:rPr lang="bs-Latn-BA"/>
                  <a:t>Razredi</a:t>
                </a:r>
                <a:r>
                  <a:rPr lang="bs-Latn-BA" baseline="0"/>
                  <a:t> u °C</a:t>
                </a:r>
                <a:endParaRPr lang="bs-Latn-BA"/>
              </a:p>
            </c:rich>
          </c:tx>
          <c:overlay val="0"/>
        </c:title>
        <c:numFmt formatCode="General" sourceLinked="1"/>
        <c:majorTickMark val="out"/>
        <c:minorTickMark val="none"/>
        <c:tickLblPos val="nextTo"/>
        <c:crossAx val="1167917968"/>
        <c:crosses val="autoZero"/>
        <c:auto val="1"/>
        <c:lblAlgn val="ctr"/>
        <c:lblOffset val="100"/>
        <c:noMultiLvlLbl val="0"/>
      </c:catAx>
      <c:valAx>
        <c:axId val="1167917968"/>
        <c:scaling>
          <c:orientation val="minMax"/>
        </c:scaling>
        <c:delete val="0"/>
        <c:axPos val="l"/>
        <c:title>
          <c:tx>
            <c:rich>
              <a:bodyPr rot="-5400000" vert="horz"/>
              <a:lstStyle/>
              <a:p>
                <a:pPr>
                  <a:defRPr/>
                </a:pPr>
                <a:r>
                  <a:rPr lang="bs-Latn-BA"/>
                  <a:t>Frekvencija</a:t>
                </a:r>
              </a:p>
            </c:rich>
          </c:tx>
          <c:overlay val="0"/>
        </c:title>
        <c:numFmt formatCode="General" sourceLinked="1"/>
        <c:majorTickMark val="out"/>
        <c:minorTickMark val="none"/>
        <c:tickLblPos val="nextTo"/>
        <c:crossAx val="1167913616"/>
        <c:crosses val="autoZero"/>
        <c:crossBetween val="between"/>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bs-Latn-BA" sz="1200"/>
              <a:t>Frekvencije</a:t>
            </a:r>
            <a:r>
              <a:rPr lang="bs-Latn-BA" sz="1200" baseline="0"/>
              <a:t> prosječnih zimskih temperatura u BiH 2010. god. (5 razreda)</a:t>
            </a:r>
            <a:endParaRPr lang="bs-Latn-BA" sz="1200"/>
          </a:p>
        </c:rich>
      </c:tx>
      <c:layout>
        <c:manualLayout>
          <c:xMode val="edge"/>
          <c:yMode val="edge"/>
          <c:x val="0.19540826128722383"/>
          <c:y val="0"/>
        </c:manualLayout>
      </c:layout>
      <c:overlay val="1"/>
    </c:title>
    <c:autoTitleDeleted val="0"/>
    <c:plotArea>
      <c:layout>
        <c:manualLayout>
          <c:layoutTarget val="inner"/>
          <c:xMode val="edge"/>
          <c:yMode val="edge"/>
          <c:x val="0.11678775609906504"/>
          <c:y val="0.15195729022836871"/>
          <c:w val="0.85266197383611064"/>
          <c:h val="0.63570111834828613"/>
        </c:manualLayout>
      </c:layout>
      <c:barChart>
        <c:barDir val="col"/>
        <c:grouping val="clustered"/>
        <c:varyColors val="0"/>
        <c:ser>
          <c:idx val="1"/>
          <c:order val="0"/>
          <c:spPr>
            <a:solidFill>
              <a:schemeClr val="tx1"/>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'Zadatak 2'!$G$60:$G$64</c:f>
              <c:strCache>
                <c:ptCount val="5"/>
                <c:pt idx="0">
                  <c:v>Veoma niske</c:v>
                </c:pt>
                <c:pt idx="1">
                  <c:v>Niske</c:v>
                </c:pt>
                <c:pt idx="2">
                  <c:v>Očekivane</c:v>
                </c:pt>
                <c:pt idx="3">
                  <c:v>Visoke</c:v>
                </c:pt>
                <c:pt idx="4">
                  <c:v>Veoma visoke</c:v>
                </c:pt>
              </c:strCache>
            </c:strRef>
          </c:cat>
          <c:val>
            <c:numRef>
              <c:f>'Zadatak 2'!$J$60:$J$64</c:f>
              <c:numCache>
                <c:formatCode>General</c:formatCode>
                <c:ptCount val="5"/>
                <c:pt idx="0">
                  <c:v>4</c:v>
                </c:pt>
                <c:pt idx="1">
                  <c:v>6</c:v>
                </c:pt>
                <c:pt idx="2">
                  <c:v>16</c:v>
                </c:pt>
                <c:pt idx="3">
                  <c:v>6</c:v>
                </c:pt>
                <c:pt idx="4">
                  <c:v>4</c:v>
                </c:pt>
              </c:numCache>
            </c:numRef>
          </c:val>
          <c:extLst>
            <c:ext xmlns:c16="http://schemas.microsoft.com/office/drawing/2014/chart" uri="{C3380CC4-5D6E-409C-BE32-E72D297353CC}">
              <c16:uniqueId val="{00000000-D24D-495A-8045-F1A9E1155A0A}"/>
            </c:ext>
          </c:extLst>
        </c:ser>
        <c:dLbls>
          <c:showLegendKey val="0"/>
          <c:showVal val="0"/>
          <c:showCatName val="0"/>
          <c:showSerName val="0"/>
          <c:showPercent val="0"/>
          <c:showBubbleSize val="0"/>
        </c:dLbls>
        <c:gapWidth val="134"/>
        <c:axId val="1167911440"/>
        <c:axId val="1167907088"/>
      </c:barChart>
      <c:catAx>
        <c:axId val="1167911440"/>
        <c:scaling>
          <c:orientation val="minMax"/>
        </c:scaling>
        <c:delete val="0"/>
        <c:axPos val="b"/>
        <c:title>
          <c:tx>
            <c:rich>
              <a:bodyPr/>
              <a:lstStyle/>
              <a:p>
                <a:pPr>
                  <a:defRPr/>
                </a:pPr>
                <a:r>
                  <a:rPr lang="bs-Latn-BA"/>
                  <a:t>Razredi</a:t>
                </a:r>
                <a:r>
                  <a:rPr lang="bs-Latn-BA" baseline="0"/>
                  <a:t> u °C</a:t>
                </a:r>
                <a:endParaRPr lang="bs-Latn-BA"/>
              </a:p>
            </c:rich>
          </c:tx>
          <c:overlay val="0"/>
        </c:title>
        <c:numFmt formatCode="General" sourceLinked="1"/>
        <c:majorTickMark val="out"/>
        <c:minorTickMark val="none"/>
        <c:tickLblPos val="nextTo"/>
        <c:crossAx val="1167907088"/>
        <c:crosses val="autoZero"/>
        <c:auto val="1"/>
        <c:lblAlgn val="ctr"/>
        <c:lblOffset val="100"/>
        <c:noMultiLvlLbl val="0"/>
      </c:catAx>
      <c:valAx>
        <c:axId val="1167907088"/>
        <c:scaling>
          <c:orientation val="minMax"/>
        </c:scaling>
        <c:delete val="0"/>
        <c:axPos val="l"/>
        <c:title>
          <c:tx>
            <c:rich>
              <a:bodyPr rot="-5400000" vert="horz"/>
              <a:lstStyle/>
              <a:p>
                <a:pPr>
                  <a:defRPr/>
                </a:pPr>
                <a:r>
                  <a:rPr lang="bs-Latn-BA"/>
                  <a:t>Frekvencija</a:t>
                </a:r>
              </a:p>
            </c:rich>
          </c:tx>
          <c:overlay val="0"/>
        </c:title>
        <c:numFmt formatCode="General" sourceLinked="1"/>
        <c:majorTickMark val="out"/>
        <c:minorTickMark val="none"/>
        <c:tickLblPos val="nextTo"/>
        <c:crossAx val="1167911440"/>
        <c:crosses val="autoZero"/>
        <c:crossBetween val="between"/>
      </c:valAx>
    </c:plotArea>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bs-Latn-BA"/>
              <a:t>Ljetne temperature u BiH 2010. god. - kvintili</a:t>
            </a:r>
          </a:p>
        </c:rich>
      </c:tx>
      <c:layout>
        <c:manualLayout>
          <c:xMode val="edge"/>
          <c:yMode val="edge"/>
          <c:x val="0.12407666530950585"/>
          <c:y val="9.8599422378187005E-3"/>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678775609906504"/>
          <c:y val="0.15195729022836871"/>
          <c:w val="0.85266197383611064"/>
          <c:h val="0.63570111834828613"/>
        </c:manualLayout>
      </c:layout>
      <c:barChart>
        <c:barDir val="col"/>
        <c:grouping val="clustered"/>
        <c:varyColors val="0"/>
        <c:ser>
          <c:idx val="1"/>
          <c:order val="0"/>
          <c:spPr>
            <a:gradFill rotWithShape="1">
              <a:gsLst>
                <a:gs pos="0">
                  <a:schemeClr val="accent3">
                    <a:tint val="77000"/>
                    <a:shade val="51000"/>
                    <a:satMod val="130000"/>
                  </a:schemeClr>
                </a:gs>
                <a:gs pos="80000">
                  <a:schemeClr val="accent3">
                    <a:tint val="77000"/>
                    <a:shade val="93000"/>
                    <a:satMod val="130000"/>
                  </a:schemeClr>
                </a:gs>
                <a:gs pos="100000">
                  <a:schemeClr val="accent3">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'Zadatak 3'!$L$87:$L$91</c:f>
              <c:strCache>
                <c:ptCount val="5"/>
                <c:pt idx="0">
                  <c:v>Kvintil 1</c:v>
                </c:pt>
                <c:pt idx="1">
                  <c:v>Kvintil 2</c:v>
                </c:pt>
                <c:pt idx="2">
                  <c:v>Kvintil 3</c:v>
                </c:pt>
                <c:pt idx="3">
                  <c:v>Kvintil 4</c:v>
                </c:pt>
                <c:pt idx="4">
                  <c:v>Kvintil 5</c:v>
                </c:pt>
              </c:strCache>
            </c:strRef>
          </c:cat>
          <c:val>
            <c:numRef>
              <c:f>'Zadatak 3'!$G$79:$G$83</c:f>
              <c:numCache>
                <c:formatCode>0.000</c:formatCode>
                <c:ptCount val="5"/>
                <c:pt idx="0">
                  <c:v>18.100000000000001</c:v>
                </c:pt>
                <c:pt idx="1">
                  <c:v>20.16</c:v>
                </c:pt>
                <c:pt idx="2">
                  <c:v>20.78</c:v>
                </c:pt>
                <c:pt idx="3">
                  <c:v>21.86</c:v>
                </c:pt>
                <c:pt idx="4">
                  <c:v>26.8</c:v>
                </c:pt>
              </c:numCache>
            </c:numRef>
          </c:val>
          <c:extLst>
            <c:ext xmlns:c16="http://schemas.microsoft.com/office/drawing/2014/chart" uri="{C3380CC4-5D6E-409C-BE32-E72D297353CC}">
              <c16:uniqueId val="{00000000-E1B9-4314-BC49-3E0DE8D2B386}"/>
            </c:ext>
          </c:extLst>
        </c:ser>
        <c:dLbls>
          <c:showLegendKey val="0"/>
          <c:showVal val="0"/>
          <c:showCatName val="0"/>
          <c:showSerName val="0"/>
          <c:showPercent val="0"/>
          <c:showBubbleSize val="0"/>
        </c:dLbls>
        <c:gapWidth val="100"/>
        <c:overlap val="-24"/>
        <c:axId val="1167915248"/>
        <c:axId val="1167915792"/>
      </c:barChart>
      <c:catAx>
        <c:axId val="11679152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915792"/>
        <c:crosses val="autoZero"/>
        <c:auto val="1"/>
        <c:lblAlgn val="ctr"/>
        <c:lblOffset val="100"/>
        <c:noMultiLvlLbl val="0"/>
      </c:catAx>
      <c:valAx>
        <c:axId val="116791579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915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col"/>
        <c:grouping val="clustered"/>
        <c:varyColors val="0"/>
        <c:ser>
          <c:idx val="0"/>
          <c:order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'Zadatak 3'!$E$25:$E$28</c:f>
              <c:strCache>
                <c:ptCount val="4"/>
                <c:pt idx="0">
                  <c:v>Kvartil 1</c:v>
                </c:pt>
                <c:pt idx="1">
                  <c:v>Kvartil 2</c:v>
                </c:pt>
                <c:pt idx="2">
                  <c:v>Kvartil 3</c:v>
                </c:pt>
                <c:pt idx="3">
                  <c:v>Kvartil 4</c:v>
                </c:pt>
              </c:strCache>
            </c:strRef>
          </c:cat>
          <c:val>
            <c:numRef>
              <c:f>'Zadatak 3'!$I$25:$I$28</c:f>
              <c:numCache>
                <c:formatCode>General</c:formatCode>
                <c:ptCount val="4"/>
                <c:pt idx="0">
                  <c:v>18.3</c:v>
                </c:pt>
                <c:pt idx="1">
                  <c:v>20.2</c:v>
                </c:pt>
                <c:pt idx="2">
                  <c:v>21.6</c:v>
                </c:pt>
                <c:pt idx="3">
                  <c:v>26.8</c:v>
                </c:pt>
              </c:numCache>
            </c:numRef>
          </c:val>
          <c:extLst>
            <c:ext xmlns:c16="http://schemas.microsoft.com/office/drawing/2014/chart" uri="{C3380CC4-5D6E-409C-BE32-E72D297353CC}">
              <c16:uniqueId val="{00000000-57D9-46B3-A092-B25CD72AF9C1}"/>
            </c:ext>
          </c:extLst>
        </c:ser>
        <c:dLbls>
          <c:showLegendKey val="0"/>
          <c:showVal val="0"/>
          <c:showCatName val="0"/>
          <c:showSerName val="0"/>
          <c:showPercent val="0"/>
          <c:showBubbleSize val="0"/>
        </c:dLbls>
        <c:gapWidth val="100"/>
        <c:overlap val="-24"/>
        <c:axId val="528186960"/>
        <c:axId val="528187288"/>
      </c:barChart>
      <c:catAx>
        <c:axId val="5281869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187288"/>
        <c:crosses val="autoZero"/>
        <c:auto val="1"/>
        <c:lblAlgn val="ctr"/>
        <c:lblOffset val="100"/>
        <c:noMultiLvlLbl val="0"/>
      </c:catAx>
      <c:valAx>
        <c:axId val="52818728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bs-Latn-BA"/>
                  <a:t>Temperatura u C°</a:t>
                </a:r>
                <a:endParaRPr lang="en-GB"/>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186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chart" Target="../charts/chart1.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3</xdr:col>
      <xdr:colOff>572329</xdr:colOff>
      <xdr:row>61</xdr:row>
      <xdr:rowOff>34788</xdr:rowOff>
    </xdr:from>
    <xdr:to>
      <xdr:col>6</xdr:col>
      <xdr:colOff>165653</xdr:colOff>
      <xdr:row>64</xdr:row>
      <xdr:rowOff>26505</xdr:rowOff>
    </xdr:to>
    <xdr:pic>
      <xdr:nvPicPr>
        <xdr:cNvPr id="15" name="Picture 14">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929" y="12026763"/>
          <a:ext cx="1422124" cy="563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223631</xdr:colOff>
      <xdr:row>69</xdr:row>
      <xdr:rowOff>115541</xdr:rowOff>
    </xdr:from>
    <xdr:to>
      <xdr:col>13</xdr:col>
      <xdr:colOff>443946</xdr:colOff>
      <xdr:row>81</xdr:row>
      <xdr:rowOff>99297</xdr:rowOff>
    </xdr:to>
    <xdr:pic>
      <xdr:nvPicPr>
        <xdr:cNvPr id="17" name="Picture 16">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57831" y="13631516"/>
          <a:ext cx="2658715" cy="2374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533400</xdr:colOff>
      <xdr:row>69</xdr:row>
      <xdr:rowOff>152400</xdr:rowOff>
    </xdr:from>
    <xdr:to>
      <xdr:col>23</xdr:col>
      <xdr:colOff>95250</xdr:colOff>
      <xdr:row>83</xdr:row>
      <xdr:rowOff>95250</xdr:rowOff>
    </xdr:to>
    <xdr:pic>
      <xdr:nvPicPr>
        <xdr:cNvPr id="18" name="Picture 17">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06000" y="13668375"/>
          <a:ext cx="5657850" cy="2733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57150</xdr:colOff>
      <xdr:row>69</xdr:row>
      <xdr:rowOff>29967</xdr:rowOff>
    </xdr:from>
    <xdr:to>
      <xdr:col>9</xdr:col>
      <xdr:colOff>9525</xdr:colOff>
      <xdr:row>82</xdr:row>
      <xdr:rowOff>85724</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43350" y="13545942"/>
          <a:ext cx="3000375" cy="2646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361950</xdr:colOff>
      <xdr:row>96</xdr:row>
      <xdr:rowOff>19050</xdr:rowOff>
    </xdr:from>
    <xdr:to>
      <xdr:col>5</xdr:col>
      <xdr:colOff>438150</xdr:colOff>
      <xdr:row>110</xdr:row>
      <xdr:rowOff>95250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39</xdr:row>
      <xdr:rowOff>47625</xdr:rowOff>
    </xdr:from>
    <xdr:to>
      <xdr:col>8</xdr:col>
      <xdr:colOff>438150</xdr:colOff>
      <xdr:row>53</xdr:row>
      <xdr:rowOff>13855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66</xdr:row>
      <xdr:rowOff>28575</xdr:rowOff>
    </xdr:from>
    <xdr:to>
      <xdr:col>8</xdr:col>
      <xdr:colOff>390525</xdr:colOff>
      <xdr:row>79</xdr:row>
      <xdr:rowOff>194830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33130</xdr:colOff>
      <xdr:row>85</xdr:row>
      <xdr:rowOff>33131</xdr:rowOff>
    </xdr:from>
    <xdr:to>
      <xdr:col>10</xdr:col>
      <xdr:colOff>199610</xdr:colOff>
      <xdr:row>98</xdr:row>
      <xdr:rowOff>132711</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53975</xdr:colOff>
      <xdr:row>37</xdr:row>
      <xdr:rowOff>0</xdr:rowOff>
    </xdr:from>
    <xdr:to>
      <xdr:col>9</xdr:col>
      <xdr:colOff>22225</xdr:colOff>
      <xdr:row>51</xdr:row>
      <xdr:rowOff>152400</xdr:rowOff>
    </xdr:to>
    <xdr:graphicFrame macro="">
      <xdr:nvGraphicFramePr>
        <xdr:cNvPr id="2" name="Chart 1">
          <a:extLst>
            <a:ext uri="{FF2B5EF4-FFF2-40B4-BE49-F238E27FC236}">
              <a16:creationId xmlns:a16="http://schemas.microsoft.com/office/drawing/2014/main" id="{2D75D9C6-C81E-48A5-8937-9C05AE4E6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zoomScaleNormal="100" workbookViewId="0">
      <selection activeCell="L20" sqref="L20"/>
    </sheetView>
  </sheetViews>
  <sheetFormatPr defaultColWidth="9.21875" defaultRowHeight="14.4" x14ac:dyDescent="0.3"/>
  <cols>
    <col min="1" max="1" width="12.44140625" style="17" customWidth="1"/>
    <col min="2" max="12" width="9.21875" style="17"/>
    <col min="13" max="13" width="9.21875" style="17" customWidth="1"/>
    <col min="14" max="16384" width="9.21875" style="17"/>
  </cols>
  <sheetData>
    <row r="1" spans="1:15" ht="15.6" x14ac:dyDescent="0.3">
      <c r="A1" s="16" t="s">
        <v>102</v>
      </c>
    </row>
    <row r="3" spans="1:15" ht="15.6" x14ac:dyDescent="0.3">
      <c r="A3" s="86" t="s">
        <v>0</v>
      </c>
      <c r="B3" s="71" t="s">
        <v>1</v>
      </c>
      <c r="C3" s="71" t="s">
        <v>2</v>
      </c>
      <c r="D3" s="74" t="s">
        <v>3</v>
      </c>
      <c r="E3" s="74" t="s">
        <v>4</v>
      </c>
      <c r="F3" s="74" t="s">
        <v>5</v>
      </c>
      <c r="G3" s="77" t="s">
        <v>6</v>
      </c>
      <c r="H3" s="77" t="s">
        <v>7</v>
      </c>
      <c r="I3" s="77" t="s">
        <v>8</v>
      </c>
      <c r="J3" s="80" t="s">
        <v>9</v>
      </c>
      <c r="K3" s="80" t="s">
        <v>10</v>
      </c>
      <c r="L3" s="80" t="s">
        <v>11</v>
      </c>
      <c r="M3" s="83" t="s">
        <v>12</v>
      </c>
      <c r="N3" s="71" t="s">
        <v>1</v>
      </c>
      <c r="O3" s="71" t="s">
        <v>2</v>
      </c>
    </row>
    <row r="4" spans="1:15" ht="15.6" x14ac:dyDescent="0.3">
      <c r="A4" s="1" t="s">
        <v>13</v>
      </c>
      <c r="B4" s="72">
        <v>-1</v>
      </c>
      <c r="C4" s="72">
        <v>3.3</v>
      </c>
      <c r="D4" s="75">
        <v>6.8</v>
      </c>
      <c r="E4" s="75">
        <v>11.2</v>
      </c>
      <c r="F4" s="75">
        <v>15.8</v>
      </c>
      <c r="G4" s="78">
        <v>19.600000000000001</v>
      </c>
      <c r="H4" s="78">
        <v>21.9</v>
      </c>
      <c r="I4" s="78">
        <v>20.3</v>
      </c>
      <c r="J4" s="81">
        <v>14.6</v>
      </c>
      <c r="K4" s="81">
        <v>9.5</v>
      </c>
      <c r="L4" s="81">
        <v>10</v>
      </c>
      <c r="M4" s="84">
        <v>2</v>
      </c>
      <c r="N4" s="72">
        <v>-1</v>
      </c>
      <c r="O4" s="72">
        <v>3.3</v>
      </c>
    </row>
    <row r="5" spans="1:15" ht="15.6" x14ac:dyDescent="0.3">
      <c r="A5" s="2" t="s">
        <v>14</v>
      </c>
      <c r="B5" s="72">
        <v>-7.9</v>
      </c>
      <c r="C5" s="72">
        <v>-6</v>
      </c>
      <c r="D5" s="75">
        <v>-4.9000000000000004</v>
      </c>
      <c r="E5" s="75">
        <v>-0.6</v>
      </c>
      <c r="F5" s="75">
        <v>3.4</v>
      </c>
      <c r="G5" s="78">
        <v>8.6999999999999993</v>
      </c>
      <c r="H5" s="78">
        <v>10.6</v>
      </c>
      <c r="I5" s="78">
        <v>11.7</v>
      </c>
      <c r="J5" s="81">
        <v>5.6</v>
      </c>
      <c r="K5" s="81">
        <v>1.1000000000000001</v>
      </c>
      <c r="L5" s="81">
        <v>0.8</v>
      </c>
      <c r="M5" s="84">
        <v>-6.7</v>
      </c>
      <c r="N5" s="72">
        <v>-7.9</v>
      </c>
      <c r="O5" s="72">
        <v>-6</v>
      </c>
    </row>
    <row r="6" spans="1:15" ht="15.6" x14ac:dyDescent="0.3">
      <c r="A6" s="3" t="s">
        <v>15</v>
      </c>
      <c r="B6" s="72">
        <v>0</v>
      </c>
      <c r="C6" s="72">
        <v>1.1000000000000001</v>
      </c>
      <c r="D6" s="75">
        <v>5</v>
      </c>
      <c r="E6" s="75">
        <v>10.199999999999999</v>
      </c>
      <c r="F6" s="75">
        <v>13.9</v>
      </c>
      <c r="G6" s="78">
        <v>17.899999999999999</v>
      </c>
      <c r="H6" s="78">
        <v>20.2</v>
      </c>
      <c r="I6" s="78">
        <v>20.2</v>
      </c>
      <c r="J6" s="81">
        <v>14.6</v>
      </c>
      <c r="K6" s="81">
        <v>8.3000000000000007</v>
      </c>
      <c r="L6" s="81">
        <v>8.3000000000000007</v>
      </c>
      <c r="M6" s="84">
        <v>0.9</v>
      </c>
      <c r="N6" s="72">
        <v>0</v>
      </c>
      <c r="O6" s="72">
        <v>1.1000000000000001</v>
      </c>
    </row>
    <row r="7" spans="1:15" ht="15.6" x14ac:dyDescent="0.3">
      <c r="A7" s="2" t="s">
        <v>16</v>
      </c>
      <c r="B7" s="72">
        <v>-0.5</v>
      </c>
      <c r="C7" s="72">
        <v>3.1</v>
      </c>
      <c r="D7" s="75">
        <v>7.5</v>
      </c>
      <c r="E7" s="75">
        <v>12.3</v>
      </c>
      <c r="F7" s="75">
        <v>16.600000000000001</v>
      </c>
      <c r="G7" s="78">
        <v>20.100000000000001</v>
      </c>
      <c r="H7" s="78">
        <v>22.9</v>
      </c>
      <c r="I7" s="78">
        <v>22</v>
      </c>
      <c r="J7" s="81">
        <v>15.9</v>
      </c>
      <c r="K7" s="81">
        <v>9.6</v>
      </c>
      <c r="L7" s="81">
        <v>10.9</v>
      </c>
      <c r="M7" s="84">
        <v>1.9</v>
      </c>
      <c r="N7" s="72">
        <v>-0.5</v>
      </c>
      <c r="O7" s="72">
        <v>3.1</v>
      </c>
    </row>
    <row r="8" spans="1:15" ht="15.6" x14ac:dyDescent="0.3">
      <c r="A8" s="2" t="s">
        <v>17</v>
      </c>
      <c r="B8" s="72">
        <v>-2.2000000000000002</v>
      </c>
      <c r="C8" s="72">
        <v>-0.3</v>
      </c>
      <c r="D8" s="75">
        <v>2.2999999999999998</v>
      </c>
      <c r="E8" s="75">
        <v>7.5</v>
      </c>
      <c r="F8" s="75">
        <v>11.2</v>
      </c>
      <c r="G8" s="78">
        <v>15.1</v>
      </c>
      <c r="H8" s="78">
        <v>17.7</v>
      </c>
      <c r="I8" s="78">
        <v>18.3</v>
      </c>
      <c r="J8" s="81">
        <v>12.2</v>
      </c>
      <c r="K8" s="81">
        <v>6.4</v>
      </c>
      <c r="L8" s="81">
        <v>7.2</v>
      </c>
      <c r="M8" s="84">
        <v>-0.8</v>
      </c>
      <c r="N8" s="72">
        <v>-2.2000000000000002</v>
      </c>
      <c r="O8" s="72">
        <v>-0.3</v>
      </c>
    </row>
    <row r="9" spans="1:15" ht="15.6" x14ac:dyDescent="0.3">
      <c r="A9" s="2" t="s">
        <v>18</v>
      </c>
      <c r="B9" s="72">
        <v>0.2</v>
      </c>
      <c r="C9" s="72">
        <v>1.6</v>
      </c>
      <c r="D9" s="75">
        <v>6</v>
      </c>
      <c r="E9" s="75">
        <v>10.8</v>
      </c>
      <c r="F9" s="75">
        <v>14.5</v>
      </c>
      <c r="G9" s="78">
        <v>18.5</v>
      </c>
      <c r="H9" s="78">
        <v>20.5</v>
      </c>
      <c r="I9" s="78">
        <v>21.1</v>
      </c>
      <c r="J9" s="81">
        <v>14.7</v>
      </c>
      <c r="K9" s="81">
        <v>8.8000000000000007</v>
      </c>
      <c r="L9" s="81">
        <v>9</v>
      </c>
      <c r="M9" s="84">
        <v>1</v>
      </c>
      <c r="N9" s="72">
        <v>0.2</v>
      </c>
      <c r="O9" s="72">
        <v>1.6</v>
      </c>
    </row>
    <row r="10" spans="1:15" ht="15.6" x14ac:dyDescent="0.3">
      <c r="A10" s="3" t="s">
        <v>19</v>
      </c>
      <c r="B10" s="72">
        <v>-0.7</v>
      </c>
      <c r="C10" s="72">
        <v>1.3</v>
      </c>
      <c r="D10" s="75">
        <v>3.6</v>
      </c>
      <c r="E10" s="75">
        <v>9.5</v>
      </c>
      <c r="F10" s="75">
        <v>13.2</v>
      </c>
      <c r="G10" s="78">
        <v>17.600000000000001</v>
      </c>
      <c r="H10" s="78">
        <v>20.8</v>
      </c>
      <c r="I10" s="78">
        <v>20.2</v>
      </c>
      <c r="J10" s="81">
        <v>14.5</v>
      </c>
      <c r="K10" s="81">
        <v>8.3000000000000007</v>
      </c>
      <c r="L10" s="81">
        <v>7.7</v>
      </c>
      <c r="M10" s="84">
        <v>0.7</v>
      </c>
      <c r="N10" s="72">
        <v>-0.7</v>
      </c>
      <c r="O10" s="72">
        <v>1.3</v>
      </c>
    </row>
    <row r="11" spans="1:15" ht="15.6" x14ac:dyDescent="0.3">
      <c r="A11" s="2" t="s">
        <v>20</v>
      </c>
      <c r="B11" s="72">
        <v>5.4</v>
      </c>
      <c r="C11" s="72">
        <v>6.3</v>
      </c>
      <c r="D11" s="75">
        <v>9.3000000000000007</v>
      </c>
      <c r="E11" s="75">
        <v>14.8</v>
      </c>
      <c r="F11" s="75">
        <v>17.8</v>
      </c>
      <c r="G11" s="78">
        <v>22.8</v>
      </c>
      <c r="H11" s="78">
        <v>26.8</v>
      </c>
      <c r="I11" s="78">
        <v>26.7</v>
      </c>
      <c r="J11" s="81">
        <v>20.2</v>
      </c>
      <c r="K11" s="81">
        <v>13.9</v>
      </c>
      <c r="L11" s="81">
        <v>11.9</v>
      </c>
      <c r="M11" s="84">
        <v>6</v>
      </c>
      <c r="N11" s="72">
        <v>5.4</v>
      </c>
      <c r="O11" s="72">
        <v>6.3</v>
      </c>
    </row>
    <row r="12" spans="1:15" ht="15.6" x14ac:dyDescent="0.3">
      <c r="A12" s="2" t="s">
        <v>21</v>
      </c>
      <c r="B12" s="72">
        <v>0</v>
      </c>
      <c r="C12" s="72">
        <v>1.7</v>
      </c>
      <c r="D12" s="75">
        <v>6.8</v>
      </c>
      <c r="E12" s="75">
        <v>11.1</v>
      </c>
      <c r="F12" s="75">
        <v>15.5</v>
      </c>
      <c r="G12" s="78">
        <v>19.399999999999999</v>
      </c>
      <c r="H12" s="78">
        <v>22.1</v>
      </c>
      <c r="I12" s="78">
        <v>20.399999999999999</v>
      </c>
      <c r="J12" s="81">
        <v>14.7</v>
      </c>
      <c r="K12" s="81">
        <v>9</v>
      </c>
      <c r="L12" s="81">
        <v>8.3000000000000007</v>
      </c>
      <c r="M12" s="84">
        <v>0.9</v>
      </c>
      <c r="N12" s="72">
        <v>0</v>
      </c>
      <c r="O12" s="72">
        <v>1.7</v>
      </c>
    </row>
    <row r="13" spans="1:15" ht="15.6" x14ac:dyDescent="0.3">
      <c r="A13" s="2" t="s">
        <v>22</v>
      </c>
      <c r="B13" s="72">
        <v>0.4</v>
      </c>
      <c r="C13" s="72">
        <v>1.8</v>
      </c>
      <c r="D13" s="75">
        <v>5.2</v>
      </c>
      <c r="E13" s="75">
        <v>10.4</v>
      </c>
      <c r="F13" s="75">
        <v>14.4</v>
      </c>
      <c r="G13" s="78">
        <v>18.100000000000001</v>
      </c>
      <c r="H13" s="78">
        <v>20.8</v>
      </c>
      <c r="I13" s="78">
        <v>21.6</v>
      </c>
      <c r="J13" s="81">
        <v>15</v>
      </c>
      <c r="K13" s="81">
        <v>8.6999999999999993</v>
      </c>
      <c r="L13" s="81">
        <v>9.5</v>
      </c>
      <c r="M13" s="84">
        <v>1.5</v>
      </c>
      <c r="N13" s="72">
        <v>0.4</v>
      </c>
      <c r="O13" s="72">
        <v>1.8</v>
      </c>
    </row>
    <row r="14" spans="1:15" ht="15.6" x14ac:dyDescent="0.3">
      <c r="A14" s="2" t="s">
        <v>23</v>
      </c>
      <c r="B14" s="72">
        <v>-0.3</v>
      </c>
      <c r="C14" s="72">
        <v>1.8</v>
      </c>
      <c r="D14" s="75">
        <v>6.3</v>
      </c>
      <c r="E14" s="75">
        <v>11.2</v>
      </c>
      <c r="F14" s="75">
        <v>15.1</v>
      </c>
      <c r="G14" s="78">
        <v>19</v>
      </c>
      <c r="H14" s="78">
        <v>21.1</v>
      </c>
      <c r="I14" s="78">
        <v>20.7</v>
      </c>
      <c r="J14" s="81">
        <v>14.9</v>
      </c>
      <c r="K14" s="81">
        <v>8.6999999999999993</v>
      </c>
      <c r="L14" s="81">
        <v>9.6</v>
      </c>
      <c r="M14" s="84">
        <v>1.3</v>
      </c>
      <c r="N14" s="72">
        <v>-0.3</v>
      </c>
      <c r="O14" s="72">
        <v>1.8</v>
      </c>
    </row>
    <row r="15" spans="1:15" ht="15.6" x14ac:dyDescent="0.3">
      <c r="A15" s="4" t="s">
        <v>27</v>
      </c>
      <c r="B15" s="73">
        <v>0.9</v>
      </c>
      <c r="C15" s="73">
        <v>2.2999999999999998</v>
      </c>
      <c r="D15" s="76">
        <v>6.3</v>
      </c>
      <c r="E15" s="76">
        <v>11.2</v>
      </c>
      <c r="F15" s="76">
        <v>15.1</v>
      </c>
      <c r="G15" s="79">
        <v>19.3</v>
      </c>
      <c r="H15" s="79">
        <v>21.8</v>
      </c>
      <c r="I15" s="79">
        <v>21.7</v>
      </c>
      <c r="J15" s="82">
        <v>15.6</v>
      </c>
      <c r="K15" s="82">
        <v>9.1999999999999993</v>
      </c>
      <c r="L15" s="82">
        <v>9</v>
      </c>
      <c r="M15" s="85">
        <v>1.2</v>
      </c>
      <c r="N15" s="73">
        <v>0.9</v>
      </c>
      <c r="O15" s="73">
        <v>2.2999999999999998</v>
      </c>
    </row>
    <row r="16" spans="1:15" x14ac:dyDescent="0.3">
      <c r="A16"/>
      <c r="B16"/>
      <c r="C16"/>
      <c r="D16"/>
      <c r="E16"/>
      <c r="F16"/>
      <c r="G16"/>
      <c r="H16"/>
      <c r="I16"/>
      <c r="J16"/>
      <c r="K16"/>
      <c r="L16"/>
      <c r="M16"/>
      <c r="N16" s="12"/>
    </row>
    <row r="17" spans="1:13" s="18" customFormat="1" x14ac:dyDescent="0.3">
      <c r="A17"/>
      <c r="B17"/>
      <c r="C17"/>
      <c r="D17"/>
      <c r="E17"/>
      <c r="F17"/>
      <c r="G17"/>
      <c r="H17"/>
      <c r="I17"/>
      <c r="J17"/>
      <c r="K17"/>
      <c r="L17"/>
      <c r="M17"/>
    </row>
    <row r="18" spans="1:13" s="18" customFormat="1" x14ac:dyDescent="0.3">
      <c r="A18"/>
      <c r="B18"/>
      <c r="C18"/>
      <c r="D18"/>
      <c r="E18"/>
      <c r="F18"/>
      <c r="G18"/>
      <c r="H18"/>
      <c r="I18"/>
      <c r="J18"/>
      <c r="K18"/>
      <c r="L18"/>
      <c r="M18"/>
    </row>
    <row r="19" spans="1:13" s="18" customFormat="1" x14ac:dyDescent="0.3">
      <c r="A19"/>
      <c r="B19"/>
      <c r="C19"/>
      <c r="D19"/>
      <c r="G19"/>
      <c r="H19"/>
      <c r="I19"/>
      <c r="J19"/>
      <c r="K19"/>
      <c r="L19"/>
      <c r="M19"/>
    </row>
    <row r="20" spans="1:13" s="18" customFormat="1" x14ac:dyDescent="0.3">
      <c r="A20"/>
      <c r="B20"/>
      <c r="C20"/>
      <c r="D20"/>
      <c r="G20"/>
      <c r="H20"/>
      <c r="I20"/>
      <c r="J20"/>
      <c r="K20"/>
      <c r="L20"/>
      <c r="M20"/>
    </row>
    <row r="21" spans="1:13" s="18" customFormat="1" x14ac:dyDescent="0.3">
      <c r="A21"/>
      <c r="B21"/>
      <c r="C21"/>
      <c r="D21"/>
      <c r="G21"/>
      <c r="H21"/>
      <c r="I21"/>
      <c r="J21"/>
      <c r="K21"/>
      <c r="L21"/>
      <c r="M21"/>
    </row>
    <row r="22" spans="1:13" s="18" customFormat="1" x14ac:dyDescent="0.3">
      <c r="A22"/>
      <c r="B22"/>
      <c r="C22"/>
      <c r="D22"/>
      <c r="G22"/>
      <c r="H22"/>
      <c r="I22"/>
      <c r="J22"/>
      <c r="K22"/>
      <c r="L22"/>
      <c r="M22"/>
    </row>
    <row r="23" spans="1:13" s="18" customFormat="1" x14ac:dyDescent="0.3">
      <c r="A23"/>
      <c r="B23"/>
      <c r="C23"/>
      <c r="D23"/>
      <c r="G23"/>
      <c r="H23"/>
      <c r="I23"/>
      <c r="J23"/>
      <c r="K23"/>
      <c r="L23"/>
      <c r="M23"/>
    </row>
    <row r="31" spans="1:13" x14ac:dyDescent="0.3">
      <c r="D31"/>
    </row>
    <row r="32" spans="1:13" x14ac:dyDescent="0.3">
      <c r="D32"/>
    </row>
    <row r="33" spans="4:4" x14ac:dyDescent="0.3">
      <c r="D33"/>
    </row>
    <row r="34" spans="4:4" x14ac:dyDescent="0.3">
      <c r="D34"/>
    </row>
    <row r="35" spans="4:4" x14ac:dyDescent="0.3">
      <c r="D35"/>
    </row>
    <row r="43" spans="4:4" x14ac:dyDescent="0.3">
      <c r="D43"/>
    </row>
    <row r="44" spans="4:4" x14ac:dyDescent="0.3">
      <c r="D44"/>
    </row>
    <row r="45" spans="4:4" x14ac:dyDescent="0.3">
      <c r="D45"/>
    </row>
    <row r="46" spans="4:4" x14ac:dyDescent="0.3">
      <c r="D46"/>
    </row>
    <row r="47" spans="4:4" x14ac:dyDescent="0.3">
      <c r="D47"/>
    </row>
  </sheetData>
  <sortState xmlns:xlrd2="http://schemas.microsoft.com/office/spreadsheetml/2017/richdata2" ref="D19:D54">
    <sortCondition ref="D19:D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5"/>
  <sheetViews>
    <sheetView tabSelected="1" topLeftCell="A13" zoomScaleNormal="100" workbookViewId="0">
      <selection activeCell="J18" sqref="J18"/>
    </sheetView>
  </sheetViews>
  <sheetFormatPr defaultRowHeight="14.4" x14ac:dyDescent="0.3"/>
  <cols>
    <col min="1" max="2" width="14.21875" customWidth="1"/>
    <col min="3" max="3" width="20.5546875" customWidth="1"/>
  </cols>
  <sheetData>
    <row r="1" spans="1:11" ht="15" customHeight="1" x14ac:dyDescent="0.35">
      <c r="A1" s="53" t="s">
        <v>116</v>
      </c>
    </row>
    <row r="2" spans="1:11" s="15" customFormat="1" ht="15" customHeight="1" x14ac:dyDescent="0.3">
      <c r="A2" s="15" t="s">
        <v>48</v>
      </c>
      <c r="K2" s="13"/>
    </row>
    <row r="3" spans="1:11" ht="15" customHeight="1" x14ac:dyDescent="0.3">
      <c r="A3" t="s">
        <v>32</v>
      </c>
    </row>
    <row r="4" spans="1:11" x14ac:dyDescent="0.3">
      <c r="A4" s="22" t="s">
        <v>52</v>
      </c>
    </row>
    <row r="6" spans="1:11" ht="18" x14ac:dyDescent="0.35">
      <c r="A6" s="53" t="s">
        <v>31</v>
      </c>
      <c r="B6" s="11"/>
    </row>
    <row r="7" spans="1:11" x14ac:dyDescent="0.3">
      <c r="A7" s="88" t="s">
        <v>103</v>
      </c>
      <c r="B7" s="11"/>
    </row>
    <row r="8" spans="1:11" ht="15" customHeight="1" x14ac:dyDescent="0.3">
      <c r="A8" s="15" t="s">
        <v>33</v>
      </c>
      <c r="B8" s="11"/>
    </row>
    <row r="9" spans="1:11" x14ac:dyDescent="0.3">
      <c r="A9" s="15" t="s">
        <v>46</v>
      </c>
      <c r="B9" s="11"/>
    </row>
    <row r="10" spans="1:11" s="17" customFormat="1" x14ac:dyDescent="0.3">
      <c r="A10" s="17" t="s">
        <v>47</v>
      </c>
    </row>
    <row r="11" spans="1:11" s="17" customFormat="1" x14ac:dyDescent="0.3">
      <c r="D11" s="22" t="s">
        <v>50</v>
      </c>
    </row>
    <row r="12" spans="1:11" x14ac:dyDescent="0.3">
      <c r="A12" s="108" t="s">
        <v>36</v>
      </c>
      <c r="B12" s="108"/>
      <c r="C12" s="19"/>
      <c r="D12" s="89" t="s">
        <v>42</v>
      </c>
      <c r="E12" s="29">
        <f>COUNT(A14:A49)</f>
        <v>36</v>
      </c>
      <c r="F12" s="29"/>
      <c r="G12" t="s">
        <v>104</v>
      </c>
    </row>
    <row r="13" spans="1:11" ht="15" customHeight="1" x14ac:dyDescent="0.3">
      <c r="A13" s="20" t="s">
        <v>34</v>
      </c>
      <c r="B13" s="20" t="s">
        <v>35</v>
      </c>
      <c r="G13" t="s">
        <v>34</v>
      </c>
      <c r="H13" t="s">
        <v>35</v>
      </c>
    </row>
    <row r="14" spans="1:11" ht="15.6" x14ac:dyDescent="0.3">
      <c r="A14" s="27">
        <f>Podaci!G4</f>
        <v>19.600000000000001</v>
      </c>
      <c r="B14" s="87">
        <f>ROUND(A14,0)</f>
        <v>20</v>
      </c>
      <c r="G14" s="25">
        <v>8.6999999999999993</v>
      </c>
      <c r="H14" s="25">
        <v>9</v>
      </c>
      <c r="J14" t="s">
        <v>173</v>
      </c>
      <c r="K14">
        <f>MIN(H14:H49)</f>
        <v>9</v>
      </c>
    </row>
    <row r="15" spans="1:11" ht="15.6" x14ac:dyDescent="0.3">
      <c r="A15" s="27">
        <f>Podaci!G5</f>
        <v>8.6999999999999993</v>
      </c>
      <c r="B15" s="87">
        <f t="shared" ref="B15:B49" si="0">ROUND(A15,0)</f>
        <v>9</v>
      </c>
      <c r="G15" s="25">
        <v>10.6</v>
      </c>
      <c r="H15" s="25">
        <v>11</v>
      </c>
      <c r="J15" t="s">
        <v>174</v>
      </c>
      <c r="K15">
        <f>MAX(H14:H49)</f>
        <v>27</v>
      </c>
    </row>
    <row r="16" spans="1:11" ht="15.75" customHeight="1" x14ac:dyDescent="0.3">
      <c r="A16" s="27">
        <f>Podaci!G6</f>
        <v>17.899999999999999</v>
      </c>
      <c r="B16" s="87">
        <f t="shared" si="0"/>
        <v>18</v>
      </c>
      <c r="G16" s="25">
        <v>11.7</v>
      </c>
      <c r="H16" s="25">
        <v>12</v>
      </c>
      <c r="J16" t="s">
        <v>175</v>
      </c>
      <c r="K16">
        <f>K15-K14</f>
        <v>18</v>
      </c>
    </row>
    <row r="17" spans="1:8" ht="15.6" x14ac:dyDescent="0.3">
      <c r="A17" s="27">
        <f>Podaci!G7</f>
        <v>20.100000000000001</v>
      </c>
      <c r="B17" s="87">
        <f t="shared" si="0"/>
        <v>20</v>
      </c>
      <c r="G17" s="25">
        <v>15.1</v>
      </c>
      <c r="H17" s="25">
        <v>15</v>
      </c>
    </row>
    <row r="18" spans="1:8" ht="15.6" x14ac:dyDescent="0.3">
      <c r="A18" s="27">
        <f>Podaci!G8</f>
        <v>15.1</v>
      </c>
      <c r="B18" s="87">
        <f t="shared" si="0"/>
        <v>15</v>
      </c>
      <c r="G18" s="25">
        <v>17.600000000000001</v>
      </c>
      <c r="H18" s="25">
        <v>18</v>
      </c>
    </row>
    <row r="19" spans="1:8" ht="15.6" x14ac:dyDescent="0.3">
      <c r="A19" s="27">
        <f>Podaci!G9</f>
        <v>18.5</v>
      </c>
      <c r="B19" s="87">
        <f t="shared" si="0"/>
        <v>19</v>
      </c>
      <c r="G19" s="25">
        <v>17.7</v>
      </c>
      <c r="H19" s="25">
        <v>18</v>
      </c>
    </row>
    <row r="20" spans="1:8" ht="15.6" x14ac:dyDescent="0.3">
      <c r="A20" s="27">
        <f>Podaci!G10</f>
        <v>17.600000000000001</v>
      </c>
      <c r="B20" s="87">
        <f t="shared" si="0"/>
        <v>18</v>
      </c>
      <c r="G20" s="25">
        <v>17.899999999999999</v>
      </c>
      <c r="H20" s="25">
        <v>18</v>
      </c>
    </row>
    <row r="21" spans="1:8" ht="15.6" x14ac:dyDescent="0.3">
      <c r="A21" s="27">
        <f>Podaci!G11</f>
        <v>22.8</v>
      </c>
      <c r="B21" s="87">
        <f t="shared" si="0"/>
        <v>23</v>
      </c>
      <c r="G21" s="25">
        <v>18.100000000000001</v>
      </c>
      <c r="H21" s="25">
        <v>18</v>
      </c>
    </row>
    <row r="22" spans="1:8" ht="15.6" x14ac:dyDescent="0.3">
      <c r="A22" s="27">
        <f>Podaci!G12</f>
        <v>19.399999999999999</v>
      </c>
      <c r="B22" s="87">
        <f t="shared" si="0"/>
        <v>19</v>
      </c>
      <c r="G22" s="25">
        <v>18.3</v>
      </c>
      <c r="H22" s="25">
        <v>18</v>
      </c>
    </row>
    <row r="23" spans="1:8" ht="15" customHeight="1" x14ac:dyDescent="0.3">
      <c r="A23" s="27">
        <f>Podaci!G13</f>
        <v>18.100000000000001</v>
      </c>
      <c r="B23" s="87">
        <f t="shared" si="0"/>
        <v>18</v>
      </c>
      <c r="G23" s="25">
        <v>18.5</v>
      </c>
      <c r="H23" s="25">
        <v>19</v>
      </c>
    </row>
    <row r="24" spans="1:8" ht="15.6" x14ac:dyDescent="0.3">
      <c r="A24" s="27">
        <f>Podaci!G14</f>
        <v>19</v>
      </c>
      <c r="B24" s="87">
        <f t="shared" si="0"/>
        <v>19</v>
      </c>
      <c r="G24" s="25">
        <v>19</v>
      </c>
      <c r="H24" s="25">
        <v>19</v>
      </c>
    </row>
    <row r="25" spans="1:8" ht="15.6" x14ac:dyDescent="0.3">
      <c r="A25" s="27">
        <f>Podaci!G15</f>
        <v>19.3</v>
      </c>
      <c r="B25" s="87">
        <f t="shared" si="0"/>
        <v>19</v>
      </c>
      <c r="G25" s="25">
        <v>19.3</v>
      </c>
      <c r="H25" s="25">
        <v>19</v>
      </c>
    </row>
    <row r="26" spans="1:8" ht="15" customHeight="1" x14ac:dyDescent="0.3">
      <c r="A26" s="27">
        <f>Podaci!H4</f>
        <v>21.9</v>
      </c>
      <c r="B26" s="87">
        <f t="shared" si="0"/>
        <v>22</v>
      </c>
      <c r="G26" s="25">
        <v>19.399999999999999</v>
      </c>
      <c r="H26" s="25">
        <v>19</v>
      </c>
    </row>
    <row r="27" spans="1:8" ht="15.6" x14ac:dyDescent="0.3">
      <c r="A27" s="27">
        <f>Podaci!H5</f>
        <v>10.6</v>
      </c>
      <c r="B27" s="87">
        <f t="shared" si="0"/>
        <v>11</v>
      </c>
      <c r="G27" s="25">
        <v>19.600000000000001</v>
      </c>
      <c r="H27" s="25">
        <v>20</v>
      </c>
    </row>
    <row r="28" spans="1:8" ht="15.6" x14ac:dyDescent="0.3">
      <c r="A28" s="27">
        <f>Podaci!H6</f>
        <v>20.2</v>
      </c>
      <c r="B28" s="87">
        <f t="shared" si="0"/>
        <v>20</v>
      </c>
      <c r="G28" s="25">
        <v>20.100000000000001</v>
      </c>
      <c r="H28" s="25">
        <v>20</v>
      </c>
    </row>
    <row r="29" spans="1:8" ht="15.6" x14ac:dyDescent="0.3">
      <c r="A29" s="27">
        <f>Podaci!H7</f>
        <v>22.9</v>
      </c>
      <c r="B29" s="87">
        <f t="shared" si="0"/>
        <v>23</v>
      </c>
      <c r="G29" s="25">
        <v>20.2</v>
      </c>
      <c r="H29" s="25">
        <v>20</v>
      </c>
    </row>
    <row r="30" spans="1:8" ht="15.6" x14ac:dyDescent="0.3">
      <c r="A30" s="27">
        <f>Podaci!H8</f>
        <v>17.7</v>
      </c>
      <c r="B30" s="87">
        <f t="shared" si="0"/>
        <v>18</v>
      </c>
      <c r="G30" s="25">
        <v>20.2</v>
      </c>
      <c r="H30" s="25">
        <v>20</v>
      </c>
    </row>
    <row r="31" spans="1:8" ht="15.6" x14ac:dyDescent="0.3">
      <c r="A31" s="27">
        <f>Podaci!H9</f>
        <v>20.5</v>
      </c>
      <c r="B31" s="87">
        <f t="shared" si="0"/>
        <v>21</v>
      </c>
      <c r="G31" s="25">
        <v>20.2</v>
      </c>
      <c r="H31" s="25">
        <v>20</v>
      </c>
    </row>
    <row r="32" spans="1:8" ht="15.6" x14ac:dyDescent="0.3">
      <c r="A32" s="27">
        <f>Podaci!H10</f>
        <v>20.8</v>
      </c>
      <c r="B32" s="87">
        <f t="shared" si="0"/>
        <v>21</v>
      </c>
      <c r="G32" s="25">
        <v>20.3</v>
      </c>
      <c r="H32" s="25">
        <v>20</v>
      </c>
    </row>
    <row r="33" spans="1:8" ht="15.6" x14ac:dyDescent="0.3">
      <c r="A33" s="27">
        <f>Podaci!H11</f>
        <v>26.8</v>
      </c>
      <c r="B33" s="87">
        <f t="shared" si="0"/>
        <v>27</v>
      </c>
      <c r="G33" s="25">
        <v>20.399999999999999</v>
      </c>
      <c r="H33" s="25">
        <v>20</v>
      </c>
    </row>
    <row r="34" spans="1:8" ht="15.6" x14ac:dyDescent="0.3">
      <c r="A34" s="27">
        <f>Podaci!H12</f>
        <v>22.1</v>
      </c>
      <c r="B34" s="87">
        <f t="shared" si="0"/>
        <v>22</v>
      </c>
      <c r="G34" s="25">
        <v>20.5</v>
      </c>
      <c r="H34" s="25">
        <v>21</v>
      </c>
    </row>
    <row r="35" spans="1:8" ht="15.6" x14ac:dyDescent="0.3">
      <c r="A35" s="27">
        <f>Podaci!H13</f>
        <v>20.8</v>
      </c>
      <c r="B35" s="87">
        <f t="shared" si="0"/>
        <v>21</v>
      </c>
      <c r="G35" s="25">
        <v>20.7</v>
      </c>
      <c r="H35" s="25">
        <v>21</v>
      </c>
    </row>
    <row r="36" spans="1:8" ht="15.6" x14ac:dyDescent="0.3">
      <c r="A36" s="27">
        <f>Podaci!H14</f>
        <v>21.1</v>
      </c>
      <c r="B36" s="87">
        <f t="shared" si="0"/>
        <v>21</v>
      </c>
      <c r="G36" s="25">
        <v>20.8</v>
      </c>
      <c r="H36" s="25">
        <v>21</v>
      </c>
    </row>
    <row r="37" spans="1:8" ht="15.6" x14ac:dyDescent="0.3">
      <c r="A37" s="27">
        <f>Podaci!H15</f>
        <v>21.8</v>
      </c>
      <c r="B37" s="87">
        <f t="shared" si="0"/>
        <v>22</v>
      </c>
      <c r="G37" s="25">
        <v>20.8</v>
      </c>
      <c r="H37" s="25">
        <v>21</v>
      </c>
    </row>
    <row r="38" spans="1:8" ht="15.6" x14ac:dyDescent="0.3">
      <c r="A38" s="27">
        <f>Podaci!I4</f>
        <v>20.3</v>
      </c>
      <c r="B38" s="87">
        <f t="shared" si="0"/>
        <v>20</v>
      </c>
      <c r="G38" s="25">
        <v>21.1</v>
      </c>
      <c r="H38" s="25">
        <v>21</v>
      </c>
    </row>
    <row r="39" spans="1:8" ht="15.6" x14ac:dyDescent="0.3">
      <c r="A39" s="27">
        <f>Podaci!I5</f>
        <v>11.7</v>
      </c>
      <c r="B39" s="87">
        <f t="shared" si="0"/>
        <v>12</v>
      </c>
      <c r="G39" s="25">
        <v>21.1</v>
      </c>
      <c r="H39" s="25">
        <v>21</v>
      </c>
    </row>
    <row r="40" spans="1:8" ht="15.6" x14ac:dyDescent="0.3">
      <c r="A40" s="27">
        <f>Podaci!I6</f>
        <v>20.2</v>
      </c>
      <c r="B40" s="87">
        <f t="shared" si="0"/>
        <v>20</v>
      </c>
      <c r="G40" s="25">
        <v>21.6</v>
      </c>
      <c r="H40" s="25">
        <v>22</v>
      </c>
    </row>
    <row r="41" spans="1:8" ht="15.6" x14ac:dyDescent="0.3">
      <c r="A41" s="27">
        <f>Podaci!I7</f>
        <v>22</v>
      </c>
      <c r="B41" s="87">
        <f t="shared" si="0"/>
        <v>22</v>
      </c>
      <c r="G41" s="25">
        <v>21.7</v>
      </c>
      <c r="H41" s="25">
        <v>22</v>
      </c>
    </row>
    <row r="42" spans="1:8" ht="15.6" x14ac:dyDescent="0.3">
      <c r="A42" s="27">
        <f>Podaci!I8</f>
        <v>18.3</v>
      </c>
      <c r="B42" s="87">
        <f t="shared" si="0"/>
        <v>18</v>
      </c>
      <c r="G42" s="25">
        <v>21.8</v>
      </c>
      <c r="H42" s="25">
        <v>22</v>
      </c>
    </row>
    <row r="43" spans="1:8" ht="15.6" x14ac:dyDescent="0.3">
      <c r="A43" s="27">
        <f>Podaci!I9</f>
        <v>21.1</v>
      </c>
      <c r="B43" s="87">
        <f t="shared" si="0"/>
        <v>21</v>
      </c>
      <c r="G43" s="25">
        <v>21.9</v>
      </c>
      <c r="H43" s="25">
        <v>22</v>
      </c>
    </row>
    <row r="44" spans="1:8" ht="15.6" x14ac:dyDescent="0.3">
      <c r="A44" s="27">
        <f>Podaci!I10</f>
        <v>20.2</v>
      </c>
      <c r="B44" s="87">
        <f t="shared" si="0"/>
        <v>20</v>
      </c>
      <c r="G44" s="25">
        <v>22</v>
      </c>
      <c r="H44" s="25">
        <v>22</v>
      </c>
    </row>
    <row r="45" spans="1:8" ht="15.6" x14ac:dyDescent="0.3">
      <c r="A45" s="27">
        <f>Podaci!I11</f>
        <v>26.7</v>
      </c>
      <c r="B45" s="87">
        <f t="shared" si="0"/>
        <v>27</v>
      </c>
      <c r="G45" s="25">
        <v>22.1</v>
      </c>
      <c r="H45" s="25">
        <v>22</v>
      </c>
    </row>
    <row r="46" spans="1:8" ht="15.6" x14ac:dyDescent="0.3">
      <c r="A46" s="27">
        <f>Podaci!I12</f>
        <v>20.399999999999999</v>
      </c>
      <c r="B46" s="87">
        <f t="shared" si="0"/>
        <v>20</v>
      </c>
      <c r="G46" s="25">
        <v>22.8</v>
      </c>
      <c r="H46" s="25">
        <v>23</v>
      </c>
    </row>
    <row r="47" spans="1:8" ht="15.6" x14ac:dyDescent="0.3">
      <c r="A47" s="27">
        <f>Podaci!I13</f>
        <v>21.6</v>
      </c>
      <c r="B47" s="87">
        <f t="shared" si="0"/>
        <v>22</v>
      </c>
      <c r="G47" s="25">
        <v>22.9</v>
      </c>
      <c r="H47" s="25">
        <v>23</v>
      </c>
    </row>
    <row r="48" spans="1:8" ht="15.6" x14ac:dyDescent="0.3">
      <c r="A48" s="27">
        <f>Podaci!I14</f>
        <v>20.7</v>
      </c>
      <c r="B48" s="87">
        <f t="shared" si="0"/>
        <v>21</v>
      </c>
      <c r="G48" s="25">
        <v>26.7</v>
      </c>
      <c r="H48" s="25">
        <v>27</v>
      </c>
    </row>
    <row r="49" spans="1:8" ht="15.6" x14ac:dyDescent="0.3">
      <c r="A49" s="27">
        <f>Podaci!I15</f>
        <v>21.7</v>
      </c>
      <c r="B49" s="87">
        <f t="shared" si="0"/>
        <v>22</v>
      </c>
      <c r="G49" s="25">
        <v>26.8</v>
      </c>
      <c r="H49" s="25">
        <v>27</v>
      </c>
    </row>
    <row r="51" spans="1:8" x14ac:dyDescent="0.3">
      <c r="A51" s="33" t="s">
        <v>45</v>
      </c>
    </row>
    <row r="52" spans="1:8" s="17" customFormat="1" x14ac:dyDescent="0.3">
      <c r="A52" s="22" t="s">
        <v>51</v>
      </c>
    </row>
    <row r="53" spans="1:8" s="17" customFormat="1" x14ac:dyDescent="0.3">
      <c r="A53" s="22" t="s">
        <v>105</v>
      </c>
    </row>
    <row r="55" spans="1:8" s="17" customFormat="1" x14ac:dyDescent="0.3">
      <c r="A55" s="108" t="s">
        <v>36</v>
      </c>
      <c r="B55" s="108"/>
      <c r="E55"/>
    </row>
    <row r="56" spans="1:8" s="17" customFormat="1" x14ac:dyDescent="0.3">
      <c r="A56" s="6" t="s">
        <v>39</v>
      </c>
      <c r="B56" s="28">
        <f>MIN(B14:B49)</f>
        <v>9</v>
      </c>
      <c r="F56" s="29"/>
    </row>
    <row r="57" spans="1:8" x14ac:dyDescent="0.3">
      <c r="A57" s="6" t="s">
        <v>40</v>
      </c>
      <c r="B57" s="28">
        <f>MAX(B14:B49)</f>
        <v>27</v>
      </c>
    </row>
    <row r="58" spans="1:8" s="17" customFormat="1" x14ac:dyDescent="0.3"/>
    <row r="60" spans="1:8" x14ac:dyDescent="0.3">
      <c r="A60" s="22" t="s">
        <v>106</v>
      </c>
    </row>
    <row r="61" spans="1:8" x14ac:dyDescent="0.3">
      <c r="A61" s="22" t="s">
        <v>49</v>
      </c>
    </row>
    <row r="62" spans="1:8" x14ac:dyDescent="0.3">
      <c r="A62" s="13" t="s">
        <v>43</v>
      </c>
    </row>
    <row r="63" spans="1:8" x14ac:dyDescent="0.3">
      <c r="A63" s="32" t="s">
        <v>107</v>
      </c>
    </row>
    <row r="64" spans="1:8" x14ac:dyDescent="0.3">
      <c r="A64" s="32" t="s">
        <v>108</v>
      </c>
    </row>
    <row r="65" spans="1:3" s="69" customFormat="1" x14ac:dyDescent="0.3">
      <c r="A65" s="32" t="s">
        <v>110</v>
      </c>
    </row>
    <row r="66" spans="1:3" x14ac:dyDescent="0.3">
      <c r="A66" s="32" t="s">
        <v>109</v>
      </c>
    </row>
    <row r="67" spans="1:3" s="69" customFormat="1" x14ac:dyDescent="0.3">
      <c r="A67" s="32"/>
    </row>
    <row r="68" spans="1:3" x14ac:dyDescent="0.3">
      <c r="A68" t="s">
        <v>111</v>
      </c>
    </row>
    <row r="70" spans="1:3" x14ac:dyDescent="0.3">
      <c r="A70" s="6" t="s">
        <v>37</v>
      </c>
      <c r="B70" s="6" t="s">
        <v>38</v>
      </c>
      <c r="C70" s="6" t="s">
        <v>44</v>
      </c>
    </row>
    <row r="71" spans="1:3" ht="15.6" x14ac:dyDescent="0.3">
      <c r="A71" s="30">
        <f>B56</f>
        <v>9</v>
      </c>
      <c r="B71" s="87">
        <f t="array" ref="B71:B89">FREQUENCY(Podaci!G4:I15,A71:A89)</f>
        <v>1</v>
      </c>
      <c r="C71" s="87">
        <f>B71</f>
        <v>1</v>
      </c>
    </row>
    <row r="72" spans="1:3" ht="15.6" x14ac:dyDescent="0.3">
      <c r="A72" s="30">
        <f>A71+1</f>
        <v>10</v>
      </c>
      <c r="B72" s="87">
        <v>0</v>
      </c>
      <c r="C72" s="87">
        <f>B72+C71</f>
        <v>1</v>
      </c>
    </row>
    <row r="73" spans="1:3" ht="15.6" x14ac:dyDescent="0.3">
      <c r="A73" s="30">
        <f t="shared" ref="A73:A89" si="1">A72+1</f>
        <v>11</v>
      </c>
      <c r="B73" s="87">
        <v>1</v>
      </c>
      <c r="C73" s="87">
        <f t="shared" ref="C73:C89" si="2">B73+C72</f>
        <v>2</v>
      </c>
    </row>
    <row r="74" spans="1:3" ht="15.6" x14ac:dyDescent="0.3">
      <c r="A74" s="30">
        <f t="shared" si="1"/>
        <v>12</v>
      </c>
      <c r="B74" s="87">
        <v>1</v>
      </c>
      <c r="C74" s="87">
        <f t="shared" si="2"/>
        <v>3</v>
      </c>
    </row>
    <row r="75" spans="1:3" ht="15.6" x14ac:dyDescent="0.3">
      <c r="A75" s="30">
        <f t="shared" si="1"/>
        <v>13</v>
      </c>
      <c r="B75" s="87">
        <v>0</v>
      </c>
      <c r="C75" s="87">
        <f t="shared" si="2"/>
        <v>3</v>
      </c>
    </row>
    <row r="76" spans="1:3" ht="15.6" x14ac:dyDescent="0.3">
      <c r="A76" s="30">
        <f t="shared" si="1"/>
        <v>14</v>
      </c>
      <c r="B76" s="87">
        <v>0</v>
      </c>
      <c r="C76" s="87">
        <f t="shared" si="2"/>
        <v>3</v>
      </c>
    </row>
    <row r="77" spans="1:3" ht="15.6" x14ac:dyDescent="0.3">
      <c r="A77" s="30">
        <f t="shared" si="1"/>
        <v>15</v>
      </c>
      <c r="B77" s="87">
        <v>0</v>
      </c>
      <c r="C77" s="87">
        <f t="shared" si="2"/>
        <v>3</v>
      </c>
    </row>
    <row r="78" spans="1:3" ht="15.6" x14ac:dyDescent="0.3">
      <c r="A78" s="30">
        <f t="shared" si="1"/>
        <v>16</v>
      </c>
      <c r="B78" s="87">
        <v>1</v>
      </c>
      <c r="C78" s="87">
        <f t="shared" si="2"/>
        <v>4</v>
      </c>
    </row>
    <row r="79" spans="1:3" ht="15.6" x14ac:dyDescent="0.3">
      <c r="A79" s="30">
        <f t="shared" si="1"/>
        <v>17</v>
      </c>
      <c r="B79" s="87">
        <v>0</v>
      </c>
      <c r="C79" s="87">
        <f t="shared" si="2"/>
        <v>4</v>
      </c>
    </row>
    <row r="80" spans="1:3" ht="15.6" x14ac:dyDescent="0.3">
      <c r="A80" s="30">
        <f t="shared" si="1"/>
        <v>18</v>
      </c>
      <c r="B80" s="87">
        <v>3</v>
      </c>
      <c r="C80" s="87">
        <f t="shared" si="2"/>
        <v>7</v>
      </c>
    </row>
    <row r="81" spans="1:3" ht="15.6" x14ac:dyDescent="0.3">
      <c r="A81" s="30">
        <f t="shared" si="1"/>
        <v>19</v>
      </c>
      <c r="B81" s="87">
        <v>4</v>
      </c>
      <c r="C81" s="87">
        <f t="shared" si="2"/>
        <v>11</v>
      </c>
    </row>
    <row r="82" spans="1:3" ht="15.6" x14ac:dyDescent="0.3">
      <c r="A82" s="30">
        <f t="shared" si="1"/>
        <v>20</v>
      </c>
      <c r="B82" s="87">
        <v>3</v>
      </c>
      <c r="C82" s="87">
        <f t="shared" si="2"/>
        <v>14</v>
      </c>
    </row>
    <row r="83" spans="1:3" ht="15.6" x14ac:dyDescent="0.3">
      <c r="A83" s="30">
        <f t="shared" si="1"/>
        <v>21</v>
      </c>
      <c r="B83" s="87">
        <v>10</v>
      </c>
      <c r="C83" s="87">
        <f t="shared" si="2"/>
        <v>24</v>
      </c>
    </row>
    <row r="84" spans="1:3" ht="15.6" x14ac:dyDescent="0.3">
      <c r="A84" s="30">
        <f t="shared" si="1"/>
        <v>22</v>
      </c>
      <c r="B84" s="87">
        <v>7</v>
      </c>
      <c r="C84" s="87">
        <f t="shared" si="2"/>
        <v>31</v>
      </c>
    </row>
    <row r="85" spans="1:3" ht="15.6" x14ac:dyDescent="0.3">
      <c r="A85" s="30">
        <f t="shared" si="1"/>
        <v>23</v>
      </c>
      <c r="B85" s="87">
        <v>3</v>
      </c>
      <c r="C85" s="87">
        <f t="shared" si="2"/>
        <v>34</v>
      </c>
    </row>
    <row r="86" spans="1:3" ht="15.6" x14ac:dyDescent="0.3">
      <c r="A86" s="30">
        <f t="shared" si="1"/>
        <v>24</v>
      </c>
      <c r="B86" s="87">
        <v>0</v>
      </c>
      <c r="C86" s="87">
        <f t="shared" si="2"/>
        <v>34</v>
      </c>
    </row>
    <row r="87" spans="1:3" ht="15.6" x14ac:dyDescent="0.3">
      <c r="A87" s="30">
        <f t="shared" si="1"/>
        <v>25</v>
      </c>
      <c r="B87" s="87">
        <v>0</v>
      </c>
      <c r="C87" s="87">
        <f t="shared" si="2"/>
        <v>34</v>
      </c>
    </row>
    <row r="88" spans="1:3" ht="15.6" x14ac:dyDescent="0.3">
      <c r="A88" s="30">
        <f t="shared" si="1"/>
        <v>26</v>
      </c>
      <c r="B88" s="87">
        <v>0</v>
      </c>
      <c r="C88" s="87">
        <f t="shared" si="2"/>
        <v>34</v>
      </c>
    </row>
    <row r="89" spans="1:3" ht="15.6" x14ac:dyDescent="0.3">
      <c r="A89" s="30">
        <f t="shared" si="1"/>
        <v>27</v>
      </c>
      <c r="B89" s="87">
        <v>2</v>
      </c>
      <c r="C89" s="87">
        <f t="shared" si="2"/>
        <v>36</v>
      </c>
    </row>
    <row r="90" spans="1:3" x14ac:dyDescent="0.3">
      <c r="A90" s="31" t="s">
        <v>41</v>
      </c>
      <c r="B90" s="92">
        <f>SUM(B71:B89)</f>
        <v>36</v>
      </c>
    </row>
    <row r="92" spans="1:3" x14ac:dyDescent="0.3">
      <c r="A92" s="22" t="s">
        <v>53</v>
      </c>
    </row>
    <row r="93" spans="1:3" x14ac:dyDescent="0.3">
      <c r="A93" s="22" t="s">
        <v>54</v>
      </c>
    </row>
    <row r="94" spans="1:3" x14ac:dyDescent="0.3">
      <c r="A94" s="24" t="s">
        <v>55</v>
      </c>
    </row>
    <row r="95" spans="1:3" x14ac:dyDescent="0.3">
      <c r="A95" s="24" t="s">
        <v>56</v>
      </c>
    </row>
  </sheetData>
  <sortState xmlns:xlrd2="http://schemas.microsoft.com/office/spreadsheetml/2017/richdata2" ref="G14:H49">
    <sortCondition ref="G14:G49"/>
  </sortState>
  <mergeCells count="2">
    <mergeCell ref="A12:B12"/>
    <mergeCell ref="A55:B5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9"/>
  <sheetViews>
    <sheetView topLeftCell="A58" zoomScaleNormal="100" workbookViewId="0">
      <selection activeCell="K68" sqref="K68"/>
    </sheetView>
  </sheetViews>
  <sheetFormatPr defaultColWidth="9.21875" defaultRowHeight="14.4" x14ac:dyDescent="0.3"/>
  <cols>
    <col min="1" max="1" width="18" style="22" customWidth="1"/>
    <col min="2" max="5" width="9.21875" style="22"/>
    <col min="6" max="6" width="9.5546875" style="22" bestFit="1" customWidth="1"/>
    <col min="7" max="7" width="15.44140625" style="22" bestFit="1" customWidth="1"/>
    <col min="8" max="8" width="12.77734375" style="22" bestFit="1" customWidth="1"/>
    <col min="9" max="9" width="13.77734375" style="22" bestFit="1" customWidth="1"/>
    <col min="10" max="10" width="6.21875" style="22" bestFit="1" customWidth="1"/>
    <col min="11" max="11" width="13.44140625" style="22" customWidth="1"/>
    <col min="12" max="12" width="12" style="22" customWidth="1"/>
    <col min="13" max="13" width="15.21875" style="22" customWidth="1"/>
    <col min="14" max="16384" width="9.21875" style="22"/>
  </cols>
  <sheetData>
    <row r="1" spans="1:12" ht="18" x14ac:dyDescent="0.35">
      <c r="A1" s="53" t="s">
        <v>115</v>
      </c>
    </row>
    <row r="2" spans="1:12" ht="15.6" x14ac:dyDescent="0.3">
      <c r="A2" s="22" t="s">
        <v>89</v>
      </c>
      <c r="D2" s="8"/>
      <c r="E2" s="9"/>
      <c r="F2" s="9"/>
      <c r="G2" s="9"/>
      <c r="H2" s="9"/>
      <c r="I2" s="9"/>
      <c r="J2" s="9"/>
      <c r="K2" s="9"/>
      <c r="L2" s="9"/>
    </row>
    <row r="3" spans="1:12" x14ac:dyDescent="0.3">
      <c r="A3" s="22" t="s">
        <v>90</v>
      </c>
      <c r="C3" s="14"/>
    </row>
    <row r="4" spans="1:12" x14ac:dyDescent="0.3">
      <c r="C4" s="14"/>
    </row>
    <row r="5" spans="1:12" ht="18" x14ac:dyDescent="0.35">
      <c r="A5" s="53" t="s">
        <v>31</v>
      </c>
      <c r="C5" s="14"/>
    </row>
    <row r="6" spans="1:12" x14ac:dyDescent="0.3">
      <c r="A6" s="34" t="s">
        <v>149</v>
      </c>
      <c r="B6" s="5"/>
    </row>
    <row r="7" spans="1:12" x14ac:dyDescent="0.3">
      <c r="A7" s="22" t="s">
        <v>155</v>
      </c>
      <c r="B7" s="5"/>
    </row>
    <row r="9" spans="1:12" x14ac:dyDescent="0.3">
      <c r="A9" s="22" t="s">
        <v>92</v>
      </c>
    </row>
    <row r="10" spans="1:12" x14ac:dyDescent="0.3">
      <c r="A10" s="22" t="s">
        <v>91</v>
      </c>
    </row>
    <row r="11" spans="1:12" ht="15.6" x14ac:dyDescent="0.35">
      <c r="A11" s="22" t="s">
        <v>72</v>
      </c>
    </row>
    <row r="12" spans="1:12" ht="15.6" x14ac:dyDescent="0.3">
      <c r="A12" s="22" t="s">
        <v>93</v>
      </c>
      <c r="C12" s="35"/>
      <c r="D12" s="35"/>
      <c r="E12" s="35"/>
      <c r="F12" s="35"/>
      <c r="G12" s="35"/>
      <c r="H12" s="35"/>
    </row>
    <row r="13" spans="1:12" ht="15.6" x14ac:dyDescent="0.3">
      <c r="A13" s="22" t="s">
        <v>87</v>
      </c>
      <c r="C13" s="35"/>
      <c r="D13" s="35"/>
      <c r="E13" s="35"/>
      <c r="F13" s="35"/>
      <c r="G13" s="35"/>
      <c r="H13" s="35"/>
    </row>
    <row r="14" spans="1:12" ht="15.6" x14ac:dyDescent="0.3">
      <c r="C14" s="35"/>
      <c r="D14" s="35"/>
      <c r="E14" s="35"/>
      <c r="F14" s="35"/>
      <c r="G14" s="35"/>
      <c r="H14" s="35"/>
    </row>
    <row r="15" spans="1:12" ht="15.6" x14ac:dyDescent="0.3">
      <c r="A15" s="13" t="s">
        <v>85</v>
      </c>
      <c r="C15" s="22" t="s">
        <v>112</v>
      </c>
      <c r="D15" s="35"/>
      <c r="E15" s="35"/>
      <c r="F15" s="35"/>
      <c r="G15" s="35"/>
      <c r="H15" s="35"/>
    </row>
    <row r="16" spans="1:12" ht="15.6" x14ac:dyDescent="0.3">
      <c r="B16" s="35"/>
      <c r="C16" s="35"/>
      <c r="D16" s="35"/>
      <c r="E16" s="35"/>
      <c r="F16" s="35"/>
    </row>
    <row r="17" spans="1:10" x14ac:dyDescent="0.3">
      <c r="A17" s="115" t="s">
        <v>83</v>
      </c>
      <c r="B17" s="116"/>
      <c r="C17" s="116"/>
      <c r="D17" s="117"/>
      <c r="F17" s="112" t="s">
        <v>82</v>
      </c>
      <c r="G17" s="113"/>
      <c r="H17" s="113"/>
      <c r="I17" s="113"/>
      <c r="J17" s="114"/>
    </row>
    <row r="18" spans="1:10" ht="15" customHeight="1" x14ac:dyDescent="0.3">
      <c r="A18" s="109" t="s">
        <v>66</v>
      </c>
      <c r="B18" s="110"/>
      <c r="C18" s="111"/>
      <c r="D18" s="45">
        <f>MIN(Podaci!M4:M15,Podaci!B4:C15)</f>
        <v>-7.9</v>
      </c>
      <c r="F18" s="36" t="s">
        <v>64</v>
      </c>
      <c r="G18" s="36" t="s">
        <v>29</v>
      </c>
      <c r="H18" s="36" t="s">
        <v>25</v>
      </c>
      <c r="I18" s="36" t="s">
        <v>26</v>
      </c>
      <c r="J18" s="7" t="s">
        <v>57</v>
      </c>
    </row>
    <row r="19" spans="1:10" ht="15.6" x14ac:dyDescent="0.3">
      <c r="A19" s="49" t="s">
        <v>67</v>
      </c>
      <c r="B19" s="50"/>
      <c r="C19" s="51"/>
      <c r="D19" s="45">
        <f>MAX(Podaci!M4:M15,Podaci!B4:C15)</f>
        <v>6.3</v>
      </c>
      <c r="F19" s="37" t="s">
        <v>58</v>
      </c>
      <c r="G19" s="40" t="s">
        <v>81</v>
      </c>
      <c r="H19" s="43">
        <f>D18</f>
        <v>-7.9</v>
      </c>
      <c r="I19" s="44">
        <f t="shared" ref="I19:I24" si="0">H19+D$24</f>
        <v>-5.53</v>
      </c>
      <c r="J19" s="90">
        <f t="array" ref="J19:J24">FREQUENCY(Podaci!M4:O15,I19:I24)</f>
        <v>3</v>
      </c>
    </row>
    <row r="20" spans="1:10" ht="15.6" x14ac:dyDescent="0.3">
      <c r="A20" s="49" t="s">
        <v>68</v>
      </c>
      <c r="B20" s="50"/>
      <c r="C20" s="51"/>
      <c r="D20" s="42">
        <f>D19-D18</f>
        <v>14.2</v>
      </c>
      <c r="F20" s="38" t="s">
        <v>59</v>
      </c>
      <c r="G20" s="40" t="str">
        <f>CONCATENATE(H20," do ",I20)</f>
        <v>-5.52 do -3.15</v>
      </c>
      <c r="H20" s="43">
        <f>I19+10^(-D$23)</f>
        <v>-5.5200000000000005</v>
      </c>
      <c r="I20" s="44">
        <f t="shared" si="0"/>
        <v>-3.1500000000000004</v>
      </c>
      <c r="J20" s="90">
        <v>0</v>
      </c>
    </row>
    <row r="21" spans="1:10" ht="15.6" x14ac:dyDescent="0.3">
      <c r="A21" s="49" t="s">
        <v>28</v>
      </c>
      <c r="B21" s="50"/>
      <c r="C21" s="51"/>
      <c r="D21" s="6">
        <v>6</v>
      </c>
      <c r="F21" s="38" t="s">
        <v>60</v>
      </c>
      <c r="G21" s="40" t="str">
        <f t="shared" ref="G21:G24" si="1">CONCATENATE(H21," do ",I21)</f>
        <v>-3.14 do -0.77</v>
      </c>
      <c r="H21" s="43">
        <f>I20+10^(-D$23)</f>
        <v>-3.1400000000000006</v>
      </c>
      <c r="I21" s="44">
        <f t="shared" si="0"/>
        <v>-0.77000000000000046</v>
      </c>
      <c r="J21" s="90">
        <v>3</v>
      </c>
    </row>
    <row r="22" spans="1:10" ht="15.6" x14ac:dyDescent="0.3">
      <c r="A22" s="49" t="s">
        <v>71</v>
      </c>
      <c r="B22" s="50"/>
      <c r="C22" s="51"/>
      <c r="D22" s="52">
        <f>D20/D21</f>
        <v>2.3666666666666667</v>
      </c>
      <c r="F22" s="38" t="s">
        <v>61</v>
      </c>
      <c r="G22" s="40" t="str">
        <f t="shared" si="1"/>
        <v>-0.76 do 1.61</v>
      </c>
      <c r="H22" s="43">
        <f>I21+10^(-D$23)</f>
        <v>-0.76000000000000045</v>
      </c>
      <c r="I22" s="44">
        <f t="shared" si="0"/>
        <v>1.6099999999999997</v>
      </c>
      <c r="J22" s="90">
        <v>19</v>
      </c>
    </row>
    <row r="23" spans="1:10" ht="15.6" x14ac:dyDescent="0.3">
      <c r="A23" s="49" t="s">
        <v>70</v>
      </c>
      <c r="B23" s="50"/>
      <c r="C23" s="51"/>
      <c r="D23" s="6">
        <v>2</v>
      </c>
      <c r="F23" s="38" t="s">
        <v>62</v>
      </c>
      <c r="G23" s="40" t="str">
        <f t="shared" si="1"/>
        <v>1.62 do 3.99</v>
      </c>
      <c r="H23" s="43">
        <f>I22+10^(-D$23)</f>
        <v>1.6199999999999997</v>
      </c>
      <c r="I23" s="44">
        <f t="shared" si="0"/>
        <v>3.9899999999999998</v>
      </c>
      <c r="J23" s="90">
        <v>8</v>
      </c>
    </row>
    <row r="24" spans="1:10" ht="15.6" x14ac:dyDescent="0.3">
      <c r="A24" s="49" t="s">
        <v>69</v>
      </c>
      <c r="B24" s="50"/>
      <c r="C24" s="51"/>
      <c r="D24" s="6">
        <f>ROUND(D22,D23)</f>
        <v>2.37</v>
      </c>
      <c r="F24" s="39" t="s">
        <v>63</v>
      </c>
      <c r="G24" s="40" t="str">
        <f t="shared" si="1"/>
        <v>4 do 6.37</v>
      </c>
      <c r="H24" s="43">
        <f>I23+10^(-D$23)</f>
        <v>3.9999999999999996</v>
      </c>
      <c r="I24" s="44">
        <f t="shared" si="0"/>
        <v>6.3699999999999992</v>
      </c>
      <c r="J24" s="90">
        <v>3</v>
      </c>
    </row>
    <row r="25" spans="1:10" x14ac:dyDescent="0.3">
      <c r="F25" s="46" t="s">
        <v>80</v>
      </c>
      <c r="G25" s="47"/>
      <c r="H25" s="47"/>
      <c r="I25" s="48"/>
      <c r="J25" s="91">
        <f>SUM(J19:J24)</f>
        <v>36</v>
      </c>
    </row>
    <row r="27" spans="1:10" x14ac:dyDescent="0.3">
      <c r="A27" s="22" t="s">
        <v>73</v>
      </c>
    </row>
    <row r="28" spans="1:10" x14ac:dyDescent="0.3">
      <c r="A28" s="22" t="s">
        <v>74</v>
      </c>
    </row>
    <row r="29" spans="1:10" x14ac:dyDescent="0.3">
      <c r="A29" s="22" t="s">
        <v>75</v>
      </c>
    </row>
    <row r="30" spans="1:10" ht="15.6" x14ac:dyDescent="0.3">
      <c r="A30" s="22" t="s">
        <v>78</v>
      </c>
      <c r="D30" s="35"/>
      <c r="E30" s="35"/>
      <c r="F30" s="35"/>
    </row>
    <row r="31" spans="1:10" ht="15.6" x14ac:dyDescent="0.3">
      <c r="D31" s="35"/>
      <c r="E31" s="35"/>
      <c r="F31" s="35"/>
    </row>
    <row r="32" spans="1:10" x14ac:dyDescent="0.3">
      <c r="A32" s="22" t="s">
        <v>76</v>
      </c>
    </row>
    <row r="34" spans="1:1" x14ac:dyDescent="0.3">
      <c r="A34" s="22" t="s">
        <v>77</v>
      </c>
    </row>
    <row r="36" spans="1:1" x14ac:dyDescent="0.3">
      <c r="A36" s="22" t="s">
        <v>94</v>
      </c>
    </row>
    <row r="38" spans="1:1" x14ac:dyDescent="0.3">
      <c r="A38" s="22" t="s">
        <v>84</v>
      </c>
    </row>
    <row r="39" spans="1:1" x14ac:dyDescent="0.3">
      <c r="A39" s="22" t="s">
        <v>79</v>
      </c>
    </row>
    <row r="56" spans="1:10" ht="15.6" x14ac:dyDescent="0.3">
      <c r="A56" s="13" t="s">
        <v>86</v>
      </c>
      <c r="C56" s="35"/>
      <c r="D56" s="35"/>
      <c r="E56" s="35"/>
      <c r="F56" s="35"/>
      <c r="G56" s="35"/>
      <c r="H56" s="35"/>
    </row>
    <row r="57" spans="1:10" ht="15.6" x14ac:dyDescent="0.3">
      <c r="A57" s="35"/>
      <c r="B57" s="35"/>
      <c r="C57" s="35"/>
      <c r="D57" s="35"/>
      <c r="E57" s="35"/>
    </row>
    <row r="58" spans="1:10" x14ac:dyDescent="0.3">
      <c r="A58" s="115" t="s">
        <v>83</v>
      </c>
      <c r="B58" s="116"/>
      <c r="C58" s="116"/>
      <c r="D58" s="117"/>
      <c r="F58" s="112" t="s">
        <v>88</v>
      </c>
      <c r="G58" s="113"/>
      <c r="H58" s="113"/>
      <c r="I58" s="113"/>
      <c r="J58" s="114"/>
    </row>
    <row r="59" spans="1:10" ht="15.75" customHeight="1" x14ac:dyDescent="0.3">
      <c r="A59" s="109" t="s">
        <v>66</v>
      </c>
      <c r="B59" s="110"/>
      <c r="C59" s="111"/>
      <c r="D59" s="45">
        <f>MIN(Podaci!M4:M15,Podaci!B4:C15)</f>
        <v>-7.9</v>
      </c>
      <c r="F59" s="36" t="s">
        <v>113</v>
      </c>
      <c r="G59" s="36" t="s">
        <v>29</v>
      </c>
      <c r="H59" s="36" t="s">
        <v>25</v>
      </c>
      <c r="I59" s="36" t="s">
        <v>26</v>
      </c>
      <c r="J59" s="7" t="s">
        <v>57</v>
      </c>
    </row>
    <row r="60" spans="1:10" ht="15.6" x14ac:dyDescent="0.3">
      <c r="A60" s="49" t="s">
        <v>67</v>
      </c>
      <c r="B60" s="50"/>
      <c r="C60" s="51"/>
      <c r="D60" s="45">
        <f>MAX(Podaci!M4:M15,Podaci!B4:C15)</f>
        <v>6.3</v>
      </c>
      <c r="F60" s="37" t="s">
        <v>58</v>
      </c>
      <c r="G60" s="40" t="s">
        <v>160</v>
      </c>
      <c r="H60" s="43">
        <f>D59</f>
        <v>-7.9</v>
      </c>
      <c r="I60" s="44">
        <f>_xlfn.PERCENTILE.INC(Podaci!M4:O15,0.09)</f>
        <v>-2.0199999999999996</v>
      </c>
      <c r="J60" s="90">
        <f t="array" ref="J60:J64">FREQUENCY(Podaci!M4:O15,I60:I64)</f>
        <v>4</v>
      </c>
    </row>
    <row r="61" spans="1:10" ht="15.6" x14ac:dyDescent="0.3">
      <c r="A61" s="49" t="s">
        <v>68</v>
      </c>
      <c r="B61" s="50"/>
      <c r="C61" s="51"/>
      <c r="D61" s="42">
        <f>D60-D59</f>
        <v>14.2</v>
      </c>
      <c r="F61" s="38" t="s">
        <v>59</v>
      </c>
      <c r="G61" s="40" t="s">
        <v>156</v>
      </c>
      <c r="H61" s="43">
        <f>I60+0.01</f>
        <v>-2.0099999999999998</v>
      </c>
      <c r="I61" s="44">
        <f>_xlfn.PERCENTILE.INC(Podaci!M4:O15,0.25)</f>
        <v>-0.3</v>
      </c>
      <c r="J61" s="90">
        <v>6</v>
      </c>
    </row>
    <row r="62" spans="1:10" ht="15.6" x14ac:dyDescent="0.3">
      <c r="A62" s="49" t="s">
        <v>28</v>
      </c>
      <c r="B62" s="50"/>
      <c r="C62" s="51"/>
      <c r="D62" s="6">
        <v>5</v>
      </c>
      <c r="F62" s="38" t="s">
        <v>60</v>
      </c>
      <c r="G62" s="40" t="s">
        <v>157</v>
      </c>
      <c r="H62" s="43">
        <f t="shared" ref="H62:H64" si="2">I61+0.01</f>
        <v>-0.28999999999999998</v>
      </c>
      <c r="I62" s="44">
        <f>_xlfn.PERCENTILE.INC(Podaci!M4:O15,0.74)</f>
        <v>1.7899999999999998</v>
      </c>
      <c r="J62" s="90">
        <v>16</v>
      </c>
    </row>
    <row r="63" spans="1:10" ht="15.6" x14ac:dyDescent="0.3">
      <c r="A63" s="49" t="s">
        <v>71</v>
      </c>
      <c r="B63" s="50"/>
      <c r="C63" s="51"/>
      <c r="D63" s="52">
        <f>D61/D62</f>
        <v>2.84</v>
      </c>
      <c r="F63" s="38" t="s">
        <v>61</v>
      </c>
      <c r="G63" s="40" t="s">
        <v>158</v>
      </c>
      <c r="H63" s="43">
        <f t="shared" si="2"/>
        <v>1.7999999999999998</v>
      </c>
      <c r="I63" s="44">
        <f>_xlfn.PERCENTILE.INC(Podaci!M4:O15,0.9)</f>
        <v>3.2</v>
      </c>
      <c r="J63" s="90">
        <v>6</v>
      </c>
    </row>
    <row r="64" spans="1:10" ht="15.6" x14ac:dyDescent="0.3">
      <c r="A64" s="49" t="s">
        <v>70</v>
      </c>
      <c r="B64" s="50"/>
      <c r="C64" s="51"/>
      <c r="D64" s="6">
        <v>2</v>
      </c>
      <c r="F64" s="38" t="s">
        <v>62</v>
      </c>
      <c r="G64" s="40" t="s">
        <v>159</v>
      </c>
      <c r="H64" s="43">
        <f t="shared" si="2"/>
        <v>3.21</v>
      </c>
      <c r="I64" s="44">
        <f>_xlfn.PERCENTILE.INC(Podaci!M4:O15,1)</f>
        <v>6.3</v>
      </c>
      <c r="J64" s="90">
        <v>4</v>
      </c>
    </row>
    <row r="65" spans="1:10" ht="15.6" x14ac:dyDescent="0.3">
      <c r="A65" s="49" t="s">
        <v>69</v>
      </c>
      <c r="B65" s="50"/>
      <c r="C65" s="51"/>
      <c r="D65" s="6">
        <f>ROUND(D63,D64)</f>
        <v>2.84</v>
      </c>
      <c r="F65" s="46" t="s">
        <v>80</v>
      </c>
      <c r="G65" s="47"/>
      <c r="H65" s="47"/>
      <c r="I65" s="48"/>
      <c r="J65" s="91">
        <f>SUM(J60:J64)</f>
        <v>36</v>
      </c>
    </row>
    <row r="70" spans="1:10" ht="15.6" x14ac:dyDescent="0.3">
      <c r="F70" s="35"/>
    </row>
    <row r="71" spans="1:10" ht="15.6" x14ac:dyDescent="0.3">
      <c r="D71" s="35"/>
      <c r="E71" s="35"/>
      <c r="F71" s="35"/>
    </row>
    <row r="72" spans="1:10" ht="15.6" x14ac:dyDescent="0.3">
      <c r="D72" s="35"/>
      <c r="E72" s="35"/>
    </row>
    <row r="82" spans="1:5" x14ac:dyDescent="0.3">
      <c r="A82" s="13" t="s">
        <v>161</v>
      </c>
    </row>
    <row r="96" spans="1:5" x14ac:dyDescent="0.3">
      <c r="B96" s="24"/>
      <c r="C96" s="24"/>
      <c r="D96" s="24"/>
      <c r="E96" s="24"/>
    </row>
    <row r="120" spans="4:7" ht="15.6" x14ac:dyDescent="0.3">
      <c r="D120" s="23"/>
      <c r="E120" s="23"/>
      <c r="F120" s="23"/>
      <c r="G120" s="23"/>
    </row>
    <row r="125" spans="4:7" x14ac:dyDescent="0.3">
      <c r="D125" s="25"/>
      <c r="E125" s="25"/>
      <c r="F125" s="25"/>
      <c r="G125" s="25"/>
    </row>
    <row r="128" spans="4:7" x14ac:dyDescent="0.3">
      <c r="D128" s="10" t="e">
        <f>#REF!/6</f>
        <v>#REF!</v>
      </c>
      <c r="E128" s="25"/>
      <c r="F128" s="25"/>
      <c r="G128" s="25"/>
    </row>
    <row r="130" spans="4:7" x14ac:dyDescent="0.3">
      <c r="D130" s="25"/>
      <c r="E130" s="25"/>
      <c r="F130" s="25"/>
      <c r="G130" s="25"/>
    </row>
    <row r="131" spans="4:7" x14ac:dyDescent="0.3">
      <c r="D131" s="25"/>
      <c r="E131" s="25"/>
      <c r="F131" s="25"/>
      <c r="G131" s="25"/>
    </row>
    <row r="133" spans="4:7" x14ac:dyDescent="0.3">
      <c r="D133" s="25"/>
      <c r="E133" s="25"/>
      <c r="F133" s="25"/>
      <c r="G133" s="25"/>
    </row>
    <row r="134" spans="4:7" x14ac:dyDescent="0.3">
      <c r="D134" s="26"/>
      <c r="E134" s="26"/>
      <c r="F134" s="26"/>
      <c r="G134" s="26"/>
    </row>
    <row r="135" spans="4:7" x14ac:dyDescent="0.3">
      <c r="D135" s="25"/>
      <c r="E135" s="25"/>
      <c r="F135" s="25"/>
      <c r="G135" s="25"/>
    </row>
    <row r="139" spans="4:7" x14ac:dyDescent="0.3">
      <c r="D139" s="25"/>
      <c r="E139" s="25"/>
      <c r="F139" s="25"/>
      <c r="G139" s="25"/>
    </row>
  </sheetData>
  <mergeCells count="6">
    <mergeCell ref="A59:C59"/>
    <mergeCell ref="F17:J17"/>
    <mergeCell ref="A17:D17"/>
    <mergeCell ref="A58:D58"/>
    <mergeCell ref="F58:J58"/>
    <mergeCell ref="A18:C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01"/>
  <sheetViews>
    <sheetView topLeftCell="A30" zoomScaleNormal="100" workbookViewId="0">
      <selection activeCell="K38" sqref="K38"/>
    </sheetView>
  </sheetViews>
  <sheetFormatPr defaultColWidth="9.21875" defaultRowHeight="14.4" x14ac:dyDescent="0.3"/>
  <cols>
    <col min="1" max="1" width="7.77734375" style="56" customWidth="1"/>
    <col min="2" max="2" width="18.21875" style="55" customWidth="1"/>
    <col min="3" max="4" width="8" style="56" customWidth="1"/>
    <col min="5" max="5" width="16.77734375" style="56" customWidth="1"/>
    <col min="6" max="6" width="5.77734375" style="56" customWidth="1"/>
    <col min="7" max="7" width="16.5546875" style="56" customWidth="1"/>
    <col min="8" max="8" width="10.21875" style="56" customWidth="1"/>
    <col min="9" max="9" width="16.77734375" style="56" customWidth="1"/>
    <col min="10" max="10" width="14.5546875" style="56" customWidth="1"/>
    <col min="11" max="11" width="16.5546875" style="56" bestFit="1" customWidth="1"/>
    <col min="12" max="12" width="14.77734375" style="56" customWidth="1"/>
    <col min="13" max="14" width="12.5546875" style="56" customWidth="1"/>
    <col min="15" max="16" width="11.21875" style="56" customWidth="1"/>
    <col min="17" max="16384" width="9.21875" style="56"/>
  </cols>
  <sheetData>
    <row r="1" spans="1:14" ht="18" x14ac:dyDescent="0.3">
      <c r="A1" s="54" t="s">
        <v>114</v>
      </c>
    </row>
    <row r="2" spans="1:14" x14ac:dyDescent="0.3">
      <c r="A2" s="121" t="s">
        <v>127</v>
      </c>
      <c r="B2" s="121"/>
      <c r="C2" s="121"/>
      <c r="D2" s="121"/>
      <c r="E2" s="121"/>
      <c r="F2" s="121"/>
      <c r="G2" s="121"/>
      <c r="H2" s="121"/>
      <c r="I2" s="121"/>
      <c r="J2" s="121"/>
      <c r="K2" s="121"/>
      <c r="L2" s="121"/>
      <c r="M2" s="121"/>
      <c r="N2" s="121"/>
    </row>
    <row r="3" spans="1:14" s="70" customFormat="1" x14ac:dyDescent="0.3">
      <c r="A3" s="106" t="s">
        <v>154</v>
      </c>
    </row>
    <row r="5" spans="1:14" ht="18" x14ac:dyDescent="0.3">
      <c r="A5" s="54" t="s">
        <v>31</v>
      </c>
    </row>
    <row r="6" spans="1:14" x14ac:dyDescent="0.3">
      <c r="A6" s="56" t="s">
        <v>128</v>
      </c>
    </row>
    <row r="7" spans="1:14" s="57" customFormat="1" x14ac:dyDescent="0.3">
      <c r="A7" s="56" t="s">
        <v>117</v>
      </c>
      <c r="B7" s="55"/>
    </row>
    <row r="8" spans="1:14" s="57" customFormat="1" x14ac:dyDescent="0.3">
      <c r="A8" s="56" t="s">
        <v>98</v>
      </c>
      <c r="B8" s="55"/>
    </row>
    <row r="9" spans="1:14" x14ac:dyDescent="0.3">
      <c r="A9" s="56" t="s">
        <v>99</v>
      </c>
    </row>
    <row r="10" spans="1:14" s="57" customFormat="1" x14ac:dyDescent="0.3">
      <c r="A10" s="57" t="s">
        <v>118</v>
      </c>
      <c r="B10" s="55"/>
    </row>
    <row r="11" spans="1:14" s="57" customFormat="1" x14ac:dyDescent="0.3">
      <c r="B11" s="55"/>
    </row>
    <row r="12" spans="1:14" x14ac:dyDescent="0.3">
      <c r="A12" s="62" t="s">
        <v>119</v>
      </c>
    </row>
    <row r="13" spans="1:14" x14ac:dyDescent="0.3">
      <c r="A13" s="56" t="s">
        <v>129</v>
      </c>
    </row>
    <row r="14" spans="1:14" x14ac:dyDescent="0.3">
      <c r="A14" s="56" t="s">
        <v>120</v>
      </c>
    </row>
    <row r="15" spans="1:14" x14ac:dyDescent="0.3">
      <c r="B15" s="56"/>
    </row>
    <row r="16" spans="1:14" ht="27.75" customHeight="1" x14ac:dyDescent="0.3">
      <c r="A16" s="21" t="s">
        <v>30</v>
      </c>
      <c r="B16" s="21" t="s">
        <v>65</v>
      </c>
      <c r="C16" s="58" t="s">
        <v>96</v>
      </c>
      <c r="E16" s="59" t="s">
        <v>24</v>
      </c>
      <c r="F16" s="59">
        <f>COUNT(B17:B52)</f>
        <v>36</v>
      </c>
    </row>
    <row r="17" spans="1:17" x14ac:dyDescent="0.3">
      <c r="A17" s="41">
        <v>1</v>
      </c>
      <c r="B17" s="63">
        <v>8.6999999999999993</v>
      </c>
      <c r="C17" s="122" t="s">
        <v>130</v>
      </c>
      <c r="E17" s="93" t="s">
        <v>121</v>
      </c>
      <c r="F17" s="59">
        <v>4</v>
      </c>
    </row>
    <row r="18" spans="1:17" x14ac:dyDescent="0.3">
      <c r="A18" s="41">
        <v>2</v>
      </c>
      <c r="B18" s="63">
        <v>10.6</v>
      </c>
      <c r="C18" s="122"/>
      <c r="E18" s="93" t="s">
        <v>122</v>
      </c>
      <c r="F18" s="60">
        <f>F16/F17</f>
        <v>9</v>
      </c>
      <c r="H18" s="61"/>
    </row>
    <row r="19" spans="1:17" x14ac:dyDescent="0.3">
      <c r="A19" s="41">
        <v>3</v>
      </c>
      <c r="B19" s="63">
        <v>11.7</v>
      </c>
      <c r="C19" s="122"/>
    </row>
    <row r="20" spans="1:17" x14ac:dyDescent="0.3">
      <c r="A20" s="41">
        <v>4</v>
      </c>
      <c r="B20" s="63">
        <v>15.1</v>
      </c>
      <c r="C20" s="122"/>
      <c r="E20" s="62" t="s">
        <v>123</v>
      </c>
    </row>
    <row r="21" spans="1:17" x14ac:dyDescent="0.3">
      <c r="A21" s="41">
        <v>5</v>
      </c>
      <c r="B21" s="63">
        <v>17.600000000000001</v>
      </c>
      <c r="C21" s="122"/>
      <c r="E21" s="56" t="s">
        <v>136</v>
      </c>
    </row>
    <row r="22" spans="1:17" x14ac:dyDescent="0.3">
      <c r="A22" s="41">
        <v>6</v>
      </c>
      <c r="B22" s="63">
        <v>17.7</v>
      </c>
      <c r="C22" s="122"/>
    </row>
    <row r="23" spans="1:17" x14ac:dyDescent="0.3">
      <c r="A23" s="41">
        <v>7</v>
      </c>
      <c r="B23" s="63">
        <v>17.899999999999999</v>
      </c>
      <c r="C23" s="122"/>
      <c r="E23" s="125" t="s">
        <v>163</v>
      </c>
      <c r="F23" s="115" t="s">
        <v>25</v>
      </c>
      <c r="G23" s="117"/>
      <c r="H23" s="115" t="s">
        <v>26</v>
      </c>
      <c r="I23" s="117"/>
      <c r="J23" s="123" t="s">
        <v>124</v>
      </c>
    </row>
    <row r="24" spans="1:17" x14ac:dyDescent="0.3">
      <c r="A24" s="41">
        <v>8</v>
      </c>
      <c r="B24" s="63">
        <v>18.100000000000001</v>
      </c>
      <c r="C24" s="122"/>
      <c r="E24" s="126"/>
      <c r="F24" s="66" t="s">
        <v>95</v>
      </c>
      <c r="G24" s="66" t="s">
        <v>97</v>
      </c>
      <c r="H24" s="66" t="s">
        <v>95</v>
      </c>
      <c r="I24" s="66" t="s">
        <v>97</v>
      </c>
      <c r="J24" s="124"/>
    </row>
    <row r="25" spans="1:17" x14ac:dyDescent="0.3">
      <c r="A25" s="41">
        <v>9</v>
      </c>
      <c r="B25" s="63">
        <v>18.3</v>
      </c>
      <c r="C25" s="122"/>
      <c r="E25" s="64" t="s">
        <v>164</v>
      </c>
      <c r="F25" s="94">
        <v>1</v>
      </c>
      <c r="G25" s="64">
        <f>B17</f>
        <v>8.6999999999999993</v>
      </c>
      <c r="H25" s="94">
        <f>F18</f>
        <v>9</v>
      </c>
      <c r="I25" s="64">
        <f>B25</f>
        <v>18.3</v>
      </c>
      <c r="J25" s="94">
        <f t="array" ref="J25:J28">FREQUENCY(B17:B52,I25:I28)</f>
        <v>9</v>
      </c>
    </row>
    <row r="26" spans="1:17" ht="15" customHeight="1" x14ac:dyDescent="0.3">
      <c r="A26" s="41">
        <v>10</v>
      </c>
      <c r="B26" s="95">
        <v>18.5</v>
      </c>
      <c r="C26" s="122" t="s">
        <v>131</v>
      </c>
      <c r="E26" s="64" t="s">
        <v>165</v>
      </c>
      <c r="F26" s="94">
        <f>H25+1</f>
        <v>10</v>
      </c>
      <c r="G26" s="64">
        <f>B26</f>
        <v>18.5</v>
      </c>
      <c r="H26" s="94">
        <f>H25+F$18</f>
        <v>18</v>
      </c>
      <c r="I26" s="64">
        <f>B34</f>
        <v>20.2</v>
      </c>
      <c r="J26" s="94">
        <v>9</v>
      </c>
    </row>
    <row r="27" spans="1:17" x14ac:dyDescent="0.3">
      <c r="A27" s="41">
        <v>11</v>
      </c>
      <c r="B27" s="95">
        <v>19</v>
      </c>
      <c r="C27" s="122"/>
      <c r="E27" s="64" t="s">
        <v>166</v>
      </c>
      <c r="F27" s="94">
        <f t="shared" ref="F27:F28" si="0">H26+1</f>
        <v>19</v>
      </c>
      <c r="G27" s="64">
        <f>B35</f>
        <v>20.3</v>
      </c>
      <c r="H27" s="94">
        <f>H26+F$18</f>
        <v>27</v>
      </c>
      <c r="I27" s="64">
        <f>B43</f>
        <v>21.6</v>
      </c>
      <c r="J27" s="94">
        <v>9</v>
      </c>
    </row>
    <row r="28" spans="1:17" x14ac:dyDescent="0.3">
      <c r="A28" s="41">
        <v>12</v>
      </c>
      <c r="B28" s="95">
        <v>19.3</v>
      </c>
      <c r="C28" s="122"/>
      <c r="E28" s="64" t="s">
        <v>167</v>
      </c>
      <c r="F28" s="94">
        <f t="shared" si="0"/>
        <v>28</v>
      </c>
      <c r="G28" s="64">
        <f>B44</f>
        <v>21.7</v>
      </c>
      <c r="H28" s="94">
        <f>H27+F$18</f>
        <v>36</v>
      </c>
      <c r="I28" s="64">
        <f>B52</f>
        <v>26.8</v>
      </c>
      <c r="J28" s="94">
        <v>9</v>
      </c>
    </row>
    <row r="29" spans="1:17" x14ac:dyDescent="0.3">
      <c r="A29" s="41">
        <v>13</v>
      </c>
      <c r="B29" s="95">
        <v>19.399999999999999</v>
      </c>
      <c r="C29" s="122"/>
      <c r="E29" s="127" t="s">
        <v>80</v>
      </c>
      <c r="F29" s="128"/>
      <c r="G29" s="128"/>
      <c r="H29" s="128"/>
      <c r="I29" s="129"/>
      <c r="J29" s="94">
        <f>SUM(J25:J28)</f>
        <v>36</v>
      </c>
    </row>
    <row r="30" spans="1:17" x14ac:dyDescent="0.3">
      <c r="A30" s="41">
        <v>14</v>
      </c>
      <c r="B30" s="95">
        <v>19.600000000000001</v>
      </c>
      <c r="C30" s="122"/>
    </row>
    <row r="31" spans="1:17" x14ac:dyDescent="0.3">
      <c r="A31" s="41">
        <v>15</v>
      </c>
      <c r="B31" s="95">
        <v>20.100000000000001</v>
      </c>
      <c r="C31" s="122"/>
      <c r="E31" s="57"/>
      <c r="F31" s="57"/>
      <c r="G31" s="57"/>
      <c r="H31" s="57"/>
      <c r="I31" s="57"/>
      <c r="J31" s="57"/>
      <c r="K31" s="57"/>
    </row>
    <row r="32" spans="1:17" x14ac:dyDescent="0.3">
      <c r="A32" s="41">
        <v>16</v>
      </c>
      <c r="B32" s="95">
        <v>20.2</v>
      </c>
      <c r="C32" s="122"/>
      <c r="E32" s="62" t="s">
        <v>125</v>
      </c>
      <c r="N32" s="57"/>
      <c r="O32" s="57"/>
      <c r="P32" s="57"/>
      <c r="Q32" s="57"/>
    </row>
    <row r="33" spans="1:17" x14ac:dyDescent="0.3">
      <c r="A33" s="41">
        <v>17</v>
      </c>
      <c r="B33" s="95">
        <v>20.2</v>
      </c>
      <c r="C33" s="122"/>
      <c r="E33" s="56" t="s">
        <v>126</v>
      </c>
      <c r="N33" s="57"/>
      <c r="O33" s="57"/>
      <c r="P33" s="57"/>
      <c r="Q33" s="57"/>
    </row>
    <row r="34" spans="1:17" x14ac:dyDescent="0.3">
      <c r="A34" s="41">
        <v>18</v>
      </c>
      <c r="B34" s="95">
        <v>20.2</v>
      </c>
      <c r="C34" s="122"/>
      <c r="E34" s="56" t="s">
        <v>135</v>
      </c>
      <c r="N34" s="57"/>
      <c r="O34" s="57"/>
      <c r="P34" s="57"/>
      <c r="Q34" s="57"/>
    </row>
    <row r="35" spans="1:17" x14ac:dyDescent="0.3">
      <c r="A35" s="41">
        <v>19</v>
      </c>
      <c r="B35" s="96">
        <v>20.3</v>
      </c>
      <c r="C35" s="122" t="s">
        <v>132</v>
      </c>
      <c r="N35" s="57"/>
      <c r="O35" s="57"/>
      <c r="P35" s="57"/>
      <c r="Q35" s="57"/>
    </row>
    <row r="36" spans="1:17" x14ac:dyDescent="0.3">
      <c r="A36" s="41">
        <v>20</v>
      </c>
      <c r="B36" s="96">
        <v>20.399999999999999</v>
      </c>
      <c r="C36" s="122"/>
      <c r="N36" s="57"/>
      <c r="O36" s="57"/>
      <c r="P36" s="57"/>
      <c r="Q36" s="57"/>
    </row>
    <row r="37" spans="1:17" x14ac:dyDescent="0.3">
      <c r="A37" s="41">
        <v>21</v>
      </c>
      <c r="B37" s="96">
        <v>20.5</v>
      </c>
      <c r="C37" s="122"/>
      <c r="N37" s="57"/>
      <c r="O37" s="57"/>
      <c r="P37" s="57"/>
      <c r="Q37" s="57"/>
    </row>
    <row r="38" spans="1:17" x14ac:dyDescent="0.3">
      <c r="A38" s="41">
        <v>22</v>
      </c>
      <c r="B38" s="96">
        <v>20.7</v>
      </c>
      <c r="C38" s="122"/>
      <c r="E38"/>
      <c r="F38"/>
      <c r="G38"/>
      <c r="H38"/>
      <c r="I38"/>
      <c r="J38"/>
      <c r="K38"/>
      <c r="L38"/>
      <c r="N38" s="57"/>
      <c r="O38" s="57"/>
      <c r="P38" s="57"/>
      <c r="Q38" s="57"/>
    </row>
    <row r="39" spans="1:17" x14ac:dyDescent="0.3">
      <c r="A39" s="41">
        <v>23</v>
      </c>
      <c r="B39" s="96">
        <v>20.8</v>
      </c>
      <c r="C39" s="122"/>
      <c r="E39"/>
      <c r="F39"/>
      <c r="G39"/>
      <c r="H39"/>
      <c r="I39"/>
      <c r="J39"/>
      <c r="K39"/>
      <c r="L39"/>
      <c r="N39" s="57"/>
      <c r="O39" s="57"/>
      <c r="P39" s="57"/>
      <c r="Q39" s="57"/>
    </row>
    <row r="40" spans="1:17" x14ac:dyDescent="0.3">
      <c r="A40" s="41">
        <v>24</v>
      </c>
      <c r="B40" s="96">
        <v>20.8</v>
      </c>
      <c r="C40" s="122"/>
      <c r="E40"/>
      <c r="F40"/>
      <c r="G40"/>
      <c r="H40"/>
      <c r="I40"/>
      <c r="J40"/>
      <c r="K40"/>
      <c r="L40"/>
      <c r="O40" s="57"/>
      <c r="P40" s="57"/>
      <c r="Q40" s="57"/>
    </row>
    <row r="41" spans="1:17" x14ac:dyDescent="0.3">
      <c r="A41" s="41">
        <v>25</v>
      </c>
      <c r="B41" s="96">
        <v>21.1</v>
      </c>
      <c r="C41" s="122"/>
      <c r="E41"/>
      <c r="F41"/>
      <c r="G41"/>
      <c r="H41"/>
      <c r="I41"/>
      <c r="J41"/>
      <c r="K41"/>
      <c r="L41"/>
      <c r="O41" s="57"/>
      <c r="P41" s="57"/>
      <c r="Q41" s="57"/>
    </row>
    <row r="42" spans="1:17" x14ac:dyDescent="0.3">
      <c r="A42" s="41">
        <v>26</v>
      </c>
      <c r="B42" s="96">
        <v>21.1</v>
      </c>
      <c r="C42" s="122"/>
      <c r="E42"/>
      <c r="F42"/>
      <c r="G42"/>
      <c r="H42"/>
      <c r="I42"/>
      <c r="J42"/>
      <c r="K42"/>
      <c r="L42"/>
      <c r="O42" s="57"/>
      <c r="P42" s="57"/>
      <c r="Q42" s="57"/>
    </row>
    <row r="43" spans="1:17" ht="15" customHeight="1" x14ac:dyDescent="0.3">
      <c r="A43" s="41">
        <v>27</v>
      </c>
      <c r="B43" s="96">
        <v>21.6</v>
      </c>
      <c r="C43" s="122"/>
      <c r="E43"/>
      <c r="F43"/>
      <c r="G43"/>
      <c r="H43"/>
      <c r="I43"/>
      <c r="J43"/>
      <c r="K43"/>
      <c r="L43"/>
      <c r="M43" s="57"/>
      <c r="O43" s="57"/>
      <c r="P43" s="57"/>
      <c r="Q43" s="57"/>
    </row>
    <row r="44" spans="1:17" ht="15" customHeight="1" x14ac:dyDescent="0.3">
      <c r="A44" s="41">
        <v>28</v>
      </c>
      <c r="B44" s="100">
        <v>21.7</v>
      </c>
      <c r="C44" s="122" t="s">
        <v>133</v>
      </c>
      <c r="E44"/>
      <c r="F44"/>
      <c r="G44"/>
      <c r="H44"/>
      <c r="I44"/>
      <c r="J44"/>
      <c r="K44"/>
      <c r="L44"/>
      <c r="M44" s="57"/>
      <c r="O44" s="57"/>
      <c r="P44" s="57"/>
      <c r="Q44" s="57"/>
    </row>
    <row r="45" spans="1:17" x14ac:dyDescent="0.3">
      <c r="A45" s="41">
        <v>29</v>
      </c>
      <c r="B45" s="100">
        <v>21.8</v>
      </c>
      <c r="C45" s="122"/>
      <c r="E45"/>
      <c r="F45"/>
      <c r="G45"/>
      <c r="H45"/>
      <c r="I45"/>
      <c r="J45"/>
      <c r="K45"/>
      <c r="L45"/>
      <c r="M45" s="57"/>
      <c r="O45" s="57"/>
      <c r="P45" s="57"/>
      <c r="Q45" s="57"/>
    </row>
    <row r="46" spans="1:17" x14ac:dyDescent="0.3">
      <c r="A46" s="41">
        <v>30</v>
      </c>
      <c r="B46" s="100">
        <v>21.9</v>
      </c>
      <c r="C46" s="122"/>
      <c r="E46"/>
      <c r="F46"/>
      <c r="G46"/>
      <c r="H46"/>
      <c r="I46"/>
      <c r="J46"/>
      <c r="K46"/>
      <c r="L46"/>
      <c r="M46" s="57"/>
      <c r="N46" s="57"/>
      <c r="O46" s="57"/>
      <c r="P46" s="57"/>
    </row>
    <row r="47" spans="1:17" x14ac:dyDescent="0.3">
      <c r="A47" s="41">
        <v>31</v>
      </c>
      <c r="B47" s="100">
        <v>22</v>
      </c>
      <c r="C47" s="122"/>
      <c r="E47"/>
      <c r="F47"/>
      <c r="G47"/>
      <c r="H47"/>
      <c r="I47"/>
      <c r="J47"/>
      <c r="K47"/>
      <c r="L47"/>
      <c r="M47" s="57"/>
      <c r="N47" s="57"/>
      <c r="O47" s="57"/>
      <c r="P47" s="57"/>
    </row>
    <row r="48" spans="1:17" x14ac:dyDescent="0.3">
      <c r="A48" s="41">
        <v>32</v>
      </c>
      <c r="B48" s="100">
        <v>22.1</v>
      </c>
      <c r="C48" s="122"/>
      <c r="E48"/>
      <c r="F48"/>
      <c r="G48"/>
      <c r="H48"/>
      <c r="I48"/>
      <c r="J48"/>
      <c r="K48"/>
      <c r="L48"/>
      <c r="M48" s="57"/>
      <c r="N48" s="57"/>
      <c r="O48" s="57"/>
      <c r="P48" s="57"/>
    </row>
    <row r="49" spans="1:19" x14ac:dyDescent="0.3">
      <c r="A49" s="41">
        <v>33</v>
      </c>
      <c r="B49" s="100">
        <v>22.8</v>
      </c>
      <c r="C49" s="122"/>
      <c r="E49"/>
      <c r="F49"/>
      <c r="G49"/>
      <c r="H49"/>
      <c r="I49"/>
      <c r="J49"/>
      <c r="K49"/>
      <c r="L49"/>
      <c r="M49" s="57"/>
      <c r="N49" s="57"/>
      <c r="O49" s="57"/>
      <c r="P49" s="57"/>
    </row>
    <row r="50" spans="1:19" x14ac:dyDescent="0.3">
      <c r="A50" s="41">
        <v>34</v>
      </c>
      <c r="B50" s="100">
        <v>22.9</v>
      </c>
      <c r="C50" s="122"/>
      <c r="E50"/>
      <c r="F50"/>
      <c r="G50"/>
      <c r="H50"/>
      <c r="I50"/>
      <c r="J50"/>
      <c r="K50"/>
      <c r="L50"/>
      <c r="M50" s="57"/>
      <c r="N50" s="57"/>
      <c r="O50" s="57"/>
      <c r="P50" s="57"/>
    </row>
    <row r="51" spans="1:19" x14ac:dyDescent="0.3">
      <c r="A51" s="41">
        <v>35</v>
      </c>
      <c r="B51" s="100">
        <v>26.7</v>
      </c>
      <c r="C51" s="122"/>
      <c r="E51"/>
      <c r="F51"/>
      <c r="G51"/>
      <c r="H51"/>
      <c r="I51"/>
      <c r="J51"/>
      <c r="K51"/>
      <c r="L51"/>
      <c r="M51" s="57"/>
      <c r="N51" s="57"/>
      <c r="O51" s="57"/>
      <c r="P51" s="57"/>
      <c r="Q51" s="57"/>
      <c r="R51" s="57"/>
      <c r="S51" s="57"/>
    </row>
    <row r="52" spans="1:19" x14ac:dyDescent="0.3">
      <c r="A52" s="41">
        <v>36</v>
      </c>
      <c r="B52" s="100">
        <v>26.8</v>
      </c>
      <c r="C52" s="122"/>
      <c r="E52" s="57"/>
      <c r="F52" s="57"/>
      <c r="G52" s="57"/>
      <c r="H52" s="57"/>
      <c r="I52" s="57"/>
      <c r="J52" s="57"/>
      <c r="K52" s="57"/>
      <c r="L52" s="57"/>
      <c r="M52" s="57"/>
      <c r="N52" s="57"/>
      <c r="O52" s="57"/>
      <c r="P52" s="57"/>
      <c r="Q52" s="57"/>
      <c r="R52" s="57"/>
      <c r="S52" s="57"/>
    </row>
    <row r="53" spans="1:19" x14ac:dyDescent="0.3">
      <c r="E53" s="57"/>
      <c r="F53" s="57"/>
      <c r="G53" s="57"/>
      <c r="H53" s="57"/>
      <c r="I53" s="57"/>
      <c r="J53" s="57"/>
      <c r="K53" s="57"/>
      <c r="L53" s="57"/>
      <c r="M53" s="57"/>
      <c r="N53" s="70"/>
      <c r="O53" s="57"/>
      <c r="P53" s="57"/>
      <c r="Q53" s="57"/>
      <c r="R53" s="57"/>
      <c r="S53" s="57"/>
    </row>
    <row r="54" spans="1:19" x14ac:dyDescent="0.3">
      <c r="C54" s="57"/>
      <c r="D54" s="57"/>
      <c r="E54" s="57"/>
      <c r="F54" s="57"/>
      <c r="G54" s="57"/>
      <c r="H54" s="57"/>
      <c r="I54" s="57"/>
      <c r="J54" s="57"/>
      <c r="K54" s="57"/>
      <c r="L54" s="57"/>
      <c r="M54" s="57"/>
      <c r="N54" s="70"/>
      <c r="O54" s="57"/>
      <c r="P54" s="57"/>
      <c r="Q54" s="57"/>
      <c r="R54" s="57"/>
      <c r="S54" s="57"/>
    </row>
    <row r="55" spans="1:19" x14ac:dyDescent="0.3">
      <c r="A55" s="62" t="s">
        <v>137</v>
      </c>
      <c r="C55" s="57"/>
      <c r="D55" s="57"/>
      <c r="E55" s="57"/>
      <c r="F55" s="57"/>
      <c r="G55" s="57"/>
      <c r="H55" s="57"/>
      <c r="I55" s="57"/>
      <c r="J55" s="57"/>
      <c r="K55" s="57"/>
      <c r="L55" s="57"/>
      <c r="M55" s="57"/>
      <c r="N55" s="70"/>
      <c r="O55" s="57"/>
      <c r="P55" s="57"/>
      <c r="Q55" s="57"/>
      <c r="R55" s="57"/>
      <c r="S55" s="57"/>
    </row>
    <row r="56" spans="1:19" x14ac:dyDescent="0.3">
      <c r="A56" s="57" t="s">
        <v>138</v>
      </c>
      <c r="C56" s="57"/>
      <c r="D56" s="57"/>
      <c r="G56" s="57"/>
      <c r="H56" s="57"/>
      <c r="I56" s="57"/>
      <c r="J56" s="57"/>
      <c r="L56" s="57"/>
      <c r="M56" s="57"/>
      <c r="N56" s="57"/>
      <c r="O56" s="57"/>
      <c r="P56" s="57"/>
      <c r="Q56" s="57"/>
      <c r="R56" s="57"/>
      <c r="S56" s="57"/>
    </row>
    <row r="57" spans="1:19" x14ac:dyDescent="0.3">
      <c r="A57" s="57"/>
      <c r="C57" s="57"/>
      <c r="D57" s="57"/>
      <c r="H57" s="57"/>
      <c r="I57" s="57"/>
      <c r="J57" s="57"/>
      <c r="K57" s="57"/>
      <c r="L57" s="57"/>
      <c r="M57" s="57"/>
      <c r="N57" s="57"/>
      <c r="O57" s="57"/>
      <c r="P57" s="57"/>
      <c r="Q57" s="57"/>
      <c r="R57" s="57"/>
      <c r="S57" s="57"/>
    </row>
    <row r="58" spans="1:19" x14ac:dyDescent="0.3">
      <c r="A58" s="57"/>
      <c r="B58" s="57"/>
      <c r="C58" s="57"/>
      <c r="D58" s="57"/>
      <c r="H58" s="61"/>
      <c r="I58" s="57"/>
      <c r="J58" s="57"/>
      <c r="K58" s="57"/>
      <c r="L58" s="57"/>
      <c r="M58" s="57"/>
      <c r="N58" s="57"/>
      <c r="O58" s="57"/>
      <c r="P58" s="57"/>
      <c r="Q58" s="57"/>
      <c r="R58" s="57"/>
      <c r="S58" s="57"/>
    </row>
    <row r="59" spans="1:19" ht="28.8" x14ac:dyDescent="0.3">
      <c r="A59" s="21" t="s">
        <v>30</v>
      </c>
      <c r="B59" s="21" t="s">
        <v>65</v>
      </c>
      <c r="C59" s="58" t="s">
        <v>96</v>
      </c>
      <c r="D59" s="57"/>
      <c r="H59" s="57"/>
      <c r="I59" s="57"/>
      <c r="J59" s="57"/>
      <c r="K59" s="57"/>
      <c r="L59" s="57"/>
      <c r="M59" s="57"/>
      <c r="N59" s="57"/>
      <c r="O59" s="57"/>
      <c r="P59" s="57"/>
      <c r="Q59" s="57"/>
      <c r="R59" s="57"/>
      <c r="S59" s="57"/>
    </row>
    <row r="60" spans="1:19" ht="15" customHeight="1" x14ac:dyDescent="0.3">
      <c r="A60" s="64">
        <v>1</v>
      </c>
      <c r="B60" s="98">
        <v>8.6999999999999993</v>
      </c>
      <c r="C60" s="118" t="s">
        <v>150</v>
      </c>
      <c r="D60" s="57"/>
      <c r="E60"/>
      <c r="F60"/>
      <c r="G60"/>
      <c r="H60"/>
      <c r="I60"/>
      <c r="J60"/>
      <c r="K60"/>
      <c r="L60" s="57"/>
      <c r="M60" s="57"/>
      <c r="N60" s="57"/>
      <c r="O60" s="57"/>
      <c r="P60" s="57"/>
      <c r="Q60" s="57"/>
      <c r="R60" s="57"/>
      <c r="S60" s="57"/>
    </row>
    <row r="61" spans="1:19" x14ac:dyDescent="0.3">
      <c r="A61" s="64">
        <v>2</v>
      </c>
      <c r="B61" s="98">
        <v>10.6</v>
      </c>
      <c r="C61" s="119"/>
      <c r="D61" s="57"/>
      <c r="E61"/>
      <c r="F61"/>
      <c r="G61"/>
      <c r="H61"/>
      <c r="I61"/>
      <c r="J61"/>
      <c r="K61"/>
      <c r="L61" s="57"/>
      <c r="M61" s="57"/>
      <c r="N61" s="57"/>
      <c r="O61" s="57"/>
      <c r="P61" s="57"/>
      <c r="Q61" s="57"/>
      <c r="R61" s="57"/>
      <c r="S61" s="57"/>
    </row>
    <row r="62" spans="1:19" x14ac:dyDescent="0.3">
      <c r="A62" s="64">
        <v>3</v>
      </c>
      <c r="B62" s="98">
        <v>11.7</v>
      </c>
      <c r="C62" s="119"/>
      <c r="D62" s="57"/>
      <c r="E62"/>
      <c r="F62"/>
      <c r="G62"/>
      <c r="H62"/>
      <c r="I62"/>
      <c r="J62"/>
      <c r="K62"/>
      <c r="L62" s="65"/>
      <c r="M62" s="65"/>
      <c r="N62" s="65"/>
      <c r="O62" s="65"/>
      <c r="P62" s="65"/>
      <c r="Q62" s="65"/>
      <c r="R62" s="65"/>
      <c r="S62" s="65"/>
    </row>
    <row r="63" spans="1:19" x14ac:dyDescent="0.3">
      <c r="A63" s="64">
        <v>4</v>
      </c>
      <c r="B63" s="98">
        <v>15.1</v>
      </c>
      <c r="C63" s="119"/>
      <c r="D63" s="57"/>
      <c r="E63"/>
      <c r="F63"/>
      <c r="G63"/>
      <c r="H63"/>
      <c r="I63"/>
      <c r="J63"/>
      <c r="K63"/>
      <c r="L63" s="57"/>
      <c r="M63" s="57"/>
      <c r="N63" s="57"/>
      <c r="O63" s="57"/>
      <c r="P63" s="57"/>
      <c r="Q63" s="57"/>
      <c r="R63" s="57"/>
      <c r="S63" s="57"/>
    </row>
    <row r="64" spans="1:19" x14ac:dyDescent="0.3">
      <c r="A64" s="64">
        <v>5</v>
      </c>
      <c r="B64" s="98">
        <v>17.600000000000001</v>
      </c>
      <c r="C64" s="119"/>
      <c r="D64" s="57"/>
      <c r="E64"/>
      <c r="F64"/>
      <c r="G64"/>
      <c r="H64"/>
      <c r="I64"/>
      <c r="J64"/>
      <c r="K64"/>
      <c r="L64" s="65"/>
      <c r="M64" s="65"/>
      <c r="N64" s="65"/>
      <c r="O64" s="65"/>
      <c r="P64" s="65"/>
      <c r="Q64" s="65"/>
      <c r="R64" s="65"/>
      <c r="S64" s="57"/>
    </row>
    <row r="65" spans="1:19" x14ac:dyDescent="0.3">
      <c r="A65" s="64">
        <v>6</v>
      </c>
      <c r="B65" s="98">
        <v>17.7</v>
      </c>
      <c r="C65" s="119"/>
      <c r="D65" s="57"/>
      <c r="E65" s="59" t="s">
        <v>24</v>
      </c>
      <c r="F65" s="59">
        <f>COUNT(B60:B95)</f>
        <v>36</v>
      </c>
      <c r="G65"/>
      <c r="H65"/>
      <c r="I65"/>
      <c r="J65"/>
      <c r="K65"/>
      <c r="L65" s="65"/>
      <c r="M65" s="65"/>
      <c r="N65" s="65"/>
      <c r="O65" s="65"/>
      <c r="P65" s="65"/>
      <c r="Q65" s="65"/>
      <c r="R65" s="65"/>
      <c r="S65" s="57"/>
    </row>
    <row r="66" spans="1:19" ht="15" customHeight="1" x14ac:dyDescent="0.3">
      <c r="A66" s="64">
        <v>7</v>
      </c>
      <c r="B66" s="98">
        <v>17.899999999999999</v>
      </c>
      <c r="C66" s="119"/>
      <c r="D66" s="57"/>
      <c r="E66" s="93" t="s">
        <v>139</v>
      </c>
      <c r="F66" s="59">
        <v>5</v>
      </c>
      <c r="G66"/>
      <c r="H66"/>
      <c r="I66"/>
      <c r="J66"/>
      <c r="K66"/>
      <c r="L66" s="65"/>
      <c r="M66" s="65"/>
      <c r="N66" s="65"/>
      <c r="O66" s="65"/>
      <c r="P66" s="65"/>
      <c r="Q66" s="65"/>
      <c r="R66" s="65"/>
      <c r="S66" s="57"/>
    </row>
    <row r="67" spans="1:19" x14ac:dyDescent="0.3">
      <c r="A67" s="64">
        <v>8</v>
      </c>
      <c r="B67" s="98">
        <v>18.100000000000001</v>
      </c>
      <c r="C67" s="120"/>
      <c r="D67" s="57"/>
      <c r="E67" s="93" t="s">
        <v>140</v>
      </c>
      <c r="F67" s="60">
        <f>F65/F66</f>
        <v>7.2</v>
      </c>
      <c r="G67"/>
      <c r="H67"/>
      <c r="I67"/>
      <c r="J67"/>
      <c r="K67"/>
      <c r="L67" s="65"/>
      <c r="M67" s="65"/>
      <c r="N67" s="65"/>
      <c r="O67" s="65"/>
      <c r="P67" s="65"/>
      <c r="Q67" s="65"/>
      <c r="R67" s="65"/>
      <c r="S67" s="57"/>
    </row>
    <row r="68" spans="1:19" ht="15" customHeight="1" x14ac:dyDescent="0.3">
      <c r="A68" s="64">
        <v>9</v>
      </c>
      <c r="B68" s="97">
        <v>18.3</v>
      </c>
      <c r="C68" s="118" t="s">
        <v>151</v>
      </c>
      <c r="D68" s="57"/>
      <c r="E68"/>
      <c r="F68"/>
      <c r="G68"/>
      <c r="H68"/>
      <c r="I68"/>
      <c r="J68"/>
      <c r="K68"/>
      <c r="L68" s="65"/>
      <c r="M68" s="65"/>
      <c r="N68" s="65"/>
      <c r="O68" s="65"/>
      <c r="P68" s="65"/>
      <c r="Q68" s="65"/>
      <c r="R68" s="65"/>
      <c r="S68" s="57"/>
    </row>
    <row r="69" spans="1:19" ht="15" customHeight="1" x14ac:dyDescent="0.3">
      <c r="A69" s="64">
        <v>10</v>
      </c>
      <c r="B69" s="97">
        <v>18.5</v>
      </c>
      <c r="C69" s="119"/>
      <c r="D69" s="57"/>
      <c r="E69"/>
      <c r="F69"/>
      <c r="G69"/>
      <c r="H69"/>
      <c r="I69"/>
      <c r="J69"/>
      <c r="K69"/>
      <c r="L69" s="65"/>
      <c r="M69" s="65"/>
      <c r="N69" s="65"/>
      <c r="O69" s="65"/>
      <c r="P69" s="65"/>
      <c r="Q69" s="65"/>
      <c r="R69" s="65"/>
      <c r="S69" s="57"/>
    </row>
    <row r="70" spans="1:19" x14ac:dyDescent="0.3">
      <c r="A70" s="64">
        <v>11</v>
      </c>
      <c r="B70" s="97">
        <v>19</v>
      </c>
      <c r="C70" s="119"/>
      <c r="D70" s="57"/>
      <c r="E70"/>
      <c r="F70"/>
      <c r="G70"/>
      <c r="H70"/>
      <c r="I70"/>
      <c r="J70"/>
      <c r="K70"/>
      <c r="L70" s="65"/>
      <c r="M70" s="65"/>
      <c r="N70" s="65"/>
      <c r="O70" s="65"/>
      <c r="P70" s="65"/>
      <c r="Q70" s="65"/>
      <c r="R70" s="65"/>
      <c r="S70" s="57"/>
    </row>
    <row r="71" spans="1:19" x14ac:dyDescent="0.3">
      <c r="A71" s="64">
        <v>12</v>
      </c>
      <c r="B71" s="97">
        <v>19.3</v>
      </c>
      <c r="C71" s="119"/>
      <c r="D71" s="57"/>
      <c r="E71"/>
      <c r="F71"/>
      <c r="G71"/>
      <c r="H71"/>
      <c r="I71"/>
      <c r="J71"/>
      <c r="K71"/>
      <c r="M71" s="65"/>
      <c r="N71" s="65"/>
      <c r="O71" s="65"/>
      <c r="P71" s="65"/>
      <c r="Q71" s="65"/>
      <c r="R71" s="65"/>
      <c r="S71" s="57"/>
    </row>
    <row r="72" spans="1:19" x14ac:dyDescent="0.3">
      <c r="A72" s="64">
        <v>13</v>
      </c>
      <c r="B72" s="97">
        <v>19.399999999999999</v>
      </c>
      <c r="C72" s="119"/>
      <c r="D72" s="57"/>
      <c r="E72" s="65"/>
      <c r="F72" s="65"/>
      <c r="G72" s="65"/>
      <c r="H72" s="65"/>
      <c r="I72" s="65"/>
      <c r="J72" s="65"/>
      <c r="K72" s="65"/>
      <c r="L72" s="65"/>
      <c r="M72" s="65"/>
      <c r="N72" s="65"/>
      <c r="O72" s="65"/>
      <c r="P72" s="65"/>
      <c r="Q72" s="65"/>
      <c r="R72" s="65"/>
      <c r="S72" s="57"/>
    </row>
    <row r="73" spans="1:19" x14ac:dyDescent="0.3">
      <c r="A73" s="64">
        <v>14</v>
      </c>
      <c r="B73" s="97">
        <v>19.600000000000001</v>
      </c>
      <c r="C73" s="119"/>
      <c r="D73" s="57"/>
      <c r="E73" s="57"/>
      <c r="F73" s="57"/>
      <c r="G73" s="57"/>
      <c r="H73" s="57"/>
      <c r="I73" s="57"/>
      <c r="J73" s="57"/>
      <c r="K73" s="57"/>
      <c r="L73" s="57"/>
      <c r="M73" s="57"/>
      <c r="N73" s="57"/>
      <c r="O73" s="57"/>
      <c r="P73" s="57"/>
      <c r="Q73" s="57"/>
      <c r="R73" s="57"/>
      <c r="S73" s="57"/>
    </row>
    <row r="74" spans="1:19" x14ac:dyDescent="0.3">
      <c r="A74" s="64">
        <v>15</v>
      </c>
      <c r="B74" s="97">
        <v>20.100000000000001</v>
      </c>
      <c r="C74" s="120"/>
      <c r="D74" s="57"/>
      <c r="E74" s="62" t="s">
        <v>125</v>
      </c>
      <c r="F74" s="57"/>
      <c r="G74" s="57"/>
      <c r="H74" s="57"/>
      <c r="I74" s="57"/>
      <c r="J74" s="57"/>
      <c r="K74" s="57"/>
      <c r="L74" s="57"/>
      <c r="M74" s="57"/>
      <c r="N74" s="57"/>
      <c r="O74" s="57"/>
      <c r="P74" s="57"/>
      <c r="Q74" s="57"/>
      <c r="R74" s="57"/>
      <c r="S74" s="57"/>
    </row>
    <row r="75" spans="1:19" x14ac:dyDescent="0.3">
      <c r="A75" s="64">
        <v>16</v>
      </c>
      <c r="B75" s="99">
        <v>20.2</v>
      </c>
      <c r="C75" s="118" t="s">
        <v>152</v>
      </c>
      <c r="D75" s="57"/>
      <c r="E75" s="57" t="s">
        <v>101</v>
      </c>
      <c r="F75" s="57"/>
      <c r="G75" s="57"/>
      <c r="H75" s="57"/>
      <c r="I75" s="57"/>
      <c r="J75" s="57"/>
      <c r="K75" s="57"/>
      <c r="L75" s="57"/>
      <c r="M75" s="57"/>
      <c r="N75" s="57"/>
      <c r="O75" s="57"/>
      <c r="P75" s="57"/>
      <c r="Q75" s="57"/>
      <c r="R75" s="57"/>
      <c r="S75" s="57"/>
    </row>
    <row r="76" spans="1:19" ht="15" customHeight="1" x14ac:dyDescent="0.3">
      <c r="A76" s="64">
        <v>17</v>
      </c>
      <c r="B76" s="99">
        <v>20.2</v>
      </c>
      <c r="C76" s="119"/>
      <c r="D76" s="57"/>
      <c r="F76" s="57"/>
      <c r="G76" s="57"/>
      <c r="H76" s="57"/>
      <c r="I76" s="57"/>
      <c r="J76" s="57"/>
      <c r="K76" s="57"/>
      <c r="L76" s="57"/>
      <c r="M76" s="57"/>
      <c r="N76" s="57"/>
      <c r="O76" s="57"/>
      <c r="P76" s="57"/>
      <c r="Q76" s="57"/>
      <c r="R76" s="57"/>
      <c r="S76" s="57"/>
    </row>
    <row r="77" spans="1:19" x14ac:dyDescent="0.3">
      <c r="A77" s="64">
        <v>18</v>
      </c>
      <c r="B77" s="99">
        <v>20.2</v>
      </c>
      <c r="C77" s="119"/>
      <c r="D77" s="57"/>
      <c r="E77" s="130" t="s">
        <v>143</v>
      </c>
      <c r="F77" s="131" t="s">
        <v>142</v>
      </c>
      <c r="G77" s="131"/>
      <c r="H77" s="115" t="s">
        <v>25</v>
      </c>
      <c r="I77" s="117"/>
      <c r="J77" s="115" t="s">
        <v>26</v>
      </c>
      <c r="K77" s="117"/>
      <c r="L77" s="123" t="s">
        <v>141</v>
      </c>
      <c r="M77" s="57"/>
      <c r="N77" s="57"/>
      <c r="O77" s="57"/>
      <c r="P77" s="57"/>
      <c r="Q77" s="57"/>
      <c r="R77" s="57"/>
      <c r="S77" s="57"/>
    </row>
    <row r="78" spans="1:19" ht="15" customHeight="1" x14ac:dyDescent="0.3">
      <c r="A78" s="64">
        <v>19</v>
      </c>
      <c r="B78" s="99">
        <v>20.3</v>
      </c>
      <c r="C78" s="119"/>
      <c r="D78" s="57"/>
      <c r="E78" s="130"/>
      <c r="F78" s="67" t="s">
        <v>134</v>
      </c>
      <c r="G78" s="68" t="s">
        <v>37</v>
      </c>
      <c r="H78" s="66" t="s">
        <v>95</v>
      </c>
      <c r="I78" s="66" t="s">
        <v>97</v>
      </c>
      <c r="J78" s="66" t="s">
        <v>95</v>
      </c>
      <c r="K78" s="66" t="s">
        <v>97</v>
      </c>
      <c r="L78" s="124"/>
      <c r="M78" s="57"/>
      <c r="N78" s="57"/>
      <c r="O78" s="57"/>
      <c r="P78" s="57"/>
      <c r="Q78" s="57"/>
      <c r="R78" s="57"/>
      <c r="S78" s="57"/>
    </row>
    <row r="79" spans="1:19" x14ac:dyDescent="0.3">
      <c r="A79" s="64">
        <v>20</v>
      </c>
      <c r="B79" s="99">
        <v>20.399999999999999</v>
      </c>
      <c r="C79" s="119"/>
      <c r="D79" s="57"/>
      <c r="E79" s="64">
        <v>1</v>
      </c>
      <c r="F79" s="104">
        <f>1/F66</f>
        <v>0.2</v>
      </c>
      <c r="G79" s="101">
        <f>PERCENTILE(Podaci!G4:I15,F79)</f>
        <v>18.100000000000001</v>
      </c>
      <c r="H79" s="94">
        <f>A60</f>
        <v>1</v>
      </c>
      <c r="I79" s="64">
        <f>B60</f>
        <v>8.6999999999999993</v>
      </c>
      <c r="J79" s="94">
        <f>A67</f>
        <v>8</v>
      </c>
      <c r="K79" s="64">
        <f>B67</f>
        <v>18.100000000000001</v>
      </c>
      <c r="L79" s="94">
        <f t="array" ref="L79:L83">FREQUENCY(B60:B95,G79:G83)</f>
        <v>8</v>
      </c>
      <c r="M79" s="57"/>
      <c r="N79" s="57"/>
      <c r="O79" s="57"/>
      <c r="P79" s="57"/>
      <c r="Q79" s="57"/>
      <c r="R79" s="57"/>
      <c r="S79" s="57"/>
    </row>
    <row r="80" spans="1:19" x14ac:dyDescent="0.3">
      <c r="A80" s="64">
        <v>21</v>
      </c>
      <c r="B80" s="99">
        <v>20.5</v>
      </c>
      <c r="C80" s="119"/>
      <c r="D80" s="57"/>
      <c r="E80" s="64">
        <v>2</v>
      </c>
      <c r="F80" s="104">
        <f>F79+F$79</f>
        <v>0.4</v>
      </c>
      <c r="G80" s="101">
        <f>_xlfn.PERCENTILE.INC(B61:B96,F80)</f>
        <v>20.16</v>
      </c>
      <c r="H80" s="94">
        <f>J79+1</f>
        <v>9</v>
      </c>
      <c r="I80" s="64">
        <f>B68</f>
        <v>18.3</v>
      </c>
      <c r="J80" s="94">
        <f>A74</f>
        <v>15</v>
      </c>
      <c r="K80" s="64">
        <f>B74</f>
        <v>20.100000000000001</v>
      </c>
      <c r="L80" s="94">
        <v>7</v>
      </c>
      <c r="M80" s="57"/>
      <c r="N80" s="57"/>
      <c r="O80" s="57"/>
      <c r="P80" s="57"/>
      <c r="Q80" s="57"/>
      <c r="R80" s="57"/>
      <c r="S80" s="57"/>
    </row>
    <row r="81" spans="1:19" x14ac:dyDescent="0.3">
      <c r="A81" s="64">
        <v>22</v>
      </c>
      <c r="B81" s="99">
        <v>20.7</v>
      </c>
      <c r="C81" s="120"/>
      <c r="D81" s="57"/>
      <c r="E81" s="64">
        <v>3</v>
      </c>
      <c r="F81" s="104">
        <f t="shared" ref="F81:F83" si="1">F80+F$79</f>
        <v>0.60000000000000009</v>
      </c>
      <c r="G81" s="101">
        <f>_xlfn.PERCENTILE.INC(B62:B97,F81)</f>
        <v>20.78</v>
      </c>
      <c r="H81" s="94">
        <f>J80+1</f>
        <v>16</v>
      </c>
      <c r="I81" s="64">
        <f>B75</f>
        <v>20.2</v>
      </c>
      <c r="J81" s="94">
        <f>A81</f>
        <v>22</v>
      </c>
      <c r="K81" s="64">
        <f>B81</f>
        <v>20.7</v>
      </c>
      <c r="L81" s="94">
        <v>7</v>
      </c>
      <c r="M81" s="57"/>
      <c r="N81" s="57"/>
      <c r="O81" s="57"/>
      <c r="P81" s="57"/>
      <c r="Q81" s="57"/>
      <c r="R81" s="57"/>
      <c r="S81" s="57"/>
    </row>
    <row r="82" spans="1:19" x14ac:dyDescent="0.3">
      <c r="A82" s="64">
        <v>23</v>
      </c>
      <c r="B82" s="102">
        <v>20.8</v>
      </c>
      <c r="C82" s="118" t="s">
        <v>153</v>
      </c>
      <c r="D82" s="57"/>
      <c r="E82" s="64">
        <v>4</v>
      </c>
      <c r="F82" s="104">
        <f t="shared" si="1"/>
        <v>0.8</v>
      </c>
      <c r="G82" s="101">
        <f>_xlfn.PERCENTILE.INC(B63:B98,F82)</f>
        <v>21.86</v>
      </c>
      <c r="H82" s="94">
        <f t="shared" ref="H82:H83" si="2">J81+1</f>
        <v>23</v>
      </c>
      <c r="I82" s="64">
        <f>B82</f>
        <v>20.8</v>
      </c>
      <c r="J82" s="94">
        <f>A88</f>
        <v>29</v>
      </c>
      <c r="K82" s="64">
        <f>B88</f>
        <v>21.8</v>
      </c>
      <c r="L82" s="94">
        <v>7</v>
      </c>
      <c r="M82" s="57"/>
      <c r="N82" s="57"/>
      <c r="O82" s="57"/>
      <c r="P82" s="57"/>
      <c r="Q82" s="57"/>
      <c r="R82" s="57"/>
      <c r="S82" s="57"/>
    </row>
    <row r="83" spans="1:19" x14ac:dyDescent="0.3">
      <c r="A83" s="64">
        <v>24</v>
      </c>
      <c r="B83" s="102">
        <v>20.8</v>
      </c>
      <c r="C83" s="119"/>
      <c r="D83" s="57"/>
      <c r="E83" s="64">
        <v>5</v>
      </c>
      <c r="F83" s="104">
        <f t="shared" si="1"/>
        <v>1</v>
      </c>
      <c r="G83" s="101">
        <f>_xlfn.PERCENTILE.INC(B64:B99,F83)</f>
        <v>26.8</v>
      </c>
      <c r="H83" s="94">
        <f t="shared" si="2"/>
        <v>30</v>
      </c>
      <c r="I83" s="64">
        <f>B89</f>
        <v>21.9</v>
      </c>
      <c r="J83" s="64">
        <f>A95</f>
        <v>36</v>
      </c>
      <c r="K83" s="64">
        <f>B95</f>
        <v>26.8</v>
      </c>
      <c r="L83" s="64">
        <v>7</v>
      </c>
      <c r="M83" s="57"/>
      <c r="N83" s="57"/>
      <c r="O83" s="57"/>
      <c r="P83" s="57"/>
      <c r="Q83" s="57"/>
      <c r="R83" s="57"/>
      <c r="S83" s="57"/>
    </row>
    <row r="84" spans="1:19" ht="15" customHeight="1" x14ac:dyDescent="0.3">
      <c r="A84" s="64">
        <v>25</v>
      </c>
      <c r="B84" s="102">
        <v>21.1</v>
      </c>
      <c r="C84" s="119"/>
      <c r="D84" s="57"/>
      <c r="E84" s="127" t="s">
        <v>80</v>
      </c>
      <c r="F84" s="128"/>
      <c r="G84" s="128"/>
      <c r="H84" s="128"/>
      <c r="I84" s="128"/>
      <c r="J84" s="128"/>
      <c r="K84" s="129"/>
      <c r="L84" s="94">
        <f>SUM(L79:L83)</f>
        <v>36</v>
      </c>
      <c r="M84" s="57"/>
      <c r="N84" s="57"/>
      <c r="O84" s="57"/>
      <c r="P84" s="57"/>
      <c r="Q84" s="57"/>
      <c r="R84" s="57"/>
      <c r="S84" s="57"/>
    </row>
    <row r="85" spans="1:19" x14ac:dyDescent="0.3">
      <c r="A85" s="64">
        <v>26</v>
      </c>
      <c r="B85" s="102">
        <v>21.1</v>
      </c>
      <c r="C85" s="119"/>
      <c r="D85" s="57"/>
      <c r="F85" s="57"/>
      <c r="G85" s="57"/>
      <c r="H85" s="57"/>
      <c r="I85" s="57"/>
      <c r="J85" s="57"/>
      <c r="K85" s="57"/>
      <c r="L85" s="57"/>
      <c r="M85" s="57"/>
      <c r="N85" s="57"/>
      <c r="O85" s="57"/>
      <c r="P85" s="57"/>
      <c r="Q85" s="57"/>
      <c r="R85" s="57"/>
      <c r="S85" s="57"/>
    </row>
    <row r="86" spans="1:19" x14ac:dyDescent="0.3">
      <c r="A86" s="64">
        <v>27</v>
      </c>
      <c r="B86" s="102">
        <v>21.6</v>
      </c>
      <c r="C86" s="119"/>
      <c r="D86" s="57"/>
      <c r="F86" s="57"/>
      <c r="G86" s="57"/>
      <c r="H86" s="57"/>
      <c r="I86" s="57"/>
      <c r="J86" s="57"/>
      <c r="K86" s="57"/>
      <c r="L86" s="57"/>
      <c r="M86" s="57"/>
      <c r="N86" s="57"/>
      <c r="O86" s="57"/>
      <c r="P86" s="57"/>
      <c r="Q86" s="57"/>
      <c r="R86" s="57"/>
      <c r="S86" s="57"/>
    </row>
    <row r="87" spans="1:19" ht="15" customHeight="1" x14ac:dyDescent="0.3">
      <c r="A87" s="64">
        <v>28</v>
      </c>
      <c r="B87" s="102">
        <v>21.7</v>
      </c>
      <c r="C87" s="119"/>
      <c r="D87" s="57"/>
      <c r="L87" s="56" t="s">
        <v>144</v>
      </c>
      <c r="O87" s="57"/>
      <c r="P87" s="57"/>
      <c r="Q87" s="57"/>
      <c r="R87" s="57"/>
      <c r="S87" s="57"/>
    </row>
    <row r="88" spans="1:19" x14ac:dyDescent="0.3">
      <c r="A88" s="64">
        <v>29</v>
      </c>
      <c r="B88" s="102">
        <v>21.8</v>
      </c>
      <c r="C88" s="120"/>
      <c r="D88" s="57"/>
      <c r="E88" s="57"/>
      <c r="L88" s="70" t="s">
        <v>145</v>
      </c>
      <c r="O88" s="57"/>
      <c r="P88" s="57"/>
      <c r="Q88" s="57"/>
      <c r="R88" s="57"/>
      <c r="S88" s="57"/>
    </row>
    <row r="89" spans="1:19" x14ac:dyDescent="0.3">
      <c r="A89" s="64">
        <v>30</v>
      </c>
      <c r="B89" s="103">
        <v>21.9</v>
      </c>
      <c r="C89" s="118" t="s">
        <v>100</v>
      </c>
      <c r="D89" s="57"/>
      <c r="E89" s="57"/>
      <c r="L89" s="70" t="s">
        <v>146</v>
      </c>
      <c r="O89" s="57"/>
      <c r="P89" s="57"/>
      <c r="Q89" s="57"/>
      <c r="R89" s="57"/>
      <c r="S89" s="57"/>
    </row>
    <row r="90" spans="1:19" x14ac:dyDescent="0.3">
      <c r="A90" s="64">
        <v>31</v>
      </c>
      <c r="B90" s="103">
        <v>22</v>
      </c>
      <c r="C90" s="119"/>
      <c r="D90" s="57"/>
      <c r="L90" s="70" t="s">
        <v>147</v>
      </c>
      <c r="O90" s="57"/>
      <c r="P90" s="57"/>
      <c r="Q90" s="57"/>
      <c r="R90" s="57"/>
      <c r="S90" s="57"/>
    </row>
    <row r="91" spans="1:19" x14ac:dyDescent="0.3">
      <c r="A91" s="64">
        <v>32</v>
      </c>
      <c r="B91" s="103">
        <v>22.1</v>
      </c>
      <c r="C91" s="119"/>
      <c r="D91" s="57"/>
      <c r="L91" s="70" t="s">
        <v>148</v>
      </c>
      <c r="O91" s="57"/>
      <c r="P91" s="57"/>
      <c r="Q91" s="57"/>
      <c r="R91" s="57"/>
      <c r="S91" s="57"/>
    </row>
    <row r="92" spans="1:19" ht="15" customHeight="1" x14ac:dyDescent="0.3">
      <c r="A92" s="64">
        <v>33</v>
      </c>
      <c r="B92" s="103">
        <v>22.8</v>
      </c>
      <c r="C92" s="119"/>
      <c r="D92" s="57"/>
      <c r="O92" s="57"/>
      <c r="P92" s="57"/>
      <c r="Q92" s="57"/>
      <c r="R92" s="57"/>
      <c r="S92" s="57"/>
    </row>
    <row r="93" spans="1:19" x14ac:dyDescent="0.3">
      <c r="A93" s="64">
        <v>34</v>
      </c>
      <c r="B93" s="103">
        <v>22.9</v>
      </c>
      <c r="C93" s="119"/>
      <c r="D93" s="57"/>
      <c r="O93" s="57"/>
      <c r="P93" s="57"/>
      <c r="Q93" s="57"/>
      <c r="R93" s="57"/>
      <c r="S93" s="57"/>
    </row>
    <row r="94" spans="1:19" x14ac:dyDescent="0.3">
      <c r="A94" s="64">
        <v>35</v>
      </c>
      <c r="B94" s="103">
        <v>26.7</v>
      </c>
      <c r="C94" s="119"/>
      <c r="D94" s="57"/>
      <c r="S94" s="57"/>
    </row>
    <row r="95" spans="1:19" x14ac:dyDescent="0.3">
      <c r="A95" s="64">
        <v>36</v>
      </c>
      <c r="B95" s="103">
        <v>26.8</v>
      </c>
      <c r="C95" s="120"/>
      <c r="D95" s="57"/>
    </row>
    <row r="100" spans="2:2" ht="15" customHeight="1" x14ac:dyDescent="0.3"/>
    <row r="101" spans="2:2" x14ac:dyDescent="0.3">
      <c r="B101" s="105" t="s">
        <v>162</v>
      </c>
    </row>
  </sheetData>
  <sortState xmlns:xlrd2="http://schemas.microsoft.com/office/spreadsheetml/2017/richdata2" ref="B14:B49">
    <sortCondition ref="B43"/>
  </sortState>
  <mergeCells count="21">
    <mergeCell ref="E77:E78"/>
    <mergeCell ref="F77:G77"/>
    <mergeCell ref="H77:I77"/>
    <mergeCell ref="C75:C81"/>
    <mergeCell ref="C82:C88"/>
    <mergeCell ref="C89:C95"/>
    <mergeCell ref="A2:N2"/>
    <mergeCell ref="C17:C25"/>
    <mergeCell ref="C26:C34"/>
    <mergeCell ref="F23:G23"/>
    <mergeCell ref="H23:I23"/>
    <mergeCell ref="J23:J24"/>
    <mergeCell ref="E23:E24"/>
    <mergeCell ref="C35:C43"/>
    <mergeCell ref="C44:C52"/>
    <mergeCell ref="E29:I29"/>
    <mergeCell ref="C60:C67"/>
    <mergeCell ref="C68:C74"/>
    <mergeCell ref="J77:K77"/>
    <mergeCell ref="L77:L78"/>
    <mergeCell ref="E84:K84"/>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21D9A-8350-4817-B951-F1A1B81A2EB3}">
  <dimension ref="A1:B3"/>
  <sheetViews>
    <sheetView topLeftCell="A25" workbookViewId="0">
      <selection activeCell="E7" sqref="E7"/>
    </sheetView>
  </sheetViews>
  <sheetFormatPr defaultRowHeight="14.4" x14ac:dyDescent="0.3"/>
  <sheetData>
    <row r="1" spans="1:2" x14ac:dyDescent="0.3">
      <c r="A1" t="s">
        <v>168</v>
      </c>
    </row>
    <row r="2" spans="1:2" x14ac:dyDescent="0.3">
      <c r="A2" s="107" t="s">
        <v>169</v>
      </c>
      <c r="B2" t="s">
        <v>170</v>
      </c>
    </row>
    <row r="3" spans="1:2" x14ac:dyDescent="0.3">
      <c r="A3" s="107" t="s">
        <v>171</v>
      </c>
      <c r="B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Podaci</vt:lpstr>
      <vt:lpstr>Zadatak 1</vt:lpstr>
      <vt:lpstr>Zadatak 2</vt:lpstr>
      <vt:lpstr>Zadatak 3</vt:lpstr>
      <vt:lpstr>Zadatak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2022-03-23T17:18:28Z</dcterms:modified>
</cp:coreProperties>
</file>