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wathy/Desktop/MEAT/git_code_do_not_delete/meat_data/"/>
    </mc:Choice>
  </mc:AlternateContent>
  <xr:revisionPtr revIDLastSave="0" documentId="8_{FB8A5695-C8F7-FD41-AD69-A18FDA5E5B90}" xr6:coauthVersionLast="45" xr6:coauthVersionMax="45" xr10:uidLastSave="{00000000-0000-0000-0000-000000000000}"/>
  <bookViews>
    <workbookView xWindow="780" yWindow="1000" windowWidth="27640" windowHeight="15820" xr2:uid="{DD9B3546-88B8-5446-B579-CBD13A7B6E44}"/>
  </bookViews>
  <sheets>
    <sheet name="Sheet1" sheetId="1" r:id="rId1"/>
    <sheet name="Meat_type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2" i="2"/>
  <c r="G4" i="2"/>
  <c r="G2" i="2"/>
  <c r="G3" i="2"/>
  <c r="G35" i="1"/>
  <c r="G29" i="1"/>
  <c r="G25" i="1"/>
  <c r="G21" i="1"/>
  <c r="F41" i="1"/>
  <c r="G41" i="1" s="1"/>
  <c r="E41" i="1"/>
  <c r="F40" i="1"/>
  <c r="G40" i="1" s="1"/>
  <c r="E40" i="1"/>
  <c r="F39" i="1"/>
  <c r="G39" i="1" s="1"/>
  <c r="E39" i="1"/>
  <c r="F38" i="1"/>
  <c r="G38" i="1" s="1"/>
  <c r="E38" i="1"/>
  <c r="F37" i="1"/>
  <c r="G37" i="1" s="1"/>
  <c r="E37" i="1"/>
  <c r="F36" i="1"/>
  <c r="G36" i="1" s="1"/>
  <c r="E36" i="1"/>
  <c r="F35" i="1"/>
  <c r="E35" i="1"/>
  <c r="F34" i="1"/>
  <c r="G34" i="1" s="1"/>
  <c r="E34" i="1"/>
  <c r="F33" i="1"/>
  <c r="G33" i="1" s="1"/>
  <c r="E33" i="1"/>
  <c r="F32" i="1"/>
  <c r="G32" i="1" s="1"/>
  <c r="E32" i="1"/>
  <c r="F29" i="1"/>
  <c r="E29" i="1"/>
  <c r="F28" i="1"/>
  <c r="G28" i="1" s="1"/>
  <c r="E28" i="1"/>
  <c r="F27" i="1"/>
  <c r="G27" i="1" s="1"/>
  <c r="E27" i="1"/>
  <c r="F26" i="1"/>
  <c r="G26" i="1" s="1"/>
  <c r="E26" i="1"/>
  <c r="F25" i="1"/>
  <c r="E25" i="1"/>
  <c r="F24" i="1"/>
  <c r="G24" i="1" s="1"/>
  <c r="E24" i="1"/>
  <c r="F23" i="1"/>
  <c r="G23" i="1" s="1"/>
  <c r="E23" i="1"/>
  <c r="F22" i="1"/>
  <c r="G22" i="1" s="1"/>
  <c r="E22" i="1"/>
  <c r="F21" i="1"/>
  <c r="E21" i="1"/>
  <c r="F20" i="1"/>
  <c r="G20" i="1" s="1"/>
  <c r="E20" i="1"/>
  <c r="F9" i="1"/>
  <c r="G9" i="1" s="1"/>
  <c r="F10" i="1"/>
  <c r="F11" i="1"/>
  <c r="F12" i="1"/>
  <c r="G12" i="1" s="1"/>
  <c r="F13" i="1"/>
  <c r="G13" i="1" s="1"/>
  <c r="F14" i="1"/>
  <c r="F15" i="1"/>
  <c r="F16" i="1"/>
  <c r="G16" i="1" s="1"/>
  <c r="F17" i="1"/>
  <c r="G17" i="1" s="1"/>
  <c r="F8" i="1"/>
  <c r="E9" i="1"/>
  <c r="E10" i="1"/>
  <c r="G10" i="1" s="1"/>
  <c r="E11" i="1"/>
  <c r="G11" i="1" s="1"/>
  <c r="E12" i="1"/>
  <c r="E13" i="1"/>
  <c r="E14" i="1"/>
  <c r="G14" i="1" s="1"/>
  <c r="E15" i="1"/>
  <c r="G15" i="1" s="1"/>
  <c r="E16" i="1"/>
  <c r="E17" i="1"/>
  <c r="E8" i="1"/>
  <c r="G8" i="1" s="1"/>
  <c r="D41" i="1"/>
  <c r="D40" i="1"/>
  <c r="D39" i="1"/>
  <c r="D38" i="1"/>
  <c r="D37" i="1"/>
  <c r="D36" i="1"/>
  <c r="D35" i="1"/>
  <c r="D34" i="1"/>
  <c r="D33" i="1"/>
  <c r="D32" i="1"/>
  <c r="D29" i="1"/>
  <c r="D28" i="1"/>
  <c r="D27" i="1"/>
  <c r="D26" i="1"/>
  <c r="D25" i="1"/>
  <c r="D24" i="1"/>
  <c r="D23" i="1"/>
  <c r="D22" i="1"/>
  <c r="D21" i="1"/>
  <c r="D20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<sst xmlns="http://schemas.openxmlformats.org/spreadsheetml/2006/main" count="113" uniqueCount="74">
  <si>
    <t>Regression Equations based on data analysis</t>
  </si>
  <si>
    <t>Country</t>
  </si>
  <si>
    <t xml:space="preserve"> CO2 Intercept</t>
  </si>
  <si>
    <t xml:space="preserve"> CO2 Coefficient</t>
  </si>
  <si>
    <t>CO2 Equation</t>
  </si>
  <si>
    <t xml:space="preserve"> Canada</t>
  </si>
  <si>
    <t xml:space="preserve"> China</t>
  </si>
  <si>
    <t xml:space="preserve"> Germany</t>
  </si>
  <si>
    <t xml:space="preserve"> India</t>
  </si>
  <si>
    <t xml:space="preserve"> Indonesia</t>
  </si>
  <si>
    <t xml:space="preserve"> Iran</t>
  </si>
  <si>
    <t xml:space="preserve"> Japan</t>
  </si>
  <si>
    <t xml:space="preserve"> South Korea</t>
  </si>
  <si>
    <t xml:space="preserve"> United States</t>
  </si>
  <si>
    <t xml:space="preserve"> Mexico</t>
  </si>
  <si>
    <t>Land Intercept</t>
  </si>
  <si>
    <t>Land Coefficient</t>
  </si>
  <si>
    <t>Land Equation</t>
  </si>
  <si>
    <t xml:space="preserve"> Water Intercept</t>
  </si>
  <si>
    <t xml:space="preserve"> Water Coefficient</t>
  </si>
  <si>
    <t>Water Equation</t>
  </si>
  <si>
    <t>China:</t>
  </si>
  <si>
    <t>For 10% increase in meat consumption, there is a 16.85% increase in CO2 emission</t>
  </si>
  <si>
    <t>For 10% increase in meat consumption, there is a 17.54% increase in land use</t>
  </si>
  <si>
    <t>For 10% increase in meat consumption, there is a 17.61% increase in water use</t>
  </si>
  <si>
    <t>India</t>
  </si>
  <si>
    <t>India:</t>
  </si>
  <si>
    <t>US:</t>
  </si>
  <si>
    <t>For 10% increase in meat consumption, there is a 10.85% increase in CO2 emission</t>
  </si>
  <si>
    <t>For 10% increase in meat consumption, there is a 8.54% increase in land use</t>
  </si>
  <si>
    <t>For 10% increase in meat consumption, there is a 10.73% increase in water use</t>
  </si>
  <si>
    <t>For 10% increase in meat consumption, there is a 13.32% increase in water use</t>
  </si>
  <si>
    <t>For 10% increase in meat consumption, there is a 11.03% increase in land use</t>
  </si>
  <si>
    <t>For 10% increase in meat consumption, there is a 12.35% increase in CO2 emission</t>
  </si>
  <si>
    <t>Reasons:</t>
  </si>
  <si>
    <t>Consumption of meat differs by meat type in each country</t>
  </si>
  <si>
    <t>Entity</t>
  </si>
  <si>
    <t>Beef</t>
  </si>
  <si>
    <t>Chicken</t>
  </si>
  <si>
    <t>Pig</t>
  </si>
  <si>
    <t>Mutton</t>
  </si>
  <si>
    <t>Other</t>
  </si>
  <si>
    <t>China</t>
  </si>
  <si>
    <t>United States</t>
  </si>
  <si>
    <t>Poultry</t>
  </si>
  <si>
    <t>Total_Meat_Consumption</t>
  </si>
  <si>
    <t>Argentina</t>
  </si>
  <si>
    <t>Australia</t>
  </si>
  <si>
    <t>Brazil</t>
  </si>
  <si>
    <t>Canada</t>
  </si>
  <si>
    <t>France</t>
  </si>
  <si>
    <t>Germany</t>
  </si>
  <si>
    <t>Indonesia</t>
  </si>
  <si>
    <t>Iran</t>
  </si>
  <si>
    <t>Italy</t>
  </si>
  <si>
    <t>Japan</t>
  </si>
  <si>
    <t>Mexico</t>
  </si>
  <si>
    <t>Myanmar</t>
  </si>
  <si>
    <t>Pakistan</t>
  </si>
  <si>
    <t>Philippines</t>
  </si>
  <si>
    <t>Poland</t>
  </si>
  <si>
    <t>Russia</t>
  </si>
  <si>
    <t>South Africa</t>
  </si>
  <si>
    <t>South Korea</t>
  </si>
  <si>
    <t>Spain</t>
  </si>
  <si>
    <t>Turkey</t>
  </si>
  <si>
    <t>Vietnam</t>
  </si>
  <si>
    <t>United Kingdom</t>
  </si>
  <si>
    <t>Total</t>
  </si>
  <si>
    <t>%age</t>
  </si>
  <si>
    <t>US consumes 8 times more meat than India</t>
  </si>
  <si>
    <t>China consumes 17 times more meat than India, even though population is more or less the same.</t>
  </si>
  <si>
    <t>Assumption: Meat consumption, in each country will be met out of production in the country itself and there are no imports(due to non-availability of data)</t>
  </si>
  <si>
    <t>Land and water use/CO2 emission is different for each meat type - hence the differences in each country's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</si>
</sst>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4"/>
      <color theme="1"/>
      <name val="TimesNewRomanPSMT"/>
    </font>
    <font>
      <b/>
      <sz val="12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43" fontId="0" fillId="0" borderId="1" xfId="1" applyFont="1" applyBorder="1"/>
    <xf numFmtId="0" fontId="0" fillId="0" borderId="1" xfId="0" applyBorder="1"/>
    <xf numFmtId="43" fontId="0" fillId="0" borderId="1" xfId="0" applyNumberFormat="1" applyBorder="1"/>
    <xf numFmtId="0" fontId="0" fillId="2" borderId="1" xfId="0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Meat_type!$A$4</c:f>
              <c:strCache>
                <c:ptCount val="1"/>
                <c:pt idx="0">
                  <c:v>United States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CB-CB46-BF62-6055DDD5E0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DCB-CB46-BF62-6055DDD5E0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CB-CB46-BF62-6055DDD5E0BE}"/>
              </c:ext>
            </c:extLst>
          </c:dPt>
          <c:dLbls>
            <c:dLbl>
              <c:idx val="3"/>
              <c:layout>
                <c:manualLayout>
                  <c:x val="-7.2115431447357742E-2"/>
                  <c:y val="3.60773551514529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CB-CB46-BF62-6055DDD5E0BE}"/>
                </c:ext>
              </c:extLst>
            </c:dLbl>
            <c:dLbl>
              <c:idx val="4"/>
              <c:layout>
                <c:manualLayout>
                  <c:x val="6.9967732770517085E-2"/>
                  <c:y val="2.95991176998640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CB-CB46-BF62-6055DDD5E0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Meat_type!$B$1:$F$1</c:f>
              <c:strCache>
                <c:ptCount val="5"/>
                <c:pt idx="0">
                  <c:v>Beef</c:v>
                </c:pt>
                <c:pt idx="1">
                  <c:v>Poultry</c:v>
                </c:pt>
                <c:pt idx="2">
                  <c:v>Pig</c:v>
                </c:pt>
                <c:pt idx="3">
                  <c:v>Mutton</c:v>
                </c:pt>
                <c:pt idx="4">
                  <c:v>Other</c:v>
                </c:pt>
              </c:strCache>
            </c:strRef>
          </c:cat>
          <c:val>
            <c:numRef>
              <c:f>Meat_type!$B$4:$F$4</c:f>
              <c:numCache>
                <c:formatCode>General</c:formatCode>
                <c:ptCount val="5"/>
                <c:pt idx="0">
                  <c:v>12054151503.3599</c:v>
                </c:pt>
                <c:pt idx="1">
                  <c:v>18100732354.560001</c:v>
                </c:pt>
                <c:pt idx="2">
                  <c:v>9759051459.8400002</c:v>
                </c:pt>
                <c:pt idx="3">
                  <c:v>165793345.91999999</c:v>
                </c:pt>
                <c:pt idx="4">
                  <c:v>263318843.52000001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B-CB46-BF62-6055DDD5E0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Meat_type!$A$2</c:f>
              <c:strCache>
                <c:ptCount val="1"/>
                <c:pt idx="0">
                  <c:v>China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Meat_type!$B$1:$F$1</c:f>
              <c:strCache>
                <c:ptCount val="5"/>
                <c:pt idx="0">
                  <c:v>Beef</c:v>
                </c:pt>
                <c:pt idx="1">
                  <c:v>Poultry</c:v>
                </c:pt>
                <c:pt idx="2">
                  <c:v>Pig</c:v>
                </c:pt>
                <c:pt idx="3">
                  <c:v>Mutton</c:v>
                </c:pt>
                <c:pt idx="4">
                  <c:v>Other</c:v>
                </c:pt>
              </c:strCache>
            </c:strRef>
          </c:cat>
          <c:val>
            <c:numRef>
              <c:f>Meat_type!$B$2:$F$2</c:f>
              <c:numCache>
                <c:formatCode>General</c:formatCode>
                <c:ptCount val="5"/>
                <c:pt idx="0">
                  <c:v>7929302492.1599998</c:v>
                </c:pt>
                <c:pt idx="1">
                  <c:v>18302762741.759998</c:v>
                </c:pt>
                <c:pt idx="2">
                  <c:v>53473056053.760002</c:v>
                </c:pt>
                <c:pt idx="3">
                  <c:v>4618321344</c:v>
                </c:pt>
                <c:pt idx="4">
                  <c:v>1776277440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5-C94A-9FFC-E30F68FA11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Meat_type!$A$3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Meat_type!$B$1:$F$1</c:f>
              <c:strCache>
                <c:ptCount val="5"/>
                <c:pt idx="0">
                  <c:v>Beef</c:v>
                </c:pt>
                <c:pt idx="1">
                  <c:v>Poultry</c:v>
                </c:pt>
                <c:pt idx="2">
                  <c:v>Pig</c:v>
                </c:pt>
                <c:pt idx="3">
                  <c:v>Mutton</c:v>
                </c:pt>
                <c:pt idx="4">
                  <c:v>Other</c:v>
                </c:pt>
              </c:strCache>
            </c:strRef>
          </c:cat>
          <c:val>
            <c:numRef>
              <c:f>Meat_type!$B$3:$F$3</c:f>
              <c:numCache>
                <c:formatCode>General</c:formatCode>
                <c:ptCount val="5"/>
                <c:pt idx="0">
                  <c:v>1017394513.92</c:v>
                </c:pt>
                <c:pt idx="1">
                  <c:v>2971862922.2399998</c:v>
                </c:pt>
                <c:pt idx="2">
                  <c:v>334669248</c:v>
                </c:pt>
                <c:pt idx="3">
                  <c:v>589017876.48000002</c:v>
                </c:pt>
                <c:pt idx="4">
                  <c:v>147254469.12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5-A94D-8692-0206715A7A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271780</xdr:colOff>
      <xdr:row>2</xdr:row>
      <xdr:rowOff>137160</xdr:rowOff>
    </xdr:from>
    <xdr:to>
      <xdr:col>24</xdr:col>
      <xdr:colOff>612140</xdr:colOff>
      <xdr:row>27</xdr:row>
      <xdr:rowOff>117277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E36364-163D-2F41-A452-2FF6708BB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5460" y="543560"/>
          <a:ext cx="7747000" cy="5090597"/>
        </a:xfrm>
        <a:prstGeom prst="rect">
          <a:avLst/>
        </a:prstGeom>
      </xdr:spPr>
    </xdr:pic>
    <xdr:clientData/>
  </xdr:twoCellAnchor>
  <xdr:twoCellAnchor editAs="oneCell">
    <xdr:from>
      <xdr:col>15</xdr:col>
      <xdr:colOff>711200</xdr:colOff>
      <xdr:row>30</xdr:row>
      <xdr:rowOff>30480</xdr:rowOff>
    </xdr:from>
    <xdr:to>
      <xdr:col>25</xdr:col>
      <xdr:colOff>254000</xdr:colOff>
      <xdr:row>56</xdr:row>
      <xdr:rowOff>73386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6D34D1-94A3-EA43-80B9-1D5B8C32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4880" y="6156960"/>
          <a:ext cx="7772400" cy="532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6</xdr:row>
      <xdr:rowOff>139700</xdr:rowOff>
    </xdr:from>
    <xdr:to>
      <xdr:col>13</xdr:col>
      <xdr:colOff>774700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EF6AA-3DC2-CA48-9824-2AFD665B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6</xdr:row>
      <xdr:rowOff>88900</xdr:rowOff>
    </xdr:from>
    <xdr:to>
      <xdr:col>7</xdr:col>
      <xdr:colOff>139700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80D2E-83DC-B64B-AF8D-AFDA224B9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6</xdr:row>
      <xdr:rowOff>139700</xdr:rowOff>
    </xdr:from>
    <xdr:to>
      <xdr:col>20</xdr:col>
      <xdr:colOff>571500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1BC23-8478-D242-B2EE-26C8B4D6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DF24-F85E-F44D-9764-2D4B70FBDB9F}">
  <dimension ref="A6:J43"/>
  <sheetViews>
    <sheetView showGridLines="0" tabSelected="1" topLeftCell="A5" zoomScale="125" workbookViewId="0">
      <pane xSplit="1" ySplit="2" topLeftCell="J17" activePane="bottomRight" state="frozen"/>
      <selection activeCell="A5" sqref="A5"/>
      <selection pane="topRight" activeCell="B5" sqref="B5"/>
      <selection pane="bottomLeft" activeCell="A7" sqref="A7"/>
      <selection pane="bottomRight" activeCell="I30" sqref="I30"/>
    </sheetView>
  </sheetViews>
  <sheetFormatPr baseColWidth="10" defaultRowHeight="16"/>
  <cols>
    <col min="1" max="1" width="12.1640625" bestFit="1" customWidth="1"/>
    <col min="2" max="2" width="15.33203125" bestFit="1" customWidth="1"/>
    <col min="3" max="3" width="17.1640625" bestFit="1" customWidth="1"/>
    <col min="4" max="4" width="51.33203125" customWidth="1"/>
    <col min="5" max="5" width="0" hidden="1" customWidth="1"/>
    <col min="6" max="6" width="10.5" hidden="1" customWidth="1"/>
    <col min="10" max="10" width="37.33203125" customWidth="1"/>
  </cols>
  <sheetData>
    <row r="6" spans="1:10" ht="18">
      <c r="A6" s="7" t="s">
        <v>0</v>
      </c>
      <c r="B6" s="7"/>
      <c r="C6" s="7"/>
      <c r="D6" s="7"/>
      <c r="E6" s="7"/>
      <c r="F6" s="7"/>
      <c r="G6" s="7"/>
    </row>
    <row r="7" spans="1:10">
      <c r="A7" s="1" t="s">
        <v>1</v>
      </c>
      <c r="B7" s="2" t="s">
        <v>2</v>
      </c>
      <c r="C7" s="2" t="s">
        <v>3</v>
      </c>
      <c r="D7" s="2" t="s">
        <v>4</v>
      </c>
      <c r="E7" s="8">
        <v>1</v>
      </c>
      <c r="F7" s="9">
        <v>1.1000000000000001</v>
      </c>
      <c r="G7" s="5">
        <v>0.1</v>
      </c>
    </row>
    <row r="8" spans="1:10">
      <c r="A8" s="3" t="s">
        <v>5</v>
      </c>
      <c r="B8" s="4">
        <v>0.29759444661259199</v>
      </c>
      <c r="C8" s="4">
        <v>1.08088812527917</v>
      </c>
      <c r="D8" s="4" t="str">
        <f>CONCATENATE(B8," + ", C8, " * ", "x")</f>
        <v>0.297594446612592 + 1.08088812527917 * x</v>
      </c>
      <c r="E8" s="10">
        <f>$B8+$C8*$E$7</f>
        <v>1.3784825718917619</v>
      </c>
      <c r="F8" s="10">
        <f>$B8+$C8*$F$7</f>
        <v>1.4865713844196791</v>
      </c>
      <c r="G8" s="6">
        <f>F8-E8</f>
        <v>0.10808881252791713</v>
      </c>
      <c r="J8" t="s">
        <v>21</v>
      </c>
    </row>
    <row r="9" spans="1:10">
      <c r="A9" s="3" t="s">
        <v>6</v>
      </c>
      <c r="B9" s="4">
        <v>0.67148542406766998</v>
      </c>
      <c r="C9" s="4">
        <v>1.6852386461059301</v>
      </c>
      <c r="D9" s="4" t="str">
        <f t="shared" ref="D9:D17" si="0">CONCATENATE(B9," + ", C9, " * ", "x")</f>
        <v>0.67148542406767 + 1.68523864610593 * x</v>
      </c>
      <c r="E9" s="10">
        <f t="shared" ref="E9:F17" si="1">$B9+$C9*$E$7</f>
        <v>2.3567240701736001</v>
      </c>
      <c r="F9" s="10">
        <f t="shared" ref="F9:F17" si="2">$B9+$C9*$F$7</f>
        <v>2.5252479347841934</v>
      </c>
      <c r="G9" s="6">
        <f t="shared" ref="G9:G17" si="3">F9-E9</f>
        <v>0.16852386461059332</v>
      </c>
      <c r="J9" t="s">
        <v>22</v>
      </c>
    </row>
    <row r="10" spans="1:10">
      <c r="A10" s="3" t="s">
        <v>7</v>
      </c>
      <c r="B10" s="4">
        <v>2.7980329133448299E-2</v>
      </c>
      <c r="C10" s="4">
        <v>0.112939005296766</v>
      </c>
      <c r="D10" s="4" t="str">
        <f t="shared" si="0"/>
        <v>0.0279803291334483 + 0.112939005296766 * x</v>
      </c>
      <c r="E10" s="10">
        <f t="shared" si="1"/>
        <v>0.14091933443021429</v>
      </c>
      <c r="F10" s="10">
        <f t="shared" si="2"/>
        <v>0.15221323495989089</v>
      </c>
      <c r="G10" s="6">
        <f t="shared" si="3"/>
        <v>1.1293900529676604E-2</v>
      </c>
      <c r="J10" t="s">
        <v>23</v>
      </c>
    </row>
    <row r="11" spans="1:10">
      <c r="A11" s="3" t="s">
        <v>8</v>
      </c>
      <c r="B11" s="4">
        <v>0.35503176261393898</v>
      </c>
      <c r="C11" s="4">
        <v>1.0853038656202201</v>
      </c>
      <c r="D11" s="4" t="str">
        <f t="shared" si="0"/>
        <v>0.355031762613939 + 1.08530386562022 * x</v>
      </c>
      <c r="E11" s="10">
        <f t="shared" si="1"/>
        <v>1.4403356282341591</v>
      </c>
      <c r="F11" s="10">
        <f t="shared" si="2"/>
        <v>1.5488660147961812</v>
      </c>
      <c r="G11" s="6">
        <f t="shared" si="3"/>
        <v>0.10853038656202219</v>
      </c>
      <c r="J11" t="s">
        <v>24</v>
      </c>
    </row>
    <row r="12" spans="1:10">
      <c r="A12" s="3" t="s">
        <v>9</v>
      </c>
      <c r="B12" s="4">
        <v>0.547872823292607</v>
      </c>
      <c r="C12" s="4">
        <v>1.4402226073900299</v>
      </c>
      <c r="D12" s="4" t="str">
        <f t="shared" si="0"/>
        <v>0.547872823292607 + 1.44022260739003 * x</v>
      </c>
      <c r="E12" s="10">
        <f t="shared" si="1"/>
        <v>1.9880954306826371</v>
      </c>
      <c r="F12" s="10">
        <f t="shared" si="2"/>
        <v>2.13211769142164</v>
      </c>
      <c r="G12" s="6">
        <f t="shared" si="3"/>
        <v>0.14402226073900293</v>
      </c>
    </row>
    <row r="13" spans="1:10">
      <c r="A13" s="3" t="s">
        <v>10</v>
      </c>
      <c r="B13" s="4">
        <v>0.65144591776934502</v>
      </c>
      <c r="C13" s="4">
        <v>1.61844710238472</v>
      </c>
      <c r="D13" s="4" t="str">
        <f t="shared" si="0"/>
        <v>0.651445917769345 + 1.61844710238472 * x</v>
      </c>
      <c r="E13" s="10">
        <f t="shared" si="1"/>
        <v>2.2698930201540648</v>
      </c>
      <c r="F13" s="10">
        <f t="shared" si="2"/>
        <v>2.4317377303925372</v>
      </c>
      <c r="G13" s="6">
        <f t="shared" si="3"/>
        <v>0.16184471023847236</v>
      </c>
    </row>
    <row r="14" spans="1:10">
      <c r="A14" s="3" t="s">
        <v>11</v>
      </c>
      <c r="B14" s="4">
        <v>0.48257408457784101</v>
      </c>
      <c r="C14" s="4">
        <v>1.34366704582078</v>
      </c>
      <c r="D14" s="4" t="str">
        <f t="shared" si="0"/>
        <v>0.482574084577841 + 1.34366704582078 * x</v>
      </c>
      <c r="E14" s="10">
        <f t="shared" si="1"/>
        <v>1.826241130398621</v>
      </c>
      <c r="F14" s="10">
        <f t="shared" si="2"/>
        <v>1.9606078349806992</v>
      </c>
      <c r="G14" s="6">
        <f t="shared" si="3"/>
        <v>0.13436670458207822</v>
      </c>
      <c r="J14" t="s">
        <v>26</v>
      </c>
    </row>
    <row r="15" spans="1:10">
      <c r="A15" s="3" t="s">
        <v>12</v>
      </c>
      <c r="B15" s="4">
        <v>0.79973992593829002</v>
      </c>
      <c r="C15" s="4">
        <v>1.9346819271379401</v>
      </c>
      <c r="D15" s="4" t="str">
        <f t="shared" si="0"/>
        <v>0.79973992593829 + 1.93468192713794 * x</v>
      </c>
      <c r="E15" s="10">
        <f t="shared" si="1"/>
        <v>2.7344218530762303</v>
      </c>
      <c r="F15" s="10">
        <f t="shared" si="2"/>
        <v>2.9278900457900239</v>
      </c>
      <c r="G15" s="6">
        <f t="shared" si="3"/>
        <v>0.19346819271379356</v>
      </c>
      <c r="J15" t="s">
        <v>28</v>
      </c>
    </row>
    <row r="16" spans="1:10">
      <c r="A16" s="3" t="s">
        <v>13</v>
      </c>
      <c r="B16" s="4">
        <v>0.45194437700842499</v>
      </c>
      <c r="C16" s="4">
        <v>1.2352703453462499</v>
      </c>
      <c r="D16" s="4" t="str">
        <f t="shared" si="0"/>
        <v>0.451944377008425 + 1.23527034534625 * x</v>
      </c>
      <c r="E16" s="10">
        <f t="shared" si="1"/>
        <v>1.687214722354675</v>
      </c>
      <c r="F16" s="10">
        <f t="shared" si="2"/>
        <v>1.8107417568893001</v>
      </c>
      <c r="G16" s="6">
        <f t="shared" si="3"/>
        <v>0.1235270345346251</v>
      </c>
      <c r="J16" t="s">
        <v>29</v>
      </c>
    </row>
    <row r="17" spans="1:10">
      <c r="A17" s="3" t="s">
        <v>14</v>
      </c>
      <c r="B17" s="4">
        <v>0.604918359984849</v>
      </c>
      <c r="C17" s="4">
        <v>1.5249731158369</v>
      </c>
      <c r="D17" s="4" t="str">
        <f t="shared" si="0"/>
        <v>0.604918359984849 + 1.5249731158369 * x</v>
      </c>
      <c r="E17" s="10">
        <f t="shared" si="1"/>
        <v>2.1298914758217489</v>
      </c>
      <c r="F17" s="10">
        <f t="shared" si="2"/>
        <v>2.2823887874054392</v>
      </c>
      <c r="G17" s="6">
        <f t="shared" si="3"/>
        <v>0.15249731158369029</v>
      </c>
      <c r="J17" t="s">
        <v>30</v>
      </c>
    </row>
    <row r="18" spans="1:10">
      <c r="A18" s="11"/>
      <c r="B18" s="11"/>
      <c r="C18" s="11"/>
      <c r="D18" s="11"/>
      <c r="E18" s="11"/>
      <c r="F18" s="11"/>
      <c r="G18" s="11"/>
    </row>
    <row r="19" spans="1:10">
      <c r="A19" s="1" t="s">
        <v>1</v>
      </c>
      <c r="B19" s="2" t="s">
        <v>15</v>
      </c>
      <c r="C19" s="2" t="s">
        <v>16</v>
      </c>
      <c r="D19" s="2" t="s">
        <v>17</v>
      </c>
      <c r="E19" s="8">
        <v>1</v>
      </c>
      <c r="F19" s="9">
        <v>1.1000000000000001</v>
      </c>
      <c r="G19" s="5">
        <v>0.1</v>
      </c>
    </row>
    <row r="20" spans="1:10">
      <c r="A20" s="3" t="s">
        <v>5</v>
      </c>
      <c r="B20" s="4">
        <v>0.20352744253674701</v>
      </c>
      <c r="C20" s="4">
        <v>0.73922883410789297</v>
      </c>
      <c r="D20" s="4" t="str">
        <f>CONCATENATE(B20," + ", C20, " * ", "x")</f>
        <v>0.203527442536747 + 0.739228834107893 * x</v>
      </c>
      <c r="E20" s="10">
        <f>$B20+$C20*$E$7</f>
        <v>0.94275627664464001</v>
      </c>
      <c r="F20" s="10">
        <f>$B20+$C20*$F$7</f>
        <v>1.0166791600554292</v>
      </c>
      <c r="G20" s="6">
        <f>F20-E20</f>
        <v>7.3922883410789231E-2</v>
      </c>
      <c r="J20" t="s">
        <v>27</v>
      </c>
    </row>
    <row r="21" spans="1:10">
      <c r="A21" s="3" t="s">
        <v>6</v>
      </c>
      <c r="B21" s="4">
        <v>0.69893742791612401</v>
      </c>
      <c r="C21" s="4">
        <v>1.7541354175625801</v>
      </c>
      <c r="D21" s="4" t="str">
        <f t="shared" ref="D21:D29" si="4">CONCATENATE(B21," + ", C21, " * ", "x")</f>
        <v>0.698937427916124 + 1.75413541756258 * x</v>
      </c>
      <c r="E21" s="10">
        <f t="shared" ref="E21:F29" si="5">$B21+$C21*$E$7</f>
        <v>2.4530728454787041</v>
      </c>
      <c r="F21" s="10">
        <f t="shared" ref="F21:F29" si="6">$B21+$C21*$F$7</f>
        <v>2.628486387234962</v>
      </c>
      <c r="G21" s="6">
        <f t="shared" ref="G21:G29" si="7">F21-E21</f>
        <v>0.1754135417562579</v>
      </c>
      <c r="J21" t="s">
        <v>33</v>
      </c>
    </row>
    <row r="22" spans="1:10">
      <c r="A22" s="3" t="s">
        <v>7</v>
      </c>
      <c r="B22" s="4">
        <v>3.2842670427679299E-2</v>
      </c>
      <c r="C22" s="4">
        <v>0.13256522150618599</v>
      </c>
      <c r="D22" s="4" t="str">
        <f t="shared" si="4"/>
        <v>0.0328426704276793 + 0.132565221506186 * x</v>
      </c>
      <c r="E22" s="10">
        <f t="shared" si="5"/>
        <v>0.16540789193386529</v>
      </c>
      <c r="F22" s="10">
        <f t="shared" si="6"/>
        <v>0.17866441408448391</v>
      </c>
      <c r="G22" s="6">
        <f t="shared" si="7"/>
        <v>1.3256522150618621E-2</v>
      </c>
      <c r="J22" t="s">
        <v>32</v>
      </c>
    </row>
    <row r="23" spans="1:10">
      <c r="A23" s="3" t="s">
        <v>8</v>
      </c>
      <c r="B23" s="4">
        <v>0.27952564410194702</v>
      </c>
      <c r="C23" s="4">
        <v>0.85448766569573098</v>
      </c>
      <c r="D23" s="4" t="str">
        <f t="shared" si="4"/>
        <v>0.279525644101947 + 0.854487665695731 * x</v>
      </c>
      <c r="E23" s="10">
        <f t="shared" si="5"/>
        <v>1.1340133097976781</v>
      </c>
      <c r="F23" s="10">
        <f t="shared" si="6"/>
        <v>1.2194620763672512</v>
      </c>
      <c r="G23" s="6">
        <f t="shared" si="7"/>
        <v>8.544876656957312E-2</v>
      </c>
      <c r="J23" t="s">
        <v>31</v>
      </c>
    </row>
    <row r="24" spans="1:10">
      <c r="A24" s="3" t="s">
        <v>9</v>
      </c>
      <c r="B24" s="4">
        <v>0.55687580581834295</v>
      </c>
      <c r="C24" s="4">
        <v>1.4638892293071</v>
      </c>
      <c r="D24" s="4" t="str">
        <f t="shared" si="4"/>
        <v>0.556875805818343 + 1.4638892293071 * x</v>
      </c>
      <c r="E24" s="10">
        <f t="shared" si="5"/>
        <v>2.0207650351254429</v>
      </c>
      <c r="F24" s="10">
        <f t="shared" si="6"/>
        <v>2.167153958056153</v>
      </c>
      <c r="G24" s="6">
        <f t="shared" si="7"/>
        <v>0.14638892293071004</v>
      </c>
    </row>
    <row r="25" spans="1:10">
      <c r="A25" s="3" t="s">
        <v>10</v>
      </c>
      <c r="B25" s="4">
        <v>0.49892999876088001</v>
      </c>
      <c r="C25" s="4">
        <v>1.2395377555704701</v>
      </c>
      <c r="D25" s="4" t="str">
        <f t="shared" si="4"/>
        <v>0.49892999876088 + 1.23953775557047 * x</v>
      </c>
      <c r="E25" s="10">
        <f t="shared" si="5"/>
        <v>1.73846775433135</v>
      </c>
      <c r="F25" s="10">
        <f t="shared" si="6"/>
        <v>1.862421529888397</v>
      </c>
      <c r="G25" s="6">
        <f t="shared" si="7"/>
        <v>0.12395377555704701</v>
      </c>
    </row>
    <row r="26" spans="1:10">
      <c r="A26" s="3" t="s">
        <v>11</v>
      </c>
      <c r="B26" s="4">
        <v>0.48828552105761402</v>
      </c>
      <c r="C26" s="4">
        <v>1.35956982474618</v>
      </c>
      <c r="D26" s="4" t="str">
        <f t="shared" si="4"/>
        <v>0.488285521057614 + 1.35956982474618 * x</v>
      </c>
      <c r="E26" s="10">
        <f t="shared" si="5"/>
        <v>1.8478553458037941</v>
      </c>
      <c r="F26" s="10">
        <f t="shared" si="6"/>
        <v>1.9838123282784121</v>
      </c>
      <c r="G26" s="6">
        <f t="shared" si="7"/>
        <v>0.13595698247461807</v>
      </c>
    </row>
    <row r="27" spans="1:10">
      <c r="A27" s="3" t="s">
        <v>12</v>
      </c>
      <c r="B27" s="4">
        <v>0.799131914568878</v>
      </c>
      <c r="C27" s="4">
        <v>1.9332110632111299</v>
      </c>
      <c r="D27" s="4" t="str">
        <f t="shared" si="4"/>
        <v>0.799131914568878 + 1.93321106321113 * x</v>
      </c>
      <c r="E27" s="10">
        <f t="shared" si="5"/>
        <v>2.7323429777800081</v>
      </c>
      <c r="F27" s="10">
        <f t="shared" si="6"/>
        <v>2.925664084101121</v>
      </c>
      <c r="G27" s="6">
        <f t="shared" si="7"/>
        <v>0.19332110632111288</v>
      </c>
      <c r="J27" t="s">
        <v>34</v>
      </c>
    </row>
    <row r="28" spans="1:10">
      <c r="A28" s="3" t="s">
        <v>13</v>
      </c>
      <c r="B28" s="4">
        <v>0.40360045957179103</v>
      </c>
      <c r="C28" s="4">
        <v>1.10313504147847</v>
      </c>
      <c r="D28" s="4" t="str">
        <f t="shared" si="4"/>
        <v>0.403600459571791 + 1.10313504147847 * x</v>
      </c>
      <c r="E28" s="10">
        <f t="shared" si="5"/>
        <v>1.506735501050261</v>
      </c>
      <c r="F28" s="10">
        <f t="shared" si="6"/>
        <v>1.6170490051981081</v>
      </c>
      <c r="G28" s="6">
        <f t="shared" si="7"/>
        <v>0.11031350414784713</v>
      </c>
      <c r="I28">
        <v>1</v>
      </c>
      <c r="J28" t="s">
        <v>35</v>
      </c>
    </row>
    <row r="29" spans="1:10">
      <c r="A29" s="3" t="s">
        <v>14</v>
      </c>
      <c r="B29" s="4">
        <v>0.61167209285081303</v>
      </c>
      <c r="C29" s="4">
        <v>1.5419989853317499</v>
      </c>
      <c r="D29" s="4" t="str">
        <f t="shared" si="4"/>
        <v>0.611672092850813 + 1.54199898533175 * x</v>
      </c>
      <c r="E29" s="10">
        <f t="shared" si="5"/>
        <v>2.1536710781825628</v>
      </c>
      <c r="F29" s="10">
        <f t="shared" si="6"/>
        <v>2.3078709767157379</v>
      </c>
      <c r="G29" s="6">
        <f t="shared" si="7"/>
        <v>0.15419989853317517</v>
      </c>
      <c r="I29">
        <v>2</v>
      </c>
      <c r="J29" t="s">
        <v>73</v>
      </c>
    </row>
    <row r="30" spans="1:10">
      <c r="A30" s="11"/>
      <c r="B30" s="11"/>
      <c r="C30" s="11"/>
      <c r="D30" s="11"/>
      <c r="E30" s="11"/>
      <c r="F30" s="11"/>
      <c r="G30" s="11"/>
    </row>
    <row r="31" spans="1:10">
      <c r="A31" s="1" t="s">
        <v>1</v>
      </c>
      <c r="B31" s="2" t="s">
        <v>18</v>
      </c>
      <c r="C31" s="2" t="s">
        <v>19</v>
      </c>
      <c r="D31" s="2" t="s">
        <v>20</v>
      </c>
      <c r="E31" s="8">
        <v>1</v>
      </c>
      <c r="F31" s="9">
        <v>1.1000000000000001</v>
      </c>
      <c r="G31" s="5">
        <v>0.1</v>
      </c>
    </row>
    <row r="32" spans="1:10">
      <c r="A32" s="3" t="s">
        <v>5</v>
      </c>
      <c r="B32" s="4">
        <v>0.28496200514213899</v>
      </c>
      <c r="C32" s="4">
        <v>1.0350060326053401</v>
      </c>
      <c r="D32" s="4" t="str">
        <f>CONCATENATE(B32," + ", C32, " * ", "x")</f>
        <v>0.284962005142139 + 1.03500603260534 * x</v>
      </c>
      <c r="E32" s="10">
        <f>$B32+$C32*$E$7</f>
        <v>1.3199680377474792</v>
      </c>
      <c r="F32" s="10">
        <f>$B32+$C32*$F$7</f>
        <v>1.4234686410080131</v>
      </c>
      <c r="G32" s="6">
        <f>F32-E32</f>
        <v>0.1035006032605339</v>
      </c>
    </row>
    <row r="33" spans="1:7">
      <c r="A33" s="3" t="s">
        <v>6</v>
      </c>
      <c r="B33" s="4">
        <v>0.70150242277306396</v>
      </c>
      <c r="C33" s="4">
        <v>1.7605728297610399</v>
      </c>
      <c r="D33" s="4" t="str">
        <f t="shared" ref="D33:D41" si="8">CONCATENATE(B33," + ", C33, " * ", "x")</f>
        <v>0.701502422773064 + 1.76057282976104 * x</v>
      </c>
      <c r="E33" s="10">
        <f t="shared" ref="E33:F41" si="9">$B33+$C33*$E$7</f>
        <v>2.4620752525341039</v>
      </c>
      <c r="F33" s="10">
        <f t="shared" ref="F33:F41" si="10">$B33+$C33*$F$7</f>
        <v>2.6381325355102083</v>
      </c>
      <c r="G33" s="6">
        <f t="shared" ref="G33:G41" si="11">F33-E33</f>
        <v>0.17605728297610446</v>
      </c>
    </row>
    <row r="34" spans="1:7">
      <c r="A34" s="3" t="s">
        <v>7</v>
      </c>
      <c r="B34" s="4">
        <v>0.18590988671761599</v>
      </c>
      <c r="C34" s="4">
        <v>0.75040138307815096</v>
      </c>
      <c r="D34" s="4" t="str">
        <f t="shared" si="8"/>
        <v>0.185909886717616 + 0.750401383078151 * x</v>
      </c>
      <c r="E34" s="10">
        <f t="shared" si="9"/>
        <v>0.93631126979576695</v>
      </c>
      <c r="F34" s="10">
        <f t="shared" si="10"/>
        <v>1.0113514081035822</v>
      </c>
      <c r="G34" s="6">
        <f t="shared" si="11"/>
        <v>7.5040138307815196E-2</v>
      </c>
    </row>
    <row r="35" spans="1:7">
      <c r="A35" s="3" t="s">
        <v>8</v>
      </c>
      <c r="B35" s="4">
        <v>0.35111302217192703</v>
      </c>
      <c r="C35" s="4">
        <v>1.0733245877134601</v>
      </c>
      <c r="D35" s="4" t="str">
        <f t="shared" si="8"/>
        <v>0.351113022171927 + 1.07332458771346 * x</v>
      </c>
      <c r="E35" s="10">
        <f t="shared" si="9"/>
        <v>1.424437609885387</v>
      </c>
      <c r="F35" s="10">
        <f t="shared" si="10"/>
        <v>1.531770068656733</v>
      </c>
      <c r="G35" s="6">
        <f t="shared" si="11"/>
        <v>0.10733245877134601</v>
      </c>
    </row>
    <row r="36" spans="1:7">
      <c r="A36" s="3" t="s">
        <v>9</v>
      </c>
      <c r="B36" s="4">
        <v>0.56258555378479203</v>
      </c>
      <c r="C36" s="4">
        <v>1.4788987493164301</v>
      </c>
      <c r="D36" s="4" t="str">
        <f t="shared" si="8"/>
        <v>0.562585553784792 + 1.47889874931643 * x</v>
      </c>
      <c r="E36" s="10">
        <f t="shared" si="9"/>
        <v>2.041484303101222</v>
      </c>
      <c r="F36" s="10">
        <f t="shared" si="10"/>
        <v>2.1893741780328653</v>
      </c>
      <c r="G36" s="6">
        <f t="shared" si="11"/>
        <v>0.14788987493164329</v>
      </c>
    </row>
    <row r="37" spans="1:7">
      <c r="A37" s="3" t="s">
        <v>10</v>
      </c>
      <c r="B37" s="4">
        <v>0.650525363997568</v>
      </c>
      <c r="C37" s="4">
        <v>1.6161600858513701</v>
      </c>
      <c r="D37" s="4" t="str">
        <f t="shared" si="8"/>
        <v>0.650525363997568 + 1.61616008585137 * x</v>
      </c>
      <c r="E37" s="10">
        <f t="shared" si="9"/>
        <v>2.2666854498489379</v>
      </c>
      <c r="F37" s="10">
        <f t="shared" si="10"/>
        <v>2.4283014584340754</v>
      </c>
      <c r="G37" s="6">
        <f t="shared" si="11"/>
        <v>0.16161600858513747</v>
      </c>
    </row>
    <row r="38" spans="1:7">
      <c r="A38" s="3" t="s">
        <v>11</v>
      </c>
      <c r="B38" s="4">
        <v>0.50418193973250403</v>
      </c>
      <c r="C38" s="4">
        <v>1.40383140986364</v>
      </c>
      <c r="D38" s="4" t="str">
        <f t="shared" si="8"/>
        <v>0.504181939732504 + 1.40383140986364 * x</v>
      </c>
      <c r="E38" s="10">
        <f t="shared" si="9"/>
        <v>1.908013349596144</v>
      </c>
      <c r="F38" s="10">
        <f t="shared" si="10"/>
        <v>2.0483964905825083</v>
      </c>
      <c r="G38" s="6">
        <f t="shared" si="11"/>
        <v>0.14038314098636429</v>
      </c>
    </row>
    <row r="39" spans="1:7">
      <c r="A39" s="3" t="s">
        <v>12</v>
      </c>
      <c r="B39" s="4">
        <v>0.80467544431103</v>
      </c>
      <c r="C39" s="4">
        <v>1.9466216313931599</v>
      </c>
      <c r="D39" s="4" t="str">
        <f t="shared" si="8"/>
        <v>0.80467544431103 + 1.94662163139316 * x</v>
      </c>
      <c r="E39" s="10">
        <f t="shared" si="9"/>
        <v>2.7512970757041897</v>
      </c>
      <c r="F39" s="10">
        <f t="shared" si="10"/>
        <v>2.9459592388435061</v>
      </c>
      <c r="G39" s="6">
        <f t="shared" si="11"/>
        <v>0.19466216313931639</v>
      </c>
    </row>
    <row r="40" spans="1:7">
      <c r="A40" s="3" t="s">
        <v>13</v>
      </c>
      <c r="B40" s="4">
        <v>0.48724804274464301</v>
      </c>
      <c r="C40" s="4">
        <v>1.3317635723549199</v>
      </c>
      <c r="D40" s="4" t="str">
        <f t="shared" si="8"/>
        <v>0.487248042744643 + 1.33176357235492 * x</v>
      </c>
      <c r="E40" s="10">
        <f t="shared" si="9"/>
        <v>1.819011615099563</v>
      </c>
      <c r="F40" s="10">
        <f t="shared" si="10"/>
        <v>1.952187972335055</v>
      </c>
      <c r="G40" s="6">
        <f t="shared" si="11"/>
        <v>0.13317635723549204</v>
      </c>
    </row>
    <row r="41" spans="1:7">
      <c r="A41" s="3" t="s">
        <v>14</v>
      </c>
      <c r="B41" s="4">
        <v>0.63006787034116296</v>
      </c>
      <c r="C41" s="4">
        <v>1.58837394759675</v>
      </c>
      <c r="D41" s="4" t="str">
        <f t="shared" si="8"/>
        <v>0.630067870341163 + 1.58837394759675 * x</v>
      </c>
      <c r="E41" s="10">
        <f t="shared" si="9"/>
        <v>2.2184418179379128</v>
      </c>
      <c r="F41" s="10">
        <f t="shared" si="10"/>
        <v>2.3772792126975881</v>
      </c>
      <c r="G41" s="6">
        <f t="shared" si="11"/>
        <v>0.15883739475967529</v>
      </c>
    </row>
    <row r="42" spans="1:7">
      <c r="A42" s="11"/>
      <c r="B42" s="11"/>
      <c r="C42" s="11"/>
      <c r="D42" s="11"/>
      <c r="E42" s="11"/>
      <c r="F42" s="11"/>
      <c r="G42" s="11"/>
    </row>
    <row r="43" spans="1:7">
      <c r="B43" t="s">
        <v>72</v>
      </c>
    </row>
  </sheetData>
  <mergeCells count="4">
    <mergeCell ref="A30:G30"/>
    <mergeCell ref="A42:G42"/>
    <mergeCell ref="A18:G18"/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2A78-4EF0-FF48-AD97-98D767E68484}">
  <dimension ref="A1:I4"/>
  <sheetViews>
    <sheetView showGridLines="0" workbookViewId="0">
      <selection activeCell="I3" sqref="I3"/>
    </sheetView>
  </sheetViews>
  <sheetFormatPr baseColWidth="10" defaultRowHeight="16"/>
  <cols>
    <col min="7" max="7" width="20.33203125" customWidth="1"/>
    <col min="8" max="8" width="17.1640625" customWidth="1"/>
    <col min="9" max="9" width="16.83203125" customWidth="1"/>
  </cols>
  <sheetData>
    <row r="1" spans="1:9">
      <c r="A1" t="s">
        <v>36</v>
      </c>
      <c r="B1" t="s">
        <v>37</v>
      </c>
      <c r="C1" t="s">
        <v>44</v>
      </c>
      <c r="D1" t="s">
        <v>39</v>
      </c>
      <c r="E1" t="s">
        <v>40</v>
      </c>
      <c r="F1" t="s">
        <v>41</v>
      </c>
      <c r="G1" t="s">
        <v>68</v>
      </c>
      <c r="H1" t="s">
        <v>69</v>
      </c>
    </row>
    <row r="2" spans="1:9">
      <c r="A2" t="s">
        <v>42</v>
      </c>
      <c r="B2">
        <v>7929302492.1599998</v>
      </c>
      <c r="C2">
        <v>18302762741.759998</v>
      </c>
      <c r="D2">
        <v>53473056053.760002</v>
      </c>
      <c r="E2">
        <v>4618321344</v>
      </c>
      <c r="F2">
        <v>1776277440</v>
      </c>
      <c r="G2">
        <f>86099720071.68/10^6</f>
        <v>86099.72007168</v>
      </c>
      <c r="H2">
        <f>G2/G3</f>
        <v>17.015085684438702</v>
      </c>
      <c r="I2" t="s">
        <v>71</v>
      </c>
    </row>
    <row r="3" spans="1:9">
      <c r="A3" t="s">
        <v>25</v>
      </c>
      <c r="B3">
        <v>1017394513.92</v>
      </c>
      <c r="C3">
        <v>2971862922.2399998</v>
      </c>
      <c r="D3">
        <v>334669248</v>
      </c>
      <c r="E3">
        <v>589017876.48000002</v>
      </c>
      <c r="F3">
        <v>147254469.12</v>
      </c>
      <c r="G3">
        <f>5060199029.76/10^6</f>
        <v>5060.1990297600005</v>
      </c>
    </row>
    <row r="4" spans="1:9">
      <c r="A4" t="s">
        <v>43</v>
      </c>
      <c r="B4">
        <v>12054151503.3599</v>
      </c>
      <c r="C4">
        <v>18100732354.560001</v>
      </c>
      <c r="D4">
        <v>9759051459.8400002</v>
      </c>
      <c r="E4">
        <v>165793345.91999999</v>
      </c>
      <c r="F4">
        <v>263318843.52000001</v>
      </c>
      <c r="G4">
        <f>40343047507.2/10^6</f>
        <v>40343.047507199997</v>
      </c>
      <c r="H4">
        <f>G4/G3</f>
        <v>7.9726206953392156</v>
      </c>
      <c r="I4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022C-E3E3-1C44-8F19-C3D89060886E}">
  <dimension ref="A1:F4"/>
  <sheetViews>
    <sheetView showGridLines="0" workbookViewId="0">
      <selection activeCell="I11" sqref="I11"/>
    </sheetView>
  </sheetViews>
  <sheetFormatPr baseColWidth="10" defaultRowHeight="16"/>
  <cols>
    <col min="1" max="1" width="11.6640625" bestFit="1" customWidth="1"/>
    <col min="2" max="6" width="12.1640625" bestFit="1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 t="s">
        <v>42</v>
      </c>
      <c r="B2">
        <v>7929302492.1599998</v>
      </c>
      <c r="C2">
        <v>18302762741.759998</v>
      </c>
      <c r="D2">
        <v>53473056053.760002</v>
      </c>
      <c r="E2">
        <v>4618321344</v>
      </c>
      <c r="F2">
        <v>1776277440</v>
      </c>
    </row>
    <row r="3" spans="1:6">
      <c r="A3" t="s">
        <v>25</v>
      </c>
      <c r="B3">
        <v>1017394513.92</v>
      </c>
      <c r="C3">
        <v>2971862922.2399998</v>
      </c>
      <c r="D3">
        <v>334669248</v>
      </c>
      <c r="E3">
        <v>589017876.48000002</v>
      </c>
      <c r="F3">
        <v>147254469.12</v>
      </c>
    </row>
    <row r="4" spans="1:6">
      <c r="A4" t="s">
        <v>43</v>
      </c>
      <c r="B4">
        <v>12054151503.3599</v>
      </c>
      <c r="C4">
        <v>18100732354.560001</v>
      </c>
      <c r="D4">
        <v>9759051459.8400002</v>
      </c>
      <c r="E4">
        <v>165793345.91999999</v>
      </c>
      <c r="F4">
        <v>263318843.52000001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E5D6-54FF-664B-B989-7A1795F1AF6B}">
  <dimension ref="A1:G26"/>
  <sheetViews>
    <sheetView workbookViewId="0">
      <selection activeCell="G24" activeCellId="2" sqref="G6 G9 G24"/>
    </sheetView>
  </sheetViews>
  <sheetFormatPr baseColWidth="10" defaultRowHeight="16"/>
  <cols>
    <col min="1" max="1" width="14.5" bestFit="1" customWidth="1"/>
    <col min="2" max="6" width="12.1640625" bestFit="1" customWidth="1"/>
    <col min="7" max="7" width="22.1640625" bestFit="1" customWidth="1"/>
  </cols>
  <sheetData>
    <row r="1" spans="1:7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45</v>
      </c>
    </row>
    <row r="2" spans="1:7">
      <c r="A2" t="s">
        <v>46</v>
      </c>
      <c r="B2">
        <v>2379627920</v>
      </c>
      <c r="C2">
        <v>1855898880</v>
      </c>
      <c r="D2">
        <v>470125899.99999899</v>
      </c>
      <c r="E2">
        <v>56239360</v>
      </c>
      <c r="F2">
        <v>43937000</v>
      </c>
      <c r="G2">
        <v>4805829060</v>
      </c>
    </row>
    <row r="3" spans="1:7">
      <c r="A3" t="s">
        <v>47</v>
      </c>
      <c r="B3">
        <v>877684500</v>
      </c>
      <c r="C3">
        <v>1171475250</v>
      </c>
      <c r="D3">
        <v>637243200</v>
      </c>
      <c r="E3">
        <v>247570950</v>
      </c>
      <c r="F3">
        <v>55562099.999999903</v>
      </c>
      <c r="G3">
        <v>2989536000</v>
      </c>
    </row>
    <row r="4" spans="1:7">
      <c r="A4" t="s">
        <v>48</v>
      </c>
      <c r="B4">
        <v>7700249699.9999905</v>
      </c>
      <c r="C4">
        <v>9982267020</v>
      </c>
      <c r="D4">
        <v>2836934100</v>
      </c>
      <c r="E4">
        <v>124700400</v>
      </c>
      <c r="F4">
        <v>105995340</v>
      </c>
      <c r="G4">
        <v>20750146560</v>
      </c>
    </row>
    <row r="5" spans="1:7">
      <c r="A5" t="s">
        <v>49</v>
      </c>
      <c r="B5">
        <v>665951160</v>
      </c>
      <c r="C5">
        <v>1433282640</v>
      </c>
      <c r="D5">
        <v>898464720</v>
      </c>
      <c r="E5">
        <v>36364680</v>
      </c>
      <c r="F5">
        <v>367320</v>
      </c>
      <c r="G5">
        <v>3034430520</v>
      </c>
    </row>
    <row r="6" spans="1:7">
      <c r="A6" t="s">
        <v>42</v>
      </c>
      <c r="B6">
        <v>7929302492.1599998</v>
      </c>
      <c r="C6">
        <v>18302762741.759998</v>
      </c>
      <c r="D6">
        <v>53473056053.760002</v>
      </c>
      <c r="E6">
        <v>4618321344</v>
      </c>
      <c r="F6">
        <v>1776277440</v>
      </c>
      <c r="G6">
        <v>86099720071.679993</v>
      </c>
    </row>
    <row r="7" spans="1:7">
      <c r="A7" t="s">
        <v>50</v>
      </c>
      <c r="B7">
        <v>1501115450</v>
      </c>
      <c r="C7">
        <v>1484904700</v>
      </c>
      <c r="D7">
        <v>2125553540</v>
      </c>
      <c r="E7">
        <v>184154120</v>
      </c>
      <c r="F7">
        <v>88834910</v>
      </c>
      <c r="G7">
        <v>5384562720</v>
      </c>
    </row>
    <row r="8" spans="1:7">
      <c r="A8" t="s">
        <v>51</v>
      </c>
      <c r="B8">
        <v>1232430780</v>
      </c>
      <c r="C8">
        <v>1609351260</v>
      </c>
      <c r="D8">
        <v>4170096100</v>
      </c>
      <c r="E8">
        <v>67779560</v>
      </c>
      <c r="F8">
        <v>176061540</v>
      </c>
      <c r="G8">
        <v>7255719239.9999905</v>
      </c>
    </row>
    <row r="9" spans="1:7">
      <c r="A9" t="s">
        <v>25</v>
      </c>
      <c r="B9">
        <v>1017394513.92</v>
      </c>
      <c r="C9">
        <v>2971862922.2399998</v>
      </c>
      <c r="D9">
        <v>334669248</v>
      </c>
      <c r="E9">
        <v>589017876.48000002</v>
      </c>
      <c r="F9">
        <v>147254469.12</v>
      </c>
      <c r="G9">
        <v>5060199029.7600002</v>
      </c>
    </row>
    <row r="10" spans="1:7">
      <c r="A10" t="s">
        <v>52</v>
      </c>
      <c r="B10">
        <v>738376312.32000005</v>
      </c>
      <c r="C10">
        <v>1902840747.52</v>
      </c>
      <c r="D10">
        <v>328167249.92000002</v>
      </c>
      <c r="E10">
        <v>121739463.68000001</v>
      </c>
      <c r="F10">
        <v>2646510.08</v>
      </c>
      <c r="G10">
        <v>3093770283.52</v>
      </c>
    </row>
    <row r="11" spans="1:7">
      <c r="A11" t="s">
        <v>53</v>
      </c>
      <c r="B11">
        <v>421118280</v>
      </c>
      <c r="C11">
        <v>2220148480</v>
      </c>
      <c r="D11">
        <v>0</v>
      </c>
      <c r="E11">
        <v>248475920</v>
      </c>
      <c r="F11">
        <v>12907840</v>
      </c>
      <c r="G11">
        <v>2902650519.99999</v>
      </c>
    </row>
    <row r="12" spans="1:7">
      <c r="A12" t="s">
        <v>54</v>
      </c>
      <c r="B12">
        <v>944087440</v>
      </c>
      <c r="C12">
        <v>1145525120</v>
      </c>
      <c r="D12">
        <v>2655700980</v>
      </c>
      <c r="E12">
        <v>53999860</v>
      </c>
      <c r="F12">
        <v>112246900</v>
      </c>
      <c r="G12">
        <v>4911560300</v>
      </c>
    </row>
    <row r="13" spans="1:7">
      <c r="A13" t="s">
        <v>55</v>
      </c>
      <c r="B13">
        <v>1171752570</v>
      </c>
      <c r="C13">
        <v>2358805500</v>
      </c>
      <c r="D13">
        <v>2727289170</v>
      </c>
      <c r="E13">
        <v>19125450</v>
      </c>
      <c r="F13">
        <v>12750300</v>
      </c>
      <c r="G13">
        <v>6289722990</v>
      </c>
    </row>
    <row r="14" spans="1:7">
      <c r="A14" t="s">
        <v>56</v>
      </c>
      <c r="B14">
        <v>1769337860</v>
      </c>
      <c r="C14">
        <v>4057748040</v>
      </c>
      <c r="D14">
        <v>2080032590</v>
      </c>
      <c r="E14">
        <v>106060450</v>
      </c>
      <c r="F14">
        <v>81105050</v>
      </c>
      <c r="G14">
        <v>8094283990</v>
      </c>
    </row>
    <row r="15" spans="1:7">
      <c r="A15" t="s">
        <v>57</v>
      </c>
      <c r="B15">
        <v>455356989.99999899</v>
      </c>
      <c r="C15">
        <v>1621241710</v>
      </c>
      <c r="D15">
        <v>933134840</v>
      </c>
      <c r="E15">
        <v>99292380</v>
      </c>
      <c r="F15">
        <v>0</v>
      </c>
      <c r="G15">
        <v>3109025919.99999</v>
      </c>
    </row>
    <row r="16" spans="1:7">
      <c r="A16" t="s">
        <v>58</v>
      </c>
      <c r="B16">
        <v>1792149719.99999</v>
      </c>
      <c r="C16">
        <v>1218329160</v>
      </c>
      <c r="D16">
        <v>0</v>
      </c>
      <c r="E16">
        <v>478183799.99999899</v>
      </c>
      <c r="F16">
        <v>16632480</v>
      </c>
      <c r="G16">
        <v>3505295160</v>
      </c>
    </row>
    <row r="17" spans="1:7">
      <c r="A17" t="s">
        <v>59</v>
      </c>
      <c r="B17">
        <v>492209639.99999899</v>
      </c>
      <c r="C17">
        <v>1458749510</v>
      </c>
      <c r="D17">
        <v>1875234589.99999</v>
      </c>
      <c r="E17">
        <v>57845150</v>
      </c>
      <c r="F17">
        <v>10517300</v>
      </c>
      <c r="G17">
        <v>3894556189.99999</v>
      </c>
    </row>
    <row r="18" spans="1:7">
      <c r="A18" t="s">
        <v>60</v>
      </c>
      <c r="B18">
        <v>123347250</v>
      </c>
      <c r="C18">
        <v>1149975900</v>
      </c>
      <c r="D18">
        <v>2087794530</v>
      </c>
      <c r="E18">
        <v>1138590</v>
      </c>
      <c r="F18">
        <v>3795300</v>
      </c>
      <c r="G18">
        <v>3366051570</v>
      </c>
    </row>
    <row r="19" spans="1:7">
      <c r="A19" t="s">
        <v>61</v>
      </c>
      <c r="B19">
        <v>1966110300</v>
      </c>
      <c r="C19">
        <v>4508519400</v>
      </c>
      <c r="D19">
        <v>3881285100</v>
      </c>
      <c r="E19">
        <v>200831399.99999899</v>
      </c>
      <c r="F19">
        <v>590851800</v>
      </c>
      <c r="G19">
        <v>11147598000</v>
      </c>
    </row>
    <row r="20" spans="1:7">
      <c r="A20" t="s">
        <v>62</v>
      </c>
      <c r="B20">
        <v>944655700</v>
      </c>
      <c r="C20">
        <v>2034686899.99999</v>
      </c>
      <c r="D20">
        <v>238871900</v>
      </c>
      <c r="E20">
        <v>164188800</v>
      </c>
      <c r="F20">
        <v>38766800</v>
      </c>
      <c r="G20">
        <v>3421170100</v>
      </c>
    </row>
    <row r="21" spans="1:7">
      <c r="A21" t="s">
        <v>63</v>
      </c>
      <c r="B21">
        <v>806805840</v>
      </c>
      <c r="C21">
        <v>853303200</v>
      </c>
      <c r="D21">
        <v>1939604160</v>
      </c>
      <c r="E21">
        <v>7153440</v>
      </c>
      <c r="F21">
        <v>5620560</v>
      </c>
      <c r="G21">
        <v>3612487199.99999</v>
      </c>
    </row>
    <row r="22" spans="1:7">
      <c r="A22" t="s">
        <v>64</v>
      </c>
      <c r="B22">
        <v>594282780</v>
      </c>
      <c r="C22">
        <v>1417602330</v>
      </c>
      <c r="D22">
        <v>2501212140</v>
      </c>
      <c r="E22">
        <v>90495180</v>
      </c>
      <c r="F22">
        <v>72769320</v>
      </c>
      <c r="G22">
        <v>4676361750</v>
      </c>
    </row>
    <row r="23" spans="1:7">
      <c r="A23" t="s">
        <v>65</v>
      </c>
      <c r="B23">
        <v>1046396400</v>
      </c>
      <c r="C23">
        <v>1674234240</v>
      </c>
      <c r="D23">
        <v>0</v>
      </c>
      <c r="E23">
        <v>429914800</v>
      </c>
      <c r="F23">
        <v>1622320</v>
      </c>
      <c r="G23">
        <v>3152167760</v>
      </c>
    </row>
    <row r="24" spans="1:7">
      <c r="A24" t="s">
        <v>43</v>
      </c>
      <c r="B24">
        <v>12054151503.3599</v>
      </c>
      <c r="C24">
        <v>18100732354.560001</v>
      </c>
      <c r="D24">
        <v>9759051459.8400002</v>
      </c>
      <c r="E24">
        <v>165793345.91999999</v>
      </c>
      <c r="F24">
        <v>263318843.52000001</v>
      </c>
      <c r="G24">
        <v>40343047507.199997</v>
      </c>
    </row>
    <row r="25" spans="1:7">
      <c r="A25" t="s">
        <v>66</v>
      </c>
      <c r="B25">
        <v>1219406890</v>
      </c>
      <c r="C25">
        <v>1166430330</v>
      </c>
      <c r="D25">
        <v>3570241740</v>
      </c>
      <c r="E25">
        <v>17974190</v>
      </c>
      <c r="F25">
        <v>17028180</v>
      </c>
      <c r="G25">
        <v>5991081330</v>
      </c>
    </row>
    <row r="26" spans="1:7">
      <c r="A26" t="s">
        <v>67</v>
      </c>
      <c r="B26">
        <v>1187740600</v>
      </c>
      <c r="C26">
        <v>2131260380</v>
      </c>
      <c r="D26">
        <v>1648824170</v>
      </c>
      <c r="E26">
        <v>284257020</v>
      </c>
      <c r="F26">
        <v>79405130</v>
      </c>
      <c r="G26">
        <v>5331487300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Meat_type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</dc:creator>
  <cp:lastModifiedBy>Saras</cp:lastModifiedBy>
  <dcterms:created xsi:type="dcterms:W3CDTF">2020-12-25T18:18:17Z</dcterms:created>
  <dcterms:modified xsi:type="dcterms:W3CDTF">2020-12-25T19:12:56Z</dcterms:modified>
</cp:coreProperties>
</file>