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tremblay-boyer/Documents/REM/REM668/rgithub/rem668/data/"/>
    </mc:Choice>
  </mc:AlternateContent>
  <xr:revisionPtr revIDLastSave="0" documentId="13_ncr:1_{4B8742CA-4548-854D-A7F7-1BAEF27A654F}" xr6:coauthVersionLast="47" xr6:coauthVersionMax="47" xr10:uidLastSave="{00000000-0000-0000-0000-000000000000}"/>
  <bookViews>
    <workbookView xWindow="4240" yWindow="560" windowWidth="27500" windowHeight="18760" activeTab="2" xr2:uid="{B2DAC56F-1D32-D942-B9D4-64B9B8F2ED6B}"/>
  </bookViews>
  <sheets>
    <sheet name="Sheet1" sheetId="1" r:id="rId1"/>
    <sheet name="Sheet2" sheetId="2" r:id="rId2"/>
    <sheet name="SCA" sheetId="3" r:id="rId3"/>
  </sheets>
  <definedNames>
    <definedName name="alpha">SCA!$B$22</definedName>
    <definedName name="beta">SCA!$B$23</definedName>
    <definedName name="F0">SCA!$B$18</definedName>
    <definedName name="K">SCA!$B$16</definedName>
    <definedName name="Linf">SCA!$B$8</definedName>
    <definedName name="M">SCA!$B$14</definedName>
    <definedName name="N0">SCA!$B$20</definedName>
    <definedName name="phiE">SCA!$B$17</definedName>
    <definedName name="phiF">SCA!$B$26</definedName>
    <definedName name="R0">SCA!$B$15</definedName>
    <definedName name="RF">SCA!$B$19</definedName>
    <definedName name="sel_50">SCA!$B$12</definedName>
    <definedName name="sel_sd">SCA!$B$13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3" l="1"/>
  <c r="B23" i="3"/>
  <c r="B22" i="3"/>
  <c r="B20" i="3"/>
  <c r="B17" i="3"/>
  <c r="F5" i="3"/>
  <c r="G5" i="3" s="1"/>
  <c r="H5" i="3" s="1"/>
  <c r="I5" i="3" s="1"/>
  <c r="J5" i="3" s="1"/>
  <c r="J4" i="3"/>
  <c r="E4" i="3"/>
  <c r="F6" i="3" s="1"/>
  <c r="F2" i="3"/>
  <c r="F4" i="3" s="1"/>
  <c r="G2" i="3"/>
  <c r="G4" i="3" s="1"/>
  <c r="H2" i="3"/>
  <c r="H4" i="3" s="1"/>
  <c r="I2" i="3"/>
  <c r="I4" i="3" s="1"/>
  <c r="J2" i="3"/>
  <c r="E2" i="3"/>
  <c r="G6" i="3" l="1"/>
  <c r="H6" i="3" s="1" a="1"/>
  <c r="H6" i="3" s="1"/>
  <c r="I6" i="3" s="1" a="1"/>
  <c r="I6" i="3" s="1"/>
  <c r="J6" i="3" s="1" a="1"/>
  <c r="J6" i="3" s="1"/>
  <c r="B26" i="3" l="1"/>
  <c r="B19" i="3" s="1" a="1"/>
  <c r="B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<sst xmlns="http://schemas.openxmlformats.org/spreadsheetml/2006/main" count="49" uniqueCount="47">
  <si>
    <t>Year</t>
  </si>
  <si>
    <t>Catch</t>
  </si>
  <si>
    <t>Effort</t>
  </si>
  <si>
    <t>Abundance</t>
  </si>
  <si>
    <t>time-1</t>
  </si>
  <si>
    <t>time-2</t>
  </si>
  <si>
    <t>time-3</t>
  </si>
  <si>
    <t>age -1</t>
  </si>
  <si>
    <t>age-2</t>
  </si>
  <si>
    <t>age-3</t>
  </si>
  <si>
    <t>N[time +1,age-1]</t>
  </si>
  <si>
    <t>N[2,2] = N[1,1]* S</t>
  </si>
  <si>
    <t>S=S[t]</t>
  </si>
  <si>
    <t>S=S*(1-U)</t>
  </si>
  <si>
    <t>S=exp(-(M+F))</t>
  </si>
  <si>
    <t>times</t>
  </si>
  <si>
    <t>N-hat</t>
  </si>
  <si>
    <t>Ages</t>
  </si>
  <si>
    <t>Catches-observed</t>
  </si>
  <si>
    <t>Age</t>
  </si>
  <si>
    <t>Length</t>
  </si>
  <si>
    <t>Selectivity</t>
  </si>
  <si>
    <t>Survival</t>
  </si>
  <si>
    <t>Parameters</t>
  </si>
  <si>
    <t>Linf</t>
  </si>
  <si>
    <t>K</t>
  </si>
  <si>
    <t>Maturity(nbr of eggs)</t>
  </si>
  <si>
    <t>sel_50</t>
  </si>
  <si>
    <t>sel_sd</t>
  </si>
  <si>
    <t>logistic!</t>
  </si>
  <si>
    <t>M</t>
  </si>
  <si>
    <t>phiE</t>
  </si>
  <si>
    <t>R0</t>
  </si>
  <si>
    <t>N0</t>
  </si>
  <si>
    <t>Survival_F</t>
  </si>
  <si>
    <t>F0</t>
  </si>
  <si>
    <t>RF</t>
  </si>
  <si>
    <t>alpha</t>
  </si>
  <si>
    <t>beta</t>
  </si>
  <si>
    <t>capacity</t>
  </si>
  <si>
    <t>starting recruits</t>
  </si>
  <si>
    <t>phiF</t>
  </si>
  <si>
    <t xml:space="preserve">fishing </t>
  </si>
  <si>
    <t>recruit in a fishing state</t>
  </si>
  <si>
    <t>starting abundance no fishing</t>
  </si>
  <si>
    <t>max survival between stock and recruit at the origin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</si>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</sst>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mbria"/>
      <family val="2"/>
    </font>
    <font>
      <sz val="20"/>
      <color theme="1"/>
      <name val="Cambria"/>
      <family val="1"/>
    </font>
    <font>
      <i/>
      <sz val="2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E969-828F-4540-87FA-5283BBB8149A}">
  <dimension ref="D1:G26"/>
  <sheetViews>
    <sheetView zoomScale="65" zoomScaleNormal="65" workbookViewId="0"/>
  </sheetViews>
  <sheetFormatPr baseColWidth="10" defaultRowHeight="25" x14ac:dyDescent="0.25"/>
  <sheetData>
    <row r="1" spans="4:7" x14ac:dyDescent="0.25">
      <c r="D1" t="s">
        <v>0</v>
      </c>
      <c r="E1" s="1" t="s">
        <v>1</v>
      </c>
      <c r="F1" s="1" t="s">
        <v>2</v>
      </c>
      <c r="G1" s="1" t="s">
        <v>3</v>
      </c>
    </row>
    <row r="2" spans="4:7" x14ac:dyDescent="0.25">
      <c r="D2">
        <v>1</v>
      </c>
      <c r="E2">
        <v>148.95001901193501</v>
      </c>
      <c r="F2">
        <v>6.9842105685508402</v>
      </c>
      <c r="G2">
        <v>1000</v>
      </c>
    </row>
    <row r="3" spans="4:7" x14ac:dyDescent="0.25">
      <c r="D3">
        <v>2</v>
      </c>
      <c r="E3">
        <v>86.596739905418502</v>
      </c>
      <c r="F3">
        <v>5.6830500767237799</v>
      </c>
      <c r="G3">
        <v>851.04998098806504</v>
      </c>
    </row>
    <row r="4" spans="4:7" x14ac:dyDescent="0.25">
      <c r="D4">
        <v>3</v>
      </c>
      <c r="E4">
        <v>125.250674730665</v>
      </c>
      <c r="F4">
        <v>8.6627896093664702</v>
      </c>
      <c r="G4">
        <v>789.806023252302</v>
      </c>
    </row>
    <row r="5" spans="4:7" x14ac:dyDescent="0.25">
      <c r="D5">
        <v>4</v>
      </c>
      <c r="E5">
        <v>93.172600352693095</v>
      </c>
      <c r="F5">
        <v>7.7991448952344999</v>
      </c>
      <c r="G5">
        <v>697.75784229897397</v>
      </c>
    </row>
    <row r="6" spans="4:7" x14ac:dyDescent="0.25">
      <c r="D6">
        <v>5</v>
      </c>
      <c r="E6">
        <v>89.284569091929498</v>
      </c>
      <c r="F6">
        <v>6.9904065455007496</v>
      </c>
      <c r="G6">
        <v>646.76360910813196</v>
      </c>
    </row>
    <row r="7" spans="4:7" x14ac:dyDescent="0.25">
      <c r="D7">
        <v>6</v>
      </c>
      <c r="E7">
        <v>101.01202955578999</v>
      </c>
      <c r="F7">
        <v>6.5981892296559099</v>
      </c>
      <c r="G7">
        <v>603.17112862451404</v>
      </c>
    </row>
    <row r="8" spans="4:7" x14ac:dyDescent="0.25">
      <c r="D8">
        <v>7</v>
      </c>
      <c r="E8">
        <v>59.284400847981402</v>
      </c>
      <c r="F8">
        <v>5.0747047628913204</v>
      </c>
      <c r="G8">
        <v>550.03024271239201</v>
      </c>
    </row>
    <row r="9" spans="4:7" x14ac:dyDescent="0.25">
      <c r="D9">
        <v>8</v>
      </c>
      <c r="E9">
        <v>63.090996378348599</v>
      </c>
      <c r="F9">
        <v>5.7353098166991003</v>
      </c>
      <c r="G9">
        <v>540.24523682723895</v>
      </c>
    </row>
    <row r="10" spans="4:7" x14ac:dyDescent="0.25">
      <c r="D10">
        <v>9</v>
      </c>
      <c r="E10">
        <v>71.475783512754703</v>
      </c>
      <c r="F10">
        <v>6.0887941861127501</v>
      </c>
      <c r="G10">
        <v>526.83030463143405</v>
      </c>
    </row>
    <row r="11" spans="4:7" x14ac:dyDescent="0.25">
      <c r="D11">
        <v>10</v>
      </c>
      <c r="E11">
        <v>58.210699669366797</v>
      </c>
      <c r="F11">
        <v>5.9049921938253096</v>
      </c>
      <c r="G11">
        <v>505.21054806935598</v>
      </c>
    </row>
    <row r="12" spans="4:7" x14ac:dyDescent="0.25">
      <c r="D12">
        <v>11</v>
      </c>
      <c r="E12">
        <v>77.499759528135897</v>
      </c>
      <c r="F12">
        <v>9.6320178562731709</v>
      </c>
      <c r="G12">
        <v>496.99441843775298</v>
      </c>
    </row>
    <row r="13" spans="4:7" x14ac:dyDescent="0.25">
      <c r="D13">
        <v>12</v>
      </c>
      <c r="E13">
        <v>68.674146231407207</v>
      </c>
      <c r="F13">
        <v>7.58972590543355</v>
      </c>
      <c r="G13">
        <v>469.49285220551099</v>
      </c>
    </row>
    <row r="14" spans="4:7" x14ac:dyDescent="0.25">
      <c r="D14">
        <v>13</v>
      </c>
      <c r="E14">
        <v>84.661924509966795</v>
      </c>
      <c r="F14">
        <v>8.9151304972480201</v>
      </c>
      <c r="G14">
        <v>450.63256876079299</v>
      </c>
    </row>
    <row r="15" spans="4:7" x14ac:dyDescent="0.25">
      <c r="D15">
        <v>14</v>
      </c>
      <c r="E15">
        <v>66.934021886589804</v>
      </c>
      <c r="F15">
        <v>7.6484852389950699</v>
      </c>
      <c r="G15">
        <v>415.48321559739497</v>
      </c>
    </row>
    <row r="16" spans="4:7" x14ac:dyDescent="0.25">
      <c r="D16">
        <v>15</v>
      </c>
      <c r="E16">
        <v>61.774826908619701</v>
      </c>
      <c r="F16">
        <v>8.9488952539090292</v>
      </c>
      <c r="G16">
        <v>397.12057634165399</v>
      </c>
    </row>
    <row r="17" spans="4:7" x14ac:dyDescent="0.25">
      <c r="D17">
        <v>16</v>
      </c>
      <c r="E17">
        <v>41.079473598896797</v>
      </c>
      <c r="F17">
        <v>5.6263603054539804</v>
      </c>
      <c r="G17">
        <v>383.22891427057903</v>
      </c>
    </row>
    <row r="18" spans="4:7" x14ac:dyDescent="0.25">
      <c r="D18">
        <v>17</v>
      </c>
      <c r="E18">
        <v>58.390797788420102</v>
      </c>
      <c r="F18">
        <v>7.49073577171227</v>
      </c>
      <c r="G18">
        <v>389.422343379197</v>
      </c>
    </row>
    <row r="19" spans="4:7" x14ac:dyDescent="0.25">
      <c r="D19">
        <v>18</v>
      </c>
      <c r="E19">
        <v>50.216347386207801</v>
      </c>
      <c r="F19">
        <v>7.53931651110139</v>
      </c>
      <c r="G19">
        <v>378.58606196202697</v>
      </c>
    </row>
    <row r="20" spans="4:7" x14ac:dyDescent="0.25">
      <c r="D20">
        <v>19</v>
      </c>
      <c r="E20">
        <v>59.450100370346</v>
      </c>
      <c r="F20">
        <v>8.8486857998605206</v>
      </c>
      <c r="G20">
        <v>375.42144570584202</v>
      </c>
    </row>
    <row r="21" spans="4:7" x14ac:dyDescent="0.25">
      <c r="D21">
        <v>20</v>
      </c>
      <c r="E21">
        <v>36.496251015587298</v>
      </c>
      <c r="F21">
        <v>4.8799187924905096</v>
      </c>
      <c r="G21">
        <v>362.86738209749097</v>
      </c>
    </row>
    <row r="22" spans="4:7" x14ac:dyDescent="0.25">
      <c r="D22">
        <v>21</v>
      </c>
      <c r="E22">
        <v>44.276084406434002</v>
      </c>
      <c r="F22">
        <v>5.7793275743221901</v>
      </c>
      <c r="G22">
        <v>372.61006010334501</v>
      </c>
    </row>
    <row r="23" spans="4:7" x14ac:dyDescent="0.25">
      <c r="D23">
        <v>22</v>
      </c>
      <c r="E23">
        <v>51.349728764269997</v>
      </c>
      <c r="F23">
        <v>8.4031687238213593</v>
      </c>
      <c r="G23">
        <v>375.088336339536</v>
      </c>
    </row>
    <row r="24" spans="4:7" x14ac:dyDescent="0.25">
      <c r="D24">
        <v>23</v>
      </c>
      <c r="E24">
        <v>51.0402928688004</v>
      </c>
      <c r="F24">
        <v>6.8760710270373302</v>
      </c>
      <c r="G24">
        <v>370.61802283158102</v>
      </c>
    </row>
    <row r="25" spans="4:7" x14ac:dyDescent="0.25">
      <c r="D25">
        <v>24</v>
      </c>
      <c r="E25">
        <v>60.841476730965098</v>
      </c>
      <c r="F25">
        <v>7.8366160673619802</v>
      </c>
      <c r="G25">
        <v>366.22979075957898</v>
      </c>
    </row>
    <row r="26" spans="4:7" x14ac:dyDescent="0.25">
      <c r="D26">
        <v>25</v>
      </c>
      <c r="E26">
        <v>41.369349960475098</v>
      </c>
      <c r="F26">
        <v>5.8999643137293996</v>
      </c>
      <c r="G26">
        <v>351.809420252569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49A2-2FEC-DF4B-AF1F-83E3F22BEBCA}">
  <dimension ref="A1:Q21"/>
  <sheetViews>
    <sheetView zoomScale="54" zoomScaleNormal="54" workbookViewId="0">
      <selection activeCell="D40" sqref="D40"/>
    </sheetView>
  </sheetViews>
  <sheetFormatPr baseColWidth="10" defaultRowHeight="25" x14ac:dyDescent="0.25"/>
  <cols>
    <col min="2" max="2" width="16.08984375" customWidth="1"/>
    <col min="3" max="3" width="17" customWidth="1"/>
    <col min="4" max="4" width="15.36328125" customWidth="1"/>
  </cols>
  <sheetData>
    <row r="1" spans="1:17" x14ac:dyDescent="0.25">
      <c r="B1" t="s">
        <v>7</v>
      </c>
      <c r="C1" t="s">
        <v>8</v>
      </c>
      <c r="D1" t="s">
        <v>9</v>
      </c>
    </row>
    <row r="2" spans="1:17" x14ac:dyDescent="0.25">
      <c r="A2" t="s">
        <v>4</v>
      </c>
      <c r="B2" t="s">
        <v>10</v>
      </c>
    </row>
    <row r="3" spans="1:17" x14ac:dyDescent="0.25">
      <c r="A3" t="s">
        <v>5</v>
      </c>
      <c r="C3" t="s">
        <v>11</v>
      </c>
    </row>
    <row r="4" spans="1:17" x14ac:dyDescent="0.25">
      <c r="A4" t="s">
        <v>6</v>
      </c>
    </row>
    <row r="5" spans="1:17" x14ac:dyDescent="0.25">
      <c r="D5" t="s">
        <v>12</v>
      </c>
    </row>
    <row r="6" spans="1:17" x14ac:dyDescent="0.25">
      <c r="D6" t="s">
        <v>13</v>
      </c>
    </row>
    <row r="7" spans="1:17" x14ac:dyDescent="0.25">
      <c r="D7" t="s">
        <v>14</v>
      </c>
    </row>
    <row r="13" spans="1:17" x14ac:dyDescent="0.25">
      <c r="B13" t="s">
        <v>16</v>
      </c>
      <c r="L13" t="s">
        <v>18</v>
      </c>
    </row>
    <row r="14" spans="1:17" x14ac:dyDescent="0.25">
      <c r="B14" t="s">
        <v>17</v>
      </c>
    </row>
    <row r="15" spans="1:17" x14ac:dyDescent="0.25">
      <c r="A15" t="s">
        <v>15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J15" t="s">
        <v>15</v>
      </c>
      <c r="L15">
        <v>1</v>
      </c>
      <c r="M15">
        <v>2</v>
      </c>
      <c r="N15">
        <v>3</v>
      </c>
      <c r="O15">
        <v>4</v>
      </c>
      <c r="P15">
        <v>5</v>
      </c>
      <c r="Q15">
        <v>6</v>
      </c>
    </row>
    <row r="16" spans="1:17" x14ac:dyDescent="0.25">
      <c r="B16">
        <v>1</v>
      </c>
      <c r="K16">
        <v>1</v>
      </c>
    </row>
    <row r="17" spans="2:11" x14ac:dyDescent="0.25">
      <c r="B17">
        <v>2</v>
      </c>
      <c r="K17">
        <v>2</v>
      </c>
    </row>
    <row r="18" spans="2:11" x14ac:dyDescent="0.25">
      <c r="B18">
        <v>3</v>
      </c>
      <c r="K18">
        <v>3</v>
      </c>
    </row>
    <row r="19" spans="2:11" x14ac:dyDescent="0.25">
      <c r="B19">
        <v>4</v>
      </c>
      <c r="K19">
        <v>4</v>
      </c>
    </row>
    <row r="20" spans="2:11" x14ac:dyDescent="0.25">
      <c r="B20">
        <v>5</v>
      </c>
      <c r="K20">
        <v>5</v>
      </c>
    </row>
    <row r="21" spans="2:11" x14ac:dyDescent="0.25">
      <c r="B21">
        <v>6</v>
      </c>
      <c r="K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C13A-ECAA-E543-A38F-1E803A269C5F}">
  <dimension ref="A1:K26"/>
  <sheetViews>
    <sheetView tabSelected="1" zoomScale="90" zoomScaleNormal="90" workbookViewId="0">
      <selection activeCell="H15" sqref="H15"/>
    </sheetView>
  </sheetViews>
  <sheetFormatPr baseColWidth="10" defaultRowHeight="25" x14ac:dyDescent="0.25"/>
  <cols>
    <col min="2" max="2" width="12" bestFit="1" customWidth="1"/>
    <col min="4" max="4" width="10.6328125" customWidth="1"/>
    <col min="5" max="10" width="5.26953125" customWidth="1"/>
  </cols>
  <sheetData>
    <row r="1" spans="1:11" x14ac:dyDescent="0.25">
      <c r="D1" t="s">
        <v>19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</row>
    <row r="2" spans="1:11" x14ac:dyDescent="0.25">
      <c r="D2" t="s">
        <v>20</v>
      </c>
      <c r="E2">
        <f>Linf*(1-EXP(-K*E1))</f>
        <v>99.995460007023752</v>
      </c>
      <c r="F2">
        <f>Linf*(1-EXP(-K*F1))</f>
        <v>99.999999793884641</v>
      </c>
      <c r="G2">
        <f>Linf*(1-EXP(-K*G1))</f>
        <v>99.999999999990635</v>
      </c>
      <c r="H2">
        <f>Linf*(1-EXP(-K*H1))</f>
        <v>100</v>
      </c>
      <c r="I2">
        <f>Linf*(1-EXP(-K*I1))</f>
        <v>100</v>
      </c>
      <c r="J2">
        <f>Linf*(1-EXP(-K*J1))</f>
        <v>100</v>
      </c>
    </row>
    <row r="3" spans="1:11" x14ac:dyDescent="0.25">
      <c r="D3" t="s">
        <v>26</v>
      </c>
      <c r="E3">
        <v>0</v>
      </c>
      <c r="F3">
        <v>0</v>
      </c>
      <c r="G3">
        <v>50</v>
      </c>
      <c r="H3">
        <v>100</v>
      </c>
      <c r="I3">
        <v>150</v>
      </c>
      <c r="J3">
        <v>190</v>
      </c>
    </row>
    <row r="4" spans="1:11" x14ac:dyDescent="0.25">
      <c r="D4" t="s">
        <v>21</v>
      </c>
      <c r="E4">
        <f>1/(1+EXP(-(E2-sel_50)/sel_sd))</f>
        <v>0.99807217371464896</v>
      </c>
      <c r="F4">
        <f>1/(1+EXP(-(F2-sel_50)/sel_sd))</f>
        <v>0.99807326528712692</v>
      </c>
      <c r="G4">
        <f>1/(1+EXP(-(G2-sel_50)/sel_sd))</f>
        <v>0.99807326533667029</v>
      </c>
      <c r="H4">
        <f>1/(1+EXP(-(H2-sel_50)/sel_sd))</f>
        <v>0.99807326533667251</v>
      </c>
      <c r="I4">
        <f>1/(1+EXP(-(I2-sel_50)/sel_sd))</f>
        <v>0.99807326533667251</v>
      </c>
      <c r="J4">
        <f>1/(1+EXP(-(J2-sel_50)/sel_sd))</f>
        <v>0.99807326533667251</v>
      </c>
    </row>
    <row r="5" spans="1:11" x14ac:dyDescent="0.25">
      <c r="D5" t="s">
        <v>22</v>
      </c>
      <c r="E5">
        <v>1</v>
      </c>
      <c r="F5">
        <f>E5*EXP(-M)</f>
        <v>0.67032004603563933</v>
      </c>
      <c r="G5">
        <f>F5*EXP(-M)</f>
        <v>0.44932896411722162</v>
      </c>
      <c r="H5">
        <f>G5*EXP(-M)</f>
        <v>0.30119421191220214</v>
      </c>
      <c r="I5">
        <f>H5*EXP(-M)</f>
        <v>0.20189651799465544</v>
      </c>
      <c r="J5">
        <f>I5*EXP(-M)</f>
        <v>0.13533528323661273</v>
      </c>
    </row>
    <row r="6" spans="1:11" x14ac:dyDescent="0.25">
      <c r="D6" t="s">
        <v>34</v>
      </c>
      <c r="E6">
        <v>1</v>
      </c>
      <c r="F6">
        <f>E6*EXP(-(M+F0*E4))</f>
        <v>0.54902327959214803</v>
      </c>
      <c r="G6">
        <f>F6*EXP(-(M+F0*F4))</f>
        <v>0.30142649572833741</v>
      </c>
      <c r="H6" cm="1">
        <f t="array" ref="H6">G6*EXP(-(M+F0*G4))</f>
        <v>0.16549012711020306</v>
      </c>
      <c r="I6" cm="1">
        <f t="array" ref="I6">H6*EXP(-(M+F0*H4))</f>
        <v>9.0857912489663309E-2</v>
      </c>
      <c r="J6" cm="1">
        <f t="array" ref="J6">I6*EXP(-(M+F0*I4))</f>
        <v>4.988309820127243E-2</v>
      </c>
    </row>
    <row r="7" spans="1:11" x14ac:dyDescent="0.25">
      <c r="A7" t="s">
        <v>23</v>
      </c>
    </row>
    <row r="8" spans="1:11" x14ac:dyDescent="0.25">
      <c r="A8" t="s">
        <v>24</v>
      </c>
      <c r="B8">
        <v>100</v>
      </c>
      <c r="D8" t="s">
        <v>46</v>
      </c>
      <c r="E8">
        <v>1</v>
      </c>
      <c r="K8">
        <v>0.15</v>
      </c>
    </row>
    <row r="9" spans="1:11" x14ac:dyDescent="0.25">
      <c r="A9" t="s">
        <v>25</v>
      </c>
      <c r="B9">
        <v>0.25</v>
      </c>
      <c r="E9">
        <v>2</v>
      </c>
      <c r="G9">
        <f>F8*EXP(-M-K8)</f>
        <v>0</v>
      </c>
      <c r="K9">
        <v>0.35</v>
      </c>
    </row>
    <row r="10" spans="1:11" x14ac:dyDescent="0.25">
      <c r="E10">
        <v>3</v>
      </c>
      <c r="K10">
        <v>0.2</v>
      </c>
    </row>
    <row r="11" spans="1:11" x14ac:dyDescent="0.25">
      <c r="A11" t="s">
        <v>29</v>
      </c>
      <c r="E11">
        <v>4</v>
      </c>
      <c r="K11">
        <v>0.4</v>
      </c>
    </row>
    <row r="12" spans="1:11" x14ac:dyDescent="0.25">
      <c r="A12" t="s">
        <v>27</v>
      </c>
      <c r="B12">
        <v>50</v>
      </c>
      <c r="E12">
        <v>5</v>
      </c>
      <c r="K12">
        <v>0.1</v>
      </c>
    </row>
    <row r="13" spans="1:11" x14ac:dyDescent="0.25">
      <c r="A13" t="s">
        <v>28</v>
      </c>
      <c r="B13">
        <v>8</v>
      </c>
      <c r="E13">
        <v>6</v>
      </c>
    </row>
    <row r="14" spans="1:11" x14ac:dyDescent="0.25">
      <c r="A14" t="s">
        <v>30</v>
      </c>
      <c r="B14">
        <v>0.4</v>
      </c>
    </row>
    <row r="15" spans="1:11" x14ac:dyDescent="0.25">
      <c r="A15" t="s">
        <v>32</v>
      </c>
      <c r="B15">
        <v>1000</v>
      </c>
      <c r="C15" t="s">
        <v>40</v>
      </c>
    </row>
    <row r="16" spans="1:11" x14ac:dyDescent="0.25">
      <c r="A16" t="s">
        <v>25</v>
      </c>
      <c r="B16">
        <v>10</v>
      </c>
    </row>
    <row r="17" spans="1:7" x14ac:dyDescent="0.25">
      <c r="A17" t="s">
        <v>31</v>
      </c>
      <c r="B17">
        <f>SUMPRODUCT(E3:J3,E5:J5)</f>
        <v>108.58405091123603</v>
      </c>
      <c r="G17" s="2"/>
    </row>
    <row r="18" spans="1:7" x14ac:dyDescent="0.25">
      <c r="A18" t="s">
        <v>35</v>
      </c>
      <c r="B18">
        <v>0.2</v>
      </c>
      <c r="C18" t="s">
        <v>42</v>
      </c>
    </row>
    <row r="19" spans="1:7" x14ac:dyDescent="0.25">
      <c r="A19" t="s">
        <v>36</v>
      </c>
      <c r="B19" cm="1">
        <f t="array" ref="B19">LN(alpha*phiF)/(beta*phiF)</f>
        <v>1393.7069939034152</v>
      </c>
      <c r="C19" t="s">
        <v>43</v>
      </c>
    </row>
    <row r="20" spans="1:7" x14ac:dyDescent="0.25">
      <c r="A20" s="1" t="s">
        <v>33</v>
      </c>
      <c r="B20" s="2">
        <f>R0*SUM(E5:J5)</f>
        <v>2758.0750232963314</v>
      </c>
      <c r="C20" t="s">
        <v>44</v>
      </c>
    </row>
    <row r="22" spans="1:7" x14ac:dyDescent="0.25">
      <c r="A22" t="s">
        <v>37</v>
      </c>
      <c r="B22">
        <f>K/phiE</f>
        <v>9.2094556392767826E-2</v>
      </c>
      <c r="C22" t="s">
        <v>45</v>
      </c>
    </row>
    <row r="23" spans="1:7" x14ac:dyDescent="0.25">
      <c r="A23" t="s">
        <v>38</v>
      </c>
      <c r="B23">
        <f>LN(K)/(R0*phiE)</f>
        <v>2.1205555269588672E-5</v>
      </c>
      <c r="C23" t="s">
        <v>39</v>
      </c>
    </row>
    <row r="26" spans="1:7" x14ac:dyDescent="0.25">
      <c r="A26" t="s">
        <v>41</v>
      </c>
      <c r="B26">
        <f>SUMPRODUCT(E3:J3,E6:J6)</f>
        <v>54.726813029128436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Sheet1</vt:lpstr>
      <vt:lpstr>Sheet2</vt:lpstr>
      <vt:lpstr>SCA</vt:lpstr>
      <vt:lpstr>alpha</vt:lpstr>
      <vt:lpstr>beta</vt:lpstr>
      <vt:lpstr>F0</vt:lpstr>
      <vt:lpstr>K</vt:lpstr>
      <vt:lpstr>Linf</vt:lpstr>
      <vt:lpstr>M</vt:lpstr>
      <vt:lpstr>N0</vt:lpstr>
      <vt:lpstr>phiE</vt:lpstr>
      <vt:lpstr>phiF</vt:lpstr>
      <vt:lpstr>R0</vt:lpstr>
      <vt:lpstr>RF</vt:lpstr>
      <vt:lpstr>sel_50</vt:lpstr>
      <vt:lpstr>sel_sd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Van Poorten</dc:creator>
  <cp:lastModifiedBy>Sara Tremblay-Boyer</cp:lastModifiedBy>
  <dcterms:created xsi:type="dcterms:W3CDTF">2023-02-10T17:18:49Z</dcterms:created>
  <dcterms:modified xsi:type="dcterms:W3CDTF">2023-03-02T03:19:20Z</dcterms:modified>
</cp:coreProperties>
</file>